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21" sheetId="2" r:id="rId2"/>
    <sheet name="PS 11-01-31" sheetId="3" r:id="rId3"/>
    <sheet name="SO 11-10-01" sheetId="4" r:id="rId4"/>
    <sheet name="SO 11-10-01B" sheetId="5" r:id="rId5"/>
    <sheet name="SO-11-11-01" sheetId="6" r:id="rId6"/>
    <sheet name="SO-11-11-01B" sheetId="7" r:id="rId7"/>
    <sheet name="SO 11-20-01" sheetId="8" r:id="rId8"/>
    <sheet name="SO 11-20-02" sheetId="9" r:id="rId9"/>
    <sheet name="SO 11-21-01" sheetId="10" r:id="rId10"/>
    <sheet name="SO 11-21-02" sheetId="11" r:id="rId11"/>
    <sheet name="SO 11-24-01" sheetId="12" r:id="rId12"/>
    <sheet name="SO 11-92-01" sheetId="13" r:id="rId13"/>
    <sheet name="SO 98-98" sheetId="14" r:id="rId14"/>
    <sheet name="SO 90-90" sheetId="15" r:id="rId15"/>
  </sheets>
  <definedNames/>
  <calcPr/>
  <webPublishing/>
</workbook>
</file>

<file path=xl/sharedStrings.xml><?xml version="1.0" encoding="utf-8"?>
<sst xmlns="http://schemas.openxmlformats.org/spreadsheetml/2006/main" count="3967" uniqueCount="913">
  <si>
    <t>Aspe</t>
  </si>
  <si>
    <t>Rekapitulace ceny</t>
  </si>
  <si>
    <t>5423520086_Zm03</t>
  </si>
  <si>
    <t>Sanace tělesa železničního spodku na trati Děčín - Jedlová v km 25,880 - 25,980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</si>
  <si>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</si>
  <si>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</si>
  <si>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</si>
  <si>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</si>
  <si>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</si>
  <si>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</si>
  <si>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</si>
  <si>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</si>
  <si>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</si>
  <si>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</si>
  <si>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D.1.2.5</t>
  </si>
  <si>
    <t>Dálková, optická, závěsná kabelizace</t>
  </si>
  <si>
    <t xml:space="preserve">  PS 11-01-21</t>
  </si>
  <si>
    <t>Česká Kamenice - Horní Kamenice, přeložka kabelů SŽT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</si>
  <si>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</si>
  <si>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</si>
  <si>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</si>
  <si>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</si>
  <si>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</si>
  <si>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</si>
  <si>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</si>
  <si>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</si>
  <si>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</si>
  <si>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</si>
  <si>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</si>
  <si>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</si>
  <si>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</si>
  <si>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</si>
  <si>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</si>
  <si>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</si>
  <si>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</si>
  <si>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</si>
  <si>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</si>
  <si>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</si>
  <si>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</si>
  <si>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</si>
  <si>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</si>
  <si>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</si>
  <si>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</si>
  <si>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</si>
  <si>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</si>
  <si>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11-01-21</t>
  </si>
  <si>
    <t>SD</t>
  </si>
  <si>
    <t>0</t>
  </si>
  <si>
    <t>Všeobecné konstrukce a práce</t>
  </si>
  <si>
    <t>P</t>
  </si>
  <si>
    <t>12</t>
  </si>
  <si>
    <t>R015111</t>
  </si>
  <si>
    <t>901</t>
  </si>
  <si>
    <t>POPLATKY ZA LIKVIDACI ODPADU NEKONTAMINOVANÝCH - 17 05 04  VYTEŽENÉ ZEMINY A HORNINY -  I. TRÍDA TEŽITELNOSTI - vč. dopravy</t>
  </si>
  <si>
    <t>T</t>
  </si>
  <si>
    <t>[bez vazby na CS]</t>
  </si>
  <si>
    <t>PP</t>
  </si>
  <si>
    <t>Evidenční položka - NEOCEŇOVAT! Položka se oceňuje pouze v SO 90-90  
doprava 26km VOKA - Žizníkov</t>
  </si>
  <si>
    <t>VV</t>
  </si>
  <si>
    <t>PŘEBYTEK Z VÝKOPU ((165+110)*0,9*0,5-96,25)*1,8=49.500 [A]</t>
  </si>
  <si>
    <t>TS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</si>
  <si>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 
- náklady spojené s vyložením a manipulací s materiálem v místě skládky.  
2. Položka neobsahuje:  
- náklady spojené s naložením a manipulací s materiálem  
3. Způsob měření:  
-  [měrná jednotka – Tuna] určující množství odpadu vytříděného v souladu se zákonem č. 185/2001 Sb., o nakládání s odpady, v platném znění</t>
  </si>
  <si>
    <t>13</t>
  </si>
  <si>
    <t>R015190</t>
  </si>
  <si>
    <t>906</t>
  </si>
  <si>
    <t>POPLATKY ZA LIKVIDACI ODPADU NEKONTAMINOVANÝCH - 17 02 03  PLASTY Z INTERIÉRU REKONSTRUOVANÝCH OBJEKTU včetně dopravy</t>
  </si>
  <si>
    <t>Evidenční položka - NEOCEŇOVAT! Položka se oceňuje pouze v SO 90-90  
 doprava 26km Skládka Malšovice</t>
  </si>
  <si>
    <t>STÁVAJÍCÍ KABELOVÝ ŽLAB A CHRÁNIČKY 0,5=0.500 [A]</t>
  </si>
  <si>
    <t>Zemní práce</t>
  </si>
  <si>
    <t>13273</t>
  </si>
  <si>
    <t>HLOUBENÍ RÝH ŠÍR DO 2M PAŽ I NEPAŽ TR. I</t>
  </si>
  <si>
    <t>M3</t>
  </si>
  <si>
    <t>OTSKP 2023</t>
  </si>
  <si>
    <t>Výkop rýhy nové trasy kabelu 0,5x0,9m strojně, dl. 165m  
Výkop stávající trasy 0,5x0,9m ručně , dl 265m</t>
  </si>
  <si>
    <t>rýha nové trasy - strojně 165*0,5*0,9=74.250 [A] 
výkop stávajícího kabelu ručně (155+110)*0,9*0,5=119.250 [B] 
Celkové množství 193.500000=193.500 [C]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</si>
  <si>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</si>
  <si>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17511</t>
  </si>
  <si>
    <t>OBSYP POTRUBÍ A OBJEKTŮ SE ZHUTNĚNÍM</t>
  </si>
  <si>
    <t>ZÁSYP VYKOPANOU ZEMINOU</t>
  </si>
  <si>
    <t>(165+110) *0,5*(0,9-0,2)=96.250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</si>
  <si>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</si>
  <si>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7</t>
  </si>
  <si>
    <t>Přidružená stavební výroba</t>
  </si>
  <si>
    <t>702112</t>
  </si>
  <si>
    <t>KABELOVÝ ŽLAB ZEMNÍ VCETNE KRYTU SVETLÉ ŠÍRKY PRES 120 DO 250 MM</t>
  </si>
  <si>
    <t>M</t>
  </si>
  <si>
    <t>Nový kabelový žlab plastový s poklopem</t>
  </si>
  <si>
    <t>165+110=275.000 [A]</t>
  </si>
  <si>
    <t>1. Položka obsahuje:  
 – kompletní montáž, rozmerení, upevnení, rezání, spojování a pod.   
 – veškerý spojovací a montážní materiál vc. upevnovacího materiálu ( držáky apod.)  
 – pomocné mechanismy  
2. Položka neobsahuje:  
 X  
3. Zpusob merení:  
Merí se metr délkový.</t>
  </si>
  <si>
    <t>4</t>
  </si>
  <si>
    <t>702211</t>
  </si>
  <si>
    <t>KABELOVÁ CHRÁNIČKA ZEMNÍ DN DO 100 MM</t>
  </si>
  <si>
    <t>Nové rezervní chráničky včetně spojkování</t>
  </si>
  <si>
    <t>nová chránička pro rezervu (černá) 165=165.000 [A] 
nová rezervní chránčka v celé trase přeložky (fialová) 165+110=275.000 [B] 
Celkové množství 440.000000=440.000 [C]</t>
  </si>
  <si>
    <t>1. Položka obsahuje:  
 – přípravu podkladu pro osazení  
- spojkování  
2. Položka neobsahuje:  
 X  
3. Způsob měření:  
Měří se metr délkový.</t>
  </si>
  <si>
    <t>5</t>
  </si>
  <si>
    <t>702231</t>
  </si>
  <si>
    <t>KABELOVÁ CHRÁNIČKA ZEMNÍ DĚLENÁ DN DO 100 MM</t>
  </si>
  <si>
    <t>Nová dělená chránička DOK vč. spojkování</t>
  </si>
  <si>
    <t>Dělená chránička DOK 165=165.000 [A]</t>
  </si>
  <si>
    <t>6</t>
  </si>
  <si>
    <t>702620</t>
  </si>
  <si>
    <t>ODKRYTÍ A ZAKRYTÍ KABELU KRYTÝCH FÓLIÍ, PÁSEM NEBO DESKOU</t>
  </si>
  <si>
    <t>Odkyrytí kabelu na délku 265m  
Zakrytí kabelu 275m</t>
  </si>
  <si>
    <t>(275+265)*0,5=270.000 [A]</t>
  </si>
  <si>
    <t>1. Položka obsahuje:  
 – pomocné mechanismy  
2. Položka neobsahuje:  
 X  
3. Zpusob merení:  
Merí se plocha v metrech ctverecných.</t>
  </si>
  <si>
    <t>702903</t>
  </si>
  <si>
    <t>ZASYPÁNÍ KABELOVÉHO ŽLABU VRSTVOU Z PŘESÁTÉHO PÍSKU ČI VÝKOPKU SVĚTLÉ ŠÍŘKY PŘES 250 MM</t>
  </si>
  <si>
    <t>Pískový obsyp kabelů, 0,05m pod, 0,05m nad.   
0,1m3 písku / bm</t>
  </si>
  <si>
    <t>1. Položka obsahuje:  
 – veškeré zemní práce včetně dodání zásypového materiálu  
2. Položka neobsahuje:  
 X  
3. Způsob měření:  
Měří se metr délkový.</t>
  </si>
  <si>
    <t>8</t>
  </si>
  <si>
    <t>709611</t>
  </si>
  <si>
    <t>DEMONTÁŽ KABELOVÉHO ŽLABU/LIŠTY VCETNE KRYTU</t>
  </si>
  <si>
    <t>Demontáž stávajícího kabelového žlabu</t>
  </si>
  <si>
    <t>265=265.000 [A]</t>
  </si>
  <si>
    <t>1. Položka obsahuje:  
 – prípravu podkladu pro osazení  
2. Položka neobsahuje:  
 X  
3. Zpusob merení:  
Merí se metr délkový.</t>
  </si>
  <si>
    <t>9</t>
  </si>
  <si>
    <t>75E1B7</t>
  </si>
  <si>
    <t>REGULACE A ZKOUŠENÍ ZABEZPEČOVACÍHO ZAŘÍZENÍ</t>
  </si>
  <si>
    <t>HOD</t>
  </si>
  <si>
    <t>závěrečné měření a komisionální přezkoušení ZZ</t>
  </si>
  <si>
    <t>předpoklad 8h 8=8.000 [A]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</si>
  <si>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</si>
  <si>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10</t>
  </si>
  <si>
    <t>75E1C7</t>
  </si>
  <si>
    <t>PROTOKOL UTZ</t>
  </si>
  <si>
    <t>KUS</t>
  </si>
  <si>
    <t>Vyhotovení doplnění protokolu UTZ</t>
  </si>
  <si>
    <t>Vyhotovení doplnění protokolu UTZ 1=1.000 [A]</t>
  </si>
  <si>
    <t>1. Položka obsahuje:  
 – protokol autorizovanou osobou podle požadavku ČSN, včetně hodnocení  
2. Položka neobsahuje:  
 X  
3. Způsob měření:  
Udává se počet kusů kompletní konstrukce nebo práce.</t>
  </si>
  <si>
    <t>11</t>
  </si>
  <si>
    <t>75IK11</t>
  </si>
  <si>
    <t>MERENÍ STÁVAJÍCÍHO OPTICKÉHO KABELU</t>
  </si>
  <si>
    <t>VLÁKNO</t>
  </si>
  <si>
    <t>Měření optického kabelu před a po stavbě.  
72vláken.</t>
  </si>
  <si>
    <t>2*72=144.000 [A]</t>
  </si>
  <si>
    <t>1. Položka obsahuje:  
 – práce spojené s kontrolním merením stávající optické kabelizace ke zjištení technických parametru optického kabelu pred manipulací vcetne potrebného drobného montážního materiálu  
 – merení metodou OTDR na trech vlnových délkách 1310/1550/1625nm v obou smerech dle CSN EN 61280-4-2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optických vláken.</t>
  </si>
  <si>
    <t>14</t>
  </si>
  <si>
    <t>R75A161</t>
  </si>
  <si>
    <t>Nové metalické kabely- DODÁVKA</t>
  </si>
  <si>
    <t>KPL</t>
  </si>
  <si>
    <t>nové metalické kabely délky 275m:  
129- 4P1   
436- 3XN   
801-24p1   
810-24p1</t>
  </si>
  <si>
    <t>1=1.000 [A]</t>
  </si>
  <si>
    <t>1. Položka obsahuje:  
 – dodání všech překládaných kabelů podle  požadovaného typu od výrobcu vcetne mimostaveništní dopravy</t>
  </si>
  <si>
    <t>15</t>
  </si>
  <si>
    <t>R75A247</t>
  </si>
  <si>
    <t>MANIPULACE A SPOJKOVÁNÍ KABELŮ</t>
  </si>
  <si>
    <t>Kompletní práce spojené s uložením a naspojkováním překládaných kabelů  
129- 4P1   
436- 3XN   
801-24p1   
810-24p1   
vč. materiálu spojek.  
Obsahuje veškerá požadované měření.</t>
  </si>
  <si>
    <t>1. Položka obsahuje:  
 – uložení kabelu zatažením, dodávka a zhotovení plastové spojky vcetne dodávky 2 kusy na překládaný úsek kabelu, príprava spojovacího prípravku, spojení žil kabelu, kontrola správnosti spojení žil, vysušení, zajištení prívodu el. energie, zatavení koncu kabelu a svarení stredu spojky  
 – kontrolní a záverecné merení na kabelu pro rozvod signalizace, zapojení po merení  
 – montáž štítku prubehu kabelu vcetne montáže, montáž oznacovacího štítku kabelové spojky a kabelové formy, dodávka a montáž kabelových objímek  
 – veškeré potrebné mechanizmy, jejich obsluhu a porízení všech potrebných materiálu, presun hmot</t>
  </si>
  <si>
    <t>16</t>
  </si>
  <si>
    <t>R75A248</t>
  </si>
  <si>
    <t>DEMONTÁŽ KABELŮ</t>
  </si>
  <si>
    <t>Kompletní demontáž kabelů  
129- 4P1   
436- 3XN   
801-24p1   
810-24p1   
v délce 265m vč spojek.</t>
  </si>
  <si>
    <t>1. Položka obsahuje:  
 – demontáž kabelu, plastové spojky  kabelu, štítku prubehu , oznacovacího štítku kabelové spojky a kabelové formy  
 – veškeré potrebné mechanizmy, jejich obsluhu a presun hmot.  
 – naložení vybouraného materiálu na dopravní prostredek  
 – odvoz vybouraného materiálu do skladu nebo na likvidaci  
2. Položka neobsahuje:  
 – poplatek za likvidaci odpadu (nacení se dle SSD 0)</t>
  </si>
  <si>
    <t xml:space="preserve">  PS 11-01-31</t>
  </si>
  <si>
    <t>Česká Kamenice - Horní Kamenice, ochrana kabelizace PZZ</t>
  </si>
  <si>
    <t>PS 11-01-31</t>
  </si>
  <si>
    <t>75C917</t>
  </si>
  <si>
    <t>SNÍMAČ POČÍTAČE NÁPRAV - MONTÁŽ</t>
  </si>
  <si>
    <t>2=2.000 [A]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</si>
  <si>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</si>
  <si>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</si>
  <si>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</si>
  <si>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</si>
  <si>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75D227</t>
  </si>
  <si>
    <t>VÝSTRAŽNÍK BEZ ZÁVORY, 1 SKRÍN - MONTÁŽ</t>
  </si>
  <si>
    <t>1. Položka obsahuje:  
 – výkop jámy pro BETONOVÝ základ výstražníku  
 – usazení betonového základu, montáž výstražníku bez závory 1 skrín, zapojení kabelových forem (vcetne merení a zapojení po merení)  
 – montáž výstražníku bez závory 1 skrín se všemi pomocnými a doplnujícími pracemi a soucástmi, prípadné použití mechanizmu, vcetne dopravy ze skladu k místu montáže  
2. Položka neobsahuje:  
 X  
3. Zpusob merení:  
Udává se pocet kusu kompletní konstrukce nebo práce.</t>
  </si>
  <si>
    <t>75D228</t>
  </si>
  <si>
    <t>VÝSTRAŽNÍK BEZ ZÁVORY, 1 SKRÍN - DEMONTÁŽ</t>
  </si>
  <si>
    <t>1. Položka obsahuje:  
 – demontáž betonového základu, zasypání jámy po základu, demontáž výstražníku bez závory 1 skrín vcetne odpojení kabelových prívodu  
 – demontáž výstražníku bez závory 1 skrín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</si>
  <si>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75E197</t>
  </si>
  <si>
    <t>PŘÍPRAVA A CELKOVÉ ZKOUŠKY PŘEJEZDOVÉHO ZABEZPEČOVACÍHO ZAŘÍZENÍ PRO JEDNU KOLEJ</t>
  </si>
  <si>
    <t>Závěrečné měření a komisionální přezkoušení ZZ.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</si>
  <si>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</si>
  <si>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R75A217</t>
  </si>
  <si>
    <t>MANIPULACE S KABELY PZZ</t>
  </si>
  <si>
    <t>Položka zahrnuje veškeré práce spojené s manipiulací s kabely PZZ při demontáži, ochraně a zpětné montáži čidel počítače náprav a výstražníků.</t>
  </si>
  <si>
    <t>D.2.1.1</t>
  </si>
  <si>
    <t>Kolejový svršek a spodek</t>
  </si>
  <si>
    <t xml:space="preserve">  SO 11-10-01</t>
  </si>
  <si>
    <t>Česká Kamenice - Horní Kamenice, železniční svršek</t>
  </si>
  <si>
    <t>SO 11-10-01</t>
  </si>
  <si>
    <t>21</t>
  </si>
  <si>
    <t>R015150</t>
  </si>
  <si>
    <t>904</t>
  </si>
  <si>
    <t>POPLATKY ZA LIKVIDACI ODPADŮ NEKONTAMINOVANÝCH - 17 05 08  ŠTĚRK Z KOLEJIŠTĚ včetně dopravy</t>
  </si>
  <si>
    <t>odtěžené lože odpad po recyklaci 724,5*1,8=1 304.100 [A] 
odpad po pročištění 648,096*0,5*1,8=583.286 [B] 
Celkové množství 1887.386000=1 887.386 [C]</t>
  </si>
  <si>
    <t>Komunikace</t>
  </si>
  <si>
    <t>512550</t>
  </si>
  <si>
    <t>KOLEJOVÉ LOŽE - ZŘÍZENÍ Z KAMENIVA HRUBÉHO DRCENÉHO (ŠTĚRK)</t>
  </si>
  <si>
    <t>z recyklovaného kameniva hrubého drceného, frakce 31,5/63 třídy BII dle předpisu SŽDC S3 díl X o tloušťce 0,35 m   
pod ložnou plochou betonových pražců</t>
  </si>
  <si>
    <t>km 25,872 - 25,190 318*2,5*0,7=556.500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</si>
  <si>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</si>
  <si>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</si>
  <si>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</si>
  <si>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nová kolej 315*2,5*0,3=236.250 [A] 
propracování stávajícího úseku 60=60.000 [B] 
doplnění lože po pročištění v km 25,590 - 25,885 619,918*0,5=309.959 [C] 
Celkové množství 606.209000=606.209 [D]</t>
  </si>
  <si>
    <t>514000</t>
  </si>
  <si>
    <t>KOLEJOVÉ LOŽE - PROČIŠTĚNÍ</t>
  </si>
  <si>
    <t>Pročištění lože po demontáži panelové komunikace</t>
  </si>
  <si>
    <t>281,781*2,2=619.918 [A]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</si>
  <si>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</si>
  <si>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528262</t>
  </si>
  <si>
    <t>KOLEJ 49 E1, ROZD. "D", BEZSTYKOVÁ, PR. BET. BEZPODKLADNICOVÝ UŽITÝ, UP. PRUŽNÉ</t>
  </si>
  <si>
    <t>km 25,872 051 - 26,018 705 - Nové kolejnice   
Pražce užité</t>
  </si>
  <si>
    <t>km 25,872 051 - 26,018 705 - Nové kolejnice 26018,705-25872,051=146.654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</si>
  <si>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</si>
  <si>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52A231</t>
  </si>
  <si>
    <t>KOLEJ 49 E1 REGENEROVANÁ, ROZD. "D", BEZSTYKOVÁ, PR. BET. PODKLADNICOVÝ, UP. TUHÉ</t>
  </si>
  <si>
    <t>zpětné vložení stávajících kolejnic v úseku:  
1) 25,590,270 - 25,872,051 (281,781m)  
2) 26,018705 - 26,189,613  (170,908m)  
celkem   
včetně 1. podbití</t>
  </si>
  <si>
    <t>25872,051-25590,270=281.781 [A] 
26189,613-26018,705=170.908 [B] 
Celkové množství 452.689000=452.689 [C]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</si>
  <si>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</si>
  <si>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</si>
  <si>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</si>
  <si>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Podbití stávajícího stavu (1. podbití na nedemontované části úseku), výběh 50m na každou stranu</t>
  </si>
  <si>
    <t>km 25487,065 - 25590,270 + 50m výběh 25590,270-25487,065 + 50=153.205 [A] 
km 26189,613 - 26229,490 + 50m výběh 26229,490-26189,613 + 50=89.877 [B] 
Celkové množství 243.082000=243.082 [C]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</si>
  <si>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</si>
  <si>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542312</t>
  </si>
  <si>
    <t>NÁSLEDNÁ ÚPRAVA SMĚROVÉHO A VÝŠKOVÉHO USPOŘÁDÁNÍ KOLEJE - PRAŽCE BETONOVÉ</t>
  </si>
  <si>
    <t>Propracování (2. podbití)</t>
  </si>
  <si>
    <t>Propracování v km 25,487 065 - 26,229 490 + 50m výběh na každou stranu 26229,490-25487,065+50+50=842.425 [A]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</si>
  <si>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</si>
  <si>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545122</t>
  </si>
  <si>
    <t>SVAR KOLEJNIC (STEJNÉHO TVARU) 49 E1, T SPOJITĚ</t>
  </si>
  <si>
    <t>svar kolejových polí 48=48.000 [A] 
svar nových kolejnic 6=6.000 [B] 
Celkové množství 54.000000=54.000 [C]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</si>
  <si>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</si>
  <si>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549311</t>
  </si>
  <si>
    <t>ZRUŠENÍ A ZNOVUZŘÍZENÍ BEZSTYKOVÉ KOLEJE NA NEDEMONTOVANÝCH ÚSECÍCH V KOLEJI</t>
  </si>
  <si>
    <t>143,082+50=193.082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</si>
  <si>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</si>
  <si>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549341</t>
  </si>
  <si>
    <t>ZŘÍZENÍ BEZSTYKOVÉ KOLEJE NA NOVÝCH ÚSECÍCH V KOLEJI</t>
  </si>
  <si>
    <t>146,654+452,689=599.343 [A]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</si>
  <si>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</si>
  <si>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</si>
  <si>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</si>
  <si>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>Rozřezání kolejnic na 5 m kusy</t>
  </si>
  <si>
    <t>Rozřezání kolejnic na 5 m kusy (146,654/5) 29*2=58.000 [A] 
Rozřezání na kolejová pole (599,343/25m) 24*2=48.000 [B] 
Celkové množství 106.000000=106.000 [C]</t>
  </si>
  <si>
    <t>1. Položka obsahuje:   
 – rozřezání kolejnic všech profilů   
 – příplatky za ztížené podmínky při práci v koleji, např. překážky po stranách koleje, práci v tunelu ap.   
2. Položka neobsahuje:   
 X   
3. Způsob měření:   
Udává se počet kusů kompletní konstrukce nebo práce..</t>
  </si>
  <si>
    <t>Ostatní konstrukce a práce</t>
  </si>
  <si>
    <t>914162</t>
  </si>
  <si>
    <t>DOPRAVNÍ ZNAČKY ZÁKLADNÍ VELIKOSTI HLINÍKOVÉ FÓLIE TŘ 1 - MONTÁŽ S PŘEMÍSTĚNÍM</t>
  </si>
  <si>
    <t>Zpětná montáž přejezdníku</t>
  </si>
  <si>
    <t>položka zahrnuje:   
- dopravu demontované značky z dočasné skládky   
- osazení a montáž značky na místě určeném projektem   
- nutnou opravu poškozených částí   
nezahrnuje dodávku značky</t>
  </si>
  <si>
    <t>914163</t>
  </si>
  <si>
    <t>DOPRAVNÍ ZNAČKY ZÁKLADNÍ VELIKOSTI HLINÍKOVÉ FÓLIE TŘ 1 - DEMONTÁŽ</t>
  </si>
  <si>
    <t>Přejezdník X 2597</t>
  </si>
  <si>
    <t>Položka zahrnuje odstranění, demontáž a odklizení materiálu s odvozem na předepsané místo</t>
  </si>
  <si>
    <t>923152</t>
  </si>
  <si>
    <t>ŽELEZOBETONOVÝ STANIČNÍK Z UŽITÉHO MATERIÁLU</t>
  </si>
  <si>
    <t>km 25,9, km 26,1</t>
  </si>
  <si>
    <t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</si>
  <si>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923312</t>
  </si>
  <si>
    <t>PŘEDVĚSTNÍK N - TROJÚHELNÍKOVÝ ŠTÍT Z UŽITÉHO MATERIÁLU</t>
  </si>
  <si>
    <t>rychlost "60"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</si>
  <si>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</si>
  <si>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923482</t>
  </si>
  <si>
    <t>STANIČNÍK - TABULE "ÚZKÁ" Z UŽITÉHO MATERIÁLU</t>
  </si>
  <si>
    <t>km 26,0, km 26,1</t>
  </si>
  <si>
    <t>17</t>
  </si>
  <si>
    <t>965010</t>
  </si>
  <si>
    <t>ODSTRANĚNÍ KOLEJOVÉHO LOŽE A DRÁŽNÍCH STEZEK</t>
  </si>
  <si>
    <t>km 25,872 - 26,190</t>
  </si>
  <si>
    <t>318*2,3=731.400 [A]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</si>
  <si>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</si>
  <si>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18</t>
  </si>
  <si>
    <t>965113</t>
  </si>
  <si>
    <t>DEMONTÁŽ KOLEJE NA BETONOVÝCH PRAŽCÍCH DO KOLEJOVÝCH POLÍ S ODVOZEM NA MONTÁŽNÍ ZÁKLADNU S NÁSLEDNÝM ROZEBRÁNÍM</t>
  </si>
  <si>
    <t>km 25,872 102 - 25,989 000</t>
  </si>
  <si>
    <t>599,343=599.343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</si>
  <si>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</si>
  <si>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19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</si>
  <si>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</si>
  <si>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</si>
  <si>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</si>
  <si>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20</t>
  </si>
  <si>
    <t>965841</t>
  </si>
  <si>
    <t>DEMONTÁŽ JAKÉKOLIV NÁVĚSTI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</si>
  <si>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</si>
  <si>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 xml:space="preserve">  SO 11-10-01B</t>
  </si>
  <si>
    <t>Propracování koleje do 1 roku</t>
  </si>
  <si>
    <t>SO 11-10-01B</t>
  </si>
  <si>
    <t>0,155m3/bm 842,425*0,155=130.576 [A] 
Celkové množství 130.576000=130.576 [B]</t>
  </si>
  <si>
    <t>Propracování (3. podbití)</t>
  </si>
  <si>
    <t>921940</t>
  </si>
  <si>
    <t>MONTÁŽ PREJEZDU NEBO PRECHODU Z JAKÝCHKOLIV VYZÍSKANÝCH NEBO REGENEROVANÝCH DÍLCU</t>
  </si>
  <si>
    <t>M2</t>
  </si>
  <si>
    <t>3,6*3=10.800 [A]</t>
  </si>
  <si>
    <t>1. Položka obsahuje:  
 – dodání a pokládka panelu vcetne lože  
 – príplatky za ztížené podmínky vyskytující se pri zrízení kolejových vah, napr. za prekážky na strane koleje apod.  
2. Položka neobsahuje:  
 – zrízení, pronájem a odstranení dopravního znacení objízdné trasy  
 – úpravy koleje (napr. posun pražcu, doplnení kolejového lože, smerová a výšková úprava)  
 – silnicní panely v prechodu teles  
 – prahovou vpust  
3. Zpusob merení:  
Merí se pudorysná plocha (pojízdná nebo pochozí) vlastní prejezdové konstrukce tvorené daným systémem. kolejnice a žlábky se z plochy neodecítají. Do plochy se nezapocítávají ochranné klíny, prahové vpusti apod.</t>
  </si>
  <si>
    <t>965311</t>
  </si>
  <si>
    <t>ROZEBRÁNÍ PREJEZDU, PRECHODU Z DÍLCU</t>
  </si>
  <si>
    <t>Rozebrání přejezdu a uložení pro následnou zpětnou montáž</t>
  </si>
  <si>
    <t>1. Položka obsahuje:  
 – rozebrání železnicního prejezdu nebo prechodu do soucástí vcetne hrubého ocištení  
 – naložení vybouraného materiálu na dopravní prostredek  
 – príplatky za ztížené podmínky pri práci v kolejišti, napr. za prekážky na strane koleje apod.  
2. Položka neobsahuje:  
 – náklady na zrízení a odstranení dopravního znacení objízdné trasy  
 – odvoz vybouraného materiálu do skladu nebo na likvidaci  
 – poplatky za likvidaci odpadu, nacení se položkami ze ssd 0  
3. Zpusob merení:  
Merí se pudorysná plocha (pojízdná nebo pochozí) vlastní prejezdové konstrukce tvorené daným systémem. kolejnice a žlábky se z plochy neodecítají. Do plochy se nezapocítávají ochranné klíny, prahové vpusti apod.</t>
  </si>
  <si>
    <t xml:space="preserve">  SO-11-11-01</t>
  </si>
  <si>
    <t>Česká Kamenice - Horní Kamenice, železniční spodek</t>
  </si>
  <si>
    <t>SO-11-11-01</t>
  </si>
  <si>
    <t>41</t>
  </si>
  <si>
    <t>Odtěžení tělesa násypu a zářezu 6279,2*1,8=11 302.560 [A] 
drenážní žebra 121,5*1,8=218.700 [B] 
Celkové množství 11521.260000=11 521.260 [C]</t>
  </si>
  <si>
    <t>42</t>
  </si>
  <si>
    <t>R015140</t>
  </si>
  <si>
    <t>903</t>
  </si>
  <si>
    <t>POPLATKY ZA LIKVIDACI ODPADU NEKONTAMINOVANÝCH - 17 01 01  BETON Z DEMOLIC OBJEKTU, ZÁKLADU TV včetně dopravy</t>
  </si>
  <si>
    <t>Evidenční položka - NEOCEŇOVAT! Položka se oceňuje pouze v SO 90-90  
26km VOKA - Žizníkov</t>
  </si>
  <si>
    <t>Odtěžení konstrukčnch vrstev km 25,875 - 25,955, Vápno cementová stabilizční vrstva 172*2,5=430.000 [A] 
Vybourání žlabů J - Velký 20*0,33*2,5=16.500 [B] 
Mezisoučet 446.500000=446.500 [C]</t>
  </si>
  <si>
    <t>43</t>
  </si>
  <si>
    <t>1,2=1.200 [A]</t>
  </si>
  <si>
    <t>11328</t>
  </si>
  <si>
    <t>ODSTRANENÍ PRÍKOPU, ŽLABU A RIGOLU Z PRÍKOPOVÝCH TVÁRNIC</t>
  </si>
  <si>
    <t>odstranění žlabu J "velký" v km 25,875 - 25,885, 0,7m2/bm, 0,33m3 betonu/bm</t>
  </si>
  <si>
    <t>0,7*10=7.000 [A]</t>
  </si>
  <si>
    <t>Položka zahrnuje odstranení tvárnic vcetne podkladu, veškerou manipulaci s vybouranou sutí a s vybouranými hmotami,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</si>
  <si>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</si>
  <si>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</si>
  <si>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Odtěžení konstrukčnch vrstev km 25,875 - 25,955, Konstrukční vrstva ze štěrkodrti 1,83m3/bm  
Odtěžení konstrukčnch vrstev km 25,875 - 25,955, konsolidační vstrva - kamenivo-výzisk, 1,85m3/bm včetně geomříže a geotextilie - 10m2/bm  
Odtěžení konstrukčnch vrstev km 25,955 - 25,985, Konstrukční vrstva ze štěrkodrti, 3,4m3/bm</t>
  </si>
  <si>
    <t>Konstrukční vrstva ze štěrkodrti km 25,870 - 25,950 1,83*80=146.400 [A] 
konsolidační vstrva - kamenivo-výzisk km 25,870 - 25,950 1,85*50=92.500 [B]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</si>
  <si>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</si>
  <si>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11334</t>
  </si>
  <si>
    <t>ODSTRANENÍ PODKLADU ZPEVNENÝCH PLOCH S CEMENT POJIVEM</t>
  </si>
  <si>
    <t>Odtěžení konstrukčnch vrstev km 25,875 - 25,955, Vápno cementová stabilizční vrstva, 2,15m3/bm</t>
  </si>
  <si>
    <t>VÁPENOCEM. STABILIZAČNÍ VRSTVA tl. 0,25 km 25,870 - 25,950 2,15*80=172.000 [A]</t>
  </si>
  <si>
    <t>12110</t>
  </si>
  <si>
    <t>SEJMUTÍ ORNICE NEBO LESNÍ PUDY</t>
  </si>
  <si>
    <t>sejmutí ornice tl. 0,15  
m</t>
  </si>
  <si>
    <t>km 25,875 - 26,0 1200*0,15=180.000 [A] 
km 26,0 - 26,2 860*0,15=129.000 [B]</t>
  </si>
  <si>
    <t>položka zahrnuje sejmutí ornice bez ohledu na tlouštku vrstvy a její vodorovnou dopravu  
nezahrnuje uložení na trvalou skládku</t>
  </si>
  <si>
    <t>12373</t>
  </si>
  <si>
    <t>ODKOP PRO SPOD STAVBU SILNIC A ŽELEZNIC TR. I</t>
  </si>
  <si>
    <t>Odtěžení tělesa násypu a zářezu - měřeno z řezů</t>
  </si>
  <si>
    <t>km 25,875-25,955 - odtěžení původního násypu 4900=4 900.000 [A] 
km 25,955-25,982 - prům. 5,1m3/bm 5,1*27=137.700 [B] 
km 26,007-26,025 - prům. 5,1m3/bm 5,1*18=91.800 [C] 
km 26,025-26,060 - prům. 7,1m3/bm 7,1*35=248.500 [D] 
km 26,060-26,110 - prům. 15m3/bm 15*50=750.000 [E] 
km 26,110 - 26,124 - prům. 8,5m3/bm 1,8*14=25.200 [F] 
km 26,150 - 26,190 - prům. 5,3m3/bm 5,3*40=212.000 [G] 
odečtení ornice km 25,955 - 26,200 -86=-86.000 [H] 
Celkové množství 6279.200000=6 279.200 [I]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</si>
  <si>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</si>
  <si>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drenážní žebra - výkopy, 4,5m3/m</t>
  </si>
  <si>
    <t>(4+5+5+6+7)*4,5=121.500 [A]</t>
  </si>
  <si>
    <t>17180</t>
  </si>
  <si>
    <t>ULOŽENÍ SYPANINY DO NÁSYPU Z NAKUPOVANÝCH MATERIÁLU</t>
  </si>
  <si>
    <t>Násyp z  dovezené nesoudržné zeminy vhodné k přímému použití do násypu bez úpravy třídy G1-GW, G3-G-F, S1-SW nebo S3-S-F dle SŽ S4, přílohy 10.</t>
  </si>
  <si>
    <t>2990=2 990.000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</si>
  <si>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</si>
  <si>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</si>
  <si>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</si>
  <si>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odvodňovacích otvorů příkopových zídek-jednotná výpň dle S4, km 25,875 - 25,885, 0,3m3/bm  
Svahová žebra - Zásyp - jednotná výpň dle S4 - 4,5m3/m</t>
  </si>
  <si>
    <t>Obsyp odvodňovacích otvorů příkopových zídek 10*0,3=3.000 [A] 
Svahová žebra - Zásyp (4+5+5+6+7)*4,5=121.500 [B] 
Celkové množství 124.500000=124.500 [C]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</si>
  <si>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</si>
  <si>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17980</t>
  </si>
  <si>
    <t>NÁSYPY Z ARMOVANÝCH ZEMIN Z NAKUPOVANÝCH MATERÁLU</t>
  </si>
  <si>
    <t>Konsolidační vrstva ze ŠD 0/63 tl. 1m</t>
  </si>
  <si>
    <t>Konsolidační vrstva ze ŠD 0/63 tl. 1m 995=995.000 [A]</t>
  </si>
  <si>
    <t>Položka zahrnuje:  
- kompletní provedení zemní konstrukce vc.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nezahrnuje armovací síte  
- odvedení nebo obvedení vody v okolí úložište a v úložišti  
- veškeré  pomocné konstrukce umožnující provedení  zemní konstrukce  (príjezdy,  sjezdy,  nájezdy, lešení, podperné konstrukce, premostení, zpevnené plochy, zakrytí a pod.)  
- nezahrnuje armovací síte</t>
  </si>
  <si>
    <t>18110</t>
  </si>
  <si>
    <t>ÚPRAVA PLÁNE SE ZHUTNENÍM V HORNINE TR. I</t>
  </si>
  <si>
    <t>Zhutnění podloží tělesa násypu, základová spára bude zhutněná na D = min. 95%PS.  
Úprava zemní pláně v km 25,955 - 26,190</t>
  </si>
  <si>
    <t>uprava podloží nového násypu km 25,885 - 25,955 1067=1 067.000 [A] 
pláň km 25,955 - 25,982, prům. šířka 10,5m 10,5*27=283.500 [B] 
pláň km 26,007 - 26,025, prům. šířka 8m 8*18=144.000 [C] 
pláň km 26,025 - 26,060 prům. šířka 7,5m 7,5*35=262.500 [D] 
pláň km 26,060- 26,110, prům. šířka 7,2m 7,2*50=360.000 [E] 
pláň km 26,110 - 26,124, prům. šířka 7,9m 7,9*14=110.600 [F] 
pláň km 26,150 - 26,190, prům. šířka 8,6m 8,6*40=344.000 [G] 
Celkové množství 2571.600000=2 571.600 [H]</t>
  </si>
  <si>
    <t>položka zahrnuje úpravu pláne vcetne vyrovnání výškových rozdílu. Míru zhutnení urcuje projekt.</t>
  </si>
  <si>
    <t>18221</t>
  </si>
  <si>
    <t>ROZPROSTRENÍ ORNICE VE SVAHU V TL DO 0,10M</t>
  </si>
  <si>
    <t>Ozelenění tělesa násypu tl. 0,1m v km 25,885 - 26,0  
Měřeno z řezů.</t>
  </si>
  <si>
    <t>km 25,875 - 26,0 800=800.000 [A] 
Celkové množství 800.000000=800.000 [B]</t>
  </si>
  <si>
    <t>položka zahrnuje:  
nutné premístení ornice z docasných skládek vzdálených do 50m  
rozprostrení ornice v predepsané tlouštce ve svahu pres 1:5</t>
  </si>
  <si>
    <t>18222</t>
  </si>
  <si>
    <t>ROZPROSTŘENÍ ORNICE VE SVAHU V TL DO 0,15M</t>
  </si>
  <si>
    <t>Ozelenění tělesa násypu a svahů zářezu tl. 0,15m v km 26,0 - 26,2.  
Měřeno z řezů.</t>
  </si>
  <si>
    <t>km 26,0 - km26,2 631=631.000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</si>
  <si>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</si>
  <si>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</si>
  <si>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</si>
  <si>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Osetí</t>
  </si>
  <si>
    <t>km 25,875 - 26,0 870=870.000 [A] 
km 26,0 - km26,2 630=630.000 [B] 
Celkové množství 1500.000000=1 500.000 [C]</t>
  </si>
  <si>
    <t>Zahrnuje dodání predepsané travní smesi, hydroosev na ornici, zalévání, první pokosení, to vše bez ohledu na sklon terénu</t>
  </si>
  <si>
    <t>Základy</t>
  </si>
  <si>
    <t>21461C</t>
  </si>
  <si>
    <t>SEPARACNÍ GEOTEXTILIE DO 300G/M2</t>
  </si>
  <si>
    <t>Svahová žebra - Filtrační geotextilie 3m2/bm</t>
  </si>
  <si>
    <t>27*3=81.000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</si>
  <si>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</si>
  <si>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21461F</t>
  </si>
  <si>
    <t>SEPARACNÍ GEOTEXTILIE DO 600G/M2</t>
  </si>
  <si>
    <t>Separační geotextilie na podloží zemního tělesa 600g/m2</t>
  </si>
  <si>
    <t>1500=1 500.000 [A]</t>
  </si>
  <si>
    <t>224325</t>
  </si>
  <si>
    <t>PILOTY ZE ŽELEZOBETONU C30/37</t>
  </si>
  <si>
    <t>piloty prům. 600mm dl. 8m, 36ks. rozšířená hlava pilot na 900mm v délce 1m</t>
  </si>
  <si>
    <t>0,283*252+0,636*36=94.212 [A]</t>
  </si>
  <si>
    <t>položka zahrnuje:  
- dodání  cerstvého  betonu  (betonové  smesi)  požadované  kvality,  jeho  uložení  do požadovaného tvaru pri jakékoliv hustote výztuže, konzistenci cerstvého betonu a zpusobu hutnení, ošetrení a ochranu betonu  
- zhotovení nepropustného, mrazuvzdorného betonu a betonu požadované trvanlivosti a vlastností  
- užití potrebných prísad a technologií výroby betonu  
- zrízení pracovních a dilatacních spar, vcetne potrebných úprav, výplne, vložek, opracování, ocištení a ošetrení  
- bednení  požadovaných  konstr. (i ztracené) s úpravou  dle požadované  kvality povrchu betonu, vcetne odbednovacích a odskružovacích prostredku  
- podperné  konstr. (skruže) a lešení všech druhu pro bednení, uložení cerstvého betonu, výztuže a doplnkových konstr., vc. požadovaných otvoru, ochranných a bezpecnostních opatrení a základu techto konstrukcí a lešení  
- vytvorení kotevních cel, kapes, nálitku, a sedel  
- zrízení  všech  požadovaných  otvoru, kapes, výklenku, prostupu, dutin, drážek a pod., vc. ztížení práce a úprav  kolem nich  
- úpravy pro osazení výztuže, doplnkových konstrukcí a vybavení  
- úpravy povrchu pro položení požadované izolace, povlaku a náteru, prípadne vyspravení  
- upevnení kotevních prvku a doplnkových konstrukcí  
- nátery zabranující soudržnost betonu a bednení  
- výpln, tesnení  a tmelení spar a spoju  
- opatrení  povrchu  betonu  izolací  proti zemní vlhkosti v cástech, kde prijdou do styku se zeminou nebo kamenivem  
- prípadné zrízení spojovací vrstvy u základu  
- úpravy pro osazení zarízení ochrany konstrukce proti vlivu bludných proudu  
- objem betonu pro prebetonování a nadbetonování, který se nepricítá ke stanovenému objemu výplne piloty  
- ukoncení piloty pod ústím vrtu a vyplnení zbývající cásti sypaninou nebo kamenivem  
- odbourání a odstranení znehodnocené cásti výplne a úprava hlavy piloty pred výstavbou další konstrukcní cásti  
- zrízení výplne piloty pod hladinou vody  
- veškerý materiál, výrobky a polotovary, vcetne mimostaveništní a vnitrostaveništní dopravy  
- nezahrnuje dodání a osazení výztuže, nezahrnuje vrty</t>
  </si>
  <si>
    <t>224365</t>
  </si>
  <si>
    <t>VÝZTUŽ PILOT Z OCELI 10505, B500B</t>
  </si>
  <si>
    <t>Armokoš 126kg/ks</t>
  </si>
  <si>
    <t>36*0,126=4.536 [A]</t>
  </si>
  <si>
    <t>položka zahrnuje:  
- veškerý materiál, výrobky a polotovary, vcetne mimostaveništní a vnitrostaveništní dopravy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úpravy výztuže pro zrízení kotevních prvku, závesných ok a doplnkových konstrukcí  
- veškerá opatrení pro zajištení soudržnosti výztuže a betonu  
- vodivé propojení výztuže, které je soucástí ochrany konstrukce proti vlivum bludných proudu, vyvedení do merících skríní nebo míst pro merení bludných proudu (vlastní merící skríne se uvádejí položkami SD 74)  
- povrchovou antikorozní úpravu výztuže  
- separaci výztuže  
- osazení merících zarízení a úpravy pro ne  
- osazení merících skríní nebo míst pro merení bludných proudu</t>
  </si>
  <si>
    <t>264128</t>
  </si>
  <si>
    <t>VRTY PRO PILOTY TR. I D DO 600MM</t>
  </si>
  <si>
    <t>vrty 600mm</t>
  </si>
  <si>
    <t>36*7=252.000 [A]</t>
  </si>
  <si>
    <t>položka zahrnuje:  
- zrízení vrtu, svislou a vodorovnou dopravu zeminy bez uložení na skládku, vrtací práce zapaž. i nepaž. vrtu  
- cerpání vody z vrtu, vycištení vrtu  
- zabezpecení vrtacích prací  
- dopravu, nájem, provoz a premístení, montáž a demontáž vrtacích zarízení a dalších mechanismu  
- lešení a podperné konstrukce pro práci a manipulaci s vrtacím zarízení a dalších mechanismu  
- vrtací plošiny vc. zemních prací, zpevnení, odvodnení a pod.  
- v prípade zapažení docasnými pažnicemi jejich opotrebení  
- v prípade zapažení suspenzí veškeré hospodarení s ní  
- nezahrnuje zapažení trvalými pažnicemi  
- nezahrnuje uložení zeminy na skládku a poplatek za skládku  
nevykazuje se hluché vrtání</t>
  </si>
  <si>
    <t>264141</t>
  </si>
  <si>
    <t>VRTY PRO PILOTY TR. I D DO 1000MM</t>
  </si>
  <si>
    <t>vrty 900mm</t>
  </si>
  <si>
    <t>36*1=36.000 [A]</t>
  </si>
  <si>
    <t>289973</t>
  </si>
  <si>
    <t>OPLÁŠTENÍ (ZPEVNENÍ) Z GEOSÍTÍ A GEOROHOŽÍ</t>
  </si>
  <si>
    <t>Protierozní síťovina na povrchu svahu  
Svahová žebra - Protierozní síťovina na povrchu svahu odřezu vpravo</t>
  </si>
  <si>
    <t>Protierozní síťovina na svazích tělesa násypu 870=870.000 [A] 
Protierozní síťovina na povrchu svahu odřezu vpravo 200=200.000 [B] 
Celkové množství 1070.000000=1 070.000 [C]</t>
  </si>
  <si>
    <t>Položka zahrnuje:  
- dodávku predepsané geosíte nebi georohože  
- úpravu, ocištení a ochranu podkladu  
- prichycení k podkladu, prípadne zatížení  
- úpravy spoju a zajištení okraju  
- úpravy pro odvodnení  
- nutné presahy  
- mimostaveništní a vnitrostaveništní dopravu</t>
  </si>
  <si>
    <t>Vodorovné konstrukce</t>
  </si>
  <si>
    <t>451311</t>
  </si>
  <si>
    <t>PODKL A VÝPLŇ VRSTVY Z PROST BET DO C8/10</t>
  </si>
  <si>
    <t>Podkladní beton drenážní roury svahových žeber, 0,12m3/bm</t>
  </si>
  <si>
    <t>(4+5+5+6+7)*0,12=3.240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</si>
  <si>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</si>
  <si>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22</t>
  </si>
  <si>
    <t>451312</t>
  </si>
  <si>
    <t>PODKLADNÍ A VÝPLNOVÉ VRSTVY Z PROSTÉHO BETONU C12/15</t>
  </si>
  <si>
    <t>Příkopy a skluzy z TZZ3  - betonové lože a prahy C12/15, pod tvárnice, 0,21m3/bm, pro prahy 0,3m3/ks, 30ks</t>
  </si>
  <si>
    <t>562*0,21+30*0,3=127.020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</si>
  <si>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</si>
  <si>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23</t>
  </si>
  <si>
    <t>451314</t>
  </si>
  <si>
    <t>PODKLADNÍ A VÝPLNOVÉ VRSTVY Z PROSTÉHO BETONU C25/30</t>
  </si>
  <si>
    <t>Beton C25/30n-XF3 tl 100mm pod dlažbu</t>
  </si>
  <si>
    <t>Napojení příkopového žlabu J na TZZ3 3*0,1=0.300 [A] 
Svahová žebra - vyústění 5*2*0,1=1.000 [B] 
Celkové množství 1.300000=1.300 [C]</t>
  </si>
  <si>
    <t>24</t>
  </si>
  <si>
    <t>46451</t>
  </si>
  <si>
    <t>POHOZ DNA A SVAHU Z LOMOVÉHO KAMENE</t>
  </si>
  <si>
    <t>Pohoz svahu konsolidační vrstvy z lomového kamene fr. 0/125mm, tl. 200mm, km 25,9 - 25,935: 3,3m2/bm</t>
  </si>
  <si>
    <t>km 25,9 - 25,935: 3,3m2/bm 35*3,3*0,2=23.100 [A]</t>
  </si>
  <si>
    <t>položka zahrnuje dodávku predepsaného kamene, mimostaveništní a vnitrostaveništní dopravu a jeho uložení  
není-li v zadávací dokumentaci uvedeno jinak, jedná se o nakupovaný materiál</t>
  </si>
  <si>
    <t>25</t>
  </si>
  <si>
    <t>465512</t>
  </si>
  <si>
    <t>DLAŽBY Z LOMOVÉHO KAMENE NA MC</t>
  </si>
  <si>
    <t>Kamenná dlažba tl.200mm z lomového kamene se spárováním mrazuvzdornou maltou XF4</t>
  </si>
  <si>
    <t>Napojení příkopového žlabu J na TZZ3 -Kamenná dlažba tl.200mm 3m2 3*0,2=0.600 [A] 
Svahová žebra - opevnění výtoku -kamenná dlažba tl.200mm, 2m2/ks 5*2*0,2=2.000 [B] 
Celkové množství 2.600000=2.600 [C]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</si>
  <si>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</si>
  <si>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26</t>
  </si>
  <si>
    <t>501101</t>
  </si>
  <si>
    <t>ZRÍZENÍ KONSTRUKCNÍ VRSTVY TELESA ŽELEZNICNÍHO SPODKU ZE ŠTERKODRTI NOVÉ</t>
  </si>
  <si>
    <t>štěrkodrť dle S4, přílohy 14A frakce 0/32, 2,0m3/bm  
odečteno 2x 11m na mostech</t>
  </si>
  <si>
    <t>km 25,875 - 26.185, 2,m3/bm 2,0*(310-11-11)=576.000 [A] 
Celkové množství 576.000000=576.000 [B]</t>
  </si>
  <si>
    <t>1. Položka obsahuje:  
 – nákup a dodání šterkodrte v požadované kvalite podle zadávací dokumentace  
 – ocištení podkladu, prípadne zrízení spojovací vrstvy  
 – uložení šterkodrte dle predepsaného technologického predpisu  
 – zrízení podkladní nebo konstrukcní vrstvy ze šterkodrte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</si>
  <si>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27</t>
  </si>
  <si>
    <t>501301</t>
  </si>
  <si>
    <t>ZRÍZENÍ KONSTRUKCNÍ VRSTVY TELESA ŽELEZNICNÍHO SPODKU Z MINERÁLNÍCH SMESÍ NOVÉ</t>
  </si>
  <si>
    <t>směs kameniva stmelená  hydraulickým silničním pojivem (SH 0/22; C8/10) tl. 0,3m,</t>
  </si>
  <si>
    <t>pláň km 25,955 - 25,982, prům. šířka 10,5m 10,5*27*0,3=85.050 [A] 
pláň km 26,007 - 26,025, prům. šířka 7,5m 7,5*18*0,3=40.500 [B] 
pláň km 26,025 - 26,060 prům. šířka 7,0m 7,0*35*0,3=73.500 [C] 
pláň km 26,060- 26,110, prům. šířka 7,2m 7,2*50*0,3=108.000 [D] 
pláň km 26,110 - 26,124, prům. šířka 8,0m 8,0*14*0,3=33.600 [E] 
pláň km 26,150 - 26,190, prům. šířka 8,0m 8,0*40*0,3=96.000 [F] 
Celkové množství 436.650000=436.650 [G]</t>
  </si>
  <si>
    <t>1. Položka obsahuje:  
 – nákup a dodání minerální smesi v požadované kvalite podle zadávací dokumentace  
 – ocištení podkladu prípadne zrízení spojovací vrstvy  
 – uložení minerální smesi dle predepsaného technologického predpisu  
 – zrízení konstrukcní vrstvy z minerální smesi bez rozlišení šírky, pokládání vrstvy po etapách, príp. dílcích vrstvách, vcetne pracovních spar a spoju  
 – hutnení na požadovanou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vcetne klimatických opatrení  
 – ztížení v okolí vedení, konstrukcí a objektu a jejich docasné zajištení  
 – ztížení provádení vc. hutnení ve ztížených podmínkách a stísnených prostorech  
 – úpravu povrchu vrstvy  
2. Položka neobsahuje:  
 X  
3. Zpusob merení:  
Merí se metr krychlový.</t>
  </si>
  <si>
    <t>28</t>
  </si>
  <si>
    <t>502941</t>
  </si>
  <si>
    <t>ZRÍZENÍ KONSTRUKCNÍ VRSTVY TELESA ŽELEZNICNÍHO SPODKU Z GEOTEXTILIE</t>
  </si>
  <si>
    <t>Separační geotextilie na zemní pláni 300g/m2,</t>
  </si>
  <si>
    <t>pláň km 25,955 - 25,982, prům. šířka 10,5m 10,5*27=283.500 [B] 
pláň km 26,007 - 26,025, prům. šířka 8m 7,5*18=135.000 [C] 
pláň km 26,025 - 26,060 prům. šířka 7,5m 7,0*35=245.000 [D] 
pláň km 26,060- 26,110, prům. šířka 7,2m 7,2*50=360.000 [E] 
pláň km 26,110 - 26,124, prům. šířka 7,9m 8,0*14=112.000 [F] 
pláň km 26,150 - 26,190, prům. šířka 8,6m 8,0*40=320.000 [G] 
Celkové množství 1455.500000=1 455.500 [H]</t>
  </si>
  <si>
    <t>1. Položka obsahuje:  
 – nákup a dodání geosyntetika v požadované kvalite  
 – ocištení a urovnání podkladu  
 – uložení geosyntetika dle predepsaného technologického predpisu  
 – zrízení konstrukcní vrstvy z geosyntetika bez rozlišení šírky, pokládání vrstvy po etapách, vcetne pracovních spar a spoju  
 – prukazní zkoušky, kontrolní zkoušky a kontrolní merení  
 – úpravu napojení, ukoncení a tesnení podél trativodu, vpustí, šachet a pod.  
 – úpravu povrchu vrstvy  
2. Položka neobsahuje:  
 X  
3. Zpusob merení:  
Merí se metr ctverecný projektované nebo skutecné plochy, pricemž do výmery je již zahrnuto ztratné, presahy, prorezy.</t>
  </si>
  <si>
    <t>29</t>
  </si>
  <si>
    <t>502942</t>
  </si>
  <si>
    <t>ZRÍZENÍ KONSTRUKCNÍ VRSTVY TELESA ŽELEZNICNÍHO SPODKU Z GEOMRÍŽKY</t>
  </si>
  <si>
    <t>vyztužení konsolidační vrstvy tělesa násypu geomříží, minimální dlouhodobá pevnost &gt;30kN/m</t>
  </si>
  <si>
    <t>995*3=2 985.000 [A]</t>
  </si>
  <si>
    <t>Potrubí</t>
  </si>
  <si>
    <t>30</t>
  </si>
  <si>
    <t>875342</t>
  </si>
  <si>
    <t>POTRUBÍ DREN Z TRUB PLAST DN DO 200MM DEROVANÝCH</t>
  </si>
  <si>
    <t>Svahová žebra - Drenážní roura DN200</t>
  </si>
  <si>
    <t>4+5+5+6+7=27.000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</si>
  <si>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</si>
  <si>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31</t>
  </si>
  <si>
    <t>923911</t>
  </si>
  <si>
    <t>ZAJIŠŤOVACÍ ZNAČKA REFERENČNÍHO BODU</t>
  </si>
  <si>
    <t>Obnovení geodetického bodu železničního bodového pole č. 086100000723, č. 086100000724</t>
  </si>
  <si>
    <t>1. Položka obsahuje:  
 – geodetické zaměření a kontrolu připravenosti pro osazení značky referenčního bodu  
 – vyvrtání otvoru požadovaného průměru a další práce dle předpisu SŽDC M 21  
 – dodávku a montáž zajišťovací značky referenčního bodu  
 – veškerý pomocný materiál a nářadí  
 – kontrolní měření  
 – vyhotovení příslušné dokumentace  
2. Položka neobsahuje:  
 X  
3. Způsob měření:  
Udává se počet kusů kompletní konstrukce nebo práce.</t>
  </si>
  <si>
    <t>32</t>
  </si>
  <si>
    <t>923941</t>
  </si>
  <si>
    <t>ZAJIŠŤOVACÍ ZNAČKA KONZOLOVÁ (K) VČETNĚ OCELOVÉHO SLOUPKU</t>
  </si>
  <si>
    <t>OBNOVA ZAJIŠŤOVACÍ ZNAČKY ppk V KM:  
25.910819  
25.960698  
26.060579  
26.110730  
26.161054</t>
  </si>
  <si>
    <t>5=5.000 [A]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</si>
  <si>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</si>
  <si>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33</t>
  </si>
  <si>
    <t>923991</t>
  </si>
  <si>
    <t>ZAJIŠŤOVACÍ ZNAČKA KONZOLOVÁ (K) NA MOSTĚ</t>
  </si>
  <si>
    <t>Obnovení geodetického bodu železničního bodového pole č. 086100000722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</si>
  <si>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</si>
  <si>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34</t>
  </si>
  <si>
    <t>9239A1</t>
  </si>
  <si>
    <t>ZAJIŠŤOVACÍ ZNAČKY HŘEBOVÉ (VRTULE)</t>
  </si>
  <si>
    <t>OBNOVA HŘEBOVÉ ZAJIŠŤOVACÍ ZNAČKY PPK V KM  
26.010331</t>
  </si>
  <si>
    <t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</si>
  <si>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35</t>
  </si>
  <si>
    <t>935232</t>
  </si>
  <si>
    <t>PRÍKOPOVÉ ŽLABY Z BETON TVÁRNIC ŠÍR DO 1200MM DO BETONU TL 100MM</t>
  </si>
  <si>
    <t>Příkopy a skluzy z TZZ3 (šířka 1m)</t>
  </si>
  <si>
    <t>příkopy a skluzy vpravo a vlevo 41+51+138+50+50+141+91=562.000 [A]</t>
  </si>
  <si>
    <t>položka zahrnuje:  
- dodávku a uložení príkopových tvárnic predepsaného rozmeru a kvality  
- dodání a rozprostrení lože z predepsaného materiálu v predepsané kvalitea v predepsané tlouštce  
- veškerou manipulaci s materiálem, vnitrostaveništní i mimostaveništní dopravu  
- ukoncení, patky, spárování  
- merí se v metrech bežných délky osy žlabu</t>
  </si>
  <si>
    <t>36</t>
  </si>
  <si>
    <t>935902</t>
  </si>
  <si>
    <t>ŽLABY A RIGOLY Z PRÍKOPOVÝCH ŽLABU (VCETNE POKLOPU A MRÍŽÍ) "J" VELKÉ</t>
  </si>
  <si>
    <t>Napojení příkopového žlabu J na TZZ3 - Příkopové zídky J "velký"</t>
  </si>
  <si>
    <t>1. Položka obsahuje:  
 – veškeré práce a materiál obsažený v názvu položky  
2. Položka neobsahuje:  
 X  
3. Zpusob merení:  
Merí se metr délkový.</t>
  </si>
  <si>
    <t>37</t>
  </si>
  <si>
    <t>965851</t>
  </si>
  <si>
    <t>DEMONTÁŽ ZAJIŠŤOVACÍ ZNAČKY</t>
  </si>
  <si>
    <t>DEMONTÁŽ KONZOLOVÉ ZAJIŠŤOVACÍ ZNAČKY V KM:  
25.910819  
25.960698  
26.060579  
26.110730  
26.161054</t>
  </si>
  <si>
    <t>1. Položka obsahuje:  
 – demontáž zajišťovací značky z jakékoliv nosné konstrukce  
 – případnou demontáž sloupku včetně základu, konzoly a jiné drobné nosné konstrukce  
 – naložení vybouraného materiálu na dopravní prostředek  
2. Položka neobsahuje:  
 – odvoz vybouraného materiálu do skladu nebo na likvidaci  
 – poplatky za likvidaci odpadů, nacení se položkami ze ssd 0  
3. Způsob měření:  
Udává se počet kusů kompletní konstrukce nebo práce.</t>
  </si>
  <si>
    <t>38</t>
  </si>
  <si>
    <t>96657</t>
  </si>
  <si>
    <t>ODSTRANĚNÍ ŽLABŮ Z DÍLCŮ (VČET ŠTĚRBINOVÝCH) ŠÍŘKY 500MM</t>
  </si>
  <si>
    <t>Vybourání žlabů "J  -velký"</t>
  </si>
  <si>
    <t>20=20.000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</si>
  <si>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</si>
  <si>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39</t>
  </si>
  <si>
    <t>969234</t>
  </si>
  <si>
    <t>VYBOURÁNÍ POTRUBÍ DN DO 200MM KANALIZAC</t>
  </si>
  <si>
    <t>odstranění drenážních tubek z plastu</t>
  </si>
  <si>
    <t>žebro vlevo DN200,, 16m 16=16.000 [A] 
trativod vlevo, DN200, 25m 25=25.000 [B] 
Celkové množství 41.000000=41.000 [C]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</si>
  <si>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položka zahrnuje veškeré další práce plynoucí z technologického predpisu a z platných predpisu</t>
  </si>
  <si>
    <t>40</t>
  </si>
  <si>
    <t>969246</t>
  </si>
  <si>
    <t>VYBOURÁNÍ POTRUBÍ DN DO 400MM KANALIZAC</t>
  </si>
  <si>
    <t>odstranění drenážních tubek z plastu, trativod vpravo DN 300, 55m vč. šachet DN400 - 3ks</t>
  </si>
  <si>
    <t>trativod vpravo DN 300, 55m 55=55.000 [A]</t>
  </si>
  <si>
    <t xml:space="preserve">  SO-11-11-01B</t>
  </si>
  <si>
    <t>Přístupové komunikace</t>
  </si>
  <si>
    <t>SO-11-11-01B</t>
  </si>
  <si>
    <t>02851</t>
  </si>
  <si>
    <t>PRŮZKUMNÉ PRÁCE DIAGNOSTIKY KONSTRUKCÍ NA POVRCHU</t>
  </si>
  <si>
    <t>PASPORT A REPASPORT POZEMKŮ V BLÍZKOSTI ZAŘÍZENÍ STAVENIŠTĚ A PŘÍSTUPOVÝCH KOMUNIKACÍ  
PASPORT A REPASPORT ASFALTOVÉ PŘÍSTUPOVÉ KOMUNIKACE</t>
  </si>
  <si>
    <t>FOTODOKUMENTACE</t>
  </si>
  <si>
    <t>R015130</t>
  </si>
  <si>
    <t>902</t>
  </si>
  <si>
    <t>POPLATKY ZA LIKVIDACI ODPADU NEKONTAMINOVANÝCH - 17 03 02  VYBOURANÝ ASFALTOVÝ BETON BEZ DEHTU včetně dopravy</t>
  </si>
  <si>
    <t>72,6*2,0=145.200 [A]</t>
  </si>
  <si>
    <t>R027121</t>
  </si>
  <si>
    <t>PROVIZORNÍ PRÍSTUPOVÉ CESTY - ZRÍZENÍ</t>
  </si>
  <si>
    <t>Přístupová komunikace ze silničních panelů v kolejovém loži - zřízení, provoz</t>
  </si>
  <si>
    <t>3,5*280=980.000 [A]</t>
  </si>
  <si>
    <t>zahrnuje veškeré náklady spojené s objednatelem požadovanými zarízeními</t>
  </si>
  <si>
    <t>R027123</t>
  </si>
  <si>
    <t>PROVIZORNÍ PRÍSTUPOVÉ CESTY - ZRUŠENÍ</t>
  </si>
  <si>
    <t>Přístupová komunikace ze silničních panelů v kolejovém loži  zrušení</t>
  </si>
  <si>
    <t>Přístupová komunikace ze zilničních panelů v kolejovém loži 3,5*280=980.000 [A]</t>
  </si>
  <si>
    <t>11313</t>
  </si>
  <si>
    <t>ODSTRANENÍ KRYTU ZPEVNENÝCH PLOCH S ASFALTOVÝM POJIVEM</t>
  </si>
  <si>
    <t>Odfrézování původní asfaltové příjezdové komunikace tl. 100mm</t>
  </si>
  <si>
    <t>726*0,1=72.600 [A]</t>
  </si>
  <si>
    <t>572121</t>
  </si>
  <si>
    <t>INFILTRACNÍ POSTRIK ASFALTOVÝ DO 1,0KG/M2</t>
  </si>
  <si>
    <t>Oprava přístupové komunikace</t>
  </si>
  <si>
    <t>726=726.000 [A]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</si>
  <si>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</si>
  <si>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572211</t>
  </si>
  <si>
    <t>SPOJOVACÍ POSTRIK Z ASFALTU DO 0,5KG/M2</t>
  </si>
  <si>
    <t>574F98</t>
  </si>
  <si>
    <t>ASFALTOVÝ BETON PRO PODKLADNÍ VRSTVY MODIFIK ACP 22+, 22S TL. 100MM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</si>
  <si>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</si>
  <si>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914119</t>
  </si>
  <si>
    <t>DOPRAV ZNAČKY ZÁKLAD VEL OCEL NEREFLEXNÍ - NÁJEMNÉ</t>
  </si>
  <si>
    <t>KSDEN</t>
  </si>
  <si>
    <t>DIO na 6 měsíců 9ks značek</t>
  </si>
  <si>
    <t>9*6*30=1 620.000 [A]</t>
  </si>
  <si>
    <t>položka zahrnuje sazbu za pronájem dopravních značek a zařízení, počet jednotek je určen jako součin počtu značek a počtu dní použití</t>
  </si>
  <si>
    <t>94490</t>
  </si>
  <si>
    <t>OCHRANNÁ KONSTRUKCE</t>
  </si>
  <si>
    <t>ochranná konstrukce kolem vzrostlých stromů na přístupvé cestě</t>
  </si>
  <si>
    <t>ochranná konstrukce kolem strimů 8m2/ks 8*8=64.000 [A]</t>
  </si>
  <si>
    <t>Položka zahrnuje dovoz, montáž, údržbu, opotřebení (nájemné), demontáž, konzervaci, odvoz.</t>
  </si>
  <si>
    <t>D.2.1.4</t>
  </si>
  <si>
    <t>Mosty, propustky, zdi</t>
  </si>
  <si>
    <t xml:space="preserve">  SO 11-20-01</t>
  </si>
  <si>
    <t>Česká Kamenice - Horní Kamenice, most  ev. km 26,005</t>
  </si>
  <si>
    <t>SO 11-20-01</t>
  </si>
  <si>
    <t>Evidenční položka - NEOCEŇOVAT! Položka se oceňuje pouze v SO 90-90  
likvidace + doprava 26km VOKA - Žizníkov</t>
  </si>
  <si>
    <t>(51,09+113,897)*1,8=296.977 [A]</t>
  </si>
  <si>
    <t>11120</t>
  </si>
  <si>
    <t>ODSTRANĚNÍ KŘOVIN</t>
  </si>
  <si>
    <t>smýcení křovin podél křídel  
včetně odvozu do kompostárny</t>
  </si>
  <si>
    <t>15,0+15,0+20,0+15,0=65.000 [A]</t>
  </si>
  <si>
    <t>odstranění křovin a stromů do průměru 100 mm  
doprava dřevin bez ohledu na vzdálenost  
spálení na hromadách nebo štěpkování</t>
  </si>
  <si>
    <t>12273</t>
  </si>
  <si>
    <t>ODKOPÁVKY A PROKOPÁVKY OBECNÉ TŘ. I</t>
  </si>
  <si>
    <t>Odkop svahu a pod mostem pro provedení dlažby  
tl. 0,30 m</t>
  </si>
  <si>
    <t>za křídly směr Děčín (18,5+12,1)*0,3=9.180 [A] 
za křídly směr Jedlová (13,5+12,3)*0,3=7.740 [B] 
pod mostem 85,4*0,3=25.620 [C] 
za výtokem vlevo 28,5*0,3=8.550 [D] 
Mezisoučet 51.090000=51.090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</si>
  <si>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</si>
  <si>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 PRO SPOD STAVBU SILNIC A ŽELEZNIC TŘ. I</t>
  </si>
  <si>
    <t>Odkop pro přechodové konstrukce a střední desku po odtěžení kolejového lože a odtěžení pro sanaci žel spodku</t>
  </si>
  <si>
    <t>pro střední desku 11,02*2,35=25.897 [A] 
pro přechodové konstrukce (5,0+6,0)*8,0=88.000 [B] 
Celkové množství 113.897000=113.897 [C]</t>
  </si>
  <si>
    <t>17491</t>
  </si>
  <si>
    <t>ZÁSYP JAM A RÝH Z JINÝCH MATERIÁLŮ</t>
  </si>
  <si>
    <t>Zásyp drenážního žebra štěrkodrtí frakce 0/32</t>
  </si>
  <si>
    <t>0,85*9+0,95*9=16.200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</si>
  <si>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</si>
  <si>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 A OBJEKTŮ Z NAKUPOVANÝCH MATERIÁLŮ</t>
  </si>
  <si>
    <t>Obsyp drenážního potrubí štěrkem fr. 16/32</t>
  </si>
  <si>
    <t>00,25*9*2=4.500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</si>
  <si>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</si>
  <si>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286644R</t>
  </si>
  <si>
    <t>SANACE KOTEVNÍCH DESEK TÁHEL KLENBY</t>
  </si>
  <si>
    <t>Oprava stávajícího stažení klenby. Stávající kotevní desky budou demontovány a nahrazeny novými. Závit bude promazán a očištěn a bude provedeno opětovné sepnutí.</t>
  </si>
  <si>
    <t>7=7.000 [A]</t>
  </si>
  <si>
    <t>Obsahuje komplení kotevní systém včetně matice a podložky</t>
  </si>
  <si>
    <t>Svislé konstrukce</t>
  </si>
  <si>
    <t>317325</t>
  </si>
  <si>
    <t>ŘÍMSY ZE ŽELEZOBETONU DO C30/37</t>
  </si>
  <si>
    <t>římsy na přechodových deskách</t>
  </si>
  <si>
    <t>římsy směr Děčín 12,00-10,251=1.749 [A] 
římsy směr Jedlová 12,00-10,251=1.749 [B] 
Celkové množství 3.498000=3.498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</si>
  <si>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</si>
  <si>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</si>
  <si>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</si>
  <si>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  
uvažováno 25% z celkové výztuže</t>
  </si>
  <si>
    <t>2,370*0,25=0.593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</si>
  <si>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</si>
  <si>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348173</t>
  </si>
  <si>
    <t>ZÁBRADLÍ Z DÍLCŮ KOVOVÝCH ŽÁROVĚ ZINK PONOREM S NÁTĚREM</t>
  </si>
  <si>
    <t>KG</t>
  </si>
  <si>
    <t>včetně PKO dle projektu,  
včetně kompletního kotvení</t>
  </si>
  <si>
    <t>622=622.000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</si>
  <si>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</si>
  <si>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420325</t>
  </si>
  <si>
    <t>PŘECHODOVÉ DESKY MOSTNÍCH OPĚR ZE ŽELEZOBETONU C30/37</t>
  </si>
  <si>
    <t>Deska mezi stávajícími římsami, pouze vodorovná deska  
Přechodové konstrukce - desky</t>
  </si>
  <si>
    <t>Deska 1 (Děčín) 2,092*4,90=10.251 [A] 
Deska 2 (Jedlová) 2,092*4,9=10.251 [B] 
Deska 3 (mezi římsami) 9,0=9.000 [C] 
Celkové množství 29.502000=29.502 [D]</t>
  </si>
  <si>
    <t>420365</t>
  </si>
  <si>
    <t>VÝZTUŽ PŘECHODOVÝCH DESEK MOSTNÍCH OPĚR Z OCELI 10505, B500B</t>
  </si>
  <si>
    <t>Výztuž desek  
Uvažováno 75% oceli, zbytek je v římsách</t>
  </si>
  <si>
    <t>2,370*0,75=1.778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</si>
  <si>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</si>
  <si>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420366</t>
  </si>
  <si>
    <t>VÝZTUŽ PŘECHOD DESEK MOSTNÍCH OPĚR Z KARI SÍTÍ</t>
  </si>
  <si>
    <t>Výztuž střední desky sítěmi průměr 8 oko 100/100</t>
  </si>
  <si>
    <t>0,278=0.278 [A]</t>
  </si>
  <si>
    <t>podkladní beton pod konstrukce</t>
  </si>
  <si>
    <t>6,3=6.300 [A]</t>
  </si>
  <si>
    <t>451368</t>
  </si>
  <si>
    <t>VÝZTUŽ PODKL VRSTEV ZE SVAŘ SÍTÍ</t>
  </si>
  <si>
    <t>Výztuž lože pod dlažbu ze svařovaných sítí průměr drátu 6 oko 100/100   
uvažována hmotnost 4,44 kg/m2  
pro přesah uvažováno 15% navíc</t>
  </si>
  <si>
    <t>za křídly směr Děčín (18,5+12,1)*4,44*0,001*1,15=0.156 [A] 
za křídly směr Jedlová (13,5+12,3)*4,44*0,001*1,15=0.132 [B] 
pod mostem 85,4*4,44*0,001*1,15=0.436 [C] 
za výtokem vlevo 28,5*4,44*0,001*1,15=0.146 [D] 
odláždění drenáže 2*0,8*4*4,44*0,001*1,15=0.033 [E] 
Celkové množství 0.903000=0.903 [F]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</si>
  <si>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</si>
  <si>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457324</t>
  </si>
  <si>
    <t>VYROVNÁVACÍ A SPÁD ŽELEZOBETON DO C25/30</t>
  </si>
  <si>
    <t>Drenážní žebro C25/30 XC4, XF3  
Ochrana izolace SVI typ B  
deska tl. 50 mm C25/30 XF1 vyztužená sítí</t>
  </si>
  <si>
    <t>Drenážní žebro směr Děčín (2,3+0,5+1,1)*6,2*0,15=3.627 [A] 
Drenážní žebro směr Jedlová (2,4+0,5+1,1)*5,8*0,15=3.480 [B] 
Přechodová deska směr Děčín (6,8+5,9)/2*5*0,005=0.159 [C] 
Přechodová deska směr Jedlová (6,8+5,9)/2*5*0,005=0.159 [D] 
Betonová deska mezi římsami a stíávající římsy 5,9*11,2*0,005=0.330 [E] 
Mezisoučet 7.755000=7.755 [F]</t>
  </si>
  <si>
    <t>457325</t>
  </si>
  <si>
    <t>VYROVNÁVACÍ A SPÁDOVÝ ŽELEZOBETON C30/37</t>
  </si>
  <si>
    <t>Ochrana izolace SVI typ B  
deska tl. 50 mm C25/30 XF1 vyztužená sítí</t>
  </si>
  <si>
    <t>přechodová deska směr Jedlová (6,8+5,9)/2*5*0,05=1.588 [B] 
deska mezi st. římsami a na římsách 5,9*11,2*0,05=3.304 [C] 
Celkové množství 4.892000=4.892 [D]</t>
  </si>
  <si>
    <t>457368</t>
  </si>
  <si>
    <t>VÝZTUŽ VYROV A SPÁD BETONU ZE SVAR SÍTÍ</t>
  </si>
  <si>
    <t>Výztuž desky ochrany izolace svařované sítě  
průměr drátu min. 4 mm oko 100/100  
výztuž drenážních žeber sítě průměr drátu 6mm oko 100/100  
4,44 kg/m2  
Výztuže drenážních žeber  
uvažovaná hmotnost sítě 1,98 kg/m2  
15% na přesahy</t>
  </si>
  <si>
    <t>přechodová deska směr Děčín (6,8+5,9)/2*5*1,98*1,15*0,001=0.072 [A] 
přechodová deska směr jedlová (6,8+5,9)/2*5*1,98*1,15*0,001=0.072 [B] 
deska mezi římsami a nad římsami 5,9*11,2*1,98*1,15*0,001=0.150 [C] 
drenážní žebro směr Děčín (2,3+0,5+1,1)*6,2*4,44*1,15*0,001=0.123 [D] 
drenážní žebro směr Jedlová (2,4+0,5+1,1)*5,8*4,44*1,15*0,001=0.118 [E] 
Celkové množství 0.535000=0.535 [F]</t>
  </si>
  <si>
    <t>položka zahrnuje:  
- dodání výztuže ze svarovaných sítí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povrchovou antikorozní úpravu výztuže,  
- separaci výztuže</t>
  </si>
  <si>
    <t>Dlažba z lomového kamene min. tl. 200 mm za křídly a pod mostem.  
Včetně lože z betonu C20/25 n (T50) tl. min. 100 mm  
Včetně spárování maltou MC25-XF4.  
Ve výkazu uvažována tl. 0,3 m</t>
  </si>
  <si>
    <t>za křídly směr Děčín (18,5+12,1)*0,3=9.180 [A] 
za křídly směr Jedlová (13,5+12,3)*0,3=7.740 [B] 
pod mostem 85,4*0,3=25.620 [C] 
za výtokem vlevo 28,5*0,3=8.550 [D] 
odláždění drenáže 2*0,8*4*0,3=1.920 [E] 
Celkové množství 53.010000=53.010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</si>
  <si>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</si>
  <si>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výběh ZKPP  
směs kameniva stmelená  hydraulickým silničním pojivem (SH 0/22; C8/10) tl. 0,3m,</t>
  </si>
  <si>
    <t>0,5*8,2*2=8.200 [A]</t>
  </si>
  <si>
    <t>Úpravy povrchů, podlahy, výplně otvorů</t>
  </si>
  <si>
    <t>626211</t>
  </si>
  <si>
    <t>REPROFILACE VODOROVNÝCH PLOCH SHORA SANACNÍ MALTOU JEDNOVRST TL 10MM</t>
  </si>
  <si>
    <t>Oprava povrchu říms pod novou izolaci  
předpoklad 50% celkového povrchu</t>
  </si>
  <si>
    <t>1,4*11,2*0,5*2=15.680 [A]</t>
  </si>
  <si>
    <t>položka zahrnuje:  
dodávku veškerého materiálu potrebného pro predepsanou úpravu v predepsané kvalite  
nutné vyspravení podkladu, prípadne zatrení spar zdiva  
položení vrstvy v predepsané tlouštce  
potrebná lešení a podperné konstrukce</t>
  </si>
  <si>
    <t>62745</t>
  </si>
  <si>
    <t>SPÁROVÁNÍ STARÉHO ZDIVA CEMENTOVOU MALTOU</t>
  </si>
  <si>
    <t>hloubkové spárování zdiva dle specifikace TZ</t>
  </si>
  <si>
    <t>klenba a opěry 8,5*5=42.500 [A] 
křídla směr Jedlová 17+10=27.000 [B] 
Křídla směr Děčín 17+10=27.000 [C] 
čelo vlevo 8=8.000 [D] 
čelo vpravo 9=9.000 [E] 
Celkové množství 113.500000=113.500 [F]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</si>
  <si>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</si>
  <si>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711442</t>
  </si>
  <si>
    <t>IZOLACE MOSTOVEK CELOPLOŠNÁ ASFALTOVÝMI PÁSY S PECETÍCÍ VRSTVOU</t>
  </si>
  <si>
    <t>Izolace dle SVI, asfaltové pásy včetně přípravné vrstvy  
penetračně adhezní nátěr na bázi nízkoviskózních pryskyřic.  
Včetně kotvení popd římsami dle detailu SVI</t>
  </si>
  <si>
    <t>SVI TYP A 147=147.000 [A] 
SVI TYP B 2*50=100.000 [B] 
Celkové množství 247.000000=247.000 [C]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</si>
  <si>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litý asfalt, asfaltový beton  
v této položce se vykáže i izolace rámových konstrukcí (mosty, propusty, kolektory)</t>
  </si>
  <si>
    <t>711509</t>
  </si>
  <si>
    <t>OCHRANA IZOLACE NA POVRCHU TEXTILIÍ</t>
  </si>
  <si>
    <t>SVI TYP "A":  
- GEOTEXTÍLIE 300g/m2  
SVI TYP "B":  
- NETKANÁ GEOTEXTÍLIE DLE SVI</t>
  </si>
  <si>
    <t>položka zahrnuje:  
- dodání  predepsaného ochranného materiálu  
- zrízení ochrany izolace</t>
  </si>
  <si>
    <t>POTRUBÍ DREN Z TRUB PLAST DN DO 200MM DĚROVANÝCH</t>
  </si>
  <si>
    <t>Drenážní trubka DN 150 SN 8 poloděrovaná  
včetně výústek,</t>
  </si>
  <si>
    <t>10,5+11,0=21.500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</si>
  <si>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</si>
  <si>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9112A11R</t>
  </si>
  <si>
    <t>ZÁBRADLÍ MOSTNÍ S VODOR MADLY - DODÁVKA A MONTÁŽ</t>
  </si>
  <si>
    <t>Oprava PKO stávajících zábradlí a případné úpravy</t>
  </si>
  <si>
    <t>2*11,0=22.000 [A]</t>
  </si>
  <si>
    <t>položka zahrnuje:  
Opravu PKO zábradlí v předepsané skladbě  
Demontáž a opětnou montáž zábradlí včetně kotevních prostředků.  
vrty a zálivku, pokud zadávací dokumentace nestanoví jinak  
případné nivelační hmoty pod kotevní desky  
Potřebné opravy zábradlí</t>
  </si>
  <si>
    <t>917223</t>
  </si>
  <si>
    <t>SILNIČNÍ A CHODNÍKOVÉ OBRUBY Z BETONOVÝCH OBRUBNÍKŮ ŠÍŘ 100MM</t>
  </si>
  <si>
    <t>Obrubník podél dlažby včetně lože</t>
  </si>
  <si>
    <t>podél vyústění drenáže (2*2+0,8*2)*4=22.400 [A] 
podél odláždění za křídly směr Děčín (9,2+4,0)*1,8+(3,5+6,0)*1,8=40.860 [B] 
podél odláždění za křídly směr Jedlová 6,5*1,8+3,0+(6,0+3,5)*1,8=31.800 [C] 
pod mostem 6,5+9,5*2+2*3=31.500 [D] 
Celkové množství 126.560000=126.560 [E]</t>
  </si>
  <si>
    <t>Položka zahrnuje:  
dodání a pokládku betonových obrubníků o rozměrech předepsaných zadávací dokumentací  
betonové lože i boční betonovou opěrku.</t>
  </si>
  <si>
    <t>938442</t>
  </si>
  <si>
    <t>OČIŠTĚNÍ ZDIVA OTRYSKÁNÍM TLAKOVOU VODOU DO 500 BARŮ</t>
  </si>
  <si>
    <t>položka zahrnuje očištění předepsaným způsobem včetně odklizení vzniklého odpadu</t>
  </si>
  <si>
    <t>938452</t>
  </si>
  <si>
    <t>OČIŠTĚNÍ ZDIVA OTRYSKÁNÍM NA SUCHO KŘEMIČ PÍSKEM</t>
  </si>
  <si>
    <t xml:space="preserve">  SO 11-20-02</t>
  </si>
  <si>
    <t>Česká Kamenice - Horní Kamenice, most  ev. km 26,147</t>
  </si>
  <si>
    <t>SO 11-20-02</t>
  </si>
  <si>
    <t>(33,60+90,75)*1,8=223.830 [A]</t>
  </si>
  <si>
    <t>15,0+10,0+11,0+7,0=43.000 [A]</t>
  </si>
  <si>
    <t>za křídly směr Děčín (10,9+6,4)*0,3=5.190 [A] 
za křídly směr Jedlová (13,6+8,3)*0,3=6.570 [B] 
pod mostem 42,5*0,3=12.750 [C] 
vývařiště vtok 4,6*0,9=4.140 [D] 
Vývařiště výtok 5,5*0,9=4.950 [E] 
Celkové množství 33.600000=33.600 [F]</t>
  </si>
  <si>
    <t>pro střední desku 11,1*2,5=27.750 [A] 
pro přechodové konstrukce (4,5+4,5)*7,0=63.000 [B] 
Celkové množství 90.750000=90.750 [C]</t>
  </si>
  <si>
    <t>0,7*8+0,9*8=12.800 [A]</t>
  </si>
  <si>
    <t>00,25*8*2=4.000 [A]</t>
  </si>
  <si>
    <t>6=6.000 [A]</t>
  </si>
  <si>
    <t>včetně PKO dle projektu,  
včetně kompletního kotvení  
Včetně nových patních desek na posun zábradlí na stávajících římsách</t>
  </si>
  <si>
    <t>855=855.000 [A]</t>
  </si>
  <si>
    <t>za křídly směr Děčín (10,9+6,4)*4,44*0,001*1,15=0.088 [A] 
za křídly směr Jedlová (13,6+8,3)*4,44*0,001*1,15=0.112 [B] 
pod mostem 42,5*4,44*0,001*1,15=0.217 [C] 
vývařiště vtok 4,6*4,44*0,001*1,15=0.023 [D] 
Vývařiště výtok 5,5*4,44*0,001*1,15=0.028 [E] 
Odláždění drenáže (2*0,8*3+1,7*0,8)*4,44*0,001*1,15=0.031 [F] 
Celkové množství 0.499000=0.499 [G]</t>
  </si>
  <si>
    <t>4573</t>
  </si>
  <si>
    <t>Výztuž desky ochrany izolace svařované sítě  
průměr drátu min. 4 mm oko 100/100  
uvažovaná hmotnost sítě 1,98 kg/m2  
15% na přesahy  
výztuž drenážních žeber sítě průměr drátu 6mm oko 100/100  
4,44 kg/m2</t>
  </si>
  <si>
    <t>přechodová deska směr Děčín (6,8+5,8)/2*5*1,98*1,15*0,001=0.072 [A] 
přechodová deska směr jedlová (6,8+5,8)/2*5*1,98*1,15*0,001=0.072 [B] 
deska mezi římsami a nad římsami 5,9*11,2*1,98*1,15*0,001=0.150 [C] 
drenážní žebro směr Děčín (2,3+0,5+1,1)*6,1*4,44*1,15*0,001=0.121 [D] 
drenážní žebro směr Jedlová (2,3+0,5+1,1)*6,1*4,44*1,15*0,001=0.121 [E] 
Celkové množství 0.536000=0.536 [F]</t>
  </si>
  <si>
    <t>Drenážní žebro směr Děčín (2,3+0,5+1,1)*6,1*0,15=3.569 [A] 
Drenážní žebro směr Jedlová (2,4+0,5+1,1)*6,1*0,15=3.660 [B] 
Přechodová deska směr Děčín (6,8+5,8)/2*5*0,005=0.158 [C] 
Přechodová deska směr Jedlová (6,8+5,9)/2*5*0,005=0.159 [D] 
Betonová deska mezi římsami a stíávající římsy 5,9*11,2*0,005=0.330 [E] 
Mezisoučet 7.876000=7.876 [F]</t>
  </si>
  <si>
    <t>přechodová deska směr Děčín (6,8+5,8)/2*5*0,05=1.575 [A] 
přechodová deska směr Jedlová (6,8+5,8)/2*5*0,05=1.575 [B] 
deska mezi st. římsami a na římsách 5,9*11,2*0,05=3.304 [C] 
Celkové množství 6.454000=6.454 [D]</t>
  </si>
  <si>
    <t>za křídly směr Děčín (10,9+6,4)*0,3=5.190 [A] 
za křídly směr Jedlová (13,6+8,3)*0,3=6.570 [B] 
pod mostem 42,5*0,3=12.750 [C] 
vývařiště vtok 4,6*0,3=1.380 [D] 
Vývařiště výtok 5,5*0,3=1.650 [E] 
Odláždění drenáže (2*0,8*3+1,7*0,8)*0,3=1.848 [F] 
Celkové množství 29.388000=29.388 [G]</t>
  </si>
  <si>
    <t>klenba a opěry 7,2*4,9=35.280 [A] 
křídla směr Jedlová 8,5+4,1=12.600 [B] 
Křídla směr Děčín 7,4+4,3=11.700 [C] 
čelo vlevo 7,8=7.800 [D] 
čelo vpravo 7,2=7.200 [E] 
Lavička u křídel směr Jedlová 2,4+5,5=7.900 [F] 
Lavička u křídel směr Děčín 1,8+5,2=7.000 [G] 
Celkové množství 89.480000=89.480 [H]</t>
  </si>
  <si>
    <t>9,5+10,5=20.000 [A]</t>
  </si>
  <si>
    <t>podél vyústění drenáže (2*2+0,8*2)*3+2*1,7+2*0,8=21.800 [A] 
podél odláždění za křídly směr Děčín (5,1+2,5)*1,8+3,5*1,8+2,7=22.680 [B] 
podél odláždění za křídly směr Jedlová (4,5+3,0)*1,8+7,0*1,8+3,0=29.100 [C] 
pod mostem 2*4,0=8.000 [D] 
Celkové množství 81.580000=81.580 [E]</t>
  </si>
  <si>
    <t xml:space="preserve">  SO 11-21-01</t>
  </si>
  <si>
    <t>Česká Kamenice - Horní Kamenice, propustek ev. km 25,897 - demolice</t>
  </si>
  <si>
    <t>SO 11-21-01</t>
  </si>
  <si>
    <t>Evidenční položka - NEOCEŇOVAT! Položka se oceňuje pouze v SO 90-90  
 doprava 26km VOKA - Žizníkov</t>
  </si>
  <si>
    <t>(10,1+5,9+0,32)*2,5=40.800 [A]</t>
  </si>
  <si>
    <t>R015330</t>
  </si>
  <si>
    <t>907</t>
  </si>
  <si>
    <t>POPLATKY ZA LIKVIDACI ODPADU NEKONTAMINOVANÝCH - 17 05 04  KAMENNÁ SUT včetně dopravy</t>
  </si>
  <si>
    <t>3,2*0,2*2,2=1.408 [A]</t>
  </si>
  <si>
    <t>96613</t>
  </si>
  <si>
    <t>BOURÁNÍ KONSTRUKCÍ Z KAMENE NA MC</t>
  </si>
  <si>
    <t>Rozebrání dlažby z lomového kamene tl. 200mm do betonu tl. 100mm</t>
  </si>
  <si>
    <t>3,2*0,3=0.960 [A]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</si>
  <si>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</si>
  <si>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96616</t>
  </si>
  <si>
    <t>BOURÁNÍ KONSTRUKCÍ ZE ŽELEZOBETONU</t>
  </si>
  <si>
    <t>Bourání ŽB monolitické jímky - 2,8m3;   
Bourání základu a prahů - 4,9m3;  
Bourání podkladního betonu - 2,4m3</t>
  </si>
  <si>
    <t>Bourání ŽB monolitické jímky 2,8=2.800 [A] 
Bourání základu a prahů 4,9=4.900 [B] 
Bourání podkladního betonu 2,4=2.400 [C] 
Celkové množství 10.100000=10.100 [D]</t>
  </si>
  <si>
    <t>96636</t>
  </si>
  <si>
    <t>BOURÁNÍ PROPUSTU Z TRUB DN DO 800MM</t>
  </si>
  <si>
    <t>Rozebrání trub propustku DN800, dl 10,5m, V=5,9m3</t>
  </si>
  <si>
    <t>10,5=10.500 [A]</t>
  </si>
  <si>
    <t>položka zahrnuje:  
- odstranení trub vcetne prípadného obetonování a lože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  
- nezahrnuje bourání cel, vtokových a výtokových jímek, odstranení zábradlí</t>
  </si>
  <si>
    <t>97619</t>
  </si>
  <si>
    <t>VYBOURÁNÍ DROBNÝCH PREDMETU OSTATNÍCH</t>
  </si>
  <si>
    <t>Odstranění kovového roštu- 50kg</t>
  </si>
  <si>
    <t xml:space="preserve">  SO 11-21-02</t>
  </si>
  <si>
    <t>Česká Kamenice - Horní Kamenice, propustek ev. km 25,950</t>
  </si>
  <si>
    <t>SO 11-21-02</t>
  </si>
  <si>
    <t>7,37*2,5=18.425 [A]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</si>
  <si>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 
- náklady spojené s vyložením a manipulací s materiálem v místě skládky.  
2. Položka neobsahuje:  
- náklady spojené s naložením a manipulací s materiálem  
3. Způsob měření:  
-  [měrná jednotka – Tuna] určující množství odpadu vytříděného v souladu se zákonem č. 185/2001 Sb., o nakládání s odpady, v platném zněn</t>
  </si>
  <si>
    <t>(261,55+14,12)*2,2=606.474 [A]</t>
  </si>
  <si>
    <t>Obsyp drenáže štěrkodrtí fr. 16/32</t>
  </si>
  <si>
    <t>2*0,75*26=39.000 [A]</t>
  </si>
  <si>
    <t>272324</t>
  </si>
  <si>
    <t>ZÁKLADY ZE ŽELEZOBETONU DO C25/30</t>
  </si>
  <si>
    <t>Základová deska ŽB C25/30-XA1, XF1</t>
  </si>
  <si>
    <t>13,3=13.300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</si>
  <si>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</si>
  <si>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</si>
  <si>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</si>
  <si>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betonové desky</t>
  </si>
  <si>
    <t>0,10603=0.106 [A]</t>
  </si>
  <si>
    <t>272366</t>
  </si>
  <si>
    <t>VÝZTUŽ ZÁKLADŮ Z KARI SÍTÍ</t>
  </si>
  <si>
    <t>Výztuž základové desky ze sítí  průměr drátu 8 mm oko 100/100 mm</t>
  </si>
  <si>
    <t>hmotnost sítí včetně přesahů 0,788=0.788 [A]</t>
  </si>
  <si>
    <t>Monolitické římsy na koncových prefabrikátech.   
C30/37-XC4, XF3</t>
  </si>
  <si>
    <t>0,25+0,25+0,66+0,44=1.600 [A]</t>
  </si>
  <si>
    <t>Výztuž říms.  
Kotevní výztuž pro římsy bude součástí dodávky prefabrikátu</t>
  </si>
  <si>
    <t>0,228=0.228 [A]</t>
  </si>
  <si>
    <t>499=499.000 [A]</t>
  </si>
  <si>
    <t>389385</t>
  </si>
  <si>
    <t>MOSTNÍ RÁMOVÉ KONSTRUKCE ZE ŽELEZOBETONU C30/37 VCETNE VÝZTUŽE</t>
  </si>
  <si>
    <t>Prefabrikované rámové konstrukce viz výkres schéma NK  
Prefabrikáty musí být schválené pro použití na druhách SŽ  
Prefabrikáty jsou včetně betonářské výztuže</t>
  </si>
  <si>
    <t>mezilehlé díly (3,74*20)/2,5=29.920 [A] 
šikmé koncové díly (3,74+5,54+7,34+5,24)/2,5=8.744 [B] 
Celkové množství 38.664000=38.664 [C]</t>
  </si>
  <si>
    <t>PODKL A VÝPLN VRSTVY Z PROST BET DO C8/10</t>
  </si>
  <si>
    <t>Výplňový beton mezi ponechanými základy a novým propustkem pod příčnou drenáží.   
Beton C8/10-X0</t>
  </si>
  <si>
    <t>podél opěr 0,95*25,0*2=47.500 [A] 
pod základem propustku vlevo 8,5*2,5=21.250 [C] 
Celkové množství 68.750000=68.750 [D]</t>
  </si>
  <si>
    <t>Podkladní beton pod základovou desku C12/15-X0  
Beton C12/15 pod tvárnice TZZ3, 0,21m3/bm  
Beton C12/15 pro prahy, 0,3m3/ks</t>
  </si>
  <si>
    <t>pod základovou desku propustku 5,9=5.900 [A]</t>
  </si>
  <si>
    <t>45131A</t>
  </si>
  <si>
    <t>PODKLADNÍ A VÝPLŇOVÉ VRSTVY Z PROSTÉHO BETONU C20/25</t>
  </si>
  <si>
    <t>Betonové lože pod dlažbu C20/25 n (T50) min. tl. 100 mm  
uvažovaná tl. 150 mm</t>
  </si>
  <si>
    <t>dlažba v propustku 1,0*27,0*0,15=4.050 [A] 
dlažba na výtoku okolo žlabu 6,60*1,1*2*0,15=2.178 [B] 
dlažba okolo vyústění propustku 9,85*1,5*0,15=2.216 [C] 
dlažba okolo vyústění na vtoku 8,3*1,5*0,15=1.868 [D] 
vývařiště na vtoku a výtoku 3,0*2,0*0,2*15=18.000 [E] 
dlažba okolo vývařiště 0,5*4,0*4,0*0,15=1.200 [F] 
prahy okolo vývařišť (0,45*0,45)*(2*3,0+2*2,0)*2=4.050 [G] 
stabilizační prahy skluz 0,6*0,5*2,0*4=2.400 [H] 
prahy okolo vyústění dlažby vtok (4,5*1,5*2+3,6)*0,4*0,45=3.078 [I] 
prahy okolo vyústění dlažby výtok (4,2*1,5*2+3,65)*0,4*0,45=2.925 [J] 
Celkové množství 41.965000=41.965 [K]</t>
  </si>
  <si>
    <t>451366</t>
  </si>
  <si>
    <t>VÝZTUŽ PODKL VRSTEV Z KARI-SÍTÍ</t>
  </si>
  <si>
    <t>Výztuž podkladního betonu pod dlažbu  
síť 6 mm oko 100/100 4,44 kg/m2  
přesah 15%</t>
  </si>
  <si>
    <t>dlažba v propustku 1,0*27,0*4,44*1,15*0,001=0.138 [A] 
dlažba na výtoku okolo žlabu 6,60*1,1*2*4,44*1,15*0,001=0.074 [B] 
dlažba okolo vyústění propustku 9,85*1,5*4,44*1,15*0,001=0.075 [C] 
dlažba okolo vyústění na vtoku 8,3*1,5*4,44*1,15*0,001=0.064 [D] 
vývařiště na vtoku a výtoku 3,0*2,0*2*4,44*1,15*0,001=0.061 [E] 
dlažba okolo vývařiště 0,5*4,0*4*4,44*1,15*0,001=0.041 [F]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</si>
  <si>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</si>
  <si>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dlažba v propustku 1,0*27,0*0,2=5.400 [A] 
dlažba na výtoku okolo žlabu 6,60*1,1*2*0,2=2.904 [B] 
dlažba okolo vyústění propustku 9,85*1,5*0,2=2.955 [C] 
dlažba okolo vyústění na vtoku 8,3*1,5*0,2=2.490 [D] 
vývařiště na vtoku a výtoku 3,0*2,0*0,2*2=2.400 [E] 
dlažba okolo vývařiště 0,5*4,0*4,0*0,2=1.600 [F] 
Celkové množství 17.749000=17.749 [G]</t>
  </si>
  <si>
    <t>711111</t>
  </si>
  <si>
    <t>IZOLACE BĚŽNÝCH KONSTRUKCÍ PROTI ZEMNÍ VLHKOSTI ASFALTOVÝMI NÁTĚRY</t>
  </si>
  <si>
    <t>Nátěr penetrační 1x</t>
  </si>
  <si>
    <t>NK 6,75*23,5+2,7*2+4,2*2+(5,5+1,5)*0,25*2=175.925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</si>
  <si>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</si>
  <si>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Nátěr asfaltový 2x  
Schválený nátěr pro SŽ</t>
  </si>
  <si>
    <t>NK (6,75*23,5+2,7*2+4,2*2+(5,5+1,5)*0,25*2)*2=351.850 [A]</t>
  </si>
  <si>
    <t>Drenážní trubka DN200 Sn8 za rubem opěry  
poloděrovaná</t>
  </si>
  <si>
    <t>2*27=54.000 [A]</t>
  </si>
  <si>
    <t>Příkopy a skluzy z TZZ3 (šířka 1m)  
včetně lože por tvárnice z betonu C20/25 n (T50)  
výztuž je oceněna zvlášť</t>
  </si>
  <si>
    <t>14+4,40=18.400 [A]</t>
  </si>
  <si>
    <t>96612</t>
  </si>
  <si>
    <t>BOURÁNÍ KONSTRUKCÍ Z KAMENE NA SUCHO</t>
  </si>
  <si>
    <t>Rozebrání dlažby na vtoku - dlažba na sucho tl. 200mm 4,2m2,   
rozebrání gabionu na vtoku 1x1x6m</t>
  </si>
  <si>
    <t>Rozebrání dlažby na vtoku 4,2*0,2=0.840 [A] 
Rozebrání gabionu 5,64=5.640 [B] 
Rovnanina v rubu opěr 7,64=7.640 [C] 
Celkové množství 14.120000=14.120 [D]</t>
  </si>
  <si>
    <t>Bourání konstrukce propustku</t>
  </si>
  <si>
    <t>kamenná klenba 21,56=21.560 [A] 
kamenné opěry 176,44=176.440 [B] 
založení 2,37=2.370 [C] 
kamenná křídla 61,18=61.180 [D] 
Celkové množství 261.550000=261.550 [E]</t>
  </si>
  <si>
    <t>Bourání římsy ze železobetonu</t>
  </si>
  <si>
    <t>7,37=7.370 [A]</t>
  </si>
  <si>
    <t xml:space="preserve">  SO 11-24-01</t>
  </si>
  <si>
    <t>Česká Kamenice - Horní Kamenice, zárubní zeď  km 26,025 - 26,060</t>
  </si>
  <si>
    <t>SO 11-24-01</t>
  </si>
  <si>
    <t>93,22*1,8=167.796 [A]</t>
  </si>
  <si>
    <t>Evidenční položka - NEOCEŇOVAT! Položka se oceňuje pouze v SO 90-90  
předpoklad 50% materiálu použité zdi bude znovu užito v gabionech, 50% k recyklaci  
doprava 26km VOKA - Žizníkov</t>
  </si>
  <si>
    <t>0,5*30,780*2,2=33.858 [A]</t>
  </si>
  <si>
    <t>sejmutí ornice tl. 0,15m, 2,5m2/bm</t>
  </si>
  <si>
    <t>2,5*31*0,15=11.625 [A]</t>
  </si>
  <si>
    <t>odkop v zářezu pro zárubní zeď   
4m3/bm</t>
  </si>
  <si>
    <t>Výkop v zářezu 4*31=124.000 [A] 
odečtení bourání kamenného zdiva -30,78=-30.780 [B] 
Celkové množství 93.220000=93.220 [C]</t>
  </si>
  <si>
    <t>12573</t>
  </si>
  <si>
    <t>VYKOPÁVKY ZE ZEMNÍKŮ A SKLÁDEK TŘ. I</t>
  </si>
  <si>
    <t>Výkop ze skládky ornice</t>
  </si>
  <si>
    <t>31*2,5*0,15=11.625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</si>
  <si>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</si>
  <si>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Zásyp Gabionů nenamrzavou zeminou, zhutněnou D&gt;95%PS  
zeď vý</t>
  </si>
  <si>
    <t>Zásyp gabionů nenamrzavou zeminou 1,3*20+0,8*11=34.800 [B] 
Celkové množství 34.800000=34.800 [C]</t>
  </si>
  <si>
    <t>Zhutnění podloží, základová spára bude zhutněná na D = min. 95%PS.</t>
  </si>
  <si>
    <t>1,5*31=46.500 [A]</t>
  </si>
  <si>
    <t>Ozelenění tělesa  svahů za gabionoem tl. 0,15m</t>
  </si>
  <si>
    <t>31*2,5=77.500 [A]</t>
  </si>
  <si>
    <t>77,5=77.500 [A] 
Celkové množství 77.500000=77.500 [B]</t>
  </si>
  <si>
    <t>21361</t>
  </si>
  <si>
    <t>DRENÁŽNÍ VRSTVY Z GEOTEXTILIE</t>
  </si>
  <si>
    <t>Geotextilie 800g/m2 za rubem gabionů</t>
  </si>
  <si>
    <t>(1,5+0,5)*(20)+(1,0+0,5)*(11)=56.500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</si>
  <si>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</si>
  <si>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3272A9</t>
  </si>
  <si>
    <t>ZDI OPĚR, ZÁRUB, NÁBŘEŽ Z GABIONŮ RUČNĚ ROVNANÝCH, DRÁT O4,0MM, POVRCHOVÁ ÚPRAVA Zn + Al + PA6</t>
  </si>
  <si>
    <t>Gabiony.  
Kamenivo bude částečně využito ze stávající zdi.</t>
  </si>
  <si>
    <t>20*1,5+11*1=41.000 [A]</t>
  </si>
  <si>
    <t>- položka zahrnuje dodávku a osazení drátěných košů s výplní lomovým kamenem.  
- gabionové matrace se vykazují v pol.č.2722**.</t>
  </si>
  <si>
    <t>1,5*36*0,3=16.200 [A]</t>
  </si>
  <si>
    <t>Bourání stávající zdi dl 27m, 1,14m3/bm</t>
  </si>
  <si>
    <t>1,14*27=30.780 [A]</t>
  </si>
  <si>
    <t>D.2.4.1</t>
  </si>
  <si>
    <t>Ostatní stavební objekty</t>
  </si>
  <si>
    <t xml:space="preserve">  SO 11-92-01</t>
  </si>
  <si>
    <t>Česká Kamenice - Horní Kamenice, kácení</t>
  </si>
  <si>
    <t>SO 11-92-01</t>
  </si>
  <si>
    <t>R015160</t>
  </si>
  <si>
    <t>905</t>
  </si>
  <si>
    <t>POPLATKY ZA LIKVIDACI ODPADU NEKONTAMINOVANÝCH - 02 01 03  SMÝCENÉ STROMY A KERE včetně dopravy</t>
  </si>
  <si>
    <t>Evidenční položka - NEOCEŇOVAT! Položka se oceňuje pouze v SO 90-90  
doprava 39km KOMPOSTÁRNA SAP Mimoň spol. s r.o.</t>
  </si>
  <si>
    <t>2734*0,01=27.340 [A]</t>
  </si>
  <si>
    <t>R015340</t>
  </si>
  <si>
    <t>908</t>
  </si>
  <si>
    <t>POPLATKY ZA LIKVIDACI ODPADU NEKONTAMINOVANÝCH - 02 01 03  PAREZY včetně dopravy</t>
  </si>
  <si>
    <t>Evidenční položka - NEOCEŇOVAT! Položka se oceňuje pouze v SO 90-90  
 doprava 39km KOMPOSTÁRNA SAP Mimoň spol. s r.o.</t>
  </si>
  <si>
    <t>30*0,2=6.000 [A]</t>
  </si>
  <si>
    <t>ODSTRANENÍ KROVIN</t>
  </si>
  <si>
    <t>dle dendrologie 2734=2 734.000 [A]</t>
  </si>
  <si>
    <t>odstranení krovin a stromu do prumeru 100 mm  
doprava drevin bez ohledu na vzdálenost  
spálení na hromadách nebo štepkování</t>
  </si>
  <si>
    <t>11221</t>
  </si>
  <si>
    <t>ODSTRANĚNÍ PAŘEZŮ D DO 0,5M</t>
  </si>
  <si>
    <t>Dle dendrologie 8=8.000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</si>
  <si>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</si>
  <si>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</t>
  </si>
  <si>
    <t>ODSTRANĚNÍ PAŘEZŮ D DO 0,9M</t>
  </si>
  <si>
    <t>11223</t>
  </si>
  <si>
    <t>ODSTRANĚNÍ PAŘEZŮ D PŘES 0,9M</t>
  </si>
  <si>
    <t>Dle dendrologie 2=2.000 [A]</t>
  </si>
  <si>
    <t>D.9.8</t>
  </si>
  <si>
    <t>Všeobecný objekt</t>
  </si>
  <si>
    <t xml:space="preserve">  SO 98-98</t>
  </si>
  <si>
    <t>SO 98-98</t>
  </si>
  <si>
    <t>VSEOB004</t>
  </si>
  <si>
    <t>PROPAGACE STAVBY</t>
  </si>
  <si>
    <t>Kompletní zajištění propagace dle požadavku z SoD. Položka obsahuje všechny nezbytné náklady související se zajištěním.</t>
  </si>
  <si>
    <t>VSEOB005</t>
  </si>
  <si>
    <t>EXKURZE STAVBY</t>
  </si>
  <si>
    <t>Kompletní zajištění exkurze dle požadavku z SoD. Položka obsahuje všechny nezbytné náklady související se zajištěním.</t>
  </si>
  <si>
    <t>Dokumentace stavby</t>
  </si>
  <si>
    <t>VSEOB001</t>
  </si>
  <si>
    <t>Dokumentace skutečného provedení - geodetická část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</si>
  <si>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</si>
  <si>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</si>
  <si>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</si>
  <si>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</si>
  <si>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- technická část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</si>
  <si>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</si>
  <si>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</si>
  <si>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</si>
  <si>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- dokoladová část</t>
  </si>
  <si>
    <t>Ostatní</t>
  </si>
  <si>
    <t>VSEOB006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</si>
  <si>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</si>
  <si>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</si>
  <si>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</si>
  <si>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VSEOB007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</si>
  <si>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</si>
  <si>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</si>
  <si>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</si>
  <si>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VSEOB008</t>
  </si>
  <si>
    <t>Nájmy hrazené zhotovitelem stavby</t>
  </si>
  <si>
    <t>1.000000=1.000 [A]</t>
  </si>
  <si>
    <t>zahrnuje jinde neuvedené poplatky související s výstavbou</t>
  </si>
  <si>
    <t>VSEOB009</t>
  </si>
  <si>
    <t>Odborné dozory, dohledy a průzkumy zajišťované zhotovitelem</t>
  </si>
  <si>
    <t>Veškeré práce pro zajištění požadavku zadavatele na provedení destruktivních i nedestruktivních zkoušek v akreditované laboratoři na vybrané železobetonové troubě DN 800 (SO 11-21-01), která je určena k demolici. Zkoušky mají za cíl ověřit polohu výztuže v prefabrikované konstrukci.  
Dále budou v akreditované laboratoři provedeny zkoušky mechanicko-fyzikálních vlastností betonu pro provozní a vrcholové zatížení:  
• zkouška pevnosti v tlaku  
• zkouška pevnosti v příčném a prostém tahu  
• zkouška pevnosti v tahu za ohybu.  
Výsledky zkoušek budou předloženy Zadavateli (GŘ O13).</t>
  </si>
  <si>
    <t>D.9.9</t>
  </si>
  <si>
    <t>Likvidace odpadů včetně dopravy</t>
  </si>
  <si>
    <t xml:space="preserve">  SO 90-90</t>
  </si>
  <si>
    <t>SO 90-90</t>
  </si>
  <si>
    <t>likvidace + doprava 26km VOKA - Žizníkov</t>
  </si>
  <si>
    <t>PS 11-01-21 49,5=49.500 [A] 
SO 11-11-01 11521,26=11 521.260 [B] 
SO 11-20-01 296,977=296.977 [C] 
SO 11-20-02 223,83=223.830 [D] 
SO 11-24-01 167,796=167.796 [E] 
Celkové množství 12259.363000=12 259.363 [F]</t>
  </si>
  <si>
    <t>SO 11-11-01B 145,2=145.200 [A]</t>
  </si>
  <si>
    <t>SO 11-11-01 446,5=446.500 [A] 
SO 11-21-01 40,8=40.800 [B] 
SO 11-21-02 18,425=18.425 [C] 
Celkové množství 505.725000=505.725 [D]</t>
  </si>
  <si>
    <t>SO 11-10-01 1887,386=1 887.386 [A]</t>
  </si>
  <si>
    <t>likvidace + doprava 39km KOMPOSTÁRNA SAP Mimoň spol. s r.o.</t>
  </si>
  <si>
    <t>SO 11-92-01 27,340=27.340 [A]</t>
  </si>
  <si>
    <t>likvidace + doprava 26km Skládka Malšovice</t>
  </si>
  <si>
    <t>PS 11-01-21 0,5=0.500 [A] 
SO 11-11-01 1,2=1.200 [B] 
Celkové množství 1.700000=1.700 [C]</t>
  </si>
  <si>
    <t>SO 11-21-01 1,408=1.408 [A] 
SO 11-21-02 606,474=606.474 [B] 
SO 11-24-01 33,858=33.858 [C] 
Celkové množství 641.740000=641.740 [D]</t>
  </si>
  <si>
    <t>SO 11-11-01 6=6.000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</si>
</sst>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0+C10+C13+C18+C24+C26+C28</f>
      </c>
    </row>
    <row r="7" spans="2:3" ht="12.75" customHeight="1">
      <c r="B7" s="8" t="s">
        <v>7</v>
      </c>
      <c s="10">
        <f>0+E10+E13+E18+E24+E26+E28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11-01-21'!K8+'PS 11-01-21'!M8</f>
      </c>
      <c s="14">
        <f>C11*0.21</f>
      </c>
      <c s="14">
        <f>C11+D11</f>
      </c>
      <c s="13">
        <f>'PS 11-01-21'!T7</f>
      </c>
    </row>
    <row r="12" spans="1:6" ht="12.75">
      <c r="A12" s="11" t="s">
        <v>154</v>
      </c>
      <c s="12" t="s">
        <v>155</v>
      </c>
      <c s="14">
        <f>'PS 11-01-31'!K8+'PS 11-01-31'!M8</f>
      </c>
      <c s="14">
        <f>C12*0.21</f>
      </c>
      <c s="14">
        <f>C12+D12</f>
      </c>
      <c s="13">
        <f>'PS 11-01-31'!T7</f>
      </c>
    </row>
    <row r="13" spans="1:6" ht="12.75">
      <c r="A13" s="11" t="s">
        <v>177</v>
      </c>
      <c s="12" t="s">
        <v>178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179</v>
      </c>
      <c s="12" t="s">
        <v>180</v>
      </c>
      <c s="14">
        <f>'SO 11-10-01'!K8+'SO 11-10-01'!M8</f>
      </c>
      <c s="14">
        <f>C14*0.21</f>
      </c>
      <c s="14">
        <f>C14+D14</f>
      </c>
      <c s="13">
        <f>'SO 11-10-01'!T7</f>
      </c>
    </row>
    <row r="15" spans="1:6" ht="12.75">
      <c r="A15" s="11" t="s">
        <v>278</v>
      </c>
      <c s="12" t="s">
        <v>279</v>
      </c>
      <c s="14">
        <f>'SO 11-10-01B'!K8+'SO 11-10-01B'!M8</f>
      </c>
      <c s="14">
        <f>C15*0.21</f>
      </c>
      <c s="14">
        <f>C15+D15</f>
      </c>
      <c s="13">
        <f>'SO 11-10-01B'!T7</f>
      </c>
    </row>
    <row r="16" spans="1:6" ht="12.75">
      <c r="A16" s="11" t="s">
        <v>292</v>
      </c>
      <c s="12" t="s">
        <v>293</v>
      </c>
      <c s="14">
        <f>'SO-11-11-01'!K8+'SO-11-11-01'!M8</f>
      </c>
      <c s="14">
        <f>C16*0.21</f>
      </c>
      <c s="14">
        <f>C16+D16</f>
      </c>
      <c s="13">
        <f>'SO-11-11-01'!T7</f>
      </c>
    </row>
    <row r="17" spans="1:6" ht="12.75">
      <c r="A17" s="11" t="s">
        <v>513</v>
      </c>
      <c s="12" t="s">
        <v>514</v>
      </c>
      <c s="14">
        <f>'SO-11-11-01B'!K8+'SO-11-11-01B'!M8</f>
      </c>
      <c s="14">
        <f>C17*0.21</f>
      </c>
      <c s="14">
        <f>C17+D17</f>
      </c>
      <c s="13">
        <f>'SO-11-11-01B'!T7</f>
      </c>
    </row>
    <row r="18" spans="1:6" ht="12.75">
      <c r="A18" s="11" t="s">
        <v>558</v>
      </c>
      <c s="12" t="s">
        <v>559</v>
      </c>
      <c s="14">
        <f>0+C19+C20+C21+C22+C23</f>
      </c>
      <c s="14">
        <f>C18*0.21</f>
      </c>
      <c s="14">
        <f>0+E19+E20+E21+E22+E23</f>
      </c>
      <c s="13">
        <f>0+F19+F20+F21+F22+F23</f>
      </c>
    </row>
    <row r="19" spans="1:6" ht="12.75">
      <c r="A19" s="11" t="s">
        <v>560</v>
      </c>
      <c s="12" t="s">
        <v>561</v>
      </c>
      <c s="14">
        <f>'SO 11-20-01'!K8+'SO 11-20-01'!M8</f>
      </c>
      <c s="14">
        <f>C19*0.21</f>
      </c>
      <c s="14">
        <f>C19+D19</f>
      </c>
      <c s="13">
        <f>'SO 11-20-01'!T7</f>
      </c>
    </row>
    <row r="20" spans="1:6" ht="12.75">
      <c r="A20" s="11" t="s">
        <v>686</v>
      </c>
      <c s="12" t="s">
        <v>687</v>
      </c>
      <c s="14">
        <f>'SO 11-20-02'!K8+'SO 11-20-02'!M8</f>
      </c>
      <c s="14">
        <f>C20*0.21</f>
      </c>
      <c s="14">
        <f>C20+D20</f>
      </c>
      <c s="13">
        <f>'SO 11-20-02'!T7</f>
      </c>
    </row>
    <row r="21" spans="1:6" ht="12.75">
      <c r="A21" s="11" t="s">
        <v>708</v>
      </c>
      <c s="12" t="s">
        <v>709</v>
      </c>
      <c s="14">
        <f>'SO 11-21-01'!K8+'SO 11-21-01'!M8</f>
      </c>
      <c s="14">
        <f>C21*0.21</f>
      </c>
      <c s="14">
        <f>C21+D21</f>
      </c>
      <c s="13">
        <f>'SO 11-21-01'!T7</f>
      </c>
    </row>
    <row r="22" spans="1:6" ht="12.75">
      <c r="A22" s="11" t="s">
        <v>734</v>
      </c>
      <c s="12" t="s">
        <v>735</v>
      </c>
      <c s="14">
        <f>'SO 11-21-02'!K8+'SO 11-21-02'!M8</f>
      </c>
      <c s="14">
        <f>C22*0.21</f>
      </c>
      <c s="14">
        <f>C22+D22</f>
      </c>
      <c s="13">
        <f>'SO 11-21-02'!T7</f>
      </c>
    </row>
    <row r="23" spans="1:6" ht="12.75">
      <c r="A23" s="11" t="s">
        <v>798</v>
      </c>
      <c s="12" t="s">
        <v>799</v>
      </c>
      <c s="14">
        <f>'SO 11-24-01'!K8+'SO 11-24-01'!M8</f>
      </c>
      <c s="14">
        <f>C23*0.21</f>
      </c>
      <c s="14">
        <f>C23+D23</f>
      </c>
      <c s="13">
        <f>'SO 11-24-01'!T7</f>
      </c>
    </row>
    <row r="24" spans="1:6" ht="12.75">
      <c r="A24" s="11" t="s">
        <v>833</v>
      </c>
      <c s="12" t="s">
        <v>834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835</v>
      </c>
      <c s="12" t="s">
        <v>836</v>
      </c>
      <c s="14">
        <f>'SO 11-92-01'!K8+'SO 11-92-01'!M8</f>
      </c>
      <c s="14">
        <f>C25*0.21</f>
      </c>
      <c s="14">
        <f>C25+D25</f>
      </c>
      <c s="13">
        <f>'SO 11-92-01'!T7</f>
      </c>
    </row>
    <row r="26" spans="1:6" ht="12.75">
      <c r="A26" s="11" t="s">
        <v>860</v>
      </c>
      <c s="12" t="s">
        <v>861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862</v>
      </c>
      <c s="12" t="s">
        <v>861</v>
      </c>
      <c s="14">
        <f>'SO 98-98'!K8+'SO 98-98'!M8</f>
      </c>
      <c s="14">
        <f>C27*0.21</f>
      </c>
      <c s="14">
        <f>C27+D27</f>
      </c>
      <c s="13">
        <f>'SO 98-98'!T7</f>
      </c>
    </row>
    <row r="28" spans="1:6" ht="12.75">
      <c r="A28" s="11" t="s">
        <v>898</v>
      </c>
      <c s="12" t="s">
        <v>899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900</v>
      </c>
      <c s="12" t="s">
        <v>899</v>
      </c>
      <c s="14">
        <f>'SO 90-90'!K8+'SO 90-90'!M8</f>
      </c>
      <c s="14">
        <f>C29*0.21</f>
      </c>
      <c s="14">
        <f>C29+D29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558</v>
      </c>
      <c r="E4" s="26" t="s">
        <v>559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710</v>
      </c>
      <c r="E8" s="30" t="s">
        <v>709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95</v>
      </c>
      <c s="34" t="s">
        <v>298</v>
      </c>
      <c s="35" t="s">
        <v>299</v>
      </c>
      <c s="6" t="s">
        <v>300</v>
      </c>
      <c s="36" t="s">
        <v>54</v>
      </c>
      <c s="37">
        <v>40.8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711</v>
      </c>
    </row>
    <row r="12" spans="1:5" ht="12.75">
      <c r="A12" s="35" t="s">
        <v>58</v>
      </c>
      <c r="E12" s="40" t="s">
        <v>712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100</v>
      </c>
      <c s="34" t="s">
        <v>713</v>
      </c>
      <c s="35" t="s">
        <v>714</v>
      </c>
      <c s="6" t="s">
        <v>715</v>
      </c>
      <c s="36" t="s">
        <v>54</v>
      </c>
      <c s="37">
        <v>1.408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716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116</v>
      </c>
      <c r="E18" s="33" t="s">
        <v>238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4</v>
      </c>
      <c s="34" t="s">
        <v>717</v>
      </c>
      <c s="35" t="s">
        <v>5</v>
      </c>
      <c s="6" t="s">
        <v>718</v>
      </c>
      <c s="36" t="s">
        <v>71</v>
      </c>
      <c s="37">
        <v>0.96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719</v>
      </c>
    </row>
    <row r="21" spans="1:5" ht="12.75">
      <c r="A21" s="35" t="s">
        <v>58</v>
      </c>
      <c r="E21" s="40" t="s">
        <v>720</v>
      </c>
    </row>
    <row r="22" spans="1:5" ht="102">
      <c r="A22" t="s">
        <v>60</v>
      </c>
      <c r="E22" s="39" t="s">
        <v>721</v>
      </c>
    </row>
    <row r="23" spans="1:16" ht="12.75">
      <c r="A23" t="s">
        <v>49</v>
      </c>
      <c s="34" t="s">
        <v>27</v>
      </c>
      <c s="34" t="s">
        <v>722</v>
      </c>
      <c s="35" t="s">
        <v>5</v>
      </c>
      <c s="6" t="s">
        <v>723</v>
      </c>
      <c s="36" t="s">
        <v>71</v>
      </c>
      <c s="37">
        <v>10.1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38.25">
      <c r="A24" s="35" t="s">
        <v>56</v>
      </c>
      <c r="E24" s="39" t="s">
        <v>724</v>
      </c>
    </row>
    <row r="25" spans="1:5" ht="51">
      <c r="A25" s="35" t="s">
        <v>58</v>
      </c>
      <c r="E25" s="40" t="s">
        <v>725</v>
      </c>
    </row>
    <row r="26" spans="1:5" ht="102">
      <c r="A26" t="s">
        <v>60</v>
      </c>
      <c r="E26" s="39" t="s">
        <v>721</v>
      </c>
    </row>
    <row r="27" spans="1:16" ht="12.75">
      <c r="A27" t="s">
        <v>49</v>
      </c>
      <c s="34" t="s">
        <v>26</v>
      </c>
      <c s="34" t="s">
        <v>726</v>
      </c>
      <c s="35" t="s">
        <v>5</v>
      </c>
      <c s="6" t="s">
        <v>727</v>
      </c>
      <c s="36" t="s">
        <v>85</v>
      </c>
      <c s="37">
        <v>10.5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728</v>
      </c>
    </row>
    <row r="29" spans="1:5" ht="12.75">
      <c r="A29" s="35" t="s">
        <v>58</v>
      </c>
      <c r="E29" s="40" t="s">
        <v>729</v>
      </c>
    </row>
    <row r="30" spans="1:5" ht="114.75">
      <c r="A30" t="s">
        <v>60</v>
      </c>
      <c r="E30" s="39" t="s">
        <v>730</v>
      </c>
    </row>
    <row r="31" spans="1:16" ht="12.75">
      <c r="A31" t="s">
        <v>49</v>
      </c>
      <c s="34" t="s">
        <v>89</v>
      </c>
      <c s="34" t="s">
        <v>731</v>
      </c>
      <c s="35" t="s">
        <v>5</v>
      </c>
      <c s="6" t="s">
        <v>732</v>
      </c>
      <c s="36" t="s">
        <v>126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733</v>
      </c>
    </row>
    <row r="33" spans="1:5" ht="12.75">
      <c r="A33" s="35" t="s">
        <v>58</v>
      </c>
      <c r="E33" s="40" t="s">
        <v>5</v>
      </c>
    </row>
    <row r="34" spans="1:5" ht="76.5">
      <c r="A34" t="s">
        <v>60</v>
      </c>
      <c r="E34" s="39" t="s">
        <v>507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558</v>
      </c>
      <c r="E4" s="26" t="s">
        <v>559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COUNTIFS(L8:L101,"=0",A8:A101,"P")+COUNTIFS(L8:L101,"",A8:A101,"P")+SUM(Q8:Q101)</f>
      </c>
    </row>
    <row r="8" spans="1:13" ht="12.75">
      <c r="A8" t="s">
        <v>44</v>
      </c>
      <c r="C8" s="28" t="s">
        <v>736</v>
      </c>
      <c r="E8" s="30" t="s">
        <v>735</v>
      </c>
      <c r="J8" s="29">
        <f>0+J9+J18+J23+J36+J53+J74+J83+J88</f>
      </c>
      <c s="29">
        <f>0+K9+K18+K23+K36+K53+K74+K83+K88</f>
      </c>
      <c s="29">
        <f>0+L9+L18+L23+L36+L53+L74+L83+L88</f>
      </c>
      <c s="29">
        <f>0+M9+M18+M23+M36+M53+M74+M83+M88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182</v>
      </c>
      <c s="34" t="s">
        <v>298</v>
      </c>
      <c s="35" t="s">
        <v>299</v>
      </c>
      <c s="6" t="s">
        <v>300</v>
      </c>
      <c s="36" t="s">
        <v>54</v>
      </c>
      <c s="37">
        <v>18.425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563</v>
      </c>
    </row>
    <row r="12" spans="1:5" ht="12.75">
      <c r="A12" s="35" t="s">
        <v>58</v>
      </c>
      <c r="E12" s="40" t="s">
        <v>737</v>
      </c>
    </row>
    <row r="13" spans="1:5" ht="165.75">
      <c r="A13" t="s">
        <v>60</v>
      </c>
      <c r="E13" s="39" t="s">
        <v>738</v>
      </c>
    </row>
    <row r="14" spans="1:16" ht="25.5">
      <c r="A14" t="s">
        <v>49</v>
      </c>
      <c s="34" t="s">
        <v>406</v>
      </c>
      <c s="34" t="s">
        <v>713</v>
      </c>
      <c s="35" t="s">
        <v>714</v>
      </c>
      <c s="6" t="s">
        <v>715</v>
      </c>
      <c s="36" t="s">
        <v>54</v>
      </c>
      <c s="37">
        <v>606.474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739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4</v>
      </c>
      <c s="34" t="s">
        <v>336</v>
      </c>
      <c s="35" t="s">
        <v>5</v>
      </c>
      <c s="6" t="s">
        <v>337</v>
      </c>
      <c s="36" t="s">
        <v>71</v>
      </c>
      <c s="37">
        <v>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740</v>
      </c>
    </row>
    <row r="21" spans="1:5" ht="12.75">
      <c r="A21" s="35" t="s">
        <v>58</v>
      </c>
      <c r="E21" s="40" t="s">
        <v>741</v>
      </c>
    </row>
    <row r="22" spans="1:5" ht="293.25">
      <c r="A22" t="s">
        <v>60</v>
      </c>
      <c r="E22" s="39" t="s">
        <v>340</v>
      </c>
    </row>
    <row r="23" spans="1:13" ht="12.75">
      <c r="A23" t="s">
        <v>46</v>
      </c>
      <c r="C23" s="31" t="s">
        <v>27</v>
      </c>
      <c r="E23" s="33" t="s">
        <v>366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27</v>
      </c>
      <c s="34" t="s">
        <v>742</v>
      </c>
      <c s="35" t="s">
        <v>5</v>
      </c>
      <c s="6" t="s">
        <v>743</v>
      </c>
      <c s="36" t="s">
        <v>71</v>
      </c>
      <c s="37">
        <v>13.3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72</v>
      </c>
      <c>
        <f>(M24*21)/100</f>
      </c>
      <c t="s">
        <v>27</v>
      </c>
    </row>
    <row r="25" spans="1:5" ht="12.75">
      <c r="A25" s="35" t="s">
        <v>56</v>
      </c>
      <c r="E25" s="39" t="s">
        <v>744</v>
      </c>
    </row>
    <row r="26" spans="1:5" ht="12.75">
      <c r="A26" s="35" t="s">
        <v>58</v>
      </c>
      <c r="E26" s="40" t="s">
        <v>745</v>
      </c>
    </row>
    <row r="27" spans="1:5" ht="369.75">
      <c r="A27" t="s">
        <v>60</v>
      </c>
      <c r="E27" s="39" t="s">
        <v>746</v>
      </c>
    </row>
    <row r="28" spans="1:16" ht="12.75">
      <c r="A28" t="s">
        <v>49</v>
      </c>
      <c s="34" t="s">
        <v>26</v>
      </c>
      <c s="34" t="s">
        <v>747</v>
      </c>
      <c s="35" t="s">
        <v>5</v>
      </c>
      <c s="6" t="s">
        <v>748</v>
      </c>
      <c s="36" t="s">
        <v>54</v>
      </c>
      <c s="37">
        <v>0.106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72</v>
      </c>
      <c>
        <f>(M28*21)/100</f>
      </c>
      <c t="s">
        <v>27</v>
      </c>
    </row>
    <row r="29" spans="1:5" ht="12.75">
      <c r="A29" s="35" t="s">
        <v>56</v>
      </c>
      <c r="E29" s="39" t="s">
        <v>749</v>
      </c>
    </row>
    <row r="30" spans="1:5" ht="12.75">
      <c r="A30" s="35" t="s">
        <v>58</v>
      </c>
      <c r="E30" s="40" t="s">
        <v>750</v>
      </c>
    </row>
    <row r="31" spans="1:5" ht="267.75">
      <c r="A31" t="s">
        <v>60</v>
      </c>
      <c r="E31" s="39" t="s">
        <v>617</v>
      </c>
    </row>
    <row r="32" spans="1:16" ht="12.75">
      <c r="A32" t="s">
        <v>49</v>
      </c>
      <c s="34" t="s">
        <v>89</v>
      </c>
      <c s="34" t="s">
        <v>751</v>
      </c>
      <c s="35" t="s">
        <v>5</v>
      </c>
      <c s="6" t="s">
        <v>752</v>
      </c>
      <c s="36" t="s">
        <v>54</v>
      </c>
      <c s="37">
        <v>0.788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72</v>
      </c>
      <c>
        <f>(M32*21)/100</f>
      </c>
      <c t="s">
        <v>27</v>
      </c>
    </row>
    <row r="33" spans="1:5" ht="12.75">
      <c r="A33" s="35" t="s">
        <v>56</v>
      </c>
      <c r="E33" s="39" t="s">
        <v>753</v>
      </c>
    </row>
    <row r="34" spans="1:5" ht="12.75">
      <c r="A34" s="35" t="s">
        <v>58</v>
      </c>
      <c r="E34" s="40" t="s">
        <v>754</v>
      </c>
    </row>
    <row r="35" spans="1:5" ht="267.75">
      <c r="A35" t="s">
        <v>60</v>
      </c>
      <c r="E35" s="39" t="s">
        <v>617</v>
      </c>
    </row>
    <row r="36" spans="1:13" ht="12.75">
      <c r="A36" t="s">
        <v>46</v>
      </c>
      <c r="C36" s="31" t="s">
        <v>26</v>
      </c>
      <c r="E36" s="33" t="s">
        <v>592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49</v>
      </c>
      <c s="34" t="s">
        <v>95</v>
      </c>
      <c s="34" t="s">
        <v>593</v>
      </c>
      <c s="35" t="s">
        <v>5</v>
      </c>
      <c s="6" t="s">
        <v>594</v>
      </c>
      <c s="36" t="s">
        <v>71</v>
      </c>
      <c s="37">
        <v>1.6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72</v>
      </c>
      <c>
        <f>(M37*21)/100</f>
      </c>
      <c t="s">
        <v>27</v>
      </c>
    </row>
    <row r="38" spans="1:5" ht="25.5">
      <c r="A38" s="35" t="s">
        <v>56</v>
      </c>
      <c r="E38" s="39" t="s">
        <v>755</v>
      </c>
    </row>
    <row r="39" spans="1:5" ht="12.75">
      <c r="A39" s="35" t="s">
        <v>58</v>
      </c>
      <c r="E39" s="40" t="s">
        <v>756</v>
      </c>
    </row>
    <row r="40" spans="1:5" ht="382.5">
      <c r="A40" t="s">
        <v>60</v>
      </c>
      <c r="E40" s="39" t="s">
        <v>597</v>
      </c>
    </row>
    <row r="41" spans="1:16" ht="12.75">
      <c r="A41" t="s">
        <v>49</v>
      </c>
      <c s="34" t="s">
        <v>100</v>
      </c>
      <c s="34" t="s">
        <v>598</v>
      </c>
      <c s="35" t="s">
        <v>5</v>
      </c>
      <c s="6" t="s">
        <v>599</v>
      </c>
      <c s="36" t="s">
        <v>54</v>
      </c>
      <c s="37">
        <v>0.228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72</v>
      </c>
      <c>
        <f>(M41*21)/100</f>
      </c>
      <c t="s">
        <v>27</v>
      </c>
    </row>
    <row r="42" spans="1:5" ht="25.5">
      <c r="A42" s="35" t="s">
        <v>56</v>
      </c>
      <c r="E42" s="39" t="s">
        <v>757</v>
      </c>
    </row>
    <row r="43" spans="1:5" ht="12.75">
      <c r="A43" s="35" t="s">
        <v>58</v>
      </c>
      <c r="E43" s="40" t="s">
        <v>758</v>
      </c>
    </row>
    <row r="44" spans="1:5" ht="242.25">
      <c r="A44" t="s">
        <v>60</v>
      </c>
      <c r="E44" s="39" t="s">
        <v>602</v>
      </c>
    </row>
    <row r="45" spans="1:16" ht="12.75">
      <c r="A45" t="s">
        <v>49</v>
      </c>
      <c s="34" t="s">
        <v>81</v>
      </c>
      <c s="34" t="s">
        <v>603</v>
      </c>
      <c s="35" t="s">
        <v>5</v>
      </c>
      <c s="6" t="s">
        <v>604</v>
      </c>
      <c s="36" t="s">
        <v>605</v>
      </c>
      <c s="37">
        <v>499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25.5">
      <c r="A46" s="35" t="s">
        <v>56</v>
      </c>
      <c r="E46" s="39" t="s">
        <v>606</v>
      </c>
    </row>
    <row r="47" spans="1:5" ht="12.75">
      <c r="A47" s="35" t="s">
        <v>58</v>
      </c>
      <c r="E47" s="40" t="s">
        <v>759</v>
      </c>
    </row>
    <row r="48" spans="1:5" ht="293.25">
      <c r="A48" t="s">
        <v>60</v>
      </c>
      <c r="E48" s="39" t="s">
        <v>608</v>
      </c>
    </row>
    <row r="49" spans="1:16" ht="25.5">
      <c r="A49" t="s">
        <v>49</v>
      </c>
      <c s="34" t="s">
        <v>110</v>
      </c>
      <c s="34" t="s">
        <v>760</v>
      </c>
      <c s="35" t="s">
        <v>5</v>
      </c>
      <c s="6" t="s">
        <v>761</v>
      </c>
      <c s="36" t="s">
        <v>71</v>
      </c>
      <c s="37">
        <v>38.664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38.25">
      <c r="A50" s="35" t="s">
        <v>56</v>
      </c>
      <c r="E50" s="39" t="s">
        <v>762</v>
      </c>
    </row>
    <row r="51" spans="1:5" ht="38.25">
      <c r="A51" s="35" t="s">
        <v>58</v>
      </c>
      <c r="E51" s="40" t="s">
        <v>763</v>
      </c>
    </row>
    <row r="52" spans="1:5" ht="369.75">
      <c r="A52" t="s">
        <v>60</v>
      </c>
      <c r="E52" s="39" t="s">
        <v>411</v>
      </c>
    </row>
    <row r="53" spans="1:13" ht="12.75">
      <c r="A53" t="s">
        <v>46</v>
      </c>
      <c r="C53" s="31" t="s">
        <v>89</v>
      </c>
      <c r="E53" s="33" t="s">
        <v>400</v>
      </c>
      <c r="J53" s="32">
        <f>0</f>
      </c>
      <c s="32">
        <f>0</f>
      </c>
      <c s="32">
        <f>0+L54+L58+L62+L66+L70</f>
      </c>
      <c s="32">
        <f>0+M54+M58+M62+M66+M70</f>
      </c>
    </row>
    <row r="54" spans="1:16" ht="12.75">
      <c r="A54" t="s">
        <v>49</v>
      </c>
      <c s="34" t="s">
        <v>116</v>
      </c>
      <c s="34" t="s">
        <v>401</v>
      </c>
      <c s="35" t="s">
        <v>5</v>
      </c>
      <c s="6" t="s">
        <v>764</v>
      </c>
      <c s="36" t="s">
        <v>71</v>
      </c>
      <c s="37">
        <v>68.75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38.25">
      <c r="A55" s="35" t="s">
        <v>56</v>
      </c>
      <c r="E55" s="39" t="s">
        <v>765</v>
      </c>
    </row>
    <row r="56" spans="1:5" ht="38.25">
      <c r="A56" s="35" t="s">
        <v>58</v>
      </c>
      <c r="E56" s="40" t="s">
        <v>766</v>
      </c>
    </row>
    <row r="57" spans="1:5" ht="369.75">
      <c r="A57" t="s">
        <v>60</v>
      </c>
      <c r="E57" s="39" t="s">
        <v>411</v>
      </c>
    </row>
    <row r="58" spans="1:16" ht="12.75">
      <c r="A58" t="s">
        <v>49</v>
      </c>
      <c s="34" t="s">
        <v>123</v>
      </c>
      <c s="34" t="s">
        <v>407</v>
      </c>
      <c s="35" t="s">
        <v>5</v>
      </c>
      <c s="6" t="s">
        <v>408</v>
      </c>
      <c s="36" t="s">
        <v>71</v>
      </c>
      <c s="37">
        <v>5.9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38.25">
      <c r="A59" s="35" t="s">
        <v>56</v>
      </c>
      <c r="E59" s="39" t="s">
        <v>767</v>
      </c>
    </row>
    <row r="60" spans="1:5" ht="12.75">
      <c r="A60" s="35" t="s">
        <v>58</v>
      </c>
      <c r="E60" s="40" t="s">
        <v>768</v>
      </c>
    </row>
    <row r="61" spans="1:5" ht="369.75">
      <c r="A61" t="s">
        <v>60</v>
      </c>
      <c r="E61" s="39" t="s">
        <v>411</v>
      </c>
    </row>
    <row r="62" spans="1:16" ht="12.75">
      <c r="A62" t="s">
        <v>49</v>
      </c>
      <c s="34" t="s">
        <v>130</v>
      </c>
      <c s="34" t="s">
        <v>769</v>
      </c>
      <c s="35" t="s">
        <v>5</v>
      </c>
      <c s="6" t="s">
        <v>770</v>
      </c>
      <c s="36" t="s">
        <v>71</v>
      </c>
      <c s="37">
        <v>41.965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25.5">
      <c r="A63" s="35" t="s">
        <v>56</v>
      </c>
      <c r="E63" s="39" t="s">
        <v>771</v>
      </c>
    </row>
    <row r="64" spans="1:5" ht="140.25">
      <c r="A64" s="35" t="s">
        <v>58</v>
      </c>
      <c r="E64" s="40" t="s">
        <v>772</v>
      </c>
    </row>
    <row r="65" spans="1:5" ht="369.75">
      <c r="A65" t="s">
        <v>60</v>
      </c>
      <c r="E65" s="39" t="s">
        <v>405</v>
      </c>
    </row>
    <row r="66" spans="1:16" ht="12.75">
      <c r="A66" t="s">
        <v>49</v>
      </c>
      <c s="34" t="s">
        <v>50</v>
      </c>
      <c s="34" t="s">
        <v>773</v>
      </c>
      <c s="35" t="s">
        <v>5</v>
      </c>
      <c s="6" t="s">
        <v>774</v>
      </c>
      <c s="36" t="s">
        <v>54</v>
      </c>
      <c s="37">
        <v>0.041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38.25">
      <c r="A67" s="35" t="s">
        <v>56</v>
      </c>
      <c r="E67" s="39" t="s">
        <v>775</v>
      </c>
    </row>
    <row r="68" spans="1:5" ht="76.5">
      <c r="A68" s="35" t="s">
        <v>58</v>
      </c>
      <c r="E68" s="40" t="s">
        <v>776</v>
      </c>
    </row>
    <row r="69" spans="1:5" ht="178.5">
      <c r="A69" t="s">
        <v>60</v>
      </c>
      <c r="E69" s="39" t="s">
        <v>777</v>
      </c>
    </row>
    <row r="70" spans="1:16" ht="12.75">
      <c r="A70" t="s">
        <v>49</v>
      </c>
      <c s="34" t="s">
        <v>62</v>
      </c>
      <c s="34" t="s">
        <v>424</v>
      </c>
      <c s="35" t="s">
        <v>5</v>
      </c>
      <c s="6" t="s">
        <v>425</v>
      </c>
      <c s="36" t="s">
        <v>71</v>
      </c>
      <c s="37">
        <v>17.749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25.5">
      <c r="A71" s="35" t="s">
        <v>56</v>
      </c>
      <c r="E71" s="39" t="s">
        <v>426</v>
      </c>
    </row>
    <row r="72" spans="1:5" ht="89.25">
      <c r="A72" s="35" t="s">
        <v>58</v>
      </c>
      <c r="E72" s="40" t="s">
        <v>778</v>
      </c>
    </row>
    <row r="73" spans="1:5" ht="102">
      <c r="A73" t="s">
        <v>60</v>
      </c>
      <c r="E73" s="39" t="s">
        <v>428</v>
      </c>
    </row>
    <row r="74" spans="1:13" ht="12.75">
      <c r="A74" t="s">
        <v>46</v>
      </c>
      <c r="C74" s="31" t="s">
        <v>81</v>
      </c>
      <c r="E74" s="33" t="s">
        <v>82</v>
      </c>
      <c r="J74" s="32">
        <f>0</f>
      </c>
      <c s="32">
        <f>0</f>
      </c>
      <c s="32">
        <f>0+L75+L79</f>
      </c>
      <c s="32">
        <f>0+M75+M79</f>
      </c>
    </row>
    <row r="75" spans="1:16" ht="25.5">
      <c r="A75" t="s">
        <v>49</v>
      </c>
      <c s="34" t="s">
        <v>137</v>
      </c>
      <c s="34" t="s">
        <v>779</v>
      </c>
      <c s="35" t="s">
        <v>5</v>
      </c>
      <c s="6" t="s">
        <v>780</v>
      </c>
      <c s="36" t="s">
        <v>285</v>
      </c>
      <c s="37">
        <v>175.925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72</v>
      </c>
      <c>
        <f>(M75*21)/100</f>
      </c>
      <c t="s">
        <v>27</v>
      </c>
    </row>
    <row r="76" spans="1:5" ht="12.75">
      <c r="A76" s="35" t="s">
        <v>56</v>
      </c>
      <c r="E76" s="39" t="s">
        <v>781</v>
      </c>
    </row>
    <row r="77" spans="1:5" ht="12.75">
      <c r="A77" s="35" t="s">
        <v>58</v>
      </c>
      <c r="E77" s="40" t="s">
        <v>782</v>
      </c>
    </row>
    <row r="78" spans="1:5" ht="191.25">
      <c r="A78" t="s">
        <v>60</v>
      </c>
      <c r="E78" s="39" t="s">
        <v>783</v>
      </c>
    </row>
    <row r="79" spans="1:16" ht="25.5">
      <c r="A79" t="s">
        <v>49</v>
      </c>
      <c s="34" t="s">
        <v>144</v>
      </c>
      <c s="34" t="s">
        <v>779</v>
      </c>
      <c s="35" t="s">
        <v>4</v>
      </c>
      <c s="6" t="s">
        <v>780</v>
      </c>
      <c s="36" t="s">
        <v>285</v>
      </c>
      <c s="37">
        <v>351.85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72</v>
      </c>
      <c>
        <f>(M79*21)/100</f>
      </c>
      <c t="s">
        <v>27</v>
      </c>
    </row>
    <row r="80" spans="1:5" ht="25.5">
      <c r="A80" s="35" t="s">
        <v>56</v>
      </c>
      <c r="E80" s="39" t="s">
        <v>784</v>
      </c>
    </row>
    <row r="81" spans="1:5" ht="12.75">
      <c r="A81" s="35" t="s">
        <v>58</v>
      </c>
      <c r="E81" s="40" t="s">
        <v>785</v>
      </c>
    </row>
    <row r="82" spans="1:5" ht="191.25">
      <c r="A82" t="s">
        <v>60</v>
      </c>
      <c r="E82" s="39" t="s">
        <v>783</v>
      </c>
    </row>
    <row r="83" spans="1:13" ht="12.75">
      <c r="A83" t="s">
        <v>46</v>
      </c>
      <c r="C83" s="31" t="s">
        <v>110</v>
      </c>
      <c r="E83" s="33" t="s">
        <v>452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149</v>
      </c>
      <c s="34" t="s">
        <v>454</v>
      </c>
      <c s="35" t="s">
        <v>5</v>
      </c>
      <c s="6" t="s">
        <v>455</v>
      </c>
      <c s="36" t="s">
        <v>85</v>
      </c>
      <c s="37">
        <v>54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72</v>
      </c>
      <c>
        <f>(M84*21)/100</f>
      </c>
      <c t="s">
        <v>27</v>
      </c>
    </row>
    <row r="85" spans="1:5" ht="25.5">
      <c r="A85" s="35" t="s">
        <v>56</v>
      </c>
      <c r="E85" s="39" t="s">
        <v>786</v>
      </c>
    </row>
    <row r="86" spans="1:5" ht="12.75">
      <c r="A86" s="35" t="s">
        <v>58</v>
      </c>
      <c r="E86" s="40" t="s">
        <v>787</v>
      </c>
    </row>
    <row r="87" spans="1:5" ht="242.25">
      <c r="A87" t="s">
        <v>60</v>
      </c>
      <c r="E87" s="39" t="s">
        <v>458</v>
      </c>
    </row>
    <row r="88" spans="1:13" ht="12.75">
      <c r="A88" t="s">
        <v>46</v>
      </c>
      <c r="C88" s="31" t="s">
        <v>116</v>
      </c>
      <c r="E88" s="33" t="s">
        <v>238</v>
      </c>
      <c r="J88" s="32">
        <f>0</f>
      </c>
      <c s="32">
        <f>0</f>
      </c>
      <c s="32">
        <f>0+L89+L93+L97+L101</f>
      </c>
      <c s="32">
        <f>0+M89+M93+M97+M101</f>
      </c>
    </row>
    <row r="89" spans="1:16" ht="12.75">
      <c r="A89" t="s">
        <v>49</v>
      </c>
      <c s="34" t="s">
        <v>258</v>
      </c>
      <c s="34" t="s">
        <v>481</v>
      </c>
      <c s="35" t="s">
        <v>5</v>
      </c>
      <c s="6" t="s">
        <v>482</v>
      </c>
      <c s="36" t="s">
        <v>85</v>
      </c>
      <c s="37">
        <v>18.4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72</v>
      </c>
      <c>
        <f>(M89*21)/100</f>
      </c>
      <c t="s">
        <v>27</v>
      </c>
    </row>
    <row r="90" spans="1:5" ht="38.25">
      <c r="A90" s="35" t="s">
        <v>56</v>
      </c>
      <c r="E90" s="39" t="s">
        <v>788</v>
      </c>
    </row>
    <row r="91" spans="1:5" ht="12.75">
      <c r="A91" s="35" t="s">
        <v>58</v>
      </c>
      <c r="E91" s="40" t="s">
        <v>789</v>
      </c>
    </row>
    <row r="92" spans="1:5" ht="89.25">
      <c r="A92" t="s">
        <v>60</v>
      </c>
      <c r="E92" s="39" t="s">
        <v>485</v>
      </c>
    </row>
    <row r="93" spans="1:16" ht="12.75">
      <c r="A93" t="s">
        <v>49</v>
      </c>
      <c s="34" t="s">
        <v>264</v>
      </c>
      <c s="34" t="s">
        <v>790</v>
      </c>
      <c s="35" t="s">
        <v>5</v>
      </c>
      <c s="6" t="s">
        <v>791</v>
      </c>
      <c s="36" t="s">
        <v>71</v>
      </c>
      <c s="37">
        <v>14.12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72</v>
      </c>
      <c>
        <f>(M93*21)/100</f>
      </c>
      <c t="s">
        <v>27</v>
      </c>
    </row>
    <row r="94" spans="1:5" ht="25.5">
      <c r="A94" s="35" t="s">
        <v>56</v>
      </c>
      <c r="E94" s="39" t="s">
        <v>792</v>
      </c>
    </row>
    <row r="95" spans="1:5" ht="51">
      <c r="A95" s="35" t="s">
        <v>58</v>
      </c>
      <c r="E95" s="40" t="s">
        <v>793</v>
      </c>
    </row>
    <row r="96" spans="1:5" ht="102">
      <c r="A96" t="s">
        <v>60</v>
      </c>
      <c r="E96" s="39" t="s">
        <v>721</v>
      </c>
    </row>
    <row r="97" spans="1:16" ht="12.75">
      <c r="A97" t="s">
        <v>49</v>
      </c>
      <c s="34" t="s">
        <v>270</v>
      </c>
      <c s="34" t="s">
        <v>717</v>
      </c>
      <c s="35" t="s">
        <v>5</v>
      </c>
      <c s="6" t="s">
        <v>718</v>
      </c>
      <c s="36" t="s">
        <v>71</v>
      </c>
      <c s="37">
        <v>261.55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72</v>
      </c>
      <c>
        <f>(M97*21)/100</f>
      </c>
      <c t="s">
        <v>27</v>
      </c>
    </row>
    <row r="98" spans="1:5" ht="12.75">
      <c r="A98" s="35" t="s">
        <v>56</v>
      </c>
      <c r="E98" s="39" t="s">
        <v>794</v>
      </c>
    </row>
    <row r="99" spans="1:5" ht="63.75">
      <c r="A99" s="35" t="s">
        <v>58</v>
      </c>
      <c r="E99" s="40" t="s">
        <v>795</v>
      </c>
    </row>
    <row r="100" spans="1:5" ht="102">
      <c r="A100" t="s">
        <v>60</v>
      </c>
      <c r="E100" s="39" t="s">
        <v>721</v>
      </c>
    </row>
    <row r="101" spans="1:16" ht="12.75">
      <c r="A101" t="s">
        <v>49</v>
      </c>
      <c s="34" t="s">
        <v>274</v>
      </c>
      <c s="34" t="s">
        <v>722</v>
      </c>
      <c s="35" t="s">
        <v>5</v>
      </c>
      <c s="6" t="s">
        <v>723</v>
      </c>
      <c s="36" t="s">
        <v>71</v>
      </c>
      <c s="37">
        <v>7.37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72</v>
      </c>
      <c>
        <f>(M101*21)/100</f>
      </c>
      <c t="s">
        <v>27</v>
      </c>
    </row>
    <row r="102" spans="1:5" ht="12.75">
      <c r="A102" s="35" t="s">
        <v>56</v>
      </c>
      <c r="E102" s="39" t="s">
        <v>796</v>
      </c>
    </row>
    <row r="103" spans="1:5" ht="12.75">
      <c r="A103" s="35" t="s">
        <v>58</v>
      </c>
      <c r="E103" s="40" t="s">
        <v>797</v>
      </c>
    </row>
    <row r="104" spans="1:5" ht="102">
      <c r="A104" t="s">
        <v>60</v>
      </c>
      <c r="E104" s="39" t="s">
        <v>721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558</v>
      </c>
      <c r="E4" s="26" t="s">
        <v>559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800</v>
      </c>
      <c r="E8" s="30" t="s">
        <v>799</v>
      </c>
      <c r="J8" s="29">
        <f>0+J9+J18+J47+J52+J57+J62</f>
      </c>
      <c s="29">
        <f>0+K9+K18+K47+K52+K57+K62</f>
      </c>
      <c s="29">
        <f>0+L9+L18+L47+L52+L57+L62</f>
      </c>
      <c s="29">
        <f>0+M9+M18+M47+M52+M57+M62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167.796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563</v>
      </c>
    </row>
    <row r="12" spans="1:5" ht="12.75">
      <c r="A12" s="35" t="s">
        <v>58</v>
      </c>
      <c r="E12" s="40" t="s">
        <v>801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62</v>
      </c>
      <c s="34" t="s">
        <v>713</v>
      </c>
      <c s="35" t="s">
        <v>714</v>
      </c>
      <c s="6" t="s">
        <v>715</v>
      </c>
      <c s="36" t="s">
        <v>54</v>
      </c>
      <c s="37">
        <v>33.858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51">
      <c r="A15" s="35" t="s">
        <v>56</v>
      </c>
      <c r="E15" s="39" t="s">
        <v>802</v>
      </c>
    </row>
    <row r="16" spans="1:5" ht="12.75">
      <c r="A16" s="35" t="s">
        <v>58</v>
      </c>
      <c r="E16" s="40" t="s">
        <v>803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49</v>
      </c>
      <c s="34" t="s">
        <v>4</v>
      </c>
      <c s="34" t="s">
        <v>319</v>
      </c>
      <c s="35" t="s">
        <v>5</v>
      </c>
      <c s="6" t="s">
        <v>320</v>
      </c>
      <c s="36" t="s">
        <v>71</v>
      </c>
      <c s="37">
        <v>11.625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804</v>
      </c>
    </row>
    <row r="21" spans="1:5" ht="12.75">
      <c r="A21" s="35" t="s">
        <v>58</v>
      </c>
      <c r="E21" s="40" t="s">
        <v>805</v>
      </c>
    </row>
    <row r="22" spans="1:5" ht="38.25">
      <c r="A22" t="s">
        <v>60</v>
      </c>
      <c r="E22" s="39" t="s">
        <v>323</v>
      </c>
    </row>
    <row r="23" spans="1:16" ht="12.75">
      <c r="A23" t="s">
        <v>49</v>
      </c>
      <c s="34" t="s">
        <v>27</v>
      </c>
      <c s="34" t="s">
        <v>324</v>
      </c>
      <c s="35" t="s">
        <v>5</v>
      </c>
      <c s="6" t="s">
        <v>575</v>
      </c>
      <c s="36" t="s">
        <v>71</v>
      </c>
      <c s="37">
        <v>93.22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25.5">
      <c r="A24" s="35" t="s">
        <v>56</v>
      </c>
      <c r="E24" s="39" t="s">
        <v>806</v>
      </c>
    </row>
    <row r="25" spans="1:5" ht="38.25">
      <c r="A25" s="35" t="s">
        <v>58</v>
      </c>
      <c r="E25" s="40" t="s">
        <v>807</v>
      </c>
    </row>
    <row r="26" spans="1:5" ht="369.75">
      <c r="A26" t="s">
        <v>60</v>
      </c>
      <c r="E26" s="39" t="s">
        <v>574</v>
      </c>
    </row>
    <row r="27" spans="1:16" ht="12.75">
      <c r="A27" t="s">
        <v>49</v>
      </c>
      <c s="34" t="s">
        <v>26</v>
      </c>
      <c s="34" t="s">
        <v>808</v>
      </c>
      <c s="35" t="s">
        <v>5</v>
      </c>
      <c s="6" t="s">
        <v>809</v>
      </c>
      <c s="36" t="s">
        <v>71</v>
      </c>
      <c s="37">
        <v>11.625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810</v>
      </c>
    </row>
    <row r="29" spans="1:5" ht="12.75">
      <c r="A29" s="35" t="s">
        <v>58</v>
      </c>
      <c r="E29" s="40" t="s">
        <v>811</v>
      </c>
    </row>
    <row r="30" spans="1:5" ht="306">
      <c r="A30" t="s">
        <v>60</v>
      </c>
      <c r="E30" s="39" t="s">
        <v>812</v>
      </c>
    </row>
    <row r="31" spans="1:16" ht="12.75">
      <c r="A31" t="s">
        <v>49</v>
      </c>
      <c s="34" t="s">
        <v>89</v>
      </c>
      <c s="34" t="s">
        <v>336</v>
      </c>
      <c s="35" t="s">
        <v>5</v>
      </c>
      <c s="6" t="s">
        <v>583</v>
      </c>
      <c s="36" t="s">
        <v>71</v>
      </c>
      <c s="37">
        <v>34.8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25.5">
      <c r="A32" s="35" t="s">
        <v>56</v>
      </c>
      <c r="E32" s="39" t="s">
        <v>813</v>
      </c>
    </row>
    <row r="33" spans="1:5" ht="25.5">
      <c r="A33" s="35" t="s">
        <v>58</v>
      </c>
      <c r="E33" s="40" t="s">
        <v>814</v>
      </c>
    </row>
    <row r="34" spans="1:5" ht="293.25">
      <c r="A34" t="s">
        <v>60</v>
      </c>
      <c r="E34" s="39" t="s">
        <v>586</v>
      </c>
    </row>
    <row r="35" spans="1:16" ht="12.75">
      <c r="A35" t="s">
        <v>49</v>
      </c>
      <c s="34" t="s">
        <v>95</v>
      </c>
      <c s="34" t="s">
        <v>346</v>
      </c>
      <c s="35" t="s">
        <v>5</v>
      </c>
      <c s="6" t="s">
        <v>347</v>
      </c>
      <c s="36" t="s">
        <v>285</v>
      </c>
      <c s="37">
        <v>46.5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</v>
      </c>
      <c>
        <f>(M35*21)/100</f>
      </c>
      <c t="s">
        <v>27</v>
      </c>
    </row>
    <row r="36" spans="1:5" ht="12.75">
      <c r="A36" s="35" t="s">
        <v>56</v>
      </c>
      <c r="E36" s="39" t="s">
        <v>815</v>
      </c>
    </row>
    <row r="37" spans="1:5" ht="12.75">
      <c r="A37" s="35" t="s">
        <v>58</v>
      </c>
      <c r="E37" s="40" t="s">
        <v>816</v>
      </c>
    </row>
    <row r="38" spans="1:5" ht="25.5">
      <c r="A38" t="s">
        <v>60</v>
      </c>
      <c r="E38" s="39" t="s">
        <v>350</v>
      </c>
    </row>
    <row r="39" spans="1:16" ht="12.75">
      <c r="A39" t="s">
        <v>49</v>
      </c>
      <c s="34" t="s">
        <v>100</v>
      </c>
      <c s="34" t="s">
        <v>356</v>
      </c>
      <c s="35" t="s">
        <v>5</v>
      </c>
      <c s="6" t="s">
        <v>357</v>
      </c>
      <c s="36" t="s">
        <v>285</v>
      </c>
      <c s="37">
        <v>77.5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</v>
      </c>
      <c>
        <f>(M39*21)/100</f>
      </c>
      <c t="s">
        <v>27</v>
      </c>
    </row>
    <row r="40" spans="1:5" ht="12.75">
      <c r="A40" s="35" t="s">
        <v>56</v>
      </c>
      <c r="E40" s="39" t="s">
        <v>817</v>
      </c>
    </row>
    <row r="41" spans="1:5" ht="12.75">
      <c r="A41" s="35" t="s">
        <v>58</v>
      </c>
      <c r="E41" s="40" t="s">
        <v>818</v>
      </c>
    </row>
    <row r="42" spans="1:5" ht="38.25">
      <c r="A42" t="s">
        <v>60</v>
      </c>
      <c r="E42" s="39" t="s">
        <v>360</v>
      </c>
    </row>
    <row r="43" spans="1:16" ht="12.75">
      <c r="A43" t="s">
        <v>49</v>
      </c>
      <c s="34" t="s">
        <v>81</v>
      </c>
      <c s="34" t="s">
        <v>361</v>
      </c>
      <c s="35" t="s">
        <v>5</v>
      </c>
      <c s="6" t="s">
        <v>362</v>
      </c>
      <c s="36" t="s">
        <v>285</v>
      </c>
      <c s="37">
        <v>77.5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</v>
      </c>
      <c>
        <f>(M43*21)/100</f>
      </c>
      <c t="s">
        <v>27</v>
      </c>
    </row>
    <row r="44" spans="1:5" ht="12.75">
      <c r="A44" s="35" t="s">
        <v>56</v>
      </c>
      <c r="E44" s="39" t="s">
        <v>363</v>
      </c>
    </row>
    <row r="45" spans="1:5" ht="25.5">
      <c r="A45" s="35" t="s">
        <v>58</v>
      </c>
      <c r="E45" s="40" t="s">
        <v>819</v>
      </c>
    </row>
    <row r="46" spans="1:5" ht="25.5">
      <c r="A46" t="s">
        <v>60</v>
      </c>
      <c r="E46" s="39" t="s">
        <v>365</v>
      </c>
    </row>
    <row r="47" spans="1:13" ht="12.75">
      <c r="A47" t="s">
        <v>46</v>
      </c>
      <c r="C47" s="31" t="s">
        <v>27</v>
      </c>
      <c r="E47" s="33" t="s">
        <v>366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110</v>
      </c>
      <c s="34" t="s">
        <v>820</v>
      </c>
      <c s="35" t="s">
        <v>5</v>
      </c>
      <c s="6" t="s">
        <v>821</v>
      </c>
      <c s="36" t="s">
        <v>285</v>
      </c>
      <c s="37">
        <v>56.5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72</v>
      </c>
      <c>
        <f>(M48*21)/100</f>
      </c>
      <c t="s">
        <v>27</v>
      </c>
    </row>
    <row r="49" spans="1:5" ht="12.75">
      <c r="A49" s="35" t="s">
        <v>56</v>
      </c>
      <c r="E49" s="39" t="s">
        <v>822</v>
      </c>
    </row>
    <row r="50" spans="1:5" ht="12.75">
      <c r="A50" s="35" t="s">
        <v>58</v>
      </c>
      <c r="E50" s="40" t="s">
        <v>823</v>
      </c>
    </row>
    <row r="51" spans="1:5" ht="51">
      <c r="A51" t="s">
        <v>60</v>
      </c>
      <c r="E51" s="39" t="s">
        <v>824</v>
      </c>
    </row>
    <row r="52" spans="1:13" ht="12.75">
      <c r="A52" t="s">
        <v>46</v>
      </c>
      <c r="C52" s="31" t="s">
        <v>26</v>
      </c>
      <c r="E52" s="33" t="s">
        <v>592</v>
      </c>
      <c r="J52" s="32">
        <f>0</f>
      </c>
      <c s="32">
        <f>0</f>
      </c>
      <c s="32">
        <f>0+L53</f>
      </c>
      <c s="32">
        <f>0+M53</f>
      </c>
    </row>
    <row r="53" spans="1:16" ht="25.5">
      <c r="A53" t="s">
        <v>49</v>
      </c>
      <c s="34" t="s">
        <v>116</v>
      </c>
      <c s="34" t="s">
        <v>825</v>
      </c>
      <c s="35" t="s">
        <v>5</v>
      </c>
      <c s="6" t="s">
        <v>826</v>
      </c>
      <c s="36" t="s">
        <v>71</v>
      </c>
      <c s="37">
        <v>41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72</v>
      </c>
      <c>
        <f>(M53*21)/100</f>
      </c>
      <c t="s">
        <v>27</v>
      </c>
    </row>
    <row r="54" spans="1:5" ht="25.5">
      <c r="A54" s="35" t="s">
        <v>56</v>
      </c>
      <c r="E54" s="39" t="s">
        <v>827</v>
      </c>
    </row>
    <row r="55" spans="1:5" ht="12.75">
      <c r="A55" s="35" t="s">
        <v>58</v>
      </c>
      <c r="E55" s="40" t="s">
        <v>828</v>
      </c>
    </row>
    <row r="56" spans="1:5" ht="25.5">
      <c r="A56" t="s">
        <v>60</v>
      </c>
      <c r="E56" s="39" t="s">
        <v>829</v>
      </c>
    </row>
    <row r="57" spans="1:13" ht="12.75">
      <c r="A57" t="s">
        <v>46</v>
      </c>
      <c r="C57" s="31" t="s">
        <v>89</v>
      </c>
      <c r="E57" s="33" t="s">
        <v>400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49</v>
      </c>
      <c s="34" t="s">
        <v>123</v>
      </c>
      <c s="34" t="s">
        <v>407</v>
      </c>
      <c s="35" t="s">
        <v>5</v>
      </c>
      <c s="6" t="s">
        <v>408</v>
      </c>
      <c s="36" t="s">
        <v>71</v>
      </c>
      <c s="37">
        <v>16.2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622</v>
      </c>
    </row>
    <row r="60" spans="1:5" ht="12.75">
      <c r="A60" s="35" t="s">
        <v>58</v>
      </c>
      <c r="E60" s="40" t="s">
        <v>830</v>
      </c>
    </row>
    <row r="61" spans="1:5" ht="369.75">
      <c r="A61" t="s">
        <v>60</v>
      </c>
      <c r="E61" s="39" t="s">
        <v>411</v>
      </c>
    </row>
    <row r="62" spans="1:13" ht="12.75">
      <c r="A62" t="s">
        <v>46</v>
      </c>
      <c r="C62" s="31" t="s">
        <v>116</v>
      </c>
      <c r="E62" s="33" t="s">
        <v>238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130</v>
      </c>
      <c s="34" t="s">
        <v>790</v>
      </c>
      <c s="35" t="s">
        <v>5</v>
      </c>
      <c s="6" t="s">
        <v>791</v>
      </c>
      <c s="36" t="s">
        <v>71</v>
      </c>
      <c s="37">
        <v>30.78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72</v>
      </c>
      <c>
        <f>(M63*21)/100</f>
      </c>
      <c t="s">
        <v>27</v>
      </c>
    </row>
    <row r="64" spans="1:5" ht="12.75">
      <c r="A64" s="35" t="s">
        <v>56</v>
      </c>
      <c r="E64" s="39" t="s">
        <v>831</v>
      </c>
    </row>
    <row r="65" spans="1:5" ht="12.75">
      <c r="A65" s="35" t="s">
        <v>58</v>
      </c>
      <c r="E65" s="40" t="s">
        <v>832</v>
      </c>
    </row>
    <row r="66" spans="1:5" ht="102">
      <c r="A66" t="s">
        <v>60</v>
      </c>
      <c r="E66" s="39" t="s">
        <v>721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833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833</v>
      </c>
      <c r="E4" s="26" t="s">
        <v>834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837</v>
      </c>
      <c r="E8" s="30" t="s">
        <v>836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95</v>
      </c>
      <c s="34" t="s">
        <v>838</v>
      </c>
      <c s="35" t="s">
        <v>839</v>
      </c>
      <c s="6" t="s">
        <v>840</v>
      </c>
      <c s="36" t="s">
        <v>54</v>
      </c>
      <c s="37">
        <v>27.34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841</v>
      </c>
    </row>
    <row r="12" spans="1:5" ht="12.75">
      <c r="A12" s="35" t="s">
        <v>58</v>
      </c>
      <c r="E12" s="40" t="s">
        <v>842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100</v>
      </c>
      <c s="34" t="s">
        <v>843</v>
      </c>
      <c s="35" t="s">
        <v>844</v>
      </c>
      <c s="6" t="s">
        <v>845</v>
      </c>
      <c s="36" t="s">
        <v>54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846</v>
      </c>
    </row>
    <row r="16" spans="1:5" ht="12.75">
      <c r="A16" s="35" t="s">
        <v>58</v>
      </c>
      <c r="E16" s="40" t="s">
        <v>847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4</v>
      </c>
      <c s="34" t="s">
        <v>565</v>
      </c>
      <c s="35" t="s">
        <v>5</v>
      </c>
      <c s="6" t="s">
        <v>848</v>
      </c>
      <c s="36" t="s">
        <v>285</v>
      </c>
      <c s="37">
        <v>2734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849</v>
      </c>
    </row>
    <row r="22" spans="1:5" ht="38.25">
      <c r="A22" t="s">
        <v>60</v>
      </c>
      <c r="E22" s="39" t="s">
        <v>850</v>
      </c>
    </row>
    <row r="23" spans="1:16" ht="12.75">
      <c r="A23" t="s">
        <v>49</v>
      </c>
      <c s="34" t="s">
        <v>27</v>
      </c>
      <c s="34" t="s">
        <v>851</v>
      </c>
      <c s="35" t="s">
        <v>5</v>
      </c>
      <c s="6" t="s">
        <v>852</v>
      </c>
      <c s="36" t="s">
        <v>126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853</v>
      </c>
    </row>
    <row r="26" spans="1:5" ht="114.75">
      <c r="A26" t="s">
        <v>60</v>
      </c>
      <c r="E26" s="39" t="s">
        <v>854</v>
      </c>
    </row>
    <row r="27" spans="1:16" ht="12.75">
      <c r="A27" t="s">
        <v>49</v>
      </c>
      <c s="34" t="s">
        <v>26</v>
      </c>
      <c s="34" t="s">
        <v>855</v>
      </c>
      <c s="35" t="s">
        <v>5</v>
      </c>
      <c s="6" t="s">
        <v>856</v>
      </c>
      <c s="36" t="s">
        <v>126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853</v>
      </c>
    </row>
    <row r="30" spans="1:5" ht="114.75">
      <c r="A30" t="s">
        <v>60</v>
      </c>
      <c r="E30" s="39" t="s">
        <v>854</v>
      </c>
    </row>
    <row r="31" spans="1:16" ht="12.75">
      <c r="A31" t="s">
        <v>49</v>
      </c>
      <c s="34" t="s">
        <v>89</v>
      </c>
      <c s="34" t="s">
        <v>857</v>
      </c>
      <c s="35" t="s">
        <v>5</v>
      </c>
      <c s="6" t="s">
        <v>858</v>
      </c>
      <c s="36" t="s">
        <v>126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859</v>
      </c>
    </row>
    <row r="34" spans="1:5" ht="114.75">
      <c r="A34" t="s">
        <v>60</v>
      </c>
      <c r="E34" s="39" t="s">
        <v>854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860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860</v>
      </c>
      <c r="E4" s="26" t="s">
        <v>861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863</v>
      </c>
      <c r="E8" s="30" t="s">
        <v>861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89</v>
      </c>
      <c s="34" t="s">
        <v>864</v>
      </c>
      <c s="35" t="s">
        <v>89</v>
      </c>
      <c s="6" t="s">
        <v>865</v>
      </c>
      <c s="36" t="s">
        <v>140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</v>
      </c>
    </row>
    <row r="13" spans="1:5" ht="25.5">
      <c r="A13" t="s">
        <v>60</v>
      </c>
      <c r="E13" s="39" t="s">
        <v>866</v>
      </c>
    </row>
    <row r="14" spans="1:16" ht="12.75">
      <c r="A14" t="s">
        <v>49</v>
      </c>
      <c s="34" t="s">
        <v>95</v>
      </c>
      <c s="34" t="s">
        <v>867</v>
      </c>
      <c s="35" t="s">
        <v>95</v>
      </c>
      <c s="6" t="s">
        <v>868</v>
      </c>
      <c s="36" t="s">
        <v>140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</v>
      </c>
    </row>
    <row r="17" spans="1:5" ht="25.5">
      <c r="A17" t="s">
        <v>60</v>
      </c>
      <c r="E17" s="39" t="s">
        <v>869</v>
      </c>
    </row>
    <row r="18" spans="1:13" ht="12.75">
      <c r="A18" t="s">
        <v>46</v>
      </c>
      <c r="C18" s="31" t="s">
        <v>4</v>
      </c>
      <c r="E18" s="33" t="s">
        <v>870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4</v>
      </c>
      <c s="34" t="s">
        <v>871</v>
      </c>
      <c s="35" t="s">
        <v>4</v>
      </c>
      <c s="6" t="s">
        <v>872</v>
      </c>
      <c s="36" t="s">
        <v>140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873</v>
      </c>
    </row>
    <row r="21" spans="1:5" ht="12.75">
      <c r="A21" s="35" t="s">
        <v>58</v>
      </c>
      <c r="E21" s="40" t="s">
        <v>874</v>
      </c>
    </row>
    <row r="22" spans="1:5" ht="89.25">
      <c r="A22" t="s">
        <v>60</v>
      </c>
      <c r="E22" s="39" t="s">
        <v>875</v>
      </c>
    </row>
    <row r="23" spans="1:16" ht="12.75">
      <c r="A23" t="s">
        <v>49</v>
      </c>
      <c s="34" t="s">
        <v>27</v>
      </c>
      <c s="34" t="s">
        <v>876</v>
      </c>
      <c s="35" t="s">
        <v>27</v>
      </c>
      <c s="6" t="s">
        <v>877</v>
      </c>
      <c s="36" t="s">
        <v>140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878</v>
      </c>
    </row>
    <row r="25" spans="1:5" ht="12.75">
      <c r="A25" s="35" t="s">
        <v>58</v>
      </c>
      <c r="E25" s="40" t="s">
        <v>874</v>
      </c>
    </row>
    <row r="26" spans="1:5" ht="102">
      <c r="A26" t="s">
        <v>60</v>
      </c>
      <c r="E26" s="39" t="s">
        <v>879</v>
      </c>
    </row>
    <row r="27" spans="1:16" ht="12.75">
      <c r="A27" t="s">
        <v>49</v>
      </c>
      <c s="34" t="s">
        <v>26</v>
      </c>
      <c s="34" t="s">
        <v>880</v>
      </c>
      <c s="35" t="s">
        <v>26</v>
      </c>
      <c s="6" t="s">
        <v>881</v>
      </c>
      <c s="36" t="s">
        <v>140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878</v>
      </c>
    </row>
    <row r="29" spans="1:5" ht="12.75">
      <c r="A29" s="35" t="s">
        <v>58</v>
      </c>
      <c r="E29" s="40" t="s">
        <v>874</v>
      </c>
    </row>
    <row r="30" spans="1:5" ht="102">
      <c r="A30" t="s">
        <v>60</v>
      </c>
      <c r="E30" s="39" t="s">
        <v>879</v>
      </c>
    </row>
    <row r="31" spans="1:13" ht="12.75">
      <c r="A31" t="s">
        <v>46</v>
      </c>
      <c r="C31" s="31" t="s">
        <v>27</v>
      </c>
      <c r="E31" s="33" t="s">
        <v>882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100</v>
      </c>
      <c s="34" t="s">
        <v>883</v>
      </c>
      <c s="35" t="s">
        <v>100</v>
      </c>
      <c s="6" t="s">
        <v>884</v>
      </c>
      <c s="36" t="s">
        <v>140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885</v>
      </c>
    </row>
    <row r="34" spans="1:5" ht="12.75">
      <c r="A34" s="35" t="s">
        <v>58</v>
      </c>
      <c r="E34" s="40" t="s">
        <v>874</v>
      </c>
    </row>
    <row r="35" spans="1:5" ht="89.25">
      <c r="A35" t="s">
        <v>60</v>
      </c>
      <c r="E35" s="39" t="s">
        <v>886</v>
      </c>
    </row>
    <row r="36" spans="1:16" ht="12.75">
      <c r="A36" t="s">
        <v>49</v>
      </c>
      <c s="34" t="s">
        <v>81</v>
      </c>
      <c s="34" t="s">
        <v>887</v>
      </c>
      <c s="35" t="s">
        <v>81</v>
      </c>
      <c s="6" t="s">
        <v>888</v>
      </c>
      <c s="36" t="s">
        <v>140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889</v>
      </c>
    </row>
    <row r="38" spans="1:5" ht="12.75">
      <c r="A38" s="35" t="s">
        <v>58</v>
      </c>
      <c r="E38" s="40" t="s">
        <v>874</v>
      </c>
    </row>
    <row r="39" spans="1:5" ht="76.5">
      <c r="A39" t="s">
        <v>60</v>
      </c>
      <c r="E39" s="39" t="s">
        <v>890</v>
      </c>
    </row>
    <row r="40" spans="1:16" ht="12.75">
      <c r="A40" t="s">
        <v>49</v>
      </c>
      <c s="34" t="s">
        <v>110</v>
      </c>
      <c s="34" t="s">
        <v>891</v>
      </c>
      <c s="35" t="s">
        <v>110</v>
      </c>
      <c s="6" t="s">
        <v>892</v>
      </c>
      <c s="36" t="s">
        <v>140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12.75">
      <c r="A42" s="35" t="s">
        <v>58</v>
      </c>
      <c r="E42" s="40" t="s">
        <v>893</v>
      </c>
    </row>
    <row r="43" spans="1:5" ht="12.75">
      <c r="A43" t="s">
        <v>60</v>
      </c>
      <c r="E43" s="39" t="s">
        <v>894</v>
      </c>
    </row>
    <row r="44" spans="1:16" ht="12.75">
      <c r="A44" t="s">
        <v>49</v>
      </c>
      <c s="34" t="s">
        <v>116</v>
      </c>
      <c s="34" t="s">
        <v>895</v>
      </c>
      <c s="35" t="s">
        <v>116</v>
      </c>
      <c s="6" t="s">
        <v>896</v>
      </c>
      <c s="36" t="s">
        <v>140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7.5">
      <c r="A45" s="35" t="s">
        <v>56</v>
      </c>
      <c r="E45" s="39" t="s">
        <v>897</v>
      </c>
    </row>
    <row r="46" spans="1:5" ht="12.75">
      <c r="A46" s="35" t="s">
        <v>58</v>
      </c>
      <c r="E46" s="40" t="s">
        <v>893</v>
      </c>
    </row>
    <row r="47" spans="1:5" ht="12.75">
      <c r="A47" t="s">
        <v>60</v>
      </c>
      <c r="E4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898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898</v>
      </c>
      <c r="E4" s="26" t="s">
        <v>899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901</v>
      </c>
      <c r="E8" s="30" t="s">
        <v>899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</v>
      </c>
      <c s="34" t="s">
        <v>51</v>
      </c>
      <c s="35" t="s">
        <v>52</v>
      </c>
      <c s="6" t="s">
        <v>53</v>
      </c>
      <c s="36" t="s">
        <v>54</v>
      </c>
      <c s="37">
        <v>12259.363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902</v>
      </c>
    </row>
    <row r="12" spans="1:5" ht="76.5">
      <c r="A12" s="35" t="s">
        <v>58</v>
      </c>
      <c r="E12" s="40" t="s">
        <v>903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520</v>
      </c>
      <c s="35" t="s">
        <v>521</v>
      </c>
      <c s="6" t="s">
        <v>522</v>
      </c>
      <c s="36" t="s">
        <v>54</v>
      </c>
      <c s="37">
        <v>145.2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902</v>
      </c>
    </row>
    <row r="16" spans="1:5" ht="12.75">
      <c r="A16" s="35" t="s">
        <v>58</v>
      </c>
      <c r="E16" s="40" t="s">
        <v>904</v>
      </c>
    </row>
    <row r="17" spans="1:5" ht="165.75">
      <c r="A17" t="s">
        <v>60</v>
      </c>
      <c r="E17" s="39" t="s">
        <v>738</v>
      </c>
    </row>
    <row r="18" spans="1:16" ht="25.5">
      <c r="A18" t="s">
        <v>49</v>
      </c>
      <c s="34" t="s">
        <v>26</v>
      </c>
      <c s="34" t="s">
        <v>298</v>
      </c>
      <c s="35" t="s">
        <v>299</v>
      </c>
      <c s="6" t="s">
        <v>300</v>
      </c>
      <c s="36" t="s">
        <v>54</v>
      </c>
      <c s="37">
        <v>505.725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902</v>
      </c>
    </row>
    <row r="20" spans="1:5" ht="51">
      <c r="A20" s="35" t="s">
        <v>58</v>
      </c>
      <c r="E20" s="40" t="s">
        <v>905</v>
      </c>
    </row>
    <row r="21" spans="1:5" ht="165.75">
      <c r="A21" t="s">
        <v>60</v>
      </c>
      <c r="E21" s="39" t="s">
        <v>738</v>
      </c>
    </row>
    <row r="22" spans="1:16" ht="25.5">
      <c r="A22" t="s">
        <v>49</v>
      </c>
      <c s="34" t="s">
        <v>89</v>
      </c>
      <c s="34" t="s">
        <v>183</v>
      </c>
      <c s="35" t="s">
        <v>184</v>
      </c>
      <c s="6" t="s">
        <v>185</v>
      </c>
      <c s="36" t="s">
        <v>54</v>
      </c>
      <c s="37">
        <v>1887.386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902</v>
      </c>
    </row>
    <row r="24" spans="1:5" ht="12.75">
      <c r="A24" s="35" t="s">
        <v>58</v>
      </c>
      <c r="E24" s="40" t="s">
        <v>906</v>
      </c>
    </row>
    <row r="25" spans="1:5" ht="165.75">
      <c r="A25" t="s">
        <v>60</v>
      </c>
      <c r="E25" s="39" t="s">
        <v>738</v>
      </c>
    </row>
    <row r="26" spans="1:16" ht="25.5">
      <c r="A26" t="s">
        <v>49</v>
      </c>
      <c s="34" t="s">
        <v>95</v>
      </c>
      <c s="34" t="s">
        <v>838</v>
      </c>
      <c s="35" t="s">
        <v>839</v>
      </c>
      <c s="6" t="s">
        <v>840</v>
      </c>
      <c s="36" t="s">
        <v>54</v>
      </c>
      <c s="37">
        <v>27.34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907</v>
      </c>
    </row>
    <row r="28" spans="1:5" ht="12.75">
      <c r="A28" s="35" t="s">
        <v>58</v>
      </c>
      <c r="E28" s="40" t="s">
        <v>908</v>
      </c>
    </row>
    <row r="29" spans="1:5" ht="165.75">
      <c r="A29" t="s">
        <v>60</v>
      </c>
      <c r="E29" s="39" t="s">
        <v>738</v>
      </c>
    </row>
    <row r="30" spans="1:16" ht="25.5">
      <c r="A30" t="s">
        <v>49</v>
      </c>
      <c s="34" t="s">
        <v>100</v>
      </c>
      <c s="34" t="s">
        <v>63</v>
      </c>
      <c s="35" t="s">
        <v>64</v>
      </c>
      <c s="6" t="s">
        <v>65</v>
      </c>
      <c s="36" t="s">
        <v>54</v>
      </c>
      <c s="37">
        <v>1.7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909</v>
      </c>
    </row>
    <row r="32" spans="1:5" ht="38.25">
      <c r="A32" s="35" t="s">
        <v>58</v>
      </c>
      <c r="E32" s="40" t="s">
        <v>910</v>
      </c>
    </row>
    <row r="33" spans="1:5" ht="165.75">
      <c r="A33" t="s">
        <v>60</v>
      </c>
      <c r="E33" s="39" t="s">
        <v>738</v>
      </c>
    </row>
    <row r="34" spans="1:16" ht="25.5">
      <c r="A34" t="s">
        <v>49</v>
      </c>
      <c s="34" t="s">
        <v>81</v>
      </c>
      <c s="34" t="s">
        <v>713</v>
      </c>
      <c s="35" t="s">
        <v>714</v>
      </c>
      <c s="6" t="s">
        <v>715</v>
      </c>
      <c s="36" t="s">
        <v>54</v>
      </c>
      <c s="37">
        <v>641.74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902</v>
      </c>
    </row>
    <row r="36" spans="1:5" ht="51">
      <c r="A36" s="35" t="s">
        <v>58</v>
      </c>
      <c r="E36" s="40" t="s">
        <v>911</v>
      </c>
    </row>
    <row r="37" spans="1:5" ht="165.75">
      <c r="A37" t="s">
        <v>60</v>
      </c>
      <c r="E37" s="39" t="s">
        <v>738</v>
      </c>
    </row>
    <row r="38" spans="1:16" ht="25.5">
      <c r="A38" t="s">
        <v>49</v>
      </c>
      <c s="34" t="s">
        <v>110</v>
      </c>
      <c s="34" t="s">
        <v>843</v>
      </c>
      <c s="35" t="s">
        <v>844</v>
      </c>
      <c s="6" t="s">
        <v>845</v>
      </c>
      <c s="36" t="s">
        <v>54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907</v>
      </c>
    </row>
    <row r="40" spans="1:5" ht="12.75">
      <c r="A40" s="35" t="s">
        <v>58</v>
      </c>
      <c r="E40" s="40" t="s">
        <v>912</v>
      </c>
    </row>
    <row r="41" spans="1:5" ht="165.75">
      <c r="A41" t="s">
        <v>60</v>
      </c>
      <c r="E41" s="39" t="s">
        <v>738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0.5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66</v>
      </c>
    </row>
    <row r="16" spans="1:5" ht="12.75">
      <c r="A16" s="35" t="s">
        <v>58</v>
      </c>
      <c r="E16" s="40" t="s">
        <v>67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4</v>
      </c>
      <c s="34" t="s">
        <v>69</v>
      </c>
      <c s="35" t="s">
        <v>5</v>
      </c>
      <c s="6" t="s">
        <v>70</v>
      </c>
      <c s="36" t="s">
        <v>71</v>
      </c>
      <c s="37">
        <v>193.5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25.5">
      <c r="A20" s="35" t="s">
        <v>56</v>
      </c>
      <c r="E20" s="39" t="s">
        <v>73</v>
      </c>
    </row>
    <row r="21" spans="1:5" ht="38.25">
      <c r="A21" s="35" t="s">
        <v>58</v>
      </c>
      <c r="E21" s="40" t="s">
        <v>74</v>
      </c>
    </row>
    <row r="22" spans="1:5" ht="318.75">
      <c r="A22" t="s">
        <v>60</v>
      </c>
      <c r="E22" s="39" t="s">
        <v>75</v>
      </c>
    </row>
    <row r="23" spans="1:16" ht="12.75">
      <c r="A23" t="s">
        <v>49</v>
      </c>
      <c s="34" t="s">
        <v>27</v>
      </c>
      <c s="34" t="s">
        <v>76</v>
      </c>
      <c s="35" t="s">
        <v>5</v>
      </c>
      <c s="6" t="s">
        <v>77</v>
      </c>
      <c s="36" t="s">
        <v>71</v>
      </c>
      <c s="37">
        <v>96.25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78</v>
      </c>
    </row>
    <row r="25" spans="1:5" ht="12.75">
      <c r="A25" s="35" t="s">
        <v>58</v>
      </c>
      <c r="E25" s="40" t="s">
        <v>79</v>
      </c>
    </row>
    <row r="26" spans="1:5" ht="280.5">
      <c r="A26" t="s">
        <v>60</v>
      </c>
      <c r="E26" s="39" t="s">
        <v>80</v>
      </c>
    </row>
    <row r="27" spans="1:13" ht="12.75">
      <c r="A27" t="s">
        <v>46</v>
      </c>
      <c r="C27" s="31" t="s">
        <v>81</v>
      </c>
      <c r="E27" s="33" t="s">
        <v>82</v>
      </c>
      <c r="J27" s="32">
        <f>0</f>
      </c>
      <c s="32">
        <f>0</f>
      </c>
      <c s="32">
        <f>0+L28+L32+L36+L40+L44+L48+L52+L56+L60+L64+L68+L72</f>
      </c>
      <c s="32">
        <f>0+M28+M32+M36+M40+M44+M48+M52+M56+M60+M64+M68+M72</f>
      </c>
    </row>
    <row r="28" spans="1:16" ht="12.75">
      <c r="A28" t="s">
        <v>49</v>
      </c>
      <c s="34" t="s">
        <v>26</v>
      </c>
      <c s="34" t="s">
        <v>83</v>
      </c>
      <c s="35" t="s">
        <v>5</v>
      </c>
      <c s="6" t="s">
        <v>84</v>
      </c>
      <c s="36" t="s">
        <v>85</v>
      </c>
      <c s="37">
        <v>275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72</v>
      </c>
      <c>
        <f>(M28*21)/100</f>
      </c>
      <c t="s">
        <v>27</v>
      </c>
    </row>
    <row r="29" spans="1:5" ht="12.75">
      <c r="A29" s="35" t="s">
        <v>56</v>
      </c>
      <c r="E29" s="39" t="s">
        <v>86</v>
      </c>
    </row>
    <row r="30" spans="1:5" ht="12.75">
      <c r="A30" s="35" t="s">
        <v>58</v>
      </c>
      <c r="E30" s="40" t="s">
        <v>87</v>
      </c>
    </row>
    <row r="31" spans="1:5" ht="102">
      <c r="A31" t="s">
        <v>60</v>
      </c>
      <c r="E31" s="39" t="s">
        <v>88</v>
      </c>
    </row>
    <row r="32" spans="1:16" ht="12.75">
      <c r="A32" t="s">
        <v>49</v>
      </c>
      <c s="34" t="s">
        <v>89</v>
      </c>
      <c s="34" t="s">
        <v>90</v>
      </c>
      <c s="35" t="s">
        <v>5</v>
      </c>
      <c s="6" t="s">
        <v>91</v>
      </c>
      <c s="36" t="s">
        <v>85</v>
      </c>
      <c s="37">
        <v>440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72</v>
      </c>
      <c>
        <f>(M32*21)/100</f>
      </c>
      <c t="s">
        <v>27</v>
      </c>
    </row>
    <row r="33" spans="1:5" ht="12.75">
      <c r="A33" s="35" t="s">
        <v>56</v>
      </c>
      <c r="E33" s="39" t="s">
        <v>92</v>
      </c>
    </row>
    <row r="34" spans="1:5" ht="38.25">
      <c r="A34" s="35" t="s">
        <v>58</v>
      </c>
      <c r="E34" s="40" t="s">
        <v>93</v>
      </c>
    </row>
    <row r="35" spans="1:5" ht="89.25">
      <c r="A35" t="s">
        <v>60</v>
      </c>
      <c r="E35" s="39" t="s">
        <v>94</v>
      </c>
    </row>
    <row r="36" spans="1:16" ht="12.75">
      <c r="A36" t="s">
        <v>49</v>
      </c>
      <c s="34" t="s">
        <v>95</v>
      </c>
      <c s="34" t="s">
        <v>96</v>
      </c>
      <c s="35" t="s">
        <v>5</v>
      </c>
      <c s="6" t="s">
        <v>97</v>
      </c>
      <c s="36" t="s">
        <v>85</v>
      </c>
      <c s="37">
        <v>165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72</v>
      </c>
      <c>
        <f>(M36*21)/100</f>
      </c>
      <c t="s">
        <v>27</v>
      </c>
    </row>
    <row r="37" spans="1:5" ht="12.75">
      <c r="A37" s="35" t="s">
        <v>56</v>
      </c>
      <c r="E37" s="39" t="s">
        <v>98</v>
      </c>
    </row>
    <row r="38" spans="1:5" ht="12.75">
      <c r="A38" s="35" t="s">
        <v>58</v>
      </c>
      <c r="E38" s="40" t="s">
        <v>99</v>
      </c>
    </row>
    <row r="39" spans="1:5" ht="89.25">
      <c r="A39" t="s">
        <v>60</v>
      </c>
      <c r="E39" s="39" t="s">
        <v>94</v>
      </c>
    </row>
    <row r="40" spans="1:16" ht="12.75">
      <c r="A40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85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72</v>
      </c>
      <c>
        <f>(M40*21)/100</f>
      </c>
      <c t="s">
        <v>27</v>
      </c>
    </row>
    <row r="41" spans="1:5" ht="25.5">
      <c r="A41" s="35" t="s">
        <v>56</v>
      </c>
      <c r="E41" s="39" t="s">
        <v>103</v>
      </c>
    </row>
    <row r="42" spans="1:5" ht="12.75">
      <c r="A42" s="35" t="s">
        <v>58</v>
      </c>
      <c r="E42" s="40" t="s">
        <v>104</v>
      </c>
    </row>
    <row r="43" spans="1:5" ht="76.5">
      <c r="A43" t="s">
        <v>60</v>
      </c>
      <c r="E43" s="39" t="s">
        <v>105</v>
      </c>
    </row>
    <row r="44" spans="1:16" ht="25.5">
      <c r="A44" t="s">
        <v>49</v>
      </c>
      <c s="34" t="s">
        <v>81</v>
      </c>
      <c s="34" t="s">
        <v>106</v>
      </c>
      <c s="35" t="s">
        <v>5</v>
      </c>
      <c s="6" t="s">
        <v>107</v>
      </c>
      <c s="36" t="s">
        <v>85</v>
      </c>
      <c s="37">
        <v>275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72</v>
      </c>
      <c>
        <f>(M44*21)/100</f>
      </c>
      <c t="s">
        <v>27</v>
      </c>
    </row>
    <row r="45" spans="1:5" ht="25.5">
      <c r="A45" s="35" t="s">
        <v>56</v>
      </c>
      <c r="E45" s="39" t="s">
        <v>108</v>
      </c>
    </row>
    <row r="46" spans="1:5" ht="12.75">
      <c r="A46" s="35" t="s">
        <v>58</v>
      </c>
      <c r="E46" s="40" t="s">
        <v>87</v>
      </c>
    </row>
    <row r="47" spans="1:5" ht="76.5">
      <c r="A47" t="s">
        <v>60</v>
      </c>
      <c r="E47" s="39" t="s">
        <v>109</v>
      </c>
    </row>
    <row r="48" spans="1:16" ht="12.75">
      <c r="A4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85</v>
      </c>
      <c s="37">
        <v>265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72</v>
      </c>
      <c>
        <f>(M48*21)/100</f>
      </c>
      <c t="s">
        <v>27</v>
      </c>
    </row>
    <row r="49" spans="1:5" ht="12.75">
      <c r="A49" s="35" t="s">
        <v>56</v>
      </c>
      <c r="E49" s="39" t="s">
        <v>113</v>
      </c>
    </row>
    <row r="50" spans="1:5" ht="12.75">
      <c r="A50" s="35" t="s">
        <v>58</v>
      </c>
      <c r="E50" s="40" t="s">
        <v>114</v>
      </c>
    </row>
    <row r="51" spans="1:5" ht="76.5">
      <c r="A51" t="s">
        <v>60</v>
      </c>
      <c r="E51" s="39" t="s">
        <v>115</v>
      </c>
    </row>
    <row r="52" spans="1:16" ht="12.75">
      <c r="A52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119</v>
      </c>
      <c s="37">
        <v>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120</v>
      </c>
    </row>
    <row r="54" spans="1:5" ht="12.75">
      <c r="A54" s="35" t="s">
        <v>58</v>
      </c>
      <c r="E54" s="40" t="s">
        <v>121</v>
      </c>
    </row>
    <row r="55" spans="1:5" ht="114.75">
      <c r="A55" t="s">
        <v>60</v>
      </c>
      <c r="E55" s="39" t="s">
        <v>122</v>
      </c>
    </row>
    <row r="56" spans="1:16" ht="12.75">
      <c r="A56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126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127</v>
      </c>
    </row>
    <row r="58" spans="1:5" ht="12.75">
      <c r="A58" s="35" t="s">
        <v>58</v>
      </c>
      <c r="E58" s="40" t="s">
        <v>128</v>
      </c>
    </row>
    <row r="59" spans="1:5" ht="76.5">
      <c r="A59" t="s">
        <v>60</v>
      </c>
      <c r="E59" s="39" t="s">
        <v>129</v>
      </c>
    </row>
    <row r="60" spans="1:16" ht="12.75">
      <c r="A60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133</v>
      </c>
      <c s="37">
        <v>144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72</v>
      </c>
      <c>
        <f>(M60*21)/100</f>
      </c>
      <c t="s">
        <v>27</v>
      </c>
    </row>
    <row r="61" spans="1:5" ht="25.5">
      <c r="A61" s="35" t="s">
        <v>56</v>
      </c>
      <c r="E61" s="39" t="s">
        <v>134</v>
      </c>
    </row>
    <row r="62" spans="1:5" ht="12.75">
      <c r="A62" s="35" t="s">
        <v>58</v>
      </c>
      <c r="E62" s="40" t="s">
        <v>135</v>
      </c>
    </row>
    <row r="63" spans="1:5" ht="165.75">
      <c r="A63" t="s">
        <v>60</v>
      </c>
      <c r="E63" s="39" t="s">
        <v>136</v>
      </c>
    </row>
    <row r="64" spans="1:16" ht="12.75">
      <c r="A64" t="s">
        <v>49</v>
      </c>
      <c s="34" t="s">
        <v>137</v>
      </c>
      <c s="34" t="s">
        <v>138</v>
      </c>
      <c s="35" t="s">
        <v>5</v>
      </c>
      <c s="6" t="s">
        <v>139</v>
      </c>
      <c s="36" t="s">
        <v>140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72</v>
      </c>
      <c>
        <f>(M64*21)/100</f>
      </c>
      <c t="s">
        <v>27</v>
      </c>
    </row>
    <row r="65" spans="1:5" ht="63.75">
      <c r="A65" s="35" t="s">
        <v>56</v>
      </c>
      <c r="E65" s="39" t="s">
        <v>141</v>
      </c>
    </row>
    <row r="66" spans="1:5" ht="12.75">
      <c r="A66" s="35" t="s">
        <v>58</v>
      </c>
      <c r="E66" s="40" t="s">
        <v>142</v>
      </c>
    </row>
    <row r="67" spans="1:5" ht="38.25">
      <c r="A67" t="s">
        <v>60</v>
      </c>
      <c r="E67" s="39" t="s">
        <v>143</v>
      </c>
    </row>
    <row r="68" spans="1:16" ht="12.75">
      <c r="A68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140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72</v>
      </c>
      <c>
        <f>(M68*21)/100</f>
      </c>
      <c t="s">
        <v>27</v>
      </c>
    </row>
    <row r="69" spans="1:5" ht="89.25">
      <c r="A69" s="35" t="s">
        <v>56</v>
      </c>
      <c r="E69" s="39" t="s">
        <v>147</v>
      </c>
    </row>
    <row r="70" spans="1:5" ht="12.75">
      <c r="A70" s="35" t="s">
        <v>58</v>
      </c>
      <c r="E70" s="40" t="s">
        <v>142</v>
      </c>
    </row>
    <row r="71" spans="1:5" ht="140.25">
      <c r="A71" t="s">
        <v>60</v>
      </c>
      <c r="E71" s="39" t="s">
        <v>148</v>
      </c>
    </row>
    <row r="72" spans="1:16" ht="12.75">
      <c r="A72" t="s">
        <v>49</v>
      </c>
      <c s="34" t="s">
        <v>149</v>
      </c>
      <c s="34" t="s">
        <v>150</v>
      </c>
      <c s="35" t="s">
        <v>5</v>
      </c>
      <c s="6" t="s">
        <v>151</v>
      </c>
      <c s="36" t="s">
        <v>140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72</v>
      </c>
      <c>
        <f>(M72*21)/100</f>
      </c>
      <c t="s">
        <v>27</v>
      </c>
    </row>
    <row r="73" spans="1:5" ht="76.5">
      <c r="A73" s="35" t="s">
        <v>56</v>
      </c>
      <c r="E73" s="39" t="s">
        <v>152</v>
      </c>
    </row>
    <row r="74" spans="1:5" ht="12.75">
      <c r="A74" s="35" t="s">
        <v>58</v>
      </c>
      <c r="E74" s="40" t="s">
        <v>142</v>
      </c>
    </row>
    <row r="75" spans="1:5" ht="102">
      <c r="A75" t="s">
        <v>60</v>
      </c>
      <c r="E75" s="39" t="s">
        <v>153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COUNTIFS(L8:L30,"=0",A8:A30,"P")+COUNTIFS(L8:L30,"",A8:A30,"P")+SUM(Q8:Q30)</f>
      </c>
    </row>
    <row r="8" spans="1:13" ht="12.75">
      <c r="A8" t="s">
        <v>44</v>
      </c>
      <c r="C8" s="28" t="s">
        <v>156</v>
      </c>
      <c r="E8" s="30" t="s">
        <v>155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81</v>
      </c>
      <c r="E9" s="33" t="s">
        <v>82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</v>
      </c>
      <c s="34" t="s">
        <v>157</v>
      </c>
      <c s="35" t="s">
        <v>5</v>
      </c>
      <c s="6" t="s">
        <v>158</v>
      </c>
      <c s="36" t="s">
        <v>126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159</v>
      </c>
    </row>
    <row r="13" spans="1:5" ht="127.5">
      <c r="A13" t="s">
        <v>60</v>
      </c>
      <c r="E13" s="39" t="s">
        <v>160</v>
      </c>
    </row>
    <row r="14" spans="1:16" ht="12.75">
      <c r="A14" t="s">
        <v>49</v>
      </c>
      <c s="34" t="s">
        <v>27</v>
      </c>
      <c s="34" t="s">
        <v>161</v>
      </c>
      <c s="35" t="s">
        <v>5</v>
      </c>
      <c s="6" t="s">
        <v>162</v>
      </c>
      <c s="36" t="s">
        <v>126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159</v>
      </c>
    </row>
    <row r="17" spans="1:5" ht="140.25">
      <c r="A17" t="s">
        <v>60</v>
      </c>
      <c r="E17" s="39" t="s">
        <v>163</v>
      </c>
    </row>
    <row r="18" spans="1:16" ht="12.75">
      <c r="A18" t="s">
        <v>49</v>
      </c>
      <c s="34" t="s">
        <v>26</v>
      </c>
      <c s="34" t="s">
        <v>164</v>
      </c>
      <c s="35" t="s">
        <v>5</v>
      </c>
      <c s="6" t="s">
        <v>165</v>
      </c>
      <c s="36" t="s">
        <v>126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159</v>
      </c>
    </row>
    <row r="21" spans="1:5" ht="140.25">
      <c r="A21" t="s">
        <v>60</v>
      </c>
      <c r="E21" s="39" t="s">
        <v>166</v>
      </c>
    </row>
    <row r="22" spans="1:16" ht="12.75">
      <c r="A22" t="s">
        <v>49</v>
      </c>
      <c s="34" t="s">
        <v>89</v>
      </c>
      <c s="34" t="s">
        <v>167</v>
      </c>
      <c s="35" t="s">
        <v>5</v>
      </c>
      <c s="6" t="s">
        <v>168</v>
      </c>
      <c s="36" t="s">
        <v>126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72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159</v>
      </c>
    </row>
    <row r="25" spans="1:5" ht="153">
      <c r="A25" t="s">
        <v>60</v>
      </c>
      <c r="E25" s="39" t="s">
        <v>169</v>
      </c>
    </row>
    <row r="26" spans="1:16" ht="25.5">
      <c r="A26" t="s">
        <v>49</v>
      </c>
      <c s="34" t="s">
        <v>95</v>
      </c>
      <c s="34" t="s">
        <v>170</v>
      </c>
      <c s="35" t="s">
        <v>5</v>
      </c>
      <c s="6" t="s">
        <v>171</v>
      </c>
      <c s="36" t="s">
        <v>126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172</v>
      </c>
    </row>
    <row r="28" spans="1:5" ht="12.75">
      <c r="A28" s="35" t="s">
        <v>58</v>
      </c>
      <c r="E28" s="40" t="s">
        <v>142</v>
      </c>
    </row>
    <row r="29" spans="1:5" ht="102">
      <c r="A29" t="s">
        <v>60</v>
      </c>
      <c r="E29" s="39" t="s">
        <v>173</v>
      </c>
    </row>
    <row r="30" spans="1:16" ht="12.75">
      <c r="A30" t="s">
        <v>49</v>
      </c>
      <c s="34" t="s">
        <v>100</v>
      </c>
      <c s="34" t="s">
        <v>174</v>
      </c>
      <c s="35" t="s">
        <v>5</v>
      </c>
      <c s="6" t="s">
        <v>175</v>
      </c>
      <c s="36" t="s">
        <v>140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72</v>
      </c>
      <c>
        <f>(M30*21)/100</f>
      </c>
      <c t="s">
        <v>27</v>
      </c>
    </row>
    <row r="31" spans="1:5" ht="25.5">
      <c r="A31" s="35" t="s">
        <v>56</v>
      </c>
      <c r="E31" s="39" t="s">
        <v>176</v>
      </c>
    </row>
    <row r="32" spans="1:5" ht="12.75">
      <c r="A32" s="35" t="s">
        <v>58</v>
      </c>
      <c r="E32" s="40" t="s">
        <v>142</v>
      </c>
    </row>
    <row r="33" spans="1:5" ht="25.5">
      <c r="A33" t="s">
        <v>60</v>
      </c>
      <c r="E33" s="39" t="s">
        <v>176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177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177</v>
      </c>
      <c r="E4" s="26" t="s">
        <v>178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181</v>
      </c>
      <c r="E8" s="30" t="s">
        <v>180</v>
      </c>
      <c r="J8" s="29">
        <f>0+J9+J14+J59</f>
      </c>
      <c s="29">
        <f>0+K9+K14+K59</f>
      </c>
      <c s="29">
        <f>0+L9+L14+L59</f>
      </c>
      <c s="29">
        <f>0+M9+M14+M59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182</v>
      </c>
      <c s="34" t="s">
        <v>183</v>
      </c>
      <c s="35" t="s">
        <v>184</v>
      </c>
      <c s="6" t="s">
        <v>185</v>
      </c>
      <c s="36" t="s">
        <v>54</v>
      </c>
      <c s="37">
        <v>1887.386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186</v>
      </c>
    </row>
    <row r="13" spans="1:5" ht="165.75">
      <c r="A13" t="s">
        <v>60</v>
      </c>
      <c r="E13" s="39" t="s">
        <v>61</v>
      </c>
    </row>
    <row r="14" spans="1:13" ht="12.75">
      <c r="A14" t="s">
        <v>46</v>
      </c>
      <c r="C14" s="31" t="s">
        <v>95</v>
      </c>
      <c r="E14" s="33" t="s">
        <v>187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12.75">
      <c r="A15" t="s">
        <v>49</v>
      </c>
      <c s="34" t="s">
        <v>4</v>
      </c>
      <c s="34" t="s">
        <v>188</v>
      </c>
      <c s="35" t="s">
        <v>5</v>
      </c>
      <c s="6" t="s">
        <v>189</v>
      </c>
      <c s="36" t="s">
        <v>71</v>
      </c>
      <c s="37">
        <v>556.5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72</v>
      </c>
      <c>
        <f>(M15*21)/100</f>
      </c>
      <c t="s">
        <v>27</v>
      </c>
    </row>
    <row r="16" spans="1:5" ht="38.25">
      <c r="A16" s="35" t="s">
        <v>56</v>
      </c>
      <c r="E16" s="39" t="s">
        <v>190</v>
      </c>
    </row>
    <row r="17" spans="1:5" ht="12.75">
      <c r="A17" s="35" t="s">
        <v>58</v>
      </c>
      <c r="E17" s="40" t="s">
        <v>191</v>
      </c>
    </row>
    <row r="18" spans="1:5" ht="89.25">
      <c r="A18" t="s">
        <v>60</v>
      </c>
      <c r="E18" s="39" t="s">
        <v>192</v>
      </c>
    </row>
    <row r="19" spans="1:16" ht="12.75">
      <c r="A19" t="s">
        <v>49</v>
      </c>
      <c s="34" t="s">
        <v>27</v>
      </c>
      <c s="34" t="s">
        <v>193</v>
      </c>
      <c s="35" t="s">
        <v>5</v>
      </c>
      <c s="6" t="s">
        <v>194</v>
      </c>
      <c s="36" t="s">
        <v>71</v>
      </c>
      <c s="37">
        <v>606.209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51">
      <c r="A21" s="35" t="s">
        <v>58</v>
      </c>
      <c r="E21" s="40" t="s">
        <v>195</v>
      </c>
    </row>
    <row r="22" spans="1:5" ht="89.25">
      <c r="A22" t="s">
        <v>60</v>
      </c>
      <c r="E22" s="39" t="s">
        <v>192</v>
      </c>
    </row>
    <row r="23" spans="1:16" ht="12.75">
      <c r="A23" t="s">
        <v>49</v>
      </c>
      <c s="34" t="s">
        <v>26</v>
      </c>
      <c s="34" t="s">
        <v>196</v>
      </c>
      <c s="35" t="s">
        <v>5</v>
      </c>
      <c s="6" t="s">
        <v>197</v>
      </c>
      <c s="36" t="s">
        <v>71</v>
      </c>
      <c s="37">
        <v>619.918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198</v>
      </c>
    </row>
    <row r="25" spans="1:5" ht="12.75">
      <c r="A25" s="35" t="s">
        <v>58</v>
      </c>
      <c r="E25" s="40" t="s">
        <v>199</v>
      </c>
    </row>
    <row r="26" spans="1:5" ht="102">
      <c r="A26" t="s">
        <v>60</v>
      </c>
      <c r="E26" s="39" t="s">
        <v>200</v>
      </c>
    </row>
    <row r="27" spans="1:16" ht="25.5">
      <c r="A27" t="s">
        <v>49</v>
      </c>
      <c s="34" t="s">
        <v>89</v>
      </c>
      <c s="34" t="s">
        <v>201</v>
      </c>
      <c s="35" t="s">
        <v>5</v>
      </c>
      <c s="6" t="s">
        <v>202</v>
      </c>
      <c s="36" t="s">
        <v>85</v>
      </c>
      <c s="37">
        <v>146.654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25.5">
      <c r="A28" s="35" t="s">
        <v>56</v>
      </c>
      <c r="E28" s="39" t="s">
        <v>203</v>
      </c>
    </row>
    <row r="29" spans="1:5" ht="12.75">
      <c r="A29" s="35" t="s">
        <v>58</v>
      </c>
      <c r="E29" s="40" t="s">
        <v>204</v>
      </c>
    </row>
    <row r="30" spans="1:5" ht="306">
      <c r="A30" t="s">
        <v>60</v>
      </c>
      <c r="E30" s="39" t="s">
        <v>205</v>
      </c>
    </row>
    <row r="31" spans="1:16" ht="25.5">
      <c r="A31" t="s">
        <v>49</v>
      </c>
      <c s="34" t="s">
        <v>95</v>
      </c>
      <c s="34" t="s">
        <v>206</v>
      </c>
      <c s="35" t="s">
        <v>5</v>
      </c>
      <c s="6" t="s">
        <v>207</v>
      </c>
      <c s="36" t="s">
        <v>85</v>
      </c>
      <c s="37">
        <v>452.689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63.75">
      <c r="A32" s="35" t="s">
        <v>56</v>
      </c>
      <c r="E32" s="39" t="s">
        <v>208</v>
      </c>
    </row>
    <row r="33" spans="1:5" ht="38.25">
      <c r="A33" s="35" t="s">
        <v>58</v>
      </c>
      <c r="E33" s="40" t="s">
        <v>209</v>
      </c>
    </row>
    <row r="34" spans="1:5" ht="331.5">
      <c r="A34" t="s">
        <v>60</v>
      </c>
      <c r="E34" s="39" t="s">
        <v>210</v>
      </c>
    </row>
    <row r="35" spans="1:16" ht="25.5">
      <c r="A35" t="s">
        <v>49</v>
      </c>
      <c s="34" t="s">
        <v>100</v>
      </c>
      <c s="34" t="s">
        <v>211</v>
      </c>
      <c s="35" t="s">
        <v>5</v>
      </c>
      <c s="6" t="s">
        <v>212</v>
      </c>
      <c s="36" t="s">
        <v>85</v>
      </c>
      <c s="37">
        <v>243.082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</v>
      </c>
      <c>
        <f>(M35*21)/100</f>
      </c>
      <c t="s">
        <v>27</v>
      </c>
    </row>
    <row r="36" spans="1:5" ht="25.5">
      <c r="A36" s="35" t="s">
        <v>56</v>
      </c>
      <c r="E36" s="39" t="s">
        <v>213</v>
      </c>
    </row>
    <row r="37" spans="1:5" ht="38.25">
      <c r="A37" s="35" t="s">
        <v>58</v>
      </c>
      <c r="E37" s="40" t="s">
        <v>214</v>
      </c>
    </row>
    <row r="38" spans="1:5" ht="114.75">
      <c r="A38" t="s">
        <v>60</v>
      </c>
      <c r="E38" s="39" t="s">
        <v>215</v>
      </c>
    </row>
    <row r="39" spans="1:16" ht="25.5">
      <c r="A39" t="s">
        <v>49</v>
      </c>
      <c s="34" t="s">
        <v>81</v>
      </c>
      <c s="34" t="s">
        <v>216</v>
      </c>
      <c s="35" t="s">
        <v>5</v>
      </c>
      <c s="6" t="s">
        <v>217</v>
      </c>
      <c s="36" t="s">
        <v>85</v>
      </c>
      <c s="37">
        <v>842.425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</v>
      </c>
      <c>
        <f>(M39*21)/100</f>
      </c>
      <c t="s">
        <v>27</v>
      </c>
    </row>
    <row r="40" spans="1:5" ht="12.75">
      <c r="A40" s="35" t="s">
        <v>56</v>
      </c>
      <c r="E40" s="39" t="s">
        <v>218</v>
      </c>
    </row>
    <row r="41" spans="1:5" ht="25.5">
      <c r="A41" s="35" t="s">
        <v>58</v>
      </c>
      <c r="E41" s="40" t="s">
        <v>219</v>
      </c>
    </row>
    <row r="42" spans="1:5" ht="255">
      <c r="A42" t="s">
        <v>60</v>
      </c>
      <c r="E42" s="39" t="s">
        <v>220</v>
      </c>
    </row>
    <row r="43" spans="1:16" ht="12.75">
      <c r="A43" t="s">
        <v>49</v>
      </c>
      <c s="34" t="s">
        <v>110</v>
      </c>
      <c s="34" t="s">
        <v>221</v>
      </c>
      <c s="35" t="s">
        <v>5</v>
      </c>
      <c s="6" t="s">
        <v>222</v>
      </c>
      <c s="36" t="s">
        <v>126</v>
      </c>
      <c s="37">
        <v>54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38.25">
      <c r="A45" s="35" t="s">
        <v>58</v>
      </c>
      <c r="E45" s="40" t="s">
        <v>223</v>
      </c>
    </row>
    <row r="46" spans="1:5" ht="255">
      <c r="A46" t="s">
        <v>60</v>
      </c>
      <c r="E46" s="39" t="s">
        <v>224</v>
      </c>
    </row>
    <row r="47" spans="1:16" ht="25.5">
      <c r="A47" t="s">
        <v>49</v>
      </c>
      <c s="34" t="s">
        <v>116</v>
      </c>
      <c s="34" t="s">
        <v>225</v>
      </c>
      <c s="35" t="s">
        <v>5</v>
      </c>
      <c s="6" t="s">
        <v>226</v>
      </c>
      <c s="36" t="s">
        <v>85</v>
      </c>
      <c s="37">
        <v>193.082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2.75">
      <c r="A49" s="35" t="s">
        <v>58</v>
      </c>
      <c r="E49" s="40" t="s">
        <v>227</v>
      </c>
    </row>
    <row r="50" spans="1:5" ht="178.5">
      <c r="A50" t="s">
        <v>60</v>
      </c>
      <c r="E50" s="39" t="s">
        <v>228</v>
      </c>
    </row>
    <row r="51" spans="1:16" ht="12.75">
      <c r="A51" t="s">
        <v>49</v>
      </c>
      <c s="34" t="s">
        <v>123</v>
      </c>
      <c s="34" t="s">
        <v>229</v>
      </c>
      <c s="35" t="s">
        <v>5</v>
      </c>
      <c s="6" t="s">
        <v>230</v>
      </c>
      <c s="36" t="s">
        <v>85</v>
      </c>
      <c s="37">
        <v>599.343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2.75">
      <c r="A53" s="35" t="s">
        <v>58</v>
      </c>
      <c r="E53" s="40" t="s">
        <v>231</v>
      </c>
    </row>
    <row r="54" spans="1:5" ht="102">
      <c r="A54" t="s">
        <v>60</v>
      </c>
      <c r="E54" s="39" t="s">
        <v>232</v>
      </c>
    </row>
    <row r="55" spans="1:16" ht="12.75">
      <c r="A55" t="s">
        <v>49</v>
      </c>
      <c s="34" t="s">
        <v>130</v>
      </c>
      <c s="34" t="s">
        <v>233</v>
      </c>
      <c s="35" t="s">
        <v>5</v>
      </c>
      <c s="6" t="s">
        <v>234</v>
      </c>
      <c s="36" t="s">
        <v>126</v>
      </c>
      <c s="37">
        <v>106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</v>
      </c>
      <c>
        <f>(M55*21)/100</f>
      </c>
      <c t="s">
        <v>27</v>
      </c>
    </row>
    <row r="56" spans="1:5" ht="12.75">
      <c r="A56" s="35" t="s">
        <v>56</v>
      </c>
      <c r="E56" s="39" t="s">
        <v>235</v>
      </c>
    </row>
    <row r="57" spans="1:5" ht="38.25">
      <c r="A57" s="35" t="s">
        <v>58</v>
      </c>
      <c r="E57" s="40" t="s">
        <v>236</v>
      </c>
    </row>
    <row r="58" spans="1:5" ht="102">
      <c r="A58" t="s">
        <v>60</v>
      </c>
      <c r="E58" s="39" t="s">
        <v>237</v>
      </c>
    </row>
    <row r="59" spans="1:13" ht="12.75">
      <c r="A59" t="s">
        <v>46</v>
      </c>
      <c r="C59" s="31" t="s">
        <v>116</v>
      </c>
      <c r="E59" s="33" t="s">
        <v>238</v>
      </c>
      <c r="J59" s="32">
        <f>0</f>
      </c>
      <c s="32">
        <f>0</f>
      </c>
      <c s="32">
        <f>0+L60+L64+L68+L72+L76+L80+L84+L88+L92</f>
      </c>
      <c s="32">
        <f>0+M60+M64+M68+M72+M76+M80+M84+M88+M92</f>
      </c>
    </row>
    <row r="60" spans="1:16" ht="25.5">
      <c r="A60" t="s">
        <v>49</v>
      </c>
      <c s="34" t="s">
        <v>50</v>
      </c>
      <c s="34" t="s">
        <v>239</v>
      </c>
      <c s="35" t="s">
        <v>5</v>
      </c>
      <c s="6" t="s">
        <v>240</v>
      </c>
      <c s="36" t="s">
        <v>126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72</v>
      </c>
      <c>
        <f>(M60*21)/100</f>
      </c>
      <c t="s">
        <v>27</v>
      </c>
    </row>
    <row r="61" spans="1:5" ht="12.75">
      <c r="A61" s="35" t="s">
        <v>56</v>
      </c>
      <c r="E61" s="39" t="s">
        <v>241</v>
      </c>
    </row>
    <row r="62" spans="1:5" ht="12.75">
      <c r="A62" s="35" t="s">
        <v>58</v>
      </c>
      <c r="E62" s="40" t="s">
        <v>5</v>
      </c>
    </row>
    <row r="63" spans="1:5" ht="63.75">
      <c r="A63" t="s">
        <v>60</v>
      </c>
      <c r="E63" s="39" t="s">
        <v>242</v>
      </c>
    </row>
    <row r="64" spans="1:16" ht="12.75">
      <c r="A64" t="s">
        <v>49</v>
      </c>
      <c s="34" t="s">
        <v>62</v>
      </c>
      <c s="34" t="s">
        <v>243</v>
      </c>
      <c s="35" t="s">
        <v>5</v>
      </c>
      <c s="6" t="s">
        <v>244</v>
      </c>
      <c s="36" t="s">
        <v>126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72</v>
      </c>
      <c>
        <f>(M64*21)/100</f>
      </c>
      <c t="s">
        <v>27</v>
      </c>
    </row>
    <row r="65" spans="1:5" ht="12.75">
      <c r="A65" s="35" t="s">
        <v>56</v>
      </c>
      <c r="E65" s="39" t="s">
        <v>245</v>
      </c>
    </row>
    <row r="66" spans="1:5" ht="12.75">
      <c r="A66" s="35" t="s">
        <v>58</v>
      </c>
      <c r="E66" s="40" t="s">
        <v>5</v>
      </c>
    </row>
    <row r="67" spans="1:5" ht="25.5">
      <c r="A67" t="s">
        <v>60</v>
      </c>
      <c r="E67" s="39" t="s">
        <v>246</v>
      </c>
    </row>
    <row r="68" spans="1:16" ht="12.75">
      <c r="A68" t="s">
        <v>49</v>
      </c>
      <c s="34" t="s">
        <v>137</v>
      </c>
      <c s="34" t="s">
        <v>247</v>
      </c>
      <c s="35" t="s">
        <v>5</v>
      </c>
      <c s="6" t="s">
        <v>248</v>
      </c>
      <c s="36" t="s">
        <v>126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72</v>
      </c>
      <c>
        <f>(M68*21)/100</f>
      </c>
      <c t="s">
        <v>27</v>
      </c>
    </row>
    <row r="69" spans="1:5" ht="12.75">
      <c r="A69" s="35" t="s">
        <v>56</v>
      </c>
      <c r="E69" s="39" t="s">
        <v>249</v>
      </c>
    </row>
    <row r="70" spans="1:5" ht="12.75">
      <c r="A70" s="35" t="s">
        <v>58</v>
      </c>
      <c r="E70" s="40" t="s">
        <v>159</v>
      </c>
    </row>
    <row r="71" spans="1:5" ht="51">
      <c r="A71" t="s">
        <v>60</v>
      </c>
      <c r="E71" s="39" t="s">
        <v>250</v>
      </c>
    </row>
    <row r="72" spans="1:16" ht="12.75">
      <c r="A72" t="s">
        <v>49</v>
      </c>
      <c s="34" t="s">
        <v>144</v>
      </c>
      <c s="34" t="s">
        <v>251</v>
      </c>
      <c s="35" t="s">
        <v>5</v>
      </c>
      <c s="6" t="s">
        <v>252</v>
      </c>
      <c s="36" t="s">
        <v>126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72</v>
      </c>
      <c>
        <f>(M72*21)/100</f>
      </c>
      <c t="s">
        <v>27</v>
      </c>
    </row>
    <row r="73" spans="1:5" ht="12.75">
      <c r="A73" s="35" t="s">
        <v>56</v>
      </c>
      <c r="E73" s="39" t="s">
        <v>253</v>
      </c>
    </row>
    <row r="74" spans="1:5" ht="12.75">
      <c r="A74" s="35" t="s">
        <v>58</v>
      </c>
      <c r="E74" s="40" t="s">
        <v>5</v>
      </c>
    </row>
    <row r="75" spans="1:5" ht="140.25">
      <c r="A75" t="s">
        <v>60</v>
      </c>
      <c r="E75" s="39" t="s">
        <v>254</v>
      </c>
    </row>
    <row r="76" spans="1:16" ht="12.75">
      <c r="A76" t="s">
        <v>49</v>
      </c>
      <c s="34" t="s">
        <v>149</v>
      </c>
      <c s="34" t="s">
        <v>255</v>
      </c>
      <c s="35" t="s">
        <v>5</v>
      </c>
      <c s="6" t="s">
        <v>256</v>
      </c>
      <c s="36" t="s">
        <v>126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72</v>
      </c>
      <c>
        <f>(M76*21)/100</f>
      </c>
      <c t="s">
        <v>27</v>
      </c>
    </row>
    <row r="77" spans="1:5" ht="12.75">
      <c r="A77" s="35" t="s">
        <v>56</v>
      </c>
      <c r="E77" s="39" t="s">
        <v>257</v>
      </c>
    </row>
    <row r="78" spans="1:5" ht="12.75">
      <c r="A78" s="35" t="s">
        <v>58</v>
      </c>
      <c r="E78" s="40" t="s">
        <v>5</v>
      </c>
    </row>
    <row r="79" spans="1:5" ht="140.25">
      <c r="A79" t="s">
        <v>60</v>
      </c>
      <c r="E79" s="39" t="s">
        <v>254</v>
      </c>
    </row>
    <row r="80" spans="1:16" ht="12.75">
      <c r="A80" t="s">
        <v>49</v>
      </c>
      <c s="34" t="s">
        <v>258</v>
      </c>
      <c s="34" t="s">
        <v>259</v>
      </c>
      <c s="35" t="s">
        <v>5</v>
      </c>
      <c s="6" t="s">
        <v>260</v>
      </c>
      <c s="36" t="s">
        <v>71</v>
      </c>
      <c s="37">
        <v>731.4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72</v>
      </c>
      <c>
        <f>(M80*21)/100</f>
      </c>
      <c t="s">
        <v>27</v>
      </c>
    </row>
    <row r="81" spans="1:5" ht="12.75">
      <c r="A81" s="35" t="s">
        <v>56</v>
      </c>
      <c r="E81" s="39" t="s">
        <v>261</v>
      </c>
    </row>
    <row r="82" spans="1:5" ht="12.75">
      <c r="A82" s="35" t="s">
        <v>58</v>
      </c>
      <c r="E82" s="40" t="s">
        <v>262</v>
      </c>
    </row>
    <row r="83" spans="1:5" ht="140.25">
      <c r="A83" t="s">
        <v>60</v>
      </c>
      <c r="E83" s="39" t="s">
        <v>263</v>
      </c>
    </row>
    <row r="84" spans="1:16" ht="25.5">
      <c r="A84" t="s">
        <v>49</v>
      </c>
      <c s="34" t="s">
        <v>264</v>
      </c>
      <c s="34" t="s">
        <v>265</v>
      </c>
      <c s="35" t="s">
        <v>5</v>
      </c>
      <c s="6" t="s">
        <v>266</v>
      </c>
      <c s="36" t="s">
        <v>85</v>
      </c>
      <c s="37">
        <v>599.343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72</v>
      </c>
      <c>
        <f>(M84*21)/100</f>
      </c>
      <c t="s">
        <v>27</v>
      </c>
    </row>
    <row r="85" spans="1:5" ht="12.75">
      <c r="A85" s="35" t="s">
        <v>56</v>
      </c>
      <c r="E85" s="39" t="s">
        <v>267</v>
      </c>
    </row>
    <row r="86" spans="1:5" ht="12.75">
      <c r="A86" s="35" t="s">
        <v>58</v>
      </c>
      <c r="E86" s="40" t="s">
        <v>268</v>
      </c>
    </row>
    <row r="87" spans="1:5" ht="204">
      <c r="A87" t="s">
        <v>60</v>
      </c>
      <c r="E87" s="39" t="s">
        <v>269</v>
      </c>
    </row>
    <row r="88" spans="1:16" ht="12.75">
      <c r="A88" t="s">
        <v>49</v>
      </c>
      <c s="34" t="s">
        <v>270</v>
      </c>
      <c s="34" t="s">
        <v>271</v>
      </c>
      <c s="35" t="s">
        <v>5</v>
      </c>
      <c s="6" t="s">
        <v>272</v>
      </c>
      <c s="36" t="s">
        <v>126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72</v>
      </c>
      <c>
        <f>(M88*21)/100</f>
      </c>
      <c t="s">
        <v>27</v>
      </c>
    </row>
    <row r="89" spans="1:5" ht="12.75">
      <c r="A89" s="35" t="s">
        <v>56</v>
      </c>
      <c r="E89" s="39" t="s">
        <v>249</v>
      </c>
    </row>
    <row r="90" spans="1:5" ht="12.75">
      <c r="A90" s="35" t="s">
        <v>58</v>
      </c>
      <c r="E90" s="40" t="s">
        <v>159</v>
      </c>
    </row>
    <row r="91" spans="1:5" ht="127.5">
      <c r="A91" t="s">
        <v>60</v>
      </c>
      <c r="E91" s="39" t="s">
        <v>273</v>
      </c>
    </row>
    <row r="92" spans="1:16" ht="12.75">
      <c r="A92" t="s">
        <v>49</v>
      </c>
      <c s="34" t="s">
        <v>274</v>
      </c>
      <c s="34" t="s">
        <v>275</v>
      </c>
      <c s="35" t="s">
        <v>5</v>
      </c>
      <c s="6" t="s">
        <v>276</v>
      </c>
      <c s="36" t="s">
        <v>126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72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12.75">
      <c r="A94" s="35" t="s">
        <v>58</v>
      </c>
      <c r="E94" s="40" t="s">
        <v>5</v>
      </c>
    </row>
    <row r="95" spans="1:5" ht="127.5">
      <c r="A95" t="s">
        <v>60</v>
      </c>
      <c r="E95" s="39" t="s">
        <v>277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177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177</v>
      </c>
      <c r="E4" s="26" t="s">
        <v>178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280</v>
      </c>
      <c r="E8" s="30" t="s">
        <v>279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95</v>
      </c>
      <c r="E9" s="33" t="s">
        <v>187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193</v>
      </c>
      <c s="35" t="s">
        <v>5</v>
      </c>
      <c s="6" t="s">
        <v>194</v>
      </c>
      <c s="36" t="s">
        <v>71</v>
      </c>
      <c s="37">
        <v>130.576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25.5">
      <c r="A12" s="35" t="s">
        <v>58</v>
      </c>
      <c r="E12" s="40" t="s">
        <v>281</v>
      </c>
    </row>
    <row r="13" spans="1:5" ht="89.25">
      <c r="A13" t="s">
        <v>60</v>
      </c>
      <c r="E13" s="39" t="s">
        <v>192</v>
      </c>
    </row>
    <row r="14" spans="1:16" ht="25.5">
      <c r="A14" t="s">
        <v>49</v>
      </c>
      <c s="34" t="s">
        <v>27</v>
      </c>
      <c s="34" t="s">
        <v>216</v>
      </c>
      <c s="35" t="s">
        <v>5</v>
      </c>
      <c s="6" t="s">
        <v>217</v>
      </c>
      <c s="36" t="s">
        <v>85</v>
      </c>
      <c s="37">
        <v>842.425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56</v>
      </c>
      <c r="E15" s="39" t="s">
        <v>282</v>
      </c>
    </row>
    <row r="16" spans="1:5" ht="25.5">
      <c r="A16" s="35" t="s">
        <v>58</v>
      </c>
      <c r="E16" s="40" t="s">
        <v>219</v>
      </c>
    </row>
    <row r="17" spans="1:5" ht="255">
      <c r="A17" t="s">
        <v>60</v>
      </c>
      <c r="E17" s="39" t="s">
        <v>220</v>
      </c>
    </row>
    <row r="18" spans="1:13" ht="12.75">
      <c r="A18" t="s">
        <v>46</v>
      </c>
      <c r="C18" s="31" t="s">
        <v>81</v>
      </c>
      <c r="E18" s="33" t="s">
        <v>82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157</v>
      </c>
      <c s="35" t="s">
        <v>5</v>
      </c>
      <c s="6" t="s">
        <v>158</v>
      </c>
      <c s="36" t="s">
        <v>126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159</v>
      </c>
    </row>
    <row r="22" spans="1:5" ht="127.5">
      <c r="A22" t="s">
        <v>60</v>
      </c>
      <c r="E22" s="39" t="s">
        <v>160</v>
      </c>
    </row>
    <row r="23" spans="1:16" ht="12.75">
      <c r="A23" t="s">
        <v>49</v>
      </c>
      <c s="34" t="s">
        <v>89</v>
      </c>
      <c s="34" t="s">
        <v>161</v>
      </c>
      <c s="35" t="s">
        <v>5</v>
      </c>
      <c s="6" t="s">
        <v>162</v>
      </c>
      <c s="36" t="s">
        <v>126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159</v>
      </c>
    </row>
    <row r="26" spans="1:5" ht="140.25">
      <c r="A26" t="s">
        <v>60</v>
      </c>
      <c r="E26" s="39" t="s">
        <v>163</v>
      </c>
    </row>
    <row r="27" spans="1:13" ht="12.75">
      <c r="A27" t="s">
        <v>46</v>
      </c>
      <c r="C27" s="31" t="s">
        <v>116</v>
      </c>
      <c r="E27" s="33" t="s">
        <v>238</v>
      </c>
      <c r="J27" s="32">
        <f>0</f>
      </c>
      <c s="32">
        <f>0</f>
      </c>
      <c s="32">
        <f>0+L28+L32</f>
      </c>
      <c s="32">
        <f>0+M28+M32</f>
      </c>
    </row>
    <row r="28" spans="1:16" ht="25.5">
      <c r="A28" t="s">
        <v>49</v>
      </c>
      <c s="34" t="s">
        <v>95</v>
      </c>
      <c s="34" t="s">
        <v>283</v>
      </c>
      <c s="35" t="s">
        <v>5</v>
      </c>
      <c s="6" t="s">
        <v>284</v>
      </c>
      <c s="36" t="s">
        <v>285</v>
      </c>
      <c s="37">
        <v>10.8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72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12.75">
      <c r="A30" s="35" t="s">
        <v>58</v>
      </c>
      <c r="E30" s="40" t="s">
        <v>286</v>
      </c>
    </row>
    <row r="31" spans="1:5" ht="178.5">
      <c r="A31" t="s">
        <v>60</v>
      </c>
      <c r="E31" s="39" t="s">
        <v>287</v>
      </c>
    </row>
    <row r="32" spans="1:16" ht="12.75">
      <c r="A32" t="s">
        <v>49</v>
      </c>
      <c s="34" t="s">
        <v>100</v>
      </c>
      <c s="34" t="s">
        <v>288</v>
      </c>
      <c s="35" t="s">
        <v>5</v>
      </c>
      <c s="6" t="s">
        <v>289</v>
      </c>
      <c s="36" t="s">
        <v>285</v>
      </c>
      <c s="37">
        <v>10.8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72</v>
      </c>
      <c>
        <f>(M32*21)/100</f>
      </c>
      <c t="s">
        <v>27</v>
      </c>
    </row>
    <row r="33" spans="1:5" ht="12.75">
      <c r="A33" s="35" t="s">
        <v>56</v>
      </c>
      <c r="E33" s="39" t="s">
        <v>290</v>
      </c>
    </row>
    <row r="34" spans="1:5" ht="12.75">
      <c r="A34" s="35" t="s">
        <v>58</v>
      </c>
      <c r="E34" s="40" t="s">
        <v>286</v>
      </c>
    </row>
    <row r="35" spans="1:5" ht="178.5">
      <c r="A35" t="s">
        <v>60</v>
      </c>
      <c r="E35" s="39" t="s">
        <v>291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177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177</v>
      </c>
      <c r="E4" s="26" t="s">
        <v>178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COUNTIFS(L8:L184,"=0",A8:A184,"P")+COUNTIFS(L8:L184,"",A8:A184,"P")+SUM(Q8:Q184)</f>
      </c>
    </row>
    <row r="8" spans="1:13" ht="12.75">
      <c r="A8" t="s">
        <v>44</v>
      </c>
      <c r="C8" s="28" t="s">
        <v>294</v>
      </c>
      <c r="E8" s="30" t="s">
        <v>293</v>
      </c>
      <c r="J8" s="29">
        <f>0+J9+J22+J75+J104+J125+J142+J147</f>
      </c>
      <c s="29">
        <f>0+K9+K22+K75+K104+K125+K142+K147</f>
      </c>
      <c s="29">
        <f>0+L9+L22+L75+L104+L125+L142+L147</f>
      </c>
      <c s="29">
        <f>0+M9+M22+M75+M104+M125+M142+M147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295</v>
      </c>
      <c s="34" t="s">
        <v>51</v>
      </c>
      <c s="35" t="s">
        <v>52</v>
      </c>
      <c s="6" t="s">
        <v>53</v>
      </c>
      <c s="36" t="s">
        <v>54</v>
      </c>
      <c s="37">
        <v>11521.26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296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297</v>
      </c>
      <c s="34" t="s">
        <v>298</v>
      </c>
      <c s="35" t="s">
        <v>299</v>
      </c>
      <c s="6" t="s">
        <v>300</v>
      </c>
      <c s="36" t="s">
        <v>54</v>
      </c>
      <c s="37">
        <v>446.5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301</v>
      </c>
    </row>
    <row r="16" spans="1:5" ht="51">
      <c r="A16" s="35" t="s">
        <v>58</v>
      </c>
      <c r="E16" s="40" t="s">
        <v>302</v>
      </c>
    </row>
    <row r="17" spans="1:5" ht="165.75">
      <c r="A17" t="s">
        <v>60</v>
      </c>
      <c r="E17" s="39" t="s">
        <v>61</v>
      </c>
    </row>
    <row r="18" spans="1:16" ht="25.5">
      <c r="A18" t="s">
        <v>49</v>
      </c>
      <c s="34" t="s">
        <v>303</v>
      </c>
      <c s="34" t="s">
        <v>63</v>
      </c>
      <c s="35" t="s">
        <v>64</v>
      </c>
      <c s="6" t="s">
        <v>65</v>
      </c>
      <c s="36" t="s">
        <v>54</v>
      </c>
      <c s="37">
        <v>1.2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66</v>
      </c>
    </row>
    <row r="20" spans="1:5" ht="12.75">
      <c r="A20" s="35" t="s">
        <v>58</v>
      </c>
      <c r="E20" s="40" t="s">
        <v>304</v>
      </c>
    </row>
    <row r="21" spans="1:5" ht="165.75">
      <c r="A21" t="s">
        <v>60</v>
      </c>
      <c r="E21" s="39" t="s">
        <v>61</v>
      </c>
    </row>
    <row r="22" spans="1:13" ht="12.75">
      <c r="A22" t="s">
        <v>46</v>
      </c>
      <c r="C22" s="31" t="s">
        <v>4</v>
      </c>
      <c r="E22" s="33" t="s">
        <v>68</v>
      </c>
      <c r="J22" s="32">
        <f>0</f>
      </c>
      <c s="32">
        <f>0</f>
      </c>
      <c s="32">
        <f>0+L23+L27+L31+L35+L39+L43+L47+L51+L55+L59+L63+L67+L71</f>
      </c>
      <c s="32">
        <f>0+M23+M27+M31+M35+M39+M43+M47+M51+M55+M59+M63+M67+M71</f>
      </c>
    </row>
    <row r="23" spans="1:16" ht="12.75">
      <c r="A23" t="s">
        <v>49</v>
      </c>
      <c s="34" t="s">
        <v>4</v>
      </c>
      <c s="34" t="s">
        <v>305</v>
      </c>
      <c s="35" t="s">
        <v>5</v>
      </c>
      <c s="6" t="s">
        <v>306</v>
      </c>
      <c s="36" t="s">
        <v>285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307</v>
      </c>
    </row>
    <row r="25" spans="1:5" ht="12.75">
      <c r="A25" s="35" t="s">
        <v>58</v>
      </c>
      <c r="E25" s="40" t="s">
        <v>308</v>
      </c>
    </row>
    <row r="26" spans="1:5" ht="63.75">
      <c r="A26" t="s">
        <v>60</v>
      </c>
      <c r="E26" s="39" t="s">
        <v>309</v>
      </c>
    </row>
    <row r="27" spans="1:16" ht="25.5">
      <c r="A27" t="s">
        <v>49</v>
      </c>
      <c s="34" t="s">
        <v>27</v>
      </c>
      <c s="34" t="s">
        <v>310</v>
      </c>
      <c s="35" t="s">
        <v>5</v>
      </c>
      <c s="6" t="s">
        <v>311</v>
      </c>
      <c s="36" t="s">
        <v>71</v>
      </c>
      <c s="37">
        <v>92.5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76.5">
      <c r="A28" s="35" t="s">
        <v>56</v>
      </c>
      <c r="E28" s="39" t="s">
        <v>312</v>
      </c>
    </row>
    <row r="29" spans="1:5" ht="25.5">
      <c r="A29" s="35" t="s">
        <v>58</v>
      </c>
      <c r="E29" s="40" t="s">
        <v>313</v>
      </c>
    </row>
    <row r="30" spans="1:5" ht="63.75">
      <c r="A30" t="s">
        <v>60</v>
      </c>
      <c r="E30" s="39" t="s">
        <v>314</v>
      </c>
    </row>
    <row r="31" spans="1:16" ht="12.75">
      <c r="A31" t="s">
        <v>49</v>
      </c>
      <c s="34" t="s">
        <v>26</v>
      </c>
      <c s="34" t="s">
        <v>315</v>
      </c>
      <c s="35" t="s">
        <v>5</v>
      </c>
      <c s="6" t="s">
        <v>316</v>
      </c>
      <c s="36" t="s">
        <v>71</v>
      </c>
      <c s="37">
        <v>172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25.5">
      <c r="A32" s="35" t="s">
        <v>56</v>
      </c>
      <c r="E32" s="39" t="s">
        <v>317</v>
      </c>
    </row>
    <row r="33" spans="1:5" ht="25.5">
      <c r="A33" s="35" t="s">
        <v>58</v>
      </c>
      <c r="E33" s="40" t="s">
        <v>318</v>
      </c>
    </row>
    <row r="34" spans="1:5" ht="63.75">
      <c r="A34" t="s">
        <v>60</v>
      </c>
      <c r="E34" s="39" t="s">
        <v>314</v>
      </c>
    </row>
    <row r="35" spans="1:16" ht="12.75">
      <c r="A35" t="s">
        <v>49</v>
      </c>
      <c s="34" t="s">
        <v>89</v>
      </c>
      <c s="34" t="s">
        <v>319</v>
      </c>
      <c s="35" t="s">
        <v>5</v>
      </c>
      <c s="6" t="s">
        <v>320</v>
      </c>
      <c s="36" t="s">
        <v>71</v>
      </c>
      <c s="37">
        <v>129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</v>
      </c>
      <c>
        <f>(M35*21)/100</f>
      </c>
      <c t="s">
        <v>27</v>
      </c>
    </row>
    <row r="36" spans="1:5" ht="25.5">
      <c r="A36" s="35" t="s">
        <v>56</v>
      </c>
      <c r="E36" s="39" t="s">
        <v>321</v>
      </c>
    </row>
    <row r="37" spans="1:5" ht="25.5">
      <c r="A37" s="35" t="s">
        <v>58</v>
      </c>
      <c r="E37" s="40" t="s">
        <v>322</v>
      </c>
    </row>
    <row r="38" spans="1:5" ht="38.25">
      <c r="A38" t="s">
        <v>60</v>
      </c>
      <c r="E38" s="39" t="s">
        <v>323</v>
      </c>
    </row>
    <row r="39" spans="1:16" ht="12.75">
      <c r="A39" t="s">
        <v>49</v>
      </c>
      <c s="34" t="s">
        <v>95</v>
      </c>
      <c s="34" t="s">
        <v>324</v>
      </c>
      <c s="35" t="s">
        <v>5</v>
      </c>
      <c s="6" t="s">
        <v>325</v>
      </c>
      <c s="36" t="s">
        <v>71</v>
      </c>
      <c s="37">
        <v>6279.2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</v>
      </c>
      <c>
        <f>(M39*21)/100</f>
      </c>
      <c t="s">
        <v>27</v>
      </c>
    </row>
    <row r="40" spans="1:5" ht="12.75">
      <c r="A40" s="35" t="s">
        <v>56</v>
      </c>
      <c r="E40" s="39" t="s">
        <v>326</v>
      </c>
    </row>
    <row r="41" spans="1:5" ht="114.75">
      <c r="A41" s="35" t="s">
        <v>58</v>
      </c>
      <c r="E41" s="40" t="s">
        <v>327</v>
      </c>
    </row>
    <row r="42" spans="1:5" ht="369.75">
      <c r="A42" t="s">
        <v>60</v>
      </c>
      <c r="E42" s="39" t="s">
        <v>328</v>
      </c>
    </row>
    <row r="43" spans="1:16" ht="12.75">
      <c r="A43" t="s">
        <v>49</v>
      </c>
      <c s="34" t="s">
        <v>100</v>
      </c>
      <c s="34" t="s">
        <v>69</v>
      </c>
      <c s="35" t="s">
        <v>5</v>
      </c>
      <c s="6" t="s">
        <v>70</v>
      </c>
      <c s="36" t="s">
        <v>71</v>
      </c>
      <c s="37">
        <v>121.5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</v>
      </c>
      <c>
        <f>(M43*21)/100</f>
      </c>
      <c t="s">
        <v>27</v>
      </c>
    </row>
    <row r="44" spans="1:5" ht="12.75">
      <c r="A44" s="35" t="s">
        <v>56</v>
      </c>
      <c r="E44" s="39" t="s">
        <v>329</v>
      </c>
    </row>
    <row r="45" spans="1:5" ht="12.75">
      <c r="A45" s="35" t="s">
        <v>58</v>
      </c>
      <c r="E45" s="40" t="s">
        <v>330</v>
      </c>
    </row>
    <row r="46" spans="1:5" ht="318.75">
      <c r="A46" t="s">
        <v>60</v>
      </c>
      <c r="E46" s="39" t="s">
        <v>75</v>
      </c>
    </row>
    <row r="47" spans="1:16" ht="12.75">
      <c r="A47" t="s">
        <v>49</v>
      </c>
      <c s="34" t="s">
        <v>81</v>
      </c>
      <c s="34" t="s">
        <v>331</v>
      </c>
      <c s="35" t="s">
        <v>5</v>
      </c>
      <c s="6" t="s">
        <v>332</v>
      </c>
      <c s="36" t="s">
        <v>71</v>
      </c>
      <c s="37">
        <v>2990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</v>
      </c>
      <c>
        <f>(M47*21)/100</f>
      </c>
      <c t="s">
        <v>27</v>
      </c>
    </row>
    <row r="48" spans="1:5" ht="25.5">
      <c r="A48" s="35" t="s">
        <v>56</v>
      </c>
      <c r="E48" s="39" t="s">
        <v>333</v>
      </c>
    </row>
    <row r="49" spans="1:5" ht="12.75">
      <c r="A49" s="35" t="s">
        <v>58</v>
      </c>
      <c r="E49" s="40" t="s">
        <v>334</v>
      </c>
    </row>
    <row r="50" spans="1:5" ht="280.5">
      <c r="A50" t="s">
        <v>60</v>
      </c>
      <c r="E50" s="39" t="s">
        <v>335</v>
      </c>
    </row>
    <row r="51" spans="1:16" ht="12.75">
      <c r="A51" t="s">
        <v>49</v>
      </c>
      <c s="34" t="s">
        <v>110</v>
      </c>
      <c s="34" t="s">
        <v>336</v>
      </c>
      <c s="35" t="s">
        <v>5</v>
      </c>
      <c s="6" t="s">
        <v>337</v>
      </c>
      <c s="36" t="s">
        <v>71</v>
      </c>
      <c s="37">
        <v>124.5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</v>
      </c>
      <c>
        <f>(M51*21)/100</f>
      </c>
      <c t="s">
        <v>27</v>
      </c>
    </row>
    <row r="52" spans="1:5" ht="38.25">
      <c r="A52" s="35" t="s">
        <v>56</v>
      </c>
      <c r="E52" s="39" t="s">
        <v>338</v>
      </c>
    </row>
    <row r="53" spans="1:5" ht="38.25">
      <c r="A53" s="35" t="s">
        <v>58</v>
      </c>
      <c r="E53" s="40" t="s">
        <v>339</v>
      </c>
    </row>
    <row r="54" spans="1:5" ht="293.25">
      <c r="A54" t="s">
        <v>60</v>
      </c>
      <c r="E54" s="39" t="s">
        <v>340</v>
      </c>
    </row>
    <row r="55" spans="1:16" ht="12.75">
      <c r="A55" t="s">
        <v>49</v>
      </c>
      <c s="34" t="s">
        <v>116</v>
      </c>
      <c s="34" t="s">
        <v>341</v>
      </c>
      <c s="35" t="s">
        <v>5</v>
      </c>
      <c s="6" t="s">
        <v>342</v>
      </c>
      <c s="36" t="s">
        <v>71</v>
      </c>
      <c s="37">
        <v>995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</v>
      </c>
      <c>
        <f>(M55*21)/100</f>
      </c>
      <c t="s">
        <v>27</v>
      </c>
    </row>
    <row r="56" spans="1:5" ht="12.75">
      <c r="A56" s="35" t="s">
        <v>56</v>
      </c>
      <c r="E56" s="39" t="s">
        <v>343</v>
      </c>
    </row>
    <row r="57" spans="1:5" ht="12.75">
      <c r="A57" s="35" t="s">
        <v>58</v>
      </c>
      <c r="E57" s="40" t="s">
        <v>344</v>
      </c>
    </row>
    <row r="58" spans="1:5" ht="357">
      <c r="A58" t="s">
        <v>60</v>
      </c>
      <c r="E58" s="39" t="s">
        <v>345</v>
      </c>
    </row>
    <row r="59" spans="1:16" ht="12.75">
      <c r="A59" t="s">
        <v>49</v>
      </c>
      <c s="34" t="s">
        <v>123</v>
      </c>
      <c s="34" t="s">
        <v>346</v>
      </c>
      <c s="35" t="s">
        <v>5</v>
      </c>
      <c s="6" t="s">
        <v>347</v>
      </c>
      <c s="36" t="s">
        <v>285</v>
      </c>
      <c s="37">
        <v>2571.6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72</v>
      </c>
      <c>
        <f>(M59*21)/100</f>
      </c>
      <c t="s">
        <v>27</v>
      </c>
    </row>
    <row r="60" spans="1:5" ht="38.25">
      <c r="A60" s="35" t="s">
        <v>56</v>
      </c>
      <c r="E60" s="39" t="s">
        <v>348</v>
      </c>
    </row>
    <row r="61" spans="1:5" ht="102">
      <c r="A61" s="35" t="s">
        <v>58</v>
      </c>
      <c r="E61" s="40" t="s">
        <v>349</v>
      </c>
    </row>
    <row r="62" spans="1:5" ht="25.5">
      <c r="A62" t="s">
        <v>60</v>
      </c>
      <c r="E62" s="39" t="s">
        <v>350</v>
      </c>
    </row>
    <row r="63" spans="1:16" ht="12.75">
      <c r="A63" t="s">
        <v>49</v>
      </c>
      <c s="34" t="s">
        <v>130</v>
      </c>
      <c s="34" t="s">
        <v>351</v>
      </c>
      <c s="35" t="s">
        <v>5</v>
      </c>
      <c s="6" t="s">
        <v>352</v>
      </c>
      <c s="36" t="s">
        <v>285</v>
      </c>
      <c s="37">
        <v>800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72</v>
      </c>
      <c>
        <f>(M63*21)/100</f>
      </c>
      <c t="s">
        <v>27</v>
      </c>
    </row>
    <row r="64" spans="1:5" ht="25.5">
      <c r="A64" s="35" t="s">
        <v>56</v>
      </c>
      <c r="E64" s="39" t="s">
        <v>353</v>
      </c>
    </row>
    <row r="65" spans="1:5" ht="25.5">
      <c r="A65" s="35" t="s">
        <v>58</v>
      </c>
      <c r="E65" s="40" t="s">
        <v>354</v>
      </c>
    </row>
    <row r="66" spans="1:5" ht="38.25">
      <c r="A66" t="s">
        <v>60</v>
      </c>
      <c r="E66" s="39" t="s">
        <v>355</v>
      </c>
    </row>
    <row r="67" spans="1:16" ht="12.75">
      <c r="A67" t="s">
        <v>49</v>
      </c>
      <c s="34" t="s">
        <v>50</v>
      </c>
      <c s="34" t="s">
        <v>356</v>
      </c>
      <c s="35" t="s">
        <v>5</v>
      </c>
      <c s="6" t="s">
        <v>357</v>
      </c>
      <c s="36" t="s">
        <v>285</v>
      </c>
      <c s="37">
        <v>631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72</v>
      </c>
      <c>
        <f>(M67*21)/100</f>
      </c>
      <c t="s">
        <v>27</v>
      </c>
    </row>
    <row r="68" spans="1:5" ht="25.5">
      <c r="A68" s="35" t="s">
        <v>56</v>
      </c>
      <c r="E68" s="39" t="s">
        <v>358</v>
      </c>
    </row>
    <row r="69" spans="1:5" ht="12.75">
      <c r="A69" s="35" t="s">
        <v>58</v>
      </c>
      <c r="E69" s="40" t="s">
        <v>359</v>
      </c>
    </row>
    <row r="70" spans="1:5" ht="38.25">
      <c r="A70" t="s">
        <v>60</v>
      </c>
      <c r="E70" s="39" t="s">
        <v>360</v>
      </c>
    </row>
    <row r="71" spans="1:16" ht="12.75">
      <c r="A71" t="s">
        <v>49</v>
      </c>
      <c s="34" t="s">
        <v>62</v>
      </c>
      <c s="34" t="s">
        <v>361</v>
      </c>
      <c s="35" t="s">
        <v>5</v>
      </c>
      <c s="6" t="s">
        <v>362</v>
      </c>
      <c s="36" t="s">
        <v>285</v>
      </c>
      <c s="37">
        <v>1500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72</v>
      </c>
      <c>
        <f>(M71*21)/100</f>
      </c>
      <c t="s">
        <v>27</v>
      </c>
    </row>
    <row r="72" spans="1:5" ht="12.75">
      <c r="A72" s="35" t="s">
        <v>56</v>
      </c>
      <c r="E72" s="39" t="s">
        <v>363</v>
      </c>
    </row>
    <row r="73" spans="1:5" ht="38.25">
      <c r="A73" s="35" t="s">
        <v>58</v>
      </c>
      <c r="E73" s="40" t="s">
        <v>364</v>
      </c>
    </row>
    <row r="74" spans="1:5" ht="25.5">
      <c r="A74" t="s">
        <v>60</v>
      </c>
      <c r="E74" s="39" t="s">
        <v>365</v>
      </c>
    </row>
    <row r="75" spans="1:13" ht="12.75">
      <c r="A75" t="s">
        <v>46</v>
      </c>
      <c r="C75" s="31" t="s">
        <v>27</v>
      </c>
      <c r="E75" s="33" t="s">
        <v>366</v>
      </c>
      <c r="J75" s="32">
        <f>0</f>
      </c>
      <c s="32">
        <f>0</f>
      </c>
      <c s="32">
        <f>0+L76+L80+L84+L88+L92+L96+L100</f>
      </c>
      <c s="32">
        <f>0+M76+M80+M84+M88+M92+M96+M100</f>
      </c>
    </row>
    <row r="76" spans="1:16" ht="12.75">
      <c r="A76" t="s">
        <v>49</v>
      </c>
      <c s="34" t="s">
        <v>137</v>
      </c>
      <c s="34" t="s">
        <v>367</v>
      </c>
      <c s="35" t="s">
        <v>5</v>
      </c>
      <c s="6" t="s">
        <v>368</v>
      </c>
      <c s="36" t="s">
        <v>285</v>
      </c>
      <c s="37">
        <v>81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72</v>
      </c>
      <c>
        <f>(M76*21)/100</f>
      </c>
      <c t="s">
        <v>27</v>
      </c>
    </row>
    <row r="77" spans="1:5" ht="12.75">
      <c r="A77" s="35" t="s">
        <v>56</v>
      </c>
      <c r="E77" s="39" t="s">
        <v>369</v>
      </c>
    </row>
    <row r="78" spans="1:5" ht="12.75">
      <c r="A78" s="35" t="s">
        <v>58</v>
      </c>
      <c r="E78" s="40" t="s">
        <v>370</v>
      </c>
    </row>
    <row r="79" spans="1:5" ht="102">
      <c r="A79" t="s">
        <v>60</v>
      </c>
      <c r="E79" s="39" t="s">
        <v>371</v>
      </c>
    </row>
    <row r="80" spans="1:16" ht="12.75">
      <c r="A80" t="s">
        <v>49</v>
      </c>
      <c s="34" t="s">
        <v>144</v>
      </c>
      <c s="34" t="s">
        <v>372</v>
      </c>
      <c s="35" t="s">
        <v>5</v>
      </c>
      <c s="6" t="s">
        <v>373</v>
      </c>
      <c s="36" t="s">
        <v>285</v>
      </c>
      <c s="37">
        <v>1500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72</v>
      </c>
      <c>
        <f>(M80*21)/100</f>
      </c>
      <c t="s">
        <v>27</v>
      </c>
    </row>
    <row r="81" spans="1:5" ht="12.75">
      <c r="A81" s="35" t="s">
        <v>56</v>
      </c>
      <c r="E81" s="39" t="s">
        <v>374</v>
      </c>
    </row>
    <row r="82" spans="1:5" ht="12.75">
      <c r="A82" s="35" t="s">
        <v>58</v>
      </c>
      <c r="E82" s="40" t="s">
        <v>375</v>
      </c>
    </row>
    <row r="83" spans="1:5" ht="102">
      <c r="A83" t="s">
        <v>60</v>
      </c>
      <c r="E83" s="39" t="s">
        <v>371</v>
      </c>
    </row>
    <row r="84" spans="1:16" ht="12.75">
      <c r="A84" t="s">
        <v>49</v>
      </c>
      <c s="34" t="s">
        <v>149</v>
      </c>
      <c s="34" t="s">
        <v>376</v>
      </c>
      <c s="35" t="s">
        <v>5</v>
      </c>
      <c s="6" t="s">
        <v>377</v>
      </c>
      <c s="36" t="s">
        <v>71</v>
      </c>
      <c s="37">
        <v>94.212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72</v>
      </c>
      <c>
        <f>(M84*21)/100</f>
      </c>
      <c t="s">
        <v>27</v>
      </c>
    </row>
    <row r="85" spans="1:5" ht="12.75">
      <c r="A85" s="35" t="s">
        <v>56</v>
      </c>
      <c r="E85" s="39" t="s">
        <v>378</v>
      </c>
    </row>
    <row r="86" spans="1:5" ht="12.75">
      <c r="A86" s="35" t="s">
        <v>58</v>
      </c>
      <c r="E86" s="40" t="s">
        <v>379</v>
      </c>
    </row>
    <row r="87" spans="1:5" ht="409.5">
      <c r="A87" t="s">
        <v>60</v>
      </c>
      <c r="E87" s="39" t="s">
        <v>380</v>
      </c>
    </row>
    <row r="88" spans="1:16" ht="12.75">
      <c r="A88" t="s">
        <v>49</v>
      </c>
      <c s="34" t="s">
        <v>258</v>
      </c>
      <c s="34" t="s">
        <v>381</v>
      </c>
      <c s="35" t="s">
        <v>5</v>
      </c>
      <c s="6" t="s">
        <v>382</v>
      </c>
      <c s="36" t="s">
        <v>54</v>
      </c>
      <c s="37">
        <v>4.536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72</v>
      </c>
      <c>
        <f>(M88*21)/100</f>
      </c>
      <c t="s">
        <v>27</v>
      </c>
    </row>
    <row r="89" spans="1:5" ht="12.75">
      <c r="A89" s="35" t="s">
        <v>56</v>
      </c>
      <c r="E89" s="39" t="s">
        <v>383</v>
      </c>
    </row>
    <row r="90" spans="1:5" ht="12.75">
      <c r="A90" s="35" t="s">
        <v>58</v>
      </c>
      <c r="E90" s="40" t="s">
        <v>384</v>
      </c>
    </row>
    <row r="91" spans="1:5" ht="267.75">
      <c r="A91" t="s">
        <v>60</v>
      </c>
      <c r="E91" s="39" t="s">
        <v>385</v>
      </c>
    </row>
    <row r="92" spans="1:16" ht="12.75">
      <c r="A92" t="s">
        <v>49</v>
      </c>
      <c s="34" t="s">
        <v>264</v>
      </c>
      <c s="34" t="s">
        <v>386</v>
      </c>
      <c s="35" t="s">
        <v>5</v>
      </c>
      <c s="6" t="s">
        <v>387</v>
      </c>
      <c s="36" t="s">
        <v>85</v>
      </c>
      <c s="37">
        <v>252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72</v>
      </c>
      <c>
        <f>(M92*21)/100</f>
      </c>
      <c t="s">
        <v>27</v>
      </c>
    </row>
    <row r="93" spans="1:5" ht="12.75">
      <c r="A93" s="35" t="s">
        <v>56</v>
      </c>
      <c r="E93" s="39" t="s">
        <v>388</v>
      </c>
    </row>
    <row r="94" spans="1:5" ht="12.75">
      <c r="A94" s="35" t="s">
        <v>58</v>
      </c>
      <c r="E94" s="40" t="s">
        <v>389</v>
      </c>
    </row>
    <row r="95" spans="1:5" ht="191.25">
      <c r="A95" t="s">
        <v>60</v>
      </c>
      <c r="E95" s="39" t="s">
        <v>390</v>
      </c>
    </row>
    <row r="96" spans="1:16" ht="12.75">
      <c r="A96" t="s">
        <v>49</v>
      </c>
      <c s="34" t="s">
        <v>270</v>
      </c>
      <c s="34" t="s">
        <v>391</v>
      </c>
      <c s="35" t="s">
        <v>5</v>
      </c>
      <c s="6" t="s">
        <v>392</v>
      </c>
      <c s="36" t="s">
        <v>85</v>
      </c>
      <c s="37">
        <v>36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72</v>
      </c>
      <c>
        <f>(M96*21)/100</f>
      </c>
      <c t="s">
        <v>27</v>
      </c>
    </row>
    <row r="97" spans="1:5" ht="12.75">
      <c r="A97" s="35" t="s">
        <v>56</v>
      </c>
      <c r="E97" s="39" t="s">
        <v>393</v>
      </c>
    </row>
    <row r="98" spans="1:5" ht="12.75">
      <c r="A98" s="35" t="s">
        <v>58</v>
      </c>
      <c r="E98" s="40" t="s">
        <v>394</v>
      </c>
    </row>
    <row r="99" spans="1:5" ht="191.25">
      <c r="A99" t="s">
        <v>60</v>
      </c>
      <c r="E99" s="39" t="s">
        <v>390</v>
      </c>
    </row>
    <row r="100" spans="1:16" ht="12.75">
      <c r="A100" t="s">
        <v>49</v>
      </c>
      <c s="34" t="s">
        <v>274</v>
      </c>
      <c s="34" t="s">
        <v>395</v>
      </c>
      <c s="35" t="s">
        <v>5</v>
      </c>
      <c s="6" t="s">
        <v>396</v>
      </c>
      <c s="36" t="s">
        <v>285</v>
      </c>
      <c s="37">
        <v>1070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72</v>
      </c>
      <c>
        <f>(M100*21)/100</f>
      </c>
      <c t="s">
        <v>27</v>
      </c>
    </row>
    <row r="101" spans="1:5" ht="25.5">
      <c r="A101" s="35" t="s">
        <v>56</v>
      </c>
      <c r="E101" s="39" t="s">
        <v>397</v>
      </c>
    </row>
    <row r="102" spans="1:5" ht="38.25">
      <c r="A102" s="35" t="s">
        <v>58</v>
      </c>
      <c r="E102" s="40" t="s">
        <v>398</v>
      </c>
    </row>
    <row r="103" spans="1:5" ht="102">
      <c r="A103" t="s">
        <v>60</v>
      </c>
      <c r="E103" s="39" t="s">
        <v>399</v>
      </c>
    </row>
    <row r="104" spans="1:13" ht="12.75">
      <c r="A104" t="s">
        <v>46</v>
      </c>
      <c r="C104" s="31" t="s">
        <v>89</v>
      </c>
      <c r="E104" s="33" t="s">
        <v>400</v>
      </c>
      <c r="J104" s="32">
        <f>0</f>
      </c>
      <c s="32">
        <f>0</f>
      </c>
      <c s="32">
        <f>0+L105+L109+L113+L117+L121</f>
      </c>
      <c s="32">
        <f>0+M105+M109+M113+M117+M121</f>
      </c>
    </row>
    <row r="105" spans="1:16" ht="12.75">
      <c r="A105" t="s">
        <v>49</v>
      </c>
      <c s="34" t="s">
        <v>182</v>
      </c>
      <c s="34" t="s">
        <v>401</v>
      </c>
      <c s="35" t="s">
        <v>5</v>
      </c>
      <c s="6" t="s">
        <v>402</v>
      </c>
      <c s="36" t="s">
        <v>71</v>
      </c>
      <c s="37">
        <v>3.24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72</v>
      </c>
      <c>
        <f>(M105*21)/100</f>
      </c>
      <c t="s">
        <v>27</v>
      </c>
    </row>
    <row r="106" spans="1:5" ht="12.75">
      <c r="A106" s="35" t="s">
        <v>56</v>
      </c>
      <c r="E106" s="39" t="s">
        <v>403</v>
      </c>
    </row>
    <row r="107" spans="1:5" ht="12.75">
      <c r="A107" s="35" t="s">
        <v>58</v>
      </c>
      <c r="E107" s="40" t="s">
        <v>404</v>
      </c>
    </row>
    <row r="108" spans="1:5" ht="369.75">
      <c r="A108" t="s">
        <v>60</v>
      </c>
      <c r="E108" s="39" t="s">
        <v>405</v>
      </c>
    </row>
    <row r="109" spans="1:16" ht="12.75">
      <c r="A109" t="s">
        <v>49</v>
      </c>
      <c s="34" t="s">
        <v>406</v>
      </c>
      <c s="34" t="s">
        <v>407</v>
      </c>
      <c s="35" t="s">
        <v>5</v>
      </c>
      <c s="6" t="s">
        <v>408</v>
      </c>
      <c s="36" t="s">
        <v>71</v>
      </c>
      <c s="37">
        <v>127.02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72</v>
      </c>
      <c>
        <f>(M109*21)/100</f>
      </c>
      <c t="s">
        <v>27</v>
      </c>
    </row>
    <row r="110" spans="1:5" ht="25.5">
      <c r="A110" s="35" t="s">
        <v>56</v>
      </c>
      <c r="E110" s="39" t="s">
        <v>409</v>
      </c>
    </row>
    <row r="111" spans="1:5" ht="12.75">
      <c r="A111" s="35" t="s">
        <v>58</v>
      </c>
      <c r="E111" s="40" t="s">
        <v>410</v>
      </c>
    </row>
    <row r="112" spans="1:5" ht="369.75">
      <c r="A112" t="s">
        <v>60</v>
      </c>
      <c r="E112" s="39" t="s">
        <v>411</v>
      </c>
    </row>
    <row r="113" spans="1:16" ht="12.75">
      <c r="A113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71</v>
      </c>
      <c s="37">
        <v>1.3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72</v>
      </c>
      <c>
        <f>(M113*21)/100</f>
      </c>
      <c t="s">
        <v>27</v>
      </c>
    </row>
    <row r="114" spans="1:5" ht="12.75">
      <c r="A114" s="35" t="s">
        <v>56</v>
      </c>
      <c r="E114" s="39" t="s">
        <v>415</v>
      </c>
    </row>
    <row r="115" spans="1:5" ht="38.25">
      <c r="A115" s="35" t="s">
        <v>58</v>
      </c>
      <c r="E115" s="40" t="s">
        <v>416</v>
      </c>
    </row>
    <row r="116" spans="1:5" ht="369.75">
      <c r="A116" t="s">
        <v>60</v>
      </c>
      <c r="E116" s="39" t="s">
        <v>411</v>
      </c>
    </row>
    <row r="117" spans="1:16" ht="12.75">
      <c r="A117" t="s">
        <v>49</v>
      </c>
      <c s="34" t="s">
        <v>417</v>
      </c>
      <c s="34" t="s">
        <v>418</v>
      </c>
      <c s="35" t="s">
        <v>5</v>
      </c>
      <c s="6" t="s">
        <v>419</v>
      </c>
      <c s="36" t="s">
        <v>71</v>
      </c>
      <c s="37">
        <v>23.1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72</v>
      </c>
      <c>
        <f>(M117*21)/100</f>
      </c>
      <c t="s">
        <v>27</v>
      </c>
    </row>
    <row r="118" spans="1:5" ht="25.5">
      <c r="A118" s="35" t="s">
        <v>56</v>
      </c>
      <c r="E118" s="39" t="s">
        <v>420</v>
      </c>
    </row>
    <row r="119" spans="1:5" ht="12.75">
      <c r="A119" s="35" t="s">
        <v>58</v>
      </c>
      <c r="E119" s="40" t="s">
        <v>421</v>
      </c>
    </row>
    <row r="120" spans="1:5" ht="38.25">
      <c r="A120" t="s">
        <v>60</v>
      </c>
      <c r="E120" s="39" t="s">
        <v>422</v>
      </c>
    </row>
    <row r="121" spans="1:16" ht="12.75">
      <c r="A121" t="s">
        <v>49</v>
      </c>
      <c s="34" t="s">
        <v>423</v>
      </c>
      <c s="34" t="s">
        <v>424</v>
      </c>
      <c s="35" t="s">
        <v>5</v>
      </c>
      <c s="6" t="s">
        <v>425</v>
      </c>
      <c s="36" t="s">
        <v>71</v>
      </c>
      <c s="37">
        <v>2.6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72</v>
      </c>
      <c>
        <f>(M121*21)/100</f>
      </c>
      <c t="s">
        <v>27</v>
      </c>
    </row>
    <row r="122" spans="1:5" ht="25.5">
      <c r="A122" s="35" t="s">
        <v>56</v>
      </c>
      <c r="E122" s="39" t="s">
        <v>426</v>
      </c>
    </row>
    <row r="123" spans="1:5" ht="63.75">
      <c r="A123" s="35" t="s">
        <v>58</v>
      </c>
      <c r="E123" s="40" t="s">
        <v>427</v>
      </c>
    </row>
    <row r="124" spans="1:5" ht="102">
      <c r="A124" t="s">
        <v>60</v>
      </c>
      <c r="E124" s="39" t="s">
        <v>428</v>
      </c>
    </row>
    <row r="125" spans="1:13" ht="12.75">
      <c r="A125" t="s">
        <v>46</v>
      </c>
      <c r="C125" s="31" t="s">
        <v>95</v>
      </c>
      <c r="E125" s="33" t="s">
        <v>187</v>
      </c>
      <c r="J125" s="32">
        <f>0</f>
      </c>
      <c s="32">
        <f>0</f>
      </c>
      <c s="32">
        <f>0+L126+L130+L134+L138</f>
      </c>
      <c s="32">
        <f>0+M126+M130+M134+M138</f>
      </c>
    </row>
    <row r="126" spans="1:16" ht="25.5">
      <c r="A126" t="s">
        <v>49</v>
      </c>
      <c s="34" t="s">
        <v>429</v>
      </c>
      <c s="34" t="s">
        <v>430</v>
      </c>
      <c s="35" t="s">
        <v>5</v>
      </c>
      <c s="6" t="s">
        <v>431</v>
      </c>
      <c s="36" t="s">
        <v>71</v>
      </c>
      <c s="37">
        <v>576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72</v>
      </c>
      <c>
        <f>(M126*21)/100</f>
      </c>
      <c t="s">
        <v>27</v>
      </c>
    </row>
    <row r="127" spans="1:5" ht="25.5">
      <c r="A127" s="35" t="s">
        <v>56</v>
      </c>
      <c r="E127" s="39" t="s">
        <v>432</v>
      </c>
    </row>
    <row r="128" spans="1:5" ht="25.5">
      <c r="A128" s="35" t="s">
        <v>58</v>
      </c>
      <c r="E128" s="40" t="s">
        <v>433</v>
      </c>
    </row>
    <row r="129" spans="1:5" ht="280.5">
      <c r="A129" t="s">
        <v>60</v>
      </c>
      <c r="E129" s="39" t="s">
        <v>434</v>
      </c>
    </row>
    <row r="130" spans="1:16" ht="25.5">
      <c r="A130" t="s">
        <v>49</v>
      </c>
      <c s="34" t="s">
        <v>435</v>
      </c>
      <c s="34" t="s">
        <v>436</v>
      </c>
      <c s="35" t="s">
        <v>5</v>
      </c>
      <c s="6" t="s">
        <v>437</v>
      </c>
      <c s="36" t="s">
        <v>71</v>
      </c>
      <c s="37">
        <v>436.65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</v>
      </c>
      <c>
        <f>(M130*21)/100</f>
      </c>
      <c t="s">
        <v>27</v>
      </c>
    </row>
    <row r="131" spans="1:5" ht="12.75">
      <c r="A131" s="35" t="s">
        <v>56</v>
      </c>
      <c r="E131" s="39" t="s">
        <v>438</v>
      </c>
    </row>
    <row r="132" spans="1:5" ht="89.25">
      <c r="A132" s="35" t="s">
        <v>58</v>
      </c>
      <c r="E132" s="40" t="s">
        <v>439</v>
      </c>
    </row>
    <row r="133" spans="1:5" ht="255">
      <c r="A133" t="s">
        <v>60</v>
      </c>
      <c r="E133" s="39" t="s">
        <v>440</v>
      </c>
    </row>
    <row r="134" spans="1:16" ht="25.5">
      <c r="A134" t="s">
        <v>49</v>
      </c>
      <c s="34" t="s">
        <v>441</v>
      </c>
      <c s="34" t="s">
        <v>442</v>
      </c>
      <c s="35" t="s">
        <v>5</v>
      </c>
      <c s="6" t="s">
        <v>443</v>
      </c>
      <c s="36" t="s">
        <v>285</v>
      </c>
      <c s="37">
        <v>1455.5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72</v>
      </c>
      <c>
        <f>(M134*21)/100</f>
      </c>
      <c t="s">
        <v>27</v>
      </c>
    </row>
    <row r="135" spans="1:5" ht="12.75">
      <c r="A135" s="35" t="s">
        <v>56</v>
      </c>
      <c r="E135" s="39" t="s">
        <v>444</v>
      </c>
    </row>
    <row r="136" spans="1:5" ht="89.25">
      <c r="A136" s="35" t="s">
        <v>58</v>
      </c>
      <c r="E136" s="40" t="s">
        <v>445</v>
      </c>
    </row>
    <row r="137" spans="1:5" ht="178.5">
      <c r="A137" t="s">
        <v>60</v>
      </c>
      <c r="E137" s="39" t="s">
        <v>446</v>
      </c>
    </row>
    <row r="138" spans="1:16" ht="25.5">
      <c r="A138" t="s">
        <v>49</v>
      </c>
      <c s="34" t="s">
        <v>447</v>
      </c>
      <c s="34" t="s">
        <v>448</v>
      </c>
      <c s="35" t="s">
        <v>5</v>
      </c>
      <c s="6" t="s">
        <v>449</v>
      </c>
      <c s="36" t="s">
        <v>285</v>
      </c>
      <c s="37">
        <v>2985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</v>
      </c>
      <c>
        <f>(M138*21)/100</f>
      </c>
      <c t="s">
        <v>27</v>
      </c>
    </row>
    <row r="139" spans="1:5" ht="25.5">
      <c r="A139" s="35" t="s">
        <v>56</v>
      </c>
      <c r="E139" s="39" t="s">
        <v>450</v>
      </c>
    </row>
    <row r="140" spans="1:5" ht="12.75">
      <c r="A140" s="35" t="s">
        <v>58</v>
      </c>
      <c r="E140" s="40" t="s">
        <v>451</v>
      </c>
    </row>
    <row r="141" spans="1:5" ht="178.5">
      <c r="A141" t="s">
        <v>60</v>
      </c>
      <c r="E141" s="39" t="s">
        <v>446</v>
      </c>
    </row>
    <row r="142" spans="1:13" ht="12.75">
      <c r="A142" t="s">
        <v>46</v>
      </c>
      <c r="C142" s="31" t="s">
        <v>110</v>
      </c>
      <c r="E142" s="33" t="s">
        <v>452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49</v>
      </c>
      <c s="34" t="s">
        <v>453</v>
      </c>
      <c s="34" t="s">
        <v>454</v>
      </c>
      <c s="35" t="s">
        <v>5</v>
      </c>
      <c s="6" t="s">
        <v>455</v>
      </c>
      <c s="36" t="s">
        <v>85</v>
      </c>
      <c s="37">
        <v>27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72</v>
      </c>
      <c>
        <f>(M143*21)/100</f>
      </c>
      <c t="s">
        <v>27</v>
      </c>
    </row>
    <row r="144" spans="1:5" ht="12.75">
      <c r="A144" s="35" t="s">
        <v>56</v>
      </c>
      <c r="E144" s="39" t="s">
        <v>456</v>
      </c>
    </row>
    <row r="145" spans="1:5" ht="12.75">
      <c r="A145" s="35" t="s">
        <v>58</v>
      </c>
      <c r="E145" s="40" t="s">
        <v>457</v>
      </c>
    </row>
    <row r="146" spans="1:5" ht="242.25">
      <c r="A146" t="s">
        <v>60</v>
      </c>
      <c r="E146" s="39" t="s">
        <v>458</v>
      </c>
    </row>
    <row r="147" spans="1:13" ht="12.75">
      <c r="A147" t="s">
        <v>46</v>
      </c>
      <c r="C147" s="31" t="s">
        <v>116</v>
      </c>
      <c r="E147" s="33" t="s">
        <v>238</v>
      </c>
      <c r="J147" s="32">
        <f>0</f>
      </c>
      <c s="32">
        <f>0</f>
      </c>
      <c s="32">
        <f>0+L148+L152+L156+L160+L164+L168+L172+L176+L180+L184</f>
      </c>
      <c s="32">
        <f>0+M148+M152+M156+M160+M164+M168+M172+M176+M180+M184</f>
      </c>
    </row>
    <row r="148" spans="1:16" ht="12.75">
      <c r="A148" t="s">
        <v>49</v>
      </c>
      <c s="34" t="s">
        <v>459</v>
      </c>
      <c s="34" t="s">
        <v>460</v>
      </c>
      <c s="35" t="s">
        <v>5</v>
      </c>
      <c s="6" t="s">
        <v>461</v>
      </c>
      <c s="36" t="s">
        <v>126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72</v>
      </c>
      <c>
        <f>(M148*21)/100</f>
      </c>
      <c t="s">
        <v>27</v>
      </c>
    </row>
    <row r="149" spans="1:5" ht="25.5">
      <c r="A149" s="35" t="s">
        <v>56</v>
      </c>
      <c r="E149" s="39" t="s">
        <v>462</v>
      </c>
    </row>
    <row r="150" spans="1:5" ht="12.75">
      <c r="A150" s="35" t="s">
        <v>58</v>
      </c>
      <c r="E150" s="40" t="s">
        <v>159</v>
      </c>
    </row>
    <row r="151" spans="1:5" ht="153">
      <c r="A151" t="s">
        <v>60</v>
      </c>
      <c r="E151" s="39" t="s">
        <v>463</v>
      </c>
    </row>
    <row r="152" spans="1:16" ht="12.75">
      <c r="A152" t="s">
        <v>49</v>
      </c>
      <c s="34" t="s">
        <v>464</v>
      </c>
      <c s="34" t="s">
        <v>465</v>
      </c>
      <c s="35" t="s">
        <v>5</v>
      </c>
      <c s="6" t="s">
        <v>466</v>
      </c>
      <c s="36" t="s">
        <v>126</v>
      </c>
      <c s="37">
        <v>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72</v>
      </c>
      <c>
        <f>(M152*21)/100</f>
      </c>
      <c t="s">
        <v>27</v>
      </c>
    </row>
    <row r="153" spans="1:5" ht="76.5">
      <c r="A153" s="35" t="s">
        <v>56</v>
      </c>
      <c r="E153" s="39" t="s">
        <v>467</v>
      </c>
    </row>
    <row r="154" spans="1:5" ht="12.75">
      <c r="A154" s="35" t="s">
        <v>58</v>
      </c>
      <c r="E154" s="40" t="s">
        <v>468</v>
      </c>
    </row>
    <row r="155" spans="1:5" ht="165.75">
      <c r="A155" t="s">
        <v>60</v>
      </c>
      <c r="E155" s="39" t="s">
        <v>469</v>
      </c>
    </row>
    <row r="156" spans="1:16" ht="12.75">
      <c r="A156" t="s">
        <v>49</v>
      </c>
      <c s="34" t="s">
        <v>470</v>
      </c>
      <c s="34" t="s">
        <v>471</v>
      </c>
      <c s="35" t="s">
        <v>5</v>
      </c>
      <c s="6" t="s">
        <v>472</v>
      </c>
      <c s="36" t="s">
        <v>126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72</v>
      </c>
      <c>
        <f>(M156*21)/100</f>
      </c>
      <c t="s">
        <v>27</v>
      </c>
    </row>
    <row r="157" spans="1:5" ht="12.75">
      <c r="A157" s="35" t="s">
        <v>56</v>
      </c>
      <c r="E157" s="39" t="s">
        <v>473</v>
      </c>
    </row>
    <row r="158" spans="1:5" ht="12.75">
      <c r="A158" s="35" t="s">
        <v>58</v>
      </c>
      <c r="E158" s="40" t="s">
        <v>142</v>
      </c>
    </row>
    <row r="159" spans="1:5" ht="153">
      <c r="A159" t="s">
        <v>60</v>
      </c>
      <c r="E159" s="39" t="s">
        <v>474</v>
      </c>
    </row>
    <row r="160" spans="1:16" ht="12.75">
      <c r="A160" t="s">
        <v>49</v>
      </c>
      <c s="34" t="s">
        <v>475</v>
      </c>
      <c s="34" t="s">
        <v>476</v>
      </c>
      <c s="35" t="s">
        <v>5</v>
      </c>
      <c s="6" t="s">
        <v>477</v>
      </c>
      <c s="36" t="s">
        <v>126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72</v>
      </c>
      <c>
        <f>(M160*21)/100</f>
      </c>
      <c t="s">
        <v>27</v>
      </c>
    </row>
    <row r="161" spans="1:5" ht="25.5">
      <c r="A161" s="35" t="s">
        <v>56</v>
      </c>
      <c r="E161" s="39" t="s">
        <v>478</v>
      </c>
    </row>
    <row r="162" spans="1:5" ht="12.75">
      <c r="A162" s="35" t="s">
        <v>58</v>
      </c>
      <c r="E162" s="40" t="s">
        <v>142</v>
      </c>
    </row>
    <row r="163" spans="1:5" ht="76.5">
      <c r="A163" t="s">
        <v>60</v>
      </c>
      <c r="E163" s="39" t="s">
        <v>479</v>
      </c>
    </row>
    <row r="164" spans="1:16" ht="12.75">
      <c r="A164" t="s">
        <v>49</v>
      </c>
      <c s="34" t="s">
        <v>480</v>
      </c>
      <c s="34" t="s">
        <v>481</v>
      </c>
      <c s="35" t="s">
        <v>5</v>
      </c>
      <c s="6" t="s">
        <v>482</v>
      </c>
      <c s="36" t="s">
        <v>85</v>
      </c>
      <c s="37">
        <v>562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72</v>
      </c>
      <c>
        <f>(M164*21)/100</f>
      </c>
      <c t="s">
        <v>27</v>
      </c>
    </row>
    <row r="165" spans="1:5" ht="12.75">
      <c r="A165" s="35" t="s">
        <v>56</v>
      </c>
      <c r="E165" s="39" t="s">
        <v>483</v>
      </c>
    </row>
    <row r="166" spans="1:5" ht="12.75">
      <c r="A166" s="35" t="s">
        <v>58</v>
      </c>
      <c r="E166" s="40" t="s">
        <v>484</v>
      </c>
    </row>
    <row r="167" spans="1:5" ht="89.25">
      <c r="A167" t="s">
        <v>60</v>
      </c>
      <c r="E167" s="39" t="s">
        <v>485</v>
      </c>
    </row>
    <row r="168" spans="1:16" ht="25.5">
      <c r="A168" t="s">
        <v>49</v>
      </c>
      <c s="34" t="s">
        <v>486</v>
      </c>
      <c s="34" t="s">
        <v>487</v>
      </c>
      <c s="35" t="s">
        <v>5</v>
      </c>
      <c s="6" t="s">
        <v>488</v>
      </c>
      <c s="36" t="s">
        <v>85</v>
      </c>
      <c s="37">
        <v>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72</v>
      </c>
      <c>
        <f>(M168*21)/100</f>
      </c>
      <c t="s">
        <v>27</v>
      </c>
    </row>
    <row r="169" spans="1:5" ht="12.75">
      <c r="A169" s="35" t="s">
        <v>56</v>
      </c>
      <c r="E169" s="39" t="s">
        <v>489</v>
      </c>
    </row>
    <row r="170" spans="1:5" ht="12.75">
      <c r="A170" s="35" t="s">
        <v>58</v>
      </c>
      <c r="E170" s="40" t="s">
        <v>468</v>
      </c>
    </row>
    <row r="171" spans="1:5" ht="76.5">
      <c r="A171" t="s">
        <v>60</v>
      </c>
      <c r="E171" s="39" t="s">
        <v>490</v>
      </c>
    </row>
    <row r="172" spans="1:16" ht="12.75">
      <c r="A172" t="s">
        <v>49</v>
      </c>
      <c s="34" t="s">
        <v>491</v>
      </c>
      <c s="34" t="s">
        <v>492</v>
      </c>
      <c s="35" t="s">
        <v>5</v>
      </c>
      <c s="6" t="s">
        <v>493</v>
      </c>
      <c s="36" t="s">
        <v>126</v>
      </c>
      <c s="37">
        <v>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72</v>
      </c>
      <c>
        <f>(M172*21)/100</f>
      </c>
      <c t="s">
        <v>27</v>
      </c>
    </row>
    <row r="173" spans="1:5" ht="76.5">
      <c r="A173" s="35" t="s">
        <v>56</v>
      </c>
      <c r="E173" s="39" t="s">
        <v>494</v>
      </c>
    </row>
    <row r="174" spans="1:5" ht="12.75">
      <c r="A174" s="35" t="s">
        <v>58</v>
      </c>
      <c r="E174" s="40" t="s">
        <v>468</v>
      </c>
    </row>
    <row r="175" spans="1:5" ht="127.5">
      <c r="A175" t="s">
        <v>60</v>
      </c>
      <c r="E175" s="39" t="s">
        <v>495</v>
      </c>
    </row>
    <row r="176" spans="1:16" ht="12.75">
      <c r="A176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85</v>
      </c>
      <c s="37">
        <v>20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72</v>
      </c>
      <c>
        <f>(M176*21)/100</f>
      </c>
      <c t="s">
        <v>27</v>
      </c>
    </row>
    <row r="177" spans="1:5" ht="12.75">
      <c r="A177" s="35" t="s">
        <v>56</v>
      </c>
      <c r="E177" s="39" t="s">
        <v>499</v>
      </c>
    </row>
    <row r="178" spans="1:5" ht="12.75">
      <c r="A178" s="35" t="s">
        <v>58</v>
      </c>
      <c r="E178" s="40" t="s">
        <v>500</v>
      </c>
    </row>
    <row r="179" spans="1:5" ht="76.5">
      <c r="A179" t="s">
        <v>60</v>
      </c>
      <c r="E179" s="39" t="s">
        <v>501</v>
      </c>
    </row>
    <row r="180" spans="1:16" ht="12.75">
      <c r="A180" t="s">
        <v>49</v>
      </c>
      <c s="34" t="s">
        <v>502</v>
      </c>
      <c s="34" t="s">
        <v>503</v>
      </c>
      <c s="35" t="s">
        <v>5</v>
      </c>
      <c s="6" t="s">
        <v>504</v>
      </c>
      <c s="36" t="s">
        <v>85</v>
      </c>
      <c s="37">
        <v>41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72</v>
      </c>
      <c>
        <f>(M180*21)/100</f>
      </c>
      <c t="s">
        <v>27</v>
      </c>
    </row>
    <row r="181" spans="1:5" ht="12.75">
      <c r="A181" s="35" t="s">
        <v>56</v>
      </c>
      <c r="E181" s="39" t="s">
        <v>505</v>
      </c>
    </row>
    <row r="182" spans="1:5" ht="38.25">
      <c r="A182" s="35" t="s">
        <v>58</v>
      </c>
      <c r="E182" s="40" t="s">
        <v>506</v>
      </c>
    </row>
    <row r="183" spans="1:5" ht="76.5">
      <c r="A183" t="s">
        <v>60</v>
      </c>
      <c r="E183" s="39" t="s">
        <v>507</v>
      </c>
    </row>
    <row r="184" spans="1:16" ht="12.75">
      <c r="A184" t="s">
        <v>49</v>
      </c>
      <c s="34" t="s">
        <v>508</v>
      </c>
      <c s="34" t="s">
        <v>509</v>
      </c>
      <c s="35" t="s">
        <v>5</v>
      </c>
      <c s="6" t="s">
        <v>510</v>
      </c>
      <c s="36" t="s">
        <v>85</v>
      </c>
      <c s="37">
        <v>55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72</v>
      </c>
      <c>
        <f>(M184*21)/100</f>
      </c>
      <c t="s">
        <v>27</v>
      </c>
    </row>
    <row r="185" spans="1:5" ht="25.5">
      <c r="A185" s="35" t="s">
        <v>56</v>
      </c>
      <c r="E185" s="39" t="s">
        <v>511</v>
      </c>
    </row>
    <row r="186" spans="1:5" ht="12.75">
      <c r="A186" s="35" t="s">
        <v>58</v>
      </c>
      <c r="E186" s="40" t="s">
        <v>512</v>
      </c>
    </row>
    <row r="187" spans="1:5" ht="76.5">
      <c r="A187" t="s">
        <v>60</v>
      </c>
      <c r="E187" s="39" t="s">
        <v>507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177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177</v>
      </c>
      <c r="E4" s="26" t="s">
        <v>178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COUNTIFS(L8:L57,"=0",A8:A57,"P")+COUNTIFS(L8:L57,"",A8:A57,"P")+SUM(Q8:Q57)</f>
      </c>
    </row>
    <row r="8" spans="1:13" ht="12.75">
      <c r="A8" t="s">
        <v>44</v>
      </c>
      <c r="C8" s="28" t="s">
        <v>515</v>
      </c>
      <c r="E8" s="30" t="s">
        <v>514</v>
      </c>
      <c r="J8" s="29">
        <f>0+J9+J26+J31+J44</f>
      </c>
      <c s="29">
        <f>0+K9+K26+K31+K44</f>
      </c>
      <c s="29">
        <f>0+L9+L26+L31+L44</f>
      </c>
      <c s="29">
        <f>0+M9+M26+M31+M44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</v>
      </c>
      <c s="34" t="s">
        <v>516</v>
      </c>
      <c s="35" t="s">
        <v>5</v>
      </c>
      <c s="6" t="s">
        <v>517</v>
      </c>
      <c s="36" t="s">
        <v>140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38.25">
      <c r="A11" s="35" t="s">
        <v>56</v>
      </c>
      <c r="E11" s="39" t="s">
        <v>518</v>
      </c>
    </row>
    <row r="12" spans="1:5" ht="12.75">
      <c r="A12" s="35" t="s">
        <v>58</v>
      </c>
      <c r="E12" s="40" t="s">
        <v>142</v>
      </c>
    </row>
    <row r="13" spans="1:5" ht="12.75">
      <c r="A13" t="s">
        <v>60</v>
      </c>
      <c r="E13" s="39" t="s">
        <v>519</v>
      </c>
    </row>
    <row r="14" spans="1:16" ht="25.5">
      <c r="A14" t="s">
        <v>49</v>
      </c>
      <c s="34" t="s">
        <v>123</v>
      </c>
      <c s="34" t="s">
        <v>520</v>
      </c>
      <c s="35" t="s">
        <v>521</v>
      </c>
      <c s="6" t="s">
        <v>522</v>
      </c>
      <c s="36" t="s">
        <v>54</v>
      </c>
      <c s="37">
        <v>145.2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523</v>
      </c>
    </row>
    <row r="17" spans="1:5" ht="165.75">
      <c r="A17" t="s">
        <v>60</v>
      </c>
      <c r="E17" s="39" t="s">
        <v>61</v>
      </c>
    </row>
    <row r="18" spans="1:16" ht="12.75">
      <c r="A18" t="s">
        <v>49</v>
      </c>
      <c s="34" t="s">
        <v>130</v>
      </c>
      <c s="34" t="s">
        <v>524</v>
      </c>
      <c s="35" t="s">
        <v>5</v>
      </c>
      <c s="6" t="s">
        <v>525</v>
      </c>
      <c s="36" t="s">
        <v>285</v>
      </c>
      <c s="37">
        <v>980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56</v>
      </c>
      <c r="E19" s="39" t="s">
        <v>526</v>
      </c>
    </row>
    <row r="20" spans="1:5" ht="12.75">
      <c r="A20" s="35" t="s">
        <v>58</v>
      </c>
      <c r="E20" s="40" t="s">
        <v>527</v>
      </c>
    </row>
    <row r="21" spans="1:5" ht="12.75">
      <c r="A21" t="s">
        <v>60</v>
      </c>
      <c r="E21" s="39" t="s">
        <v>528</v>
      </c>
    </row>
    <row r="22" spans="1:16" ht="12.75">
      <c r="A22" t="s">
        <v>49</v>
      </c>
      <c s="34" t="s">
        <v>50</v>
      </c>
      <c s="34" t="s">
        <v>529</v>
      </c>
      <c s="35" t="s">
        <v>5</v>
      </c>
      <c s="6" t="s">
        <v>530</v>
      </c>
      <c s="36" t="s">
        <v>285</v>
      </c>
      <c s="37">
        <v>980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72</v>
      </c>
      <c>
        <f>(M22*21)/100</f>
      </c>
      <c t="s">
        <v>27</v>
      </c>
    </row>
    <row r="23" spans="1:5" ht="12.75">
      <c r="A23" s="35" t="s">
        <v>56</v>
      </c>
      <c r="E23" s="39" t="s">
        <v>531</v>
      </c>
    </row>
    <row r="24" spans="1:5" ht="12.75">
      <c r="A24" s="35" t="s">
        <v>58</v>
      </c>
      <c r="E24" s="40" t="s">
        <v>532</v>
      </c>
    </row>
    <row r="25" spans="1:5" ht="12.75">
      <c r="A25" t="s">
        <v>60</v>
      </c>
      <c r="E25" s="39" t="s">
        <v>528</v>
      </c>
    </row>
    <row r="26" spans="1:13" ht="12.75">
      <c r="A26" t="s">
        <v>46</v>
      </c>
      <c r="C26" s="31" t="s">
        <v>4</v>
      </c>
      <c r="E26" s="33" t="s">
        <v>68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27</v>
      </c>
      <c s="34" t="s">
        <v>533</v>
      </c>
      <c s="35" t="s">
        <v>5</v>
      </c>
      <c s="6" t="s">
        <v>534</v>
      </c>
      <c s="36" t="s">
        <v>71</v>
      </c>
      <c s="37">
        <v>72.6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535</v>
      </c>
    </row>
    <row r="29" spans="1:5" ht="12.75">
      <c r="A29" s="35" t="s">
        <v>58</v>
      </c>
      <c r="E29" s="40" t="s">
        <v>536</v>
      </c>
    </row>
    <row r="30" spans="1:5" ht="63.75">
      <c r="A30" t="s">
        <v>60</v>
      </c>
      <c r="E30" s="39" t="s">
        <v>314</v>
      </c>
    </row>
    <row r="31" spans="1:13" ht="12.75">
      <c r="A31" t="s">
        <v>46</v>
      </c>
      <c r="C31" s="31" t="s">
        <v>95</v>
      </c>
      <c r="E31" s="33" t="s">
        <v>187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26</v>
      </c>
      <c s="34" t="s">
        <v>537</v>
      </c>
      <c s="35" t="s">
        <v>5</v>
      </c>
      <c s="6" t="s">
        <v>538</v>
      </c>
      <c s="36" t="s">
        <v>285</v>
      </c>
      <c s="37">
        <v>726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72</v>
      </c>
      <c>
        <f>(M32*21)/100</f>
      </c>
      <c t="s">
        <v>27</v>
      </c>
    </row>
    <row r="33" spans="1:5" ht="12.75">
      <c r="A33" s="35" t="s">
        <v>56</v>
      </c>
      <c r="E33" s="39" t="s">
        <v>539</v>
      </c>
    </row>
    <row r="34" spans="1:5" ht="12.75">
      <c r="A34" s="35" t="s">
        <v>58</v>
      </c>
      <c r="E34" s="40" t="s">
        <v>540</v>
      </c>
    </row>
    <row r="35" spans="1:5" ht="51">
      <c r="A35" t="s">
        <v>60</v>
      </c>
      <c r="E35" s="39" t="s">
        <v>541</v>
      </c>
    </row>
    <row r="36" spans="1:16" ht="12.75">
      <c r="A36" t="s">
        <v>49</v>
      </c>
      <c s="34" t="s">
        <v>89</v>
      </c>
      <c s="34" t="s">
        <v>542</v>
      </c>
      <c s="35" t="s">
        <v>5</v>
      </c>
      <c s="6" t="s">
        <v>543</v>
      </c>
      <c s="36" t="s">
        <v>285</v>
      </c>
      <c s="37">
        <v>726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72</v>
      </c>
      <c>
        <f>(M36*21)/100</f>
      </c>
      <c t="s">
        <v>27</v>
      </c>
    </row>
    <row r="37" spans="1:5" ht="12.75">
      <c r="A37" s="35" t="s">
        <v>56</v>
      </c>
      <c r="E37" s="39" t="s">
        <v>539</v>
      </c>
    </row>
    <row r="38" spans="1:5" ht="12.75">
      <c r="A38" s="35" t="s">
        <v>58</v>
      </c>
      <c r="E38" s="40" t="s">
        <v>540</v>
      </c>
    </row>
    <row r="39" spans="1:5" ht="51">
      <c r="A39" t="s">
        <v>60</v>
      </c>
      <c r="E39" s="39" t="s">
        <v>541</v>
      </c>
    </row>
    <row r="40" spans="1:16" ht="25.5">
      <c r="A40" t="s">
        <v>49</v>
      </c>
      <c s="34" t="s">
        <v>95</v>
      </c>
      <c s="34" t="s">
        <v>544</v>
      </c>
      <c s="35" t="s">
        <v>5</v>
      </c>
      <c s="6" t="s">
        <v>545</v>
      </c>
      <c s="36" t="s">
        <v>285</v>
      </c>
      <c s="37">
        <v>726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72</v>
      </c>
      <c>
        <f>(M40*21)/100</f>
      </c>
      <c t="s">
        <v>27</v>
      </c>
    </row>
    <row r="41" spans="1:5" ht="12.75">
      <c r="A41" s="35" t="s">
        <v>56</v>
      </c>
      <c r="E41" s="39" t="s">
        <v>539</v>
      </c>
    </row>
    <row r="42" spans="1:5" ht="12.75">
      <c r="A42" s="35" t="s">
        <v>58</v>
      </c>
      <c r="E42" s="40" t="s">
        <v>540</v>
      </c>
    </row>
    <row r="43" spans="1:5" ht="140.25">
      <c r="A43" t="s">
        <v>60</v>
      </c>
      <c r="E43" s="39" t="s">
        <v>546</v>
      </c>
    </row>
    <row r="44" spans="1:13" ht="12.75">
      <c r="A44" t="s">
        <v>46</v>
      </c>
      <c r="C44" s="31" t="s">
        <v>116</v>
      </c>
      <c r="E44" s="33" t="s">
        <v>238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100</v>
      </c>
      <c s="34" t="s">
        <v>547</v>
      </c>
      <c s="35" t="s">
        <v>5</v>
      </c>
      <c s="6" t="s">
        <v>548</v>
      </c>
      <c s="36" t="s">
        <v>549</v>
      </c>
      <c s="37">
        <v>1620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12.75">
      <c r="A46" s="35" t="s">
        <v>56</v>
      </c>
      <c r="E46" s="39" t="s">
        <v>550</v>
      </c>
    </row>
    <row r="47" spans="1:5" ht="12.75">
      <c r="A47" s="35" t="s">
        <v>58</v>
      </c>
      <c r="E47" s="40" t="s">
        <v>551</v>
      </c>
    </row>
    <row r="48" spans="1:5" ht="25.5">
      <c r="A48" t="s">
        <v>60</v>
      </c>
      <c r="E48" s="39" t="s">
        <v>552</v>
      </c>
    </row>
    <row r="49" spans="1:16" ht="25.5">
      <c r="A49" t="s">
        <v>49</v>
      </c>
      <c s="34" t="s">
        <v>81</v>
      </c>
      <c s="34" t="s">
        <v>283</v>
      </c>
      <c s="35" t="s">
        <v>5</v>
      </c>
      <c s="6" t="s">
        <v>284</v>
      </c>
      <c s="36" t="s">
        <v>285</v>
      </c>
      <c s="37">
        <v>10.8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12.75">
      <c r="A51" s="35" t="s">
        <v>58</v>
      </c>
      <c r="E51" s="40" t="s">
        <v>286</v>
      </c>
    </row>
    <row r="52" spans="1:5" ht="178.5">
      <c r="A52" t="s">
        <v>60</v>
      </c>
      <c r="E52" s="39" t="s">
        <v>287</v>
      </c>
    </row>
    <row r="53" spans="1:16" ht="12.75">
      <c r="A53" t="s">
        <v>49</v>
      </c>
      <c s="34" t="s">
        <v>110</v>
      </c>
      <c s="34" t="s">
        <v>553</v>
      </c>
      <c s="35" t="s">
        <v>5</v>
      </c>
      <c s="6" t="s">
        <v>554</v>
      </c>
      <c s="36" t="s">
        <v>285</v>
      </c>
      <c s="37">
        <v>64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72</v>
      </c>
      <c>
        <f>(M53*21)/100</f>
      </c>
      <c t="s">
        <v>27</v>
      </c>
    </row>
    <row r="54" spans="1:5" ht="12.75">
      <c r="A54" s="35" t="s">
        <v>56</v>
      </c>
      <c r="E54" s="39" t="s">
        <v>555</v>
      </c>
    </row>
    <row r="55" spans="1:5" ht="12.75">
      <c r="A55" s="35" t="s">
        <v>58</v>
      </c>
      <c r="E55" s="40" t="s">
        <v>556</v>
      </c>
    </row>
    <row r="56" spans="1:5" ht="25.5">
      <c r="A56" t="s">
        <v>60</v>
      </c>
      <c r="E56" s="39" t="s">
        <v>557</v>
      </c>
    </row>
    <row r="57" spans="1:16" ht="12.75">
      <c r="A57" t="s">
        <v>49</v>
      </c>
      <c s="34" t="s">
        <v>116</v>
      </c>
      <c s="34" t="s">
        <v>288</v>
      </c>
      <c s="35" t="s">
        <v>5</v>
      </c>
      <c s="6" t="s">
        <v>289</v>
      </c>
      <c s="36" t="s">
        <v>285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72</v>
      </c>
      <c>
        <f>(M57*21)/100</f>
      </c>
      <c t="s">
        <v>27</v>
      </c>
    </row>
    <row r="58" spans="1:5" ht="12.75">
      <c r="A58" s="35" t="s">
        <v>56</v>
      </c>
      <c r="E58" s="39" t="s">
        <v>290</v>
      </c>
    </row>
    <row r="59" spans="1:5" ht="12.75">
      <c r="A59" s="35" t="s">
        <v>58</v>
      </c>
      <c r="E59" s="40" t="s">
        <v>286</v>
      </c>
    </row>
    <row r="60" spans="1:5" ht="178.5">
      <c r="A60" t="s">
        <v>60</v>
      </c>
      <c r="E60" s="39" t="s">
        <v>291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558</v>
      </c>
      <c r="E4" s="26" t="s">
        <v>559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562</v>
      </c>
      <c r="E8" s="30" t="s">
        <v>561</v>
      </c>
      <c r="J8" s="29">
        <f>0+J9+J14+J35+J40+J53+J90+J95+J104+J113+J118</f>
      </c>
      <c s="29">
        <f>0+K9+K14+K35+K40+K53+K90+K95+K104+K113+K118</f>
      </c>
      <c s="29">
        <f>0+L9+L14+L35+L40+L53+L90+L95+L104+L113+L118</f>
      </c>
      <c s="29">
        <f>0+M9+M14+M35+M40+M53+M90+M95+M104+M113+M118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447</v>
      </c>
      <c s="34" t="s">
        <v>51</v>
      </c>
      <c s="35" t="s">
        <v>52</v>
      </c>
      <c s="6" t="s">
        <v>53</v>
      </c>
      <c s="36" t="s">
        <v>54</v>
      </c>
      <c s="37">
        <v>296.977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563</v>
      </c>
    </row>
    <row r="12" spans="1:5" ht="12.75">
      <c r="A12" s="35" t="s">
        <v>58</v>
      </c>
      <c r="E12" s="40" t="s">
        <v>564</v>
      </c>
    </row>
    <row r="13" spans="1:5" ht="165.75">
      <c r="A13" t="s">
        <v>60</v>
      </c>
      <c r="E13" s="39" t="s">
        <v>61</v>
      </c>
    </row>
    <row r="14" spans="1:13" ht="12.75">
      <c r="A14" t="s">
        <v>46</v>
      </c>
      <c r="C14" s="31" t="s">
        <v>4</v>
      </c>
      <c r="E14" s="33" t="s">
        <v>68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4</v>
      </c>
      <c s="34" t="s">
        <v>565</v>
      </c>
      <c s="35" t="s">
        <v>5</v>
      </c>
      <c s="6" t="s">
        <v>566</v>
      </c>
      <c s="36" t="s">
        <v>285</v>
      </c>
      <c s="37">
        <v>65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72</v>
      </c>
      <c>
        <f>(M15*21)/100</f>
      </c>
      <c t="s">
        <v>27</v>
      </c>
    </row>
    <row r="16" spans="1:5" ht="25.5">
      <c r="A16" s="35" t="s">
        <v>56</v>
      </c>
      <c r="E16" s="39" t="s">
        <v>567</v>
      </c>
    </row>
    <row r="17" spans="1:5" ht="12.75">
      <c r="A17" s="35" t="s">
        <v>58</v>
      </c>
      <c r="E17" s="40" t="s">
        <v>568</v>
      </c>
    </row>
    <row r="18" spans="1:5" ht="38.25">
      <c r="A18" t="s">
        <v>60</v>
      </c>
      <c r="E18" s="39" t="s">
        <v>569</v>
      </c>
    </row>
    <row r="19" spans="1:16" ht="12.75">
      <c r="A19" t="s">
        <v>49</v>
      </c>
      <c s="34" t="s">
        <v>27</v>
      </c>
      <c s="34" t="s">
        <v>570</v>
      </c>
      <c s="35" t="s">
        <v>5</v>
      </c>
      <c s="6" t="s">
        <v>571</v>
      </c>
      <c s="36" t="s">
        <v>71</v>
      </c>
      <c s="37">
        <v>51.09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25.5">
      <c r="A20" s="35" t="s">
        <v>56</v>
      </c>
      <c r="E20" s="39" t="s">
        <v>572</v>
      </c>
    </row>
    <row r="21" spans="1:5" ht="63.75">
      <c r="A21" s="35" t="s">
        <v>58</v>
      </c>
      <c r="E21" s="40" t="s">
        <v>573</v>
      </c>
    </row>
    <row r="22" spans="1:5" ht="369.75">
      <c r="A22" t="s">
        <v>60</v>
      </c>
      <c r="E22" s="39" t="s">
        <v>574</v>
      </c>
    </row>
    <row r="23" spans="1:16" ht="12.75">
      <c r="A23" t="s">
        <v>49</v>
      </c>
      <c s="34" t="s">
        <v>26</v>
      </c>
      <c s="34" t="s">
        <v>324</v>
      </c>
      <c s="35" t="s">
        <v>5</v>
      </c>
      <c s="6" t="s">
        <v>575</v>
      </c>
      <c s="36" t="s">
        <v>71</v>
      </c>
      <c s="37">
        <v>113.897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25.5">
      <c r="A24" s="35" t="s">
        <v>56</v>
      </c>
      <c r="E24" s="39" t="s">
        <v>576</v>
      </c>
    </row>
    <row r="25" spans="1:5" ht="38.25">
      <c r="A25" s="35" t="s">
        <v>58</v>
      </c>
      <c r="E25" s="40" t="s">
        <v>577</v>
      </c>
    </row>
    <row r="26" spans="1:5" ht="369.75">
      <c r="A26" t="s">
        <v>60</v>
      </c>
      <c r="E26" s="39" t="s">
        <v>574</v>
      </c>
    </row>
    <row r="27" spans="1:16" ht="12.75">
      <c r="A27" t="s">
        <v>49</v>
      </c>
      <c s="34" t="s">
        <v>89</v>
      </c>
      <c s="34" t="s">
        <v>578</v>
      </c>
      <c s="35" t="s">
        <v>5</v>
      </c>
      <c s="6" t="s">
        <v>579</v>
      </c>
      <c s="36" t="s">
        <v>71</v>
      </c>
      <c s="37">
        <v>16.2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580</v>
      </c>
    </row>
    <row r="29" spans="1:5" ht="12.75">
      <c r="A29" s="35" t="s">
        <v>58</v>
      </c>
      <c r="E29" s="40" t="s">
        <v>581</v>
      </c>
    </row>
    <row r="30" spans="1:5" ht="229.5">
      <c r="A30" t="s">
        <v>60</v>
      </c>
      <c r="E30" s="39" t="s">
        <v>582</v>
      </c>
    </row>
    <row r="31" spans="1:16" ht="12.75">
      <c r="A31" t="s">
        <v>49</v>
      </c>
      <c s="34" t="s">
        <v>95</v>
      </c>
      <c s="34" t="s">
        <v>336</v>
      </c>
      <c s="35" t="s">
        <v>5</v>
      </c>
      <c s="6" t="s">
        <v>583</v>
      </c>
      <c s="36" t="s">
        <v>71</v>
      </c>
      <c s="37">
        <v>4.5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584</v>
      </c>
    </row>
    <row r="33" spans="1:5" ht="12.75">
      <c r="A33" s="35" t="s">
        <v>58</v>
      </c>
      <c r="E33" s="40" t="s">
        <v>585</v>
      </c>
    </row>
    <row r="34" spans="1:5" ht="293.25">
      <c r="A34" t="s">
        <v>60</v>
      </c>
      <c r="E34" s="39" t="s">
        <v>586</v>
      </c>
    </row>
    <row r="35" spans="1:13" ht="12.75">
      <c r="A35" t="s">
        <v>46</v>
      </c>
      <c r="C35" s="31" t="s">
        <v>27</v>
      </c>
      <c r="E35" s="33" t="s">
        <v>366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100</v>
      </c>
      <c s="34" t="s">
        <v>587</v>
      </c>
      <c s="35" t="s">
        <v>5</v>
      </c>
      <c s="6" t="s">
        <v>588</v>
      </c>
      <c s="36" t="s">
        <v>126</v>
      </c>
      <c s="37">
        <v>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38.25">
      <c r="A37" s="35" t="s">
        <v>56</v>
      </c>
      <c r="E37" s="39" t="s">
        <v>589</v>
      </c>
    </row>
    <row r="38" spans="1:5" ht="12.75">
      <c r="A38" s="35" t="s">
        <v>58</v>
      </c>
      <c r="E38" s="40" t="s">
        <v>590</v>
      </c>
    </row>
    <row r="39" spans="1:5" ht="12.75">
      <c r="A39" t="s">
        <v>60</v>
      </c>
      <c r="E39" s="39" t="s">
        <v>591</v>
      </c>
    </row>
    <row r="40" spans="1:13" ht="12.75">
      <c r="A40" t="s">
        <v>46</v>
      </c>
      <c r="C40" s="31" t="s">
        <v>26</v>
      </c>
      <c r="E40" s="33" t="s">
        <v>592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81</v>
      </c>
      <c s="34" t="s">
        <v>593</v>
      </c>
      <c s="35" t="s">
        <v>5</v>
      </c>
      <c s="6" t="s">
        <v>594</v>
      </c>
      <c s="36" t="s">
        <v>71</v>
      </c>
      <c s="37">
        <v>3.498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72</v>
      </c>
      <c>
        <f>(M41*21)/100</f>
      </c>
      <c t="s">
        <v>27</v>
      </c>
    </row>
    <row r="42" spans="1:5" ht="12.75">
      <c r="A42" s="35" t="s">
        <v>56</v>
      </c>
      <c r="E42" s="39" t="s">
        <v>595</v>
      </c>
    </row>
    <row r="43" spans="1:5" ht="38.25">
      <c r="A43" s="35" t="s">
        <v>58</v>
      </c>
      <c r="E43" s="40" t="s">
        <v>596</v>
      </c>
    </row>
    <row r="44" spans="1:5" ht="382.5">
      <c r="A44" t="s">
        <v>60</v>
      </c>
      <c r="E44" s="39" t="s">
        <v>597</v>
      </c>
    </row>
    <row r="45" spans="1:16" ht="12.75">
      <c r="A45" t="s">
        <v>49</v>
      </c>
      <c s="34" t="s">
        <v>110</v>
      </c>
      <c s="34" t="s">
        <v>598</v>
      </c>
      <c s="35" t="s">
        <v>5</v>
      </c>
      <c s="6" t="s">
        <v>599</v>
      </c>
      <c s="36" t="s">
        <v>54</v>
      </c>
      <c s="37">
        <v>0.593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25.5">
      <c r="A46" s="35" t="s">
        <v>56</v>
      </c>
      <c r="E46" s="39" t="s">
        <v>600</v>
      </c>
    </row>
    <row r="47" spans="1:5" ht="12.75">
      <c r="A47" s="35" t="s">
        <v>58</v>
      </c>
      <c r="E47" s="40" t="s">
        <v>601</v>
      </c>
    </row>
    <row r="48" spans="1:5" ht="242.25">
      <c r="A48" t="s">
        <v>60</v>
      </c>
      <c r="E48" s="39" t="s">
        <v>602</v>
      </c>
    </row>
    <row r="49" spans="1:16" ht="12.75">
      <c r="A49" t="s">
        <v>49</v>
      </c>
      <c s="34" t="s">
        <v>116</v>
      </c>
      <c s="34" t="s">
        <v>603</v>
      </c>
      <c s="35" t="s">
        <v>5</v>
      </c>
      <c s="6" t="s">
        <v>604</v>
      </c>
      <c s="36" t="s">
        <v>605</v>
      </c>
      <c s="37">
        <v>622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25.5">
      <c r="A50" s="35" t="s">
        <v>56</v>
      </c>
      <c r="E50" s="39" t="s">
        <v>606</v>
      </c>
    </row>
    <row r="51" spans="1:5" ht="12.75">
      <c r="A51" s="35" t="s">
        <v>58</v>
      </c>
      <c r="E51" s="40" t="s">
        <v>607</v>
      </c>
    </row>
    <row r="52" spans="1:5" ht="293.25">
      <c r="A52" t="s">
        <v>60</v>
      </c>
      <c r="E52" s="39" t="s">
        <v>608</v>
      </c>
    </row>
    <row r="53" spans="1:13" ht="12.75">
      <c r="A53" t="s">
        <v>46</v>
      </c>
      <c r="C53" s="31" t="s">
        <v>89</v>
      </c>
      <c r="E53" s="33" t="s">
        <v>400</v>
      </c>
      <c r="J53" s="32">
        <f>0</f>
      </c>
      <c s="32">
        <f>0</f>
      </c>
      <c s="32">
        <f>0+L54+L58+L62+L66+L70+L74+L78+L82+L86</f>
      </c>
      <c s="32">
        <f>0+M54+M58+M62+M66+M70+M74+M78+M82+M86</f>
      </c>
    </row>
    <row r="54" spans="1:16" ht="12.75">
      <c r="A54" t="s">
        <v>49</v>
      </c>
      <c s="34" t="s">
        <v>123</v>
      </c>
      <c s="34" t="s">
        <v>609</v>
      </c>
      <c s="35" t="s">
        <v>5</v>
      </c>
      <c s="6" t="s">
        <v>610</v>
      </c>
      <c s="36" t="s">
        <v>71</v>
      </c>
      <c s="37">
        <v>29.502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38.25">
      <c r="A55" s="35" t="s">
        <v>56</v>
      </c>
      <c r="E55" s="39" t="s">
        <v>611</v>
      </c>
    </row>
    <row r="56" spans="1:5" ht="51">
      <c r="A56" s="35" t="s">
        <v>58</v>
      </c>
      <c r="E56" s="40" t="s">
        <v>612</v>
      </c>
    </row>
    <row r="57" spans="1:5" ht="369.75">
      <c r="A57" t="s">
        <v>60</v>
      </c>
      <c r="E57" s="39" t="s">
        <v>405</v>
      </c>
    </row>
    <row r="58" spans="1:16" ht="12.75">
      <c r="A58" t="s">
        <v>49</v>
      </c>
      <c s="34" t="s">
        <v>130</v>
      </c>
      <c s="34" t="s">
        <v>613</v>
      </c>
      <c s="35" t="s">
        <v>5</v>
      </c>
      <c s="6" t="s">
        <v>614</v>
      </c>
      <c s="36" t="s">
        <v>54</v>
      </c>
      <c s="37">
        <v>1.778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25.5">
      <c r="A59" s="35" t="s">
        <v>56</v>
      </c>
      <c r="E59" s="39" t="s">
        <v>615</v>
      </c>
    </row>
    <row r="60" spans="1:5" ht="12.75">
      <c r="A60" s="35" t="s">
        <v>58</v>
      </c>
      <c r="E60" s="40" t="s">
        <v>616</v>
      </c>
    </row>
    <row r="61" spans="1:5" ht="267.75">
      <c r="A61" t="s">
        <v>60</v>
      </c>
      <c r="E61" s="39" t="s">
        <v>617</v>
      </c>
    </row>
    <row r="62" spans="1:16" ht="12.75">
      <c r="A62" t="s">
        <v>49</v>
      </c>
      <c s="34" t="s">
        <v>50</v>
      </c>
      <c s="34" t="s">
        <v>618</v>
      </c>
      <c s="35" t="s">
        <v>5</v>
      </c>
      <c s="6" t="s">
        <v>619</v>
      </c>
      <c s="36" t="s">
        <v>54</v>
      </c>
      <c s="37">
        <v>0.278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56</v>
      </c>
      <c r="E63" s="39" t="s">
        <v>620</v>
      </c>
    </row>
    <row r="64" spans="1:5" ht="12.75">
      <c r="A64" s="35" t="s">
        <v>58</v>
      </c>
      <c r="E64" s="40" t="s">
        <v>621</v>
      </c>
    </row>
    <row r="65" spans="1:5" ht="267.75">
      <c r="A65" t="s">
        <v>60</v>
      </c>
      <c r="E65" s="39" t="s">
        <v>617</v>
      </c>
    </row>
    <row r="66" spans="1:16" ht="12.75">
      <c r="A66" t="s">
        <v>49</v>
      </c>
      <c s="34" t="s">
        <v>62</v>
      </c>
      <c s="34" t="s">
        <v>407</v>
      </c>
      <c s="35" t="s">
        <v>5</v>
      </c>
      <c s="6" t="s">
        <v>408</v>
      </c>
      <c s="36" t="s">
        <v>71</v>
      </c>
      <c s="37">
        <v>6.3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622</v>
      </c>
    </row>
    <row r="68" spans="1:5" ht="12.75">
      <c r="A68" s="35" t="s">
        <v>58</v>
      </c>
      <c r="E68" s="40" t="s">
        <v>623</v>
      </c>
    </row>
    <row r="69" spans="1:5" ht="369.75">
      <c r="A69" t="s">
        <v>60</v>
      </c>
      <c r="E69" s="39" t="s">
        <v>411</v>
      </c>
    </row>
    <row r="70" spans="1:16" ht="12.75">
      <c r="A70" t="s">
        <v>49</v>
      </c>
      <c s="34" t="s">
        <v>137</v>
      </c>
      <c s="34" t="s">
        <v>624</v>
      </c>
      <c s="35" t="s">
        <v>5</v>
      </c>
      <c s="6" t="s">
        <v>625</v>
      </c>
      <c s="36" t="s">
        <v>54</v>
      </c>
      <c s="37">
        <v>0.903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38.25">
      <c r="A71" s="35" t="s">
        <v>56</v>
      </c>
      <c r="E71" s="39" t="s">
        <v>626</v>
      </c>
    </row>
    <row r="72" spans="1:5" ht="76.5">
      <c r="A72" s="35" t="s">
        <v>58</v>
      </c>
      <c r="E72" s="40" t="s">
        <v>627</v>
      </c>
    </row>
    <row r="73" spans="1:5" ht="178.5">
      <c r="A73" t="s">
        <v>60</v>
      </c>
      <c r="E73" s="39" t="s">
        <v>628</v>
      </c>
    </row>
    <row r="74" spans="1:16" ht="12.75">
      <c r="A74" t="s">
        <v>49</v>
      </c>
      <c s="34" t="s">
        <v>144</v>
      </c>
      <c s="34" t="s">
        <v>629</v>
      </c>
      <c s="35" t="s">
        <v>5</v>
      </c>
      <c s="6" t="s">
        <v>630</v>
      </c>
      <c s="36" t="s">
        <v>71</v>
      </c>
      <c s="37">
        <v>7.755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38.25">
      <c r="A75" s="35" t="s">
        <v>56</v>
      </c>
      <c r="E75" s="39" t="s">
        <v>631</v>
      </c>
    </row>
    <row r="76" spans="1:5" ht="76.5">
      <c r="A76" s="35" t="s">
        <v>58</v>
      </c>
      <c r="E76" s="40" t="s">
        <v>632</v>
      </c>
    </row>
    <row r="77" spans="1:5" ht="369.75">
      <c r="A77" t="s">
        <v>60</v>
      </c>
      <c r="E77" s="39" t="s">
        <v>411</v>
      </c>
    </row>
    <row r="78" spans="1:16" ht="12.75">
      <c r="A78" t="s">
        <v>49</v>
      </c>
      <c s="34" t="s">
        <v>149</v>
      </c>
      <c s="34" t="s">
        <v>633</v>
      </c>
      <c s="35" t="s">
        <v>5</v>
      </c>
      <c s="6" t="s">
        <v>634</v>
      </c>
      <c s="36" t="s">
        <v>71</v>
      </c>
      <c s="37">
        <v>4.892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25.5">
      <c r="A79" s="35" t="s">
        <v>56</v>
      </c>
      <c r="E79" s="39" t="s">
        <v>635</v>
      </c>
    </row>
    <row r="80" spans="1:5" ht="38.25">
      <c r="A80" s="35" t="s">
        <v>58</v>
      </c>
      <c r="E80" s="40" t="s">
        <v>636</v>
      </c>
    </row>
    <row r="81" spans="1:5" ht="369.75">
      <c r="A81" t="s">
        <v>60</v>
      </c>
      <c r="E81" s="39" t="s">
        <v>411</v>
      </c>
    </row>
    <row r="82" spans="1:16" ht="12.75">
      <c r="A82" t="s">
        <v>49</v>
      </c>
      <c s="34" t="s">
        <v>258</v>
      </c>
      <c s="34" t="s">
        <v>637</v>
      </c>
      <c s="35" t="s">
        <v>5</v>
      </c>
      <c s="6" t="s">
        <v>638</v>
      </c>
      <c s="36" t="s">
        <v>54</v>
      </c>
      <c s="37">
        <v>0.535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7.5">
      <c r="A83" s="35" t="s">
        <v>56</v>
      </c>
      <c r="E83" s="39" t="s">
        <v>639</v>
      </c>
    </row>
    <row r="84" spans="1:5" ht="76.5">
      <c r="A84" s="35" t="s">
        <v>58</v>
      </c>
      <c r="E84" s="40" t="s">
        <v>640</v>
      </c>
    </row>
    <row r="85" spans="1:5" ht="178.5">
      <c r="A85" t="s">
        <v>60</v>
      </c>
      <c r="E85" s="39" t="s">
        <v>641</v>
      </c>
    </row>
    <row r="86" spans="1:16" ht="12.75">
      <c r="A86" t="s">
        <v>49</v>
      </c>
      <c s="34" t="s">
        <v>264</v>
      </c>
      <c s="34" t="s">
        <v>424</v>
      </c>
      <c s="35" t="s">
        <v>5</v>
      </c>
      <c s="6" t="s">
        <v>425</v>
      </c>
      <c s="36" t="s">
        <v>71</v>
      </c>
      <c s="37">
        <v>53.01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63.75">
      <c r="A87" s="35" t="s">
        <v>56</v>
      </c>
      <c r="E87" s="39" t="s">
        <v>642</v>
      </c>
    </row>
    <row r="88" spans="1:5" ht="76.5">
      <c r="A88" s="35" t="s">
        <v>58</v>
      </c>
      <c r="E88" s="40" t="s">
        <v>643</v>
      </c>
    </row>
    <row r="89" spans="1:5" ht="102">
      <c r="A89" t="s">
        <v>60</v>
      </c>
      <c r="E89" s="39" t="s">
        <v>644</v>
      </c>
    </row>
    <row r="90" spans="1:13" ht="12.75">
      <c r="A90" t="s">
        <v>46</v>
      </c>
      <c r="C90" s="31" t="s">
        <v>95</v>
      </c>
      <c r="E90" s="33" t="s">
        <v>187</v>
      </c>
      <c r="J90" s="32">
        <f>0</f>
      </c>
      <c s="32">
        <f>0</f>
      </c>
      <c s="32">
        <f>0+L91</f>
      </c>
      <c s="32">
        <f>0+M91</f>
      </c>
    </row>
    <row r="91" spans="1:16" ht="25.5">
      <c r="A91" t="s">
        <v>49</v>
      </c>
      <c s="34" t="s">
        <v>270</v>
      </c>
      <c s="34" t="s">
        <v>436</v>
      </c>
      <c s="35" t="s">
        <v>5</v>
      </c>
      <c s="6" t="s">
        <v>437</v>
      </c>
      <c s="36" t="s">
        <v>71</v>
      </c>
      <c s="37">
        <v>8.2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72</v>
      </c>
      <c>
        <f>(M91*21)/100</f>
      </c>
      <c t="s">
        <v>27</v>
      </c>
    </row>
    <row r="92" spans="1:5" ht="25.5">
      <c r="A92" s="35" t="s">
        <v>56</v>
      </c>
      <c r="E92" s="39" t="s">
        <v>645</v>
      </c>
    </row>
    <row r="93" spans="1:5" ht="12.75">
      <c r="A93" s="35" t="s">
        <v>58</v>
      </c>
      <c r="E93" s="40" t="s">
        <v>646</v>
      </c>
    </row>
    <row r="94" spans="1:5" ht="255">
      <c r="A94" t="s">
        <v>60</v>
      </c>
      <c r="E94" s="39" t="s">
        <v>440</v>
      </c>
    </row>
    <row r="95" spans="1:13" ht="12.75">
      <c r="A95" t="s">
        <v>46</v>
      </c>
      <c r="C95" s="31" t="s">
        <v>100</v>
      </c>
      <c r="E95" s="33" t="s">
        <v>647</v>
      </c>
      <c r="J95" s="32">
        <f>0</f>
      </c>
      <c s="32">
        <f>0</f>
      </c>
      <c s="32">
        <f>0+L96+L100</f>
      </c>
      <c s="32">
        <f>0+M96+M100</f>
      </c>
    </row>
    <row r="96" spans="1:16" ht="25.5">
      <c r="A96" t="s">
        <v>49</v>
      </c>
      <c s="34" t="s">
        <v>274</v>
      </c>
      <c s="34" t="s">
        <v>648</v>
      </c>
      <c s="35" t="s">
        <v>5</v>
      </c>
      <c s="6" t="s">
        <v>649</v>
      </c>
      <c s="36" t="s">
        <v>285</v>
      </c>
      <c s="37">
        <v>15.68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72</v>
      </c>
      <c>
        <f>(M96*21)/100</f>
      </c>
      <c t="s">
        <v>27</v>
      </c>
    </row>
    <row r="97" spans="1:5" ht="25.5">
      <c r="A97" s="35" t="s">
        <v>56</v>
      </c>
      <c r="E97" s="39" t="s">
        <v>650</v>
      </c>
    </row>
    <row r="98" spans="1:5" ht="12.75">
      <c r="A98" s="35" t="s">
        <v>58</v>
      </c>
      <c r="E98" s="40" t="s">
        <v>651</v>
      </c>
    </row>
    <row r="99" spans="1:5" ht="76.5">
      <c r="A99" t="s">
        <v>60</v>
      </c>
      <c r="E99" s="39" t="s">
        <v>652</v>
      </c>
    </row>
    <row r="100" spans="1:16" ht="12.75">
      <c r="A100" t="s">
        <v>49</v>
      </c>
      <c s="34" t="s">
        <v>182</v>
      </c>
      <c s="34" t="s">
        <v>653</v>
      </c>
      <c s="35" t="s">
        <v>5</v>
      </c>
      <c s="6" t="s">
        <v>654</v>
      </c>
      <c s="36" t="s">
        <v>285</v>
      </c>
      <c s="37">
        <v>113.5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72</v>
      </c>
      <c>
        <f>(M100*21)/100</f>
      </c>
      <c t="s">
        <v>27</v>
      </c>
    </row>
    <row r="101" spans="1:5" ht="12.75">
      <c r="A101" s="35" t="s">
        <v>56</v>
      </c>
      <c r="E101" s="39" t="s">
        <v>655</v>
      </c>
    </row>
    <row r="102" spans="1:5" ht="76.5">
      <c r="A102" s="35" t="s">
        <v>58</v>
      </c>
      <c r="E102" s="40" t="s">
        <v>656</v>
      </c>
    </row>
    <row r="103" spans="1:5" ht="89.25">
      <c r="A103" t="s">
        <v>60</v>
      </c>
      <c r="E103" s="39" t="s">
        <v>657</v>
      </c>
    </row>
    <row r="104" spans="1:13" ht="12.75">
      <c r="A104" t="s">
        <v>46</v>
      </c>
      <c r="C104" s="31" t="s">
        <v>81</v>
      </c>
      <c r="E104" s="33" t="s">
        <v>82</v>
      </c>
      <c r="J104" s="32">
        <f>0</f>
      </c>
      <c s="32">
        <f>0</f>
      </c>
      <c s="32">
        <f>0+L105+L109</f>
      </c>
      <c s="32">
        <f>0+M105+M109</f>
      </c>
    </row>
    <row r="105" spans="1:16" ht="25.5">
      <c r="A105" t="s">
        <v>49</v>
      </c>
      <c s="34" t="s">
        <v>406</v>
      </c>
      <c s="34" t="s">
        <v>658</v>
      </c>
      <c s="35" t="s">
        <v>5</v>
      </c>
      <c s="6" t="s">
        <v>659</v>
      </c>
      <c s="36" t="s">
        <v>285</v>
      </c>
      <c s="37">
        <v>247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72</v>
      </c>
      <c>
        <f>(M105*21)/100</f>
      </c>
      <c t="s">
        <v>27</v>
      </c>
    </row>
    <row r="106" spans="1:5" ht="51">
      <c r="A106" s="35" t="s">
        <v>56</v>
      </c>
      <c r="E106" s="39" t="s">
        <v>660</v>
      </c>
    </row>
    <row r="107" spans="1:5" ht="38.25">
      <c r="A107" s="35" t="s">
        <v>58</v>
      </c>
      <c r="E107" s="40" t="s">
        <v>661</v>
      </c>
    </row>
    <row r="108" spans="1:5" ht="204">
      <c r="A108" t="s">
        <v>60</v>
      </c>
      <c r="E108" s="39" t="s">
        <v>662</v>
      </c>
    </row>
    <row r="109" spans="1:16" ht="12.75">
      <c r="A109" t="s">
        <v>49</v>
      </c>
      <c s="34" t="s">
        <v>412</v>
      </c>
      <c s="34" t="s">
        <v>663</v>
      </c>
      <c s="35" t="s">
        <v>5</v>
      </c>
      <c s="6" t="s">
        <v>664</v>
      </c>
      <c s="36" t="s">
        <v>285</v>
      </c>
      <c s="37">
        <v>247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72</v>
      </c>
      <c>
        <f>(M109*21)/100</f>
      </c>
      <c t="s">
        <v>27</v>
      </c>
    </row>
    <row r="110" spans="1:5" ht="51">
      <c r="A110" s="35" t="s">
        <v>56</v>
      </c>
      <c r="E110" s="39" t="s">
        <v>665</v>
      </c>
    </row>
    <row r="111" spans="1:5" ht="38.25">
      <c r="A111" s="35" t="s">
        <v>58</v>
      </c>
      <c r="E111" s="40" t="s">
        <v>661</v>
      </c>
    </row>
    <row r="112" spans="1:5" ht="38.25">
      <c r="A112" t="s">
        <v>60</v>
      </c>
      <c r="E112" s="39" t="s">
        <v>666</v>
      </c>
    </row>
    <row r="113" spans="1:13" ht="12.75">
      <c r="A113" t="s">
        <v>46</v>
      </c>
      <c r="C113" s="31" t="s">
        <v>110</v>
      </c>
      <c r="E113" s="33" t="s">
        <v>452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417</v>
      </c>
      <c s="34" t="s">
        <v>454</v>
      </c>
      <c s="35" t="s">
        <v>5</v>
      </c>
      <c s="6" t="s">
        <v>667</v>
      </c>
      <c s="36" t="s">
        <v>85</v>
      </c>
      <c s="37">
        <v>21.5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25.5">
      <c r="A115" s="35" t="s">
        <v>56</v>
      </c>
      <c r="E115" s="39" t="s">
        <v>668</v>
      </c>
    </row>
    <row r="116" spans="1:5" ht="12.75">
      <c r="A116" s="35" t="s">
        <v>58</v>
      </c>
      <c r="E116" s="40" t="s">
        <v>669</v>
      </c>
    </row>
    <row r="117" spans="1:5" ht="242.25">
      <c r="A117" t="s">
        <v>60</v>
      </c>
      <c r="E117" s="39" t="s">
        <v>670</v>
      </c>
    </row>
    <row r="118" spans="1:13" ht="12.75">
      <c r="A118" t="s">
        <v>46</v>
      </c>
      <c r="C118" s="31" t="s">
        <v>116</v>
      </c>
      <c r="E118" s="33" t="s">
        <v>238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49</v>
      </c>
      <c s="34" t="s">
        <v>423</v>
      </c>
      <c s="34" t="s">
        <v>671</v>
      </c>
      <c s="35" t="s">
        <v>5</v>
      </c>
      <c s="6" t="s">
        <v>672</v>
      </c>
      <c s="36" t="s">
        <v>85</v>
      </c>
      <c s="37">
        <v>22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673</v>
      </c>
    </row>
    <row r="121" spans="1:5" ht="12.75">
      <c r="A121" s="35" t="s">
        <v>58</v>
      </c>
      <c r="E121" s="40" t="s">
        <v>674</v>
      </c>
    </row>
    <row r="122" spans="1:5" ht="76.5">
      <c r="A122" t="s">
        <v>60</v>
      </c>
      <c r="E122" s="39" t="s">
        <v>675</v>
      </c>
    </row>
    <row r="123" spans="1:16" ht="12.75">
      <c r="A123" t="s">
        <v>49</v>
      </c>
      <c s="34" t="s">
        <v>429</v>
      </c>
      <c s="34" t="s">
        <v>676</v>
      </c>
      <c s="35" t="s">
        <v>5</v>
      </c>
      <c s="6" t="s">
        <v>677</v>
      </c>
      <c s="36" t="s">
        <v>85</v>
      </c>
      <c s="37">
        <v>126.56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72</v>
      </c>
      <c>
        <f>(M123*21)/100</f>
      </c>
      <c t="s">
        <v>27</v>
      </c>
    </row>
    <row r="124" spans="1:5" ht="12.75">
      <c r="A124" s="35" t="s">
        <v>56</v>
      </c>
      <c r="E124" s="39" t="s">
        <v>678</v>
      </c>
    </row>
    <row r="125" spans="1:5" ht="63.75">
      <c r="A125" s="35" t="s">
        <v>58</v>
      </c>
      <c r="E125" s="40" t="s">
        <v>679</v>
      </c>
    </row>
    <row r="126" spans="1:5" ht="51">
      <c r="A126" t="s">
        <v>60</v>
      </c>
      <c r="E126" s="39" t="s">
        <v>680</v>
      </c>
    </row>
    <row r="127" spans="1:16" ht="12.75">
      <c r="A127" t="s">
        <v>49</v>
      </c>
      <c s="34" t="s">
        <v>435</v>
      </c>
      <c s="34" t="s">
        <v>681</v>
      </c>
      <c s="35" t="s">
        <v>5</v>
      </c>
      <c s="6" t="s">
        <v>682</v>
      </c>
      <c s="36" t="s">
        <v>285</v>
      </c>
      <c s="37">
        <v>113.5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72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76.5">
      <c r="A129" s="35" t="s">
        <v>58</v>
      </c>
      <c r="E129" s="40" t="s">
        <v>656</v>
      </c>
    </row>
    <row r="130" spans="1:5" ht="25.5">
      <c r="A130" t="s">
        <v>60</v>
      </c>
      <c r="E130" s="39" t="s">
        <v>683</v>
      </c>
    </row>
    <row r="131" spans="1:16" ht="12.75">
      <c r="A131" t="s">
        <v>49</v>
      </c>
      <c s="34" t="s">
        <v>441</v>
      </c>
      <c s="34" t="s">
        <v>684</v>
      </c>
      <c s="35" t="s">
        <v>5</v>
      </c>
      <c s="6" t="s">
        <v>685</v>
      </c>
      <c s="36" t="s">
        <v>285</v>
      </c>
      <c s="37">
        <v>113.5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72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76.5">
      <c r="A133" s="35" t="s">
        <v>58</v>
      </c>
      <c r="E133" s="40" t="s">
        <v>656</v>
      </c>
    </row>
    <row r="134" spans="1:5" ht="25.5">
      <c r="A134" t="s">
        <v>60</v>
      </c>
      <c r="E134" s="39" t="s">
        <v>683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558</v>
      </c>
      <c r="E4" s="26" t="s">
        <v>559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688</v>
      </c>
      <c r="E8" s="30" t="s">
        <v>687</v>
      </c>
      <c r="J8" s="29">
        <f>0+J9+J14+J35+J40+J53+J90+J95+J104+J113+J118</f>
      </c>
      <c s="29">
        <f>0+K9+K14+K35+K40+K53+K90+K95+K104+K113+K118</f>
      </c>
      <c s="29">
        <f>0+L9+L14+L35+L40+L53+L90+L95+L104+L113+L118</f>
      </c>
      <c s="29">
        <f>0+M9+M14+M35+M40+M53+M90+M95+M104+M113+M118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447</v>
      </c>
      <c s="34" t="s">
        <v>51</v>
      </c>
      <c s="35" t="s">
        <v>52</v>
      </c>
      <c s="6" t="s">
        <v>53</v>
      </c>
      <c s="36" t="s">
        <v>54</v>
      </c>
      <c s="37">
        <v>223.83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563</v>
      </c>
    </row>
    <row r="12" spans="1:5" ht="12.75">
      <c r="A12" s="35" t="s">
        <v>58</v>
      </c>
      <c r="E12" s="40" t="s">
        <v>689</v>
      </c>
    </row>
    <row r="13" spans="1:5" ht="165.75">
      <c r="A13" t="s">
        <v>60</v>
      </c>
      <c r="E13" s="39" t="s">
        <v>61</v>
      </c>
    </row>
    <row r="14" spans="1:13" ht="12.75">
      <c r="A14" t="s">
        <v>46</v>
      </c>
      <c r="C14" s="31" t="s">
        <v>4</v>
      </c>
      <c r="E14" s="33" t="s">
        <v>68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4</v>
      </c>
      <c s="34" t="s">
        <v>565</v>
      </c>
      <c s="35" t="s">
        <v>5</v>
      </c>
      <c s="6" t="s">
        <v>566</v>
      </c>
      <c s="36" t="s">
        <v>285</v>
      </c>
      <c s="37">
        <v>43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72</v>
      </c>
      <c>
        <f>(M15*21)/100</f>
      </c>
      <c t="s">
        <v>27</v>
      </c>
    </row>
    <row r="16" spans="1:5" ht="25.5">
      <c r="A16" s="35" t="s">
        <v>56</v>
      </c>
      <c r="E16" s="39" t="s">
        <v>567</v>
      </c>
    </row>
    <row r="17" spans="1:5" ht="12.75">
      <c r="A17" s="35" t="s">
        <v>58</v>
      </c>
      <c r="E17" s="40" t="s">
        <v>690</v>
      </c>
    </row>
    <row r="18" spans="1:5" ht="38.25">
      <c r="A18" t="s">
        <v>60</v>
      </c>
      <c r="E18" s="39" t="s">
        <v>569</v>
      </c>
    </row>
    <row r="19" spans="1:16" ht="12.75">
      <c r="A19" t="s">
        <v>49</v>
      </c>
      <c s="34" t="s">
        <v>27</v>
      </c>
      <c s="34" t="s">
        <v>570</v>
      </c>
      <c s="35" t="s">
        <v>5</v>
      </c>
      <c s="6" t="s">
        <v>571</v>
      </c>
      <c s="36" t="s">
        <v>71</v>
      </c>
      <c s="37">
        <v>33.6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25.5">
      <c r="A20" s="35" t="s">
        <v>56</v>
      </c>
      <c r="E20" s="39" t="s">
        <v>572</v>
      </c>
    </row>
    <row r="21" spans="1:5" ht="76.5">
      <c r="A21" s="35" t="s">
        <v>58</v>
      </c>
      <c r="E21" s="40" t="s">
        <v>691</v>
      </c>
    </row>
    <row r="22" spans="1:5" ht="369.75">
      <c r="A22" t="s">
        <v>60</v>
      </c>
      <c r="E22" s="39" t="s">
        <v>574</v>
      </c>
    </row>
    <row r="23" spans="1:16" ht="12.75">
      <c r="A23" t="s">
        <v>49</v>
      </c>
      <c s="34" t="s">
        <v>26</v>
      </c>
      <c s="34" t="s">
        <v>324</v>
      </c>
      <c s="35" t="s">
        <v>5</v>
      </c>
      <c s="6" t="s">
        <v>575</v>
      </c>
      <c s="36" t="s">
        <v>71</v>
      </c>
      <c s="37">
        <v>90.75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25.5">
      <c r="A24" s="35" t="s">
        <v>56</v>
      </c>
      <c r="E24" s="39" t="s">
        <v>576</v>
      </c>
    </row>
    <row r="25" spans="1:5" ht="38.25">
      <c r="A25" s="35" t="s">
        <v>58</v>
      </c>
      <c r="E25" s="40" t="s">
        <v>692</v>
      </c>
    </row>
    <row r="26" spans="1:5" ht="369.75">
      <c r="A26" t="s">
        <v>60</v>
      </c>
      <c r="E26" s="39" t="s">
        <v>574</v>
      </c>
    </row>
    <row r="27" spans="1:16" ht="12.75">
      <c r="A27" t="s">
        <v>49</v>
      </c>
      <c s="34" t="s">
        <v>89</v>
      </c>
      <c s="34" t="s">
        <v>578</v>
      </c>
      <c s="35" t="s">
        <v>5</v>
      </c>
      <c s="6" t="s">
        <v>579</v>
      </c>
      <c s="36" t="s">
        <v>71</v>
      </c>
      <c s="37">
        <v>12.8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580</v>
      </c>
    </row>
    <row r="29" spans="1:5" ht="12.75">
      <c r="A29" s="35" t="s">
        <v>58</v>
      </c>
      <c r="E29" s="40" t="s">
        <v>693</v>
      </c>
    </row>
    <row r="30" spans="1:5" ht="229.5">
      <c r="A30" t="s">
        <v>60</v>
      </c>
      <c r="E30" s="39" t="s">
        <v>582</v>
      </c>
    </row>
    <row r="31" spans="1:16" ht="12.75">
      <c r="A31" t="s">
        <v>49</v>
      </c>
      <c s="34" t="s">
        <v>95</v>
      </c>
      <c s="34" t="s">
        <v>336</v>
      </c>
      <c s="35" t="s">
        <v>5</v>
      </c>
      <c s="6" t="s">
        <v>583</v>
      </c>
      <c s="36" t="s">
        <v>71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584</v>
      </c>
    </row>
    <row r="33" spans="1:5" ht="12.75">
      <c r="A33" s="35" t="s">
        <v>58</v>
      </c>
      <c r="E33" s="40" t="s">
        <v>694</v>
      </c>
    </row>
    <row r="34" spans="1:5" ht="293.25">
      <c r="A34" t="s">
        <v>60</v>
      </c>
      <c r="E34" s="39" t="s">
        <v>586</v>
      </c>
    </row>
    <row r="35" spans="1:13" ht="12.75">
      <c r="A35" t="s">
        <v>46</v>
      </c>
      <c r="C35" s="31" t="s">
        <v>27</v>
      </c>
      <c r="E35" s="33" t="s">
        <v>366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100</v>
      </c>
      <c s="34" t="s">
        <v>587</v>
      </c>
      <c s="35" t="s">
        <v>5</v>
      </c>
      <c s="6" t="s">
        <v>588</v>
      </c>
      <c s="36" t="s">
        <v>126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38.25">
      <c r="A37" s="35" t="s">
        <v>56</v>
      </c>
      <c r="E37" s="39" t="s">
        <v>589</v>
      </c>
    </row>
    <row r="38" spans="1:5" ht="12.75">
      <c r="A38" s="35" t="s">
        <v>58</v>
      </c>
      <c r="E38" s="40" t="s">
        <v>695</v>
      </c>
    </row>
    <row r="39" spans="1:5" ht="12.75">
      <c r="A39" t="s">
        <v>60</v>
      </c>
      <c r="E39" s="39" t="s">
        <v>591</v>
      </c>
    </row>
    <row r="40" spans="1:13" ht="12.75">
      <c r="A40" t="s">
        <v>46</v>
      </c>
      <c r="C40" s="31" t="s">
        <v>26</v>
      </c>
      <c r="E40" s="33" t="s">
        <v>592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81</v>
      </c>
      <c s="34" t="s">
        <v>593</v>
      </c>
      <c s="35" t="s">
        <v>5</v>
      </c>
      <c s="6" t="s">
        <v>594</v>
      </c>
      <c s="36" t="s">
        <v>71</v>
      </c>
      <c s="37">
        <v>3.498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72</v>
      </c>
      <c>
        <f>(M41*21)/100</f>
      </c>
      <c t="s">
        <v>27</v>
      </c>
    </row>
    <row r="42" spans="1:5" ht="12.75">
      <c r="A42" s="35" t="s">
        <v>56</v>
      </c>
      <c r="E42" s="39" t="s">
        <v>595</v>
      </c>
    </row>
    <row r="43" spans="1:5" ht="38.25">
      <c r="A43" s="35" t="s">
        <v>58</v>
      </c>
      <c r="E43" s="40" t="s">
        <v>596</v>
      </c>
    </row>
    <row r="44" spans="1:5" ht="382.5">
      <c r="A44" t="s">
        <v>60</v>
      </c>
      <c r="E44" s="39" t="s">
        <v>597</v>
      </c>
    </row>
    <row r="45" spans="1:16" ht="12.75">
      <c r="A45" t="s">
        <v>49</v>
      </c>
      <c s="34" t="s">
        <v>110</v>
      </c>
      <c s="34" t="s">
        <v>598</v>
      </c>
      <c s="35" t="s">
        <v>5</v>
      </c>
      <c s="6" t="s">
        <v>599</v>
      </c>
      <c s="36" t="s">
        <v>54</v>
      </c>
      <c s="37">
        <v>0.593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25.5">
      <c r="A46" s="35" t="s">
        <v>56</v>
      </c>
      <c r="E46" s="39" t="s">
        <v>600</v>
      </c>
    </row>
    <row r="47" spans="1:5" ht="12.75">
      <c r="A47" s="35" t="s">
        <v>58</v>
      </c>
      <c r="E47" s="40" t="s">
        <v>601</v>
      </c>
    </row>
    <row r="48" spans="1:5" ht="242.25">
      <c r="A48" t="s">
        <v>60</v>
      </c>
      <c r="E48" s="39" t="s">
        <v>602</v>
      </c>
    </row>
    <row r="49" spans="1:16" ht="12.75">
      <c r="A49" t="s">
        <v>49</v>
      </c>
      <c s="34" t="s">
        <v>116</v>
      </c>
      <c s="34" t="s">
        <v>603</v>
      </c>
      <c s="35" t="s">
        <v>5</v>
      </c>
      <c s="6" t="s">
        <v>604</v>
      </c>
      <c s="36" t="s">
        <v>605</v>
      </c>
      <c s="37">
        <v>855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38.25">
      <c r="A50" s="35" t="s">
        <v>56</v>
      </c>
      <c r="E50" s="39" t="s">
        <v>696</v>
      </c>
    </row>
    <row r="51" spans="1:5" ht="12.75">
      <c r="A51" s="35" t="s">
        <v>58</v>
      </c>
      <c r="E51" s="40" t="s">
        <v>697</v>
      </c>
    </row>
    <row r="52" spans="1:5" ht="293.25">
      <c r="A52" t="s">
        <v>60</v>
      </c>
      <c r="E52" s="39" t="s">
        <v>608</v>
      </c>
    </row>
    <row r="53" spans="1:13" ht="12.75">
      <c r="A53" t="s">
        <v>46</v>
      </c>
      <c r="C53" s="31" t="s">
        <v>89</v>
      </c>
      <c r="E53" s="33" t="s">
        <v>400</v>
      </c>
      <c r="J53" s="32">
        <f>0</f>
      </c>
      <c s="32">
        <f>0</f>
      </c>
      <c s="32">
        <f>0+L54+L58+L62+L66+L70+L74+L78+L82+L86</f>
      </c>
      <c s="32">
        <f>0+M54+M58+M62+M66+M70+M74+M78+M82+M86</f>
      </c>
    </row>
    <row r="54" spans="1:16" ht="12.75">
      <c r="A54" t="s">
        <v>49</v>
      </c>
      <c s="34" t="s">
        <v>123</v>
      </c>
      <c s="34" t="s">
        <v>609</v>
      </c>
      <c s="35" t="s">
        <v>5</v>
      </c>
      <c s="6" t="s">
        <v>610</v>
      </c>
      <c s="36" t="s">
        <v>71</v>
      </c>
      <c s="37">
        <v>29.502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38.25">
      <c r="A55" s="35" t="s">
        <v>56</v>
      </c>
      <c r="E55" s="39" t="s">
        <v>611</v>
      </c>
    </row>
    <row r="56" spans="1:5" ht="51">
      <c r="A56" s="35" t="s">
        <v>58</v>
      </c>
      <c r="E56" s="40" t="s">
        <v>612</v>
      </c>
    </row>
    <row r="57" spans="1:5" ht="369.75">
      <c r="A57" t="s">
        <v>60</v>
      </c>
      <c r="E57" s="39" t="s">
        <v>405</v>
      </c>
    </row>
    <row r="58" spans="1:16" ht="12.75">
      <c r="A58" t="s">
        <v>49</v>
      </c>
      <c s="34" t="s">
        <v>130</v>
      </c>
      <c s="34" t="s">
        <v>613</v>
      </c>
      <c s="35" t="s">
        <v>5</v>
      </c>
      <c s="6" t="s">
        <v>614</v>
      </c>
      <c s="36" t="s">
        <v>54</v>
      </c>
      <c s="37">
        <v>1.778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25.5">
      <c r="A59" s="35" t="s">
        <v>56</v>
      </c>
      <c r="E59" s="39" t="s">
        <v>615</v>
      </c>
    </row>
    <row r="60" spans="1:5" ht="12.75">
      <c r="A60" s="35" t="s">
        <v>58</v>
      </c>
      <c r="E60" s="40" t="s">
        <v>616</v>
      </c>
    </row>
    <row r="61" spans="1:5" ht="267.75">
      <c r="A61" t="s">
        <v>60</v>
      </c>
      <c r="E61" s="39" t="s">
        <v>617</v>
      </c>
    </row>
    <row r="62" spans="1:16" ht="12.75">
      <c r="A62" t="s">
        <v>49</v>
      </c>
      <c s="34" t="s">
        <v>50</v>
      </c>
      <c s="34" t="s">
        <v>618</v>
      </c>
      <c s="35" t="s">
        <v>5</v>
      </c>
      <c s="6" t="s">
        <v>619</v>
      </c>
      <c s="36" t="s">
        <v>54</v>
      </c>
      <c s="37">
        <v>0.278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56</v>
      </c>
      <c r="E63" s="39" t="s">
        <v>620</v>
      </c>
    </row>
    <row r="64" spans="1:5" ht="12.75">
      <c r="A64" s="35" t="s">
        <v>58</v>
      </c>
      <c r="E64" s="40" t="s">
        <v>621</v>
      </c>
    </row>
    <row r="65" spans="1:5" ht="267.75">
      <c r="A65" t="s">
        <v>60</v>
      </c>
      <c r="E65" s="39" t="s">
        <v>617</v>
      </c>
    </row>
    <row r="66" spans="1:16" ht="12.75">
      <c r="A66" t="s">
        <v>49</v>
      </c>
      <c s="34" t="s">
        <v>62</v>
      </c>
      <c s="34" t="s">
        <v>407</v>
      </c>
      <c s="35" t="s">
        <v>5</v>
      </c>
      <c s="6" t="s">
        <v>408</v>
      </c>
      <c s="36" t="s">
        <v>71</v>
      </c>
      <c s="37">
        <v>6.3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622</v>
      </c>
    </row>
    <row r="68" spans="1:5" ht="12.75">
      <c r="A68" s="35" t="s">
        <v>58</v>
      </c>
      <c r="E68" s="40" t="s">
        <v>623</v>
      </c>
    </row>
    <row r="69" spans="1:5" ht="369.75">
      <c r="A69" t="s">
        <v>60</v>
      </c>
      <c r="E69" s="39" t="s">
        <v>411</v>
      </c>
    </row>
    <row r="70" spans="1:16" ht="12.75">
      <c r="A70" t="s">
        <v>49</v>
      </c>
      <c s="34" t="s">
        <v>137</v>
      </c>
      <c s="34" t="s">
        <v>624</v>
      </c>
      <c s="35" t="s">
        <v>5</v>
      </c>
      <c s="6" t="s">
        <v>625</v>
      </c>
      <c s="36" t="s">
        <v>54</v>
      </c>
      <c s="37">
        <v>0.499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38.25">
      <c r="A71" s="35" t="s">
        <v>56</v>
      </c>
      <c r="E71" s="39" t="s">
        <v>626</v>
      </c>
    </row>
    <row r="72" spans="1:5" ht="89.25">
      <c r="A72" s="35" t="s">
        <v>58</v>
      </c>
      <c r="E72" s="40" t="s">
        <v>698</v>
      </c>
    </row>
    <row r="73" spans="1:5" ht="178.5">
      <c r="A73" t="s">
        <v>60</v>
      </c>
      <c r="E73" s="39" t="s">
        <v>628</v>
      </c>
    </row>
    <row r="74" spans="1:16" ht="12.75">
      <c r="A74" t="s">
        <v>49</v>
      </c>
      <c s="34" t="s">
        <v>144</v>
      </c>
      <c s="34" t="s">
        <v>699</v>
      </c>
      <c s="35" t="s">
        <v>5</v>
      </c>
      <c s="6" t="s">
        <v>638</v>
      </c>
      <c s="36" t="s">
        <v>54</v>
      </c>
      <c s="37">
        <v>0.536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89.25">
      <c r="A75" s="35" t="s">
        <v>56</v>
      </c>
      <c r="E75" s="39" t="s">
        <v>700</v>
      </c>
    </row>
    <row r="76" spans="1:5" ht="76.5">
      <c r="A76" s="35" t="s">
        <v>58</v>
      </c>
      <c r="E76" s="40" t="s">
        <v>701</v>
      </c>
    </row>
    <row r="77" spans="1:5" ht="178.5">
      <c r="A77" t="s">
        <v>60</v>
      </c>
      <c r="E77" s="39" t="s">
        <v>641</v>
      </c>
    </row>
    <row r="78" spans="1:16" ht="12.75">
      <c r="A78" t="s">
        <v>49</v>
      </c>
      <c s="34" t="s">
        <v>149</v>
      </c>
      <c s="34" t="s">
        <v>629</v>
      </c>
      <c s="35" t="s">
        <v>5</v>
      </c>
      <c s="6" t="s">
        <v>630</v>
      </c>
      <c s="36" t="s">
        <v>71</v>
      </c>
      <c s="37">
        <v>7.876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38.25">
      <c r="A79" s="35" t="s">
        <v>56</v>
      </c>
      <c r="E79" s="39" t="s">
        <v>631</v>
      </c>
    </row>
    <row r="80" spans="1:5" ht="76.5">
      <c r="A80" s="35" t="s">
        <v>58</v>
      </c>
      <c r="E80" s="40" t="s">
        <v>702</v>
      </c>
    </row>
    <row r="81" spans="1:5" ht="369.75">
      <c r="A81" t="s">
        <v>60</v>
      </c>
      <c r="E81" s="39" t="s">
        <v>411</v>
      </c>
    </row>
    <row r="82" spans="1:16" ht="12.75">
      <c r="A82" t="s">
        <v>49</v>
      </c>
      <c s="34" t="s">
        <v>258</v>
      </c>
      <c s="34" t="s">
        <v>633</v>
      </c>
      <c s="35" t="s">
        <v>5</v>
      </c>
      <c s="6" t="s">
        <v>634</v>
      </c>
      <c s="36" t="s">
        <v>71</v>
      </c>
      <c s="37">
        <v>6.454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25.5">
      <c r="A83" s="35" t="s">
        <v>56</v>
      </c>
      <c r="E83" s="39" t="s">
        <v>635</v>
      </c>
    </row>
    <row r="84" spans="1:5" ht="51">
      <c r="A84" s="35" t="s">
        <v>58</v>
      </c>
      <c r="E84" s="40" t="s">
        <v>703</v>
      </c>
    </row>
    <row r="85" spans="1:5" ht="369.75">
      <c r="A85" t="s">
        <v>60</v>
      </c>
      <c r="E85" s="39" t="s">
        <v>411</v>
      </c>
    </row>
    <row r="86" spans="1:16" ht="12.75">
      <c r="A86" t="s">
        <v>49</v>
      </c>
      <c s="34" t="s">
        <v>264</v>
      </c>
      <c s="34" t="s">
        <v>424</v>
      </c>
      <c s="35" t="s">
        <v>5</v>
      </c>
      <c s="6" t="s">
        <v>425</v>
      </c>
      <c s="36" t="s">
        <v>71</v>
      </c>
      <c s="37">
        <v>29.388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63.75">
      <c r="A87" s="35" t="s">
        <v>56</v>
      </c>
      <c r="E87" s="39" t="s">
        <v>642</v>
      </c>
    </row>
    <row r="88" spans="1:5" ht="89.25">
      <c r="A88" s="35" t="s">
        <v>58</v>
      </c>
      <c r="E88" s="40" t="s">
        <v>704</v>
      </c>
    </row>
    <row r="89" spans="1:5" ht="102">
      <c r="A89" t="s">
        <v>60</v>
      </c>
      <c r="E89" s="39" t="s">
        <v>644</v>
      </c>
    </row>
    <row r="90" spans="1:13" ht="12.75">
      <c r="A90" t="s">
        <v>46</v>
      </c>
      <c r="C90" s="31" t="s">
        <v>95</v>
      </c>
      <c r="E90" s="33" t="s">
        <v>187</v>
      </c>
      <c r="J90" s="32">
        <f>0</f>
      </c>
      <c s="32">
        <f>0</f>
      </c>
      <c s="32">
        <f>0+L91</f>
      </c>
      <c s="32">
        <f>0+M91</f>
      </c>
    </row>
    <row r="91" spans="1:16" ht="25.5">
      <c r="A91" t="s">
        <v>49</v>
      </c>
      <c s="34" t="s">
        <v>270</v>
      </c>
      <c s="34" t="s">
        <v>436</v>
      </c>
      <c s="35" t="s">
        <v>5</v>
      </c>
      <c s="6" t="s">
        <v>437</v>
      </c>
      <c s="36" t="s">
        <v>71</v>
      </c>
      <c s="37">
        <v>8.2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72</v>
      </c>
      <c>
        <f>(M91*21)/100</f>
      </c>
      <c t="s">
        <v>27</v>
      </c>
    </row>
    <row r="92" spans="1:5" ht="25.5">
      <c r="A92" s="35" t="s">
        <v>56</v>
      </c>
      <c r="E92" s="39" t="s">
        <v>645</v>
      </c>
    </row>
    <row r="93" spans="1:5" ht="12.75">
      <c r="A93" s="35" t="s">
        <v>58</v>
      </c>
      <c r="E93" s="40" t="s">
        <v>646</v>
      </c>
    </row>
    <row r="94" spans="1:5" ht="255">
      <c r="A94" t="s">
        <v>60</v>
      </c>
      <c r="E94" s="39" t="s">
        <v>440</v>
      </c>
    </row>
    <row r="95" spans="1:13" ht="12.75">
      <c r="A95" t="s">
        <v>46</v>
      </c>
      <c r="C95" s="31" t="s">
        <v>100</v>
      </c>
      <c r="E95" s="33" t="s">
        <v>647</v>
      </c>
      <c r="J95" s="32">
        <f>0</f>
      </c>
      <c s="32">
        <f>0</f>
      </c>
      <c s="32">
        <f>0+L96+L100</f>
      </c>
      <c s="32">
        <f>0+M96+M100</f>
      </c>
    </row>
    <row r="96" spans="1:16" ht="25.5">
      <c r="A96" t="s">
        <v>49</v>
      </c>
      <c s="34" t="s">
        <v>274</v>
      </c>
      <c s="34" t="s">
        <v>648</v>
      </c>
      <c s="35" t="s">
        <v>5</v>
      </c>
      <c s="6" t="s">
        <v>649</v>
      </c>
      <c s="36" t="s">
        <v>285</v>
      </c>
      <c s="37">
        <v>15.68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72</v>
      </c>
      <c>
        <f>(M96*21)/100</f>
      </c>
      <c t="s">
        <v>27</v>
      </c>
    </row>
    <row r="97" spans="1:5" ht="25.5">
      <c r="A97" s="35" t="s">
        <v>56</v>
      </c>
      <c r="E97" s="39" t="s">
        <v>650</v>
      </c>
    </row>
    <row r="98" spans="1:5" ht="12.75">
      <c r="A98" s="35" t="s">
        <v>58</v>
      </c>
      <c r="E98" s="40" t="s">
        <v>651</v>
      </c>
    </row>
    <row r="99" spans="1:5" ht="76.5">
      <c r="A99" t="s">
        <v>60</v>
      </c>
      <c r="E99" s="39" t="s">
        <v>652</v>
      </c>
    </row>
    <row r="100" spans="1:16" ht="12.75">
      <c r="A100" t="s">
        <v>49</v>
      </c>
      <c s="34" t="s">
        <v>182</v>
      </c>
      <c s="34" t="s">
        <v>653</v>
      </c>
      <c s="35" t="s">
        <v>5</v>
      </c>
      <c s="6" t="s">
        <v>654</v>
      </c>
      <c s="36" t="s">
        <v>285</v>
      </c>
      <c s="37">
        <v>89.48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72</v>
      </c>
      <c>
        <f>(M100*21)/100</f>
      </c>
      <c t="s">
        <v>27</v>
      </c>
    </row>
    <row r="101" spans="1:5" ht="12.75">
      <c r="A101" s="35" t="s">
        <v>56</v>
      </c>
      <c r="E101" s="39" t="s">
        <v>655</v>
      </c>
    </row>
    <row r="102" spans="1:5" ht="102">
      <c r="A102" s="35" t="s">
        <v>58</v>
      </c>
      <c r="E102" s="40" t="s">
        <v>705</v>
      </c>
    </row>
    <row r="103" spans="1:5" ht="89.25">
      <c r="A103" t="s">
        <v>60</v>
      </c>
      <c r="E103" s="39" t="s">
        <v>657</v>
      </c>
    </row>
    <row r="104" spans="1:13" ht="12.75">
      <c r="A104" t="s">
        <v>46</v>
      </c>
      <c r="C104" s="31" t="s">
        <v>81</v>
      </c>
      <c r="E104" s="33" t="s">
        <v>82</v>
      </c>
      <c r="J104" s="32">
        <f>0</f>
      </c>
      <c s="32">
        <f>0</f>
      </c>
      <c s="32">
        <f>0+L105+L109</f>
      </c>
      <c s="32">
        <f>0+M105+M109</f>
      </c>
    </row>
    <row r="105" spans="1:16" ht="25.5">
      <c r="A105" t="s">
        <v>49</v>
      </c>
      <c s="34" t="s">
        <v>406</v>
      </c>
      <c s="34" t="s">
        <v>658</v>
      </c>
      <c s="35" t="s">
        <v>5</v>
      </c>
      <c s="6" t="s">
        <v>659</v>
      </c>
      <c s="36" t="s">
        <v>285</v>
      </c>
      <c s="37">
        <v>247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72</v>
      </c>
      <c>
        <f>(M105*21)/100</f>
      </c>
      <c t="s">
        <v>27</v>
      </c>
    </row>
    <row r="106" spans="1:5" ht="51">
      <c r="A106" s="35" t="s">
        <v>56</v>
      </c>
      <c r="E106" s="39" t="s">
        <v>660</v>
      </c>
    </row>
    <row r="107" spans="1:5" ht="38.25">
      <c r="A107" s="35" t="s">
        <v>58</v>
      </c>
      <c r="E107" s="40" t="s">
        <v>661</v>
      </c>
    </row>
    <row r="108" spans="1:5" ht="204">
      <c r="A108" t="s">
        <v>60</v>
      </c>
      <c r="E108" s="39" t="s">
        <v>662</v>
      </c>
    </row>
    <row r="109" spans="1:16" ht="12.75">
      <c r="A109" t="s">
        <v>49</v>
      </c>
      <c s="34" t="s">
        <v>412</v>
      </c>
      <c s="34" t="s">
        <v>663</v>
      </c>
      <c s="35" t="s">
        <v>5</v>
      </c>
      <c s="6" t="s">
        <v>664</v>
      </c>
      <c s="36" t="s">
        <v>285</v>
      </c>
      <c s="37">
        <v>247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72</v>
      </c>
      <c>
        <f>(M109*21)/100</f>
      </c>
      <c t="s">
        <v>27</v>
      </c>
    </row>
    <row r="110" spans="1:5" ht="51">
      <c r="A110" s="35" t="s">
        <v>56</v>
      </c>
      <c r="E110" s="39" t="s">
        <v>665</v>
      </c>
    </row>
    <row r="111" spans="1:5" ht="38.25">
      <c r="A111" s="35" t="s">
        <v>58</v>
      </c>
      <c r="E111" s="40" t="s">
        <v>661</v>
      </c>
    </row>
    <row r="112" spans="1:5" ht="38.25">
      <c r="A112" t="s">
        <v>60</v>
      </c>
      <c r="E112" s="39" t="s">
        <v>666</v>
      </c>
    </row>
    <row r="113" spans="1:13" ht="12.75">
      <c r="A113" t="s">
        <v>46</v>
      </c>
      <c r="C113" s="31" t="s">
        <v>110</v>
      </c>
      <c r="E113" s="33" t="s">
        <v>452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417</v>
      </c>
      <c s="34" t="s">
        <v>454</v>
      </c>
      <c s="35" t="s">
        <v>5</v>
      </c>
      <c s="6" t="s">
        <v>667</v>
      </c>
      <c s="36" t="s">
        <v>85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25.5">
      <c r="A115" s="35" t="s">
        <v>56</v>
      </c>
      <c r="E115" s="39" t="s">
        <v>668</v>
      </c>
    </row>
    <row r="116" spans="1:5" ht="12.75">
      <c r="A116" s="35" t="s">
        <v>58</v>
      </c>
      <c r="E116" s="40" t="s">
        <v>706</v>
      </c>
    </row>
    <row r="117" spans="1:5" ht="242.25">
      <c r="A117" t="s">
        <v>60</v>
      </c>
      <c r="E117" s="39" t="s">
        <v>670</v>
      </c>
    </row>
    <row r="118" spans="1:13" ht="12.75">
      <c r="A118" t="s">
        <v>46</v>
      </c>
      <c r="C118" s="31" t="s">
        <v>116</v>
      </c>
      <c r="E118" s="33" t="s">
        <v>238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49</v>
      </c>
      <c s="34" t="s">
        <v>423</v>
      </c>
      <c s="34" t="s">
        <v>671</v>
      </c>
      <c s="35" t="s">
        <v>5</v>
      </c>
      <c s="6" t="s">
        <v>672</v>
      </c>
      <c s="36" t="s">
        <v>85</v>
      </c>
      <c s="37">
        <v>22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673</v>
      </c>
    </row>
    <row r="121" spans="1:5" ht="12.75">
      <c r="A121" s="35" t="s">
        <v>58</v>
      </c>
      <c r="E121" s="40" t="s">
        <v>674</v>
      </c>
    </row>
    <row r="122" spans="1:5" ht="76.5">
      <c r="A122" t="s">
        <v>60</v>
      </c>
      <c r="E122" s="39" t="s">
        <v>675</v>
      </c>
    </row>
    <row r="123" spans="1:16" ht="12.75">
      <c r="A123" t="s">
        <v>49</v>
      </c>
      <c s="34" t="s">
        <v>429</v>
      </c>
      <c s="34" t="s">
        <v>676</v>
      </c>
      <c s="35" t="s">
        <v>5</v>
      </c>
      <c s="6" t="s">
        <v>677</v>
      </c>
      <c s="36" t="s">
        <v>85</v>
      </c>
      <c s="37">
        <v>81.58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72</v>
      </c>
      <c>
        <f>(M123*21)/100</f>
      </c>
      <c t="s">
        <v>27</v>
      </c>
    </row>
    <row r="124" spans="1:5" ht="12.75">
      <c r="A124" s="35" t="s">
        <v>56</v>
      </c>
      <c r="E124" s="39" t="s">
        <v>678</v>
      </c>
    </row>
    <row r="125" spans="1:5" ht="63.75">
      <c r="A125" s="35" t="s">
        <v>58</v>
      </c>
      <c r="E125" s="40" t="s">
        <v>707</v>
      </c>
    </row>
    <row r="126" spans="1:5" ht="51">
      <c r="A126" t="s">
        <v>60</v>
      </c>
      <c r="E126" s="39" t="s">
        <v>680</v>
      </c>
    </row>
    <row r="127" spans="1:16" ht="12.75">
      <c r="A127" t="s">
        <v>49</v>
      </c>
      <c s="34" t="s">
        <v>435</v>
      </c>
      <c s="34" t="s">
        <v>681</v>
      </c>
      <c s="35" t="s">
        <v>5</v>
      </c>
      <c s="6" t="s">
        <v>682</v>
      </c>
      <c s="36" t="s">
        <v>285</v>
      </c>
      <c s="37">
        <v>89.48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72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102">
      <c r="A129" s="35" t="s">
        <v>58</v>
      </c>
      <c r="E129" s="40" t="s">
        <v>705</v>
      </c>
    </row>
    <row r="130" spans="1:5" ht="25.5">
      <c r="A130" t="s">
        <v>60</v>
      </c>
      <c r="E130" s="39" t="s">
        <v>683</v>
      </c>
    </row>
    <row r="131" spans="1:16" ht="12.75">
      <c r="A131" t="s">
        <v>49</v>
      </c>
      <c s="34" t="s">
        <v>441</v>
      </c>
      <c s="34" t="s">
        <v>684</v>
      </c>
      <c s="35" t="s">
        <v>5</v>
      </c>
      <c s="6" t="s">
        <v>685</v>
      </c>
      <c s="36" t="s">
        <v>285</v>
      </c>
      <c s="37">
        <v>89.48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72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102">
      <c r="A133" s="35" t="s">
        <v>58</v>
      </c>
      <c r="E133" s="40" t="s">
        <v>705</v>
      </c>
    </row>
    <row r="134" spans="1:5" ht="25.5">
      <c r="A134" t="s">
        <v>60</v>
      </c>
      <c r="E134" s="39" t="s">
        <v>683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