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D.2.1.1_SO 11-10-01" sheetId="2" r:id="rId2"/>
    <sheet name="D.2.1.1_SO 11-10-01.01" sheetId="3" r:id="rId3"/>
    <sheet name="D.2.1.1_SO 11-11-01" sheetId="4" r:id="rId4"/>
    <sheet name="D.2.1.4.1_SO 11-20-01" sheetId="5" r:id="rId5"/>
    <sheet name="SO 90-90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<sst xmlns="http://schemas.openxmlformats.org/spreadsheetml/2006/main" count="2050" uniqueCount="650">
  <si>
    <t>Firma: SUDOP BRNO, spol. s r.o.</t>
  </si>
  <si>
    <t>Rekapitulace ceny</t>
  </si>
  <si>
    <t>Stavba: 21096 - Rekonstrukce mostu v km 4,894 na trati Brno - Přerov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</si>
  <si>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</si>
  <si>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</si>
  <si>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</si>
  <si>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</si>
  <si>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</si>
  <si>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</si>
  <si>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</si>
  <si>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</si>
  <si>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</si>
  <si>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</si>
  <si>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</si>
  <si>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</si>
  <si>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21096</t>
  </si>
  <si>
    <t>Rekonstrukce mostu v km 4,894 na trati Brno - Přerov</t>
  </si>
  <si>
    <t>O</t>
  </si>
  <si>
    <t>Objekt:</t>
  </si>
  <si>
    <t>D.2.1.1</t>
  </si>
  <si>
    <t>Kolejový svršek a spodek</t>
  </si>
  <si>
    <t>O1</t>
  </si>
  <si>
    <t>Rozpočet:</t>
  </si>
  <si>
    <t>0,00</t>
  </si>
  <si>
    <t>15,00</t>
  </si>
  <si>
    <t>21,00</t>
  </si>
  <si>
    <t>3</t>
  </si>
  <si>
    <t>2</t>
  </si>
  <si>
    <t>SO 11-10-01</t>
  </si>
  <si>
    <t>Železniční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</si>
  <si>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</si>
  <si>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</si>
  <si>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</si>
  <si>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</si>
  <si>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</si>
  <si>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</si>
  <si>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</si>
  <si>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</si>
  <si>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</si>
  <si>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</si>
  <si>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</si>
  <si>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</si>
  <si>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</si>
  <si>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</si>
  <si>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</si>
  <si>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</si>
  <si>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</si>
  <si>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</si>
  <si>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</si>
  <si>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</si>
  <si>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02940</t>
  </si>
  <si>
    <t/>
  </si>
  <si>
    <t>OSTATNÍ POŽADAVKY - VYPRACOVÁNÍ DOKUMENTACE</t>
  </si>
  <si>
    <t>KPL</t>
  </si>
  <si>
    <t>PP</t>
  </si>
  <si>
    <t>Vypracování dokumentace projektu PPK  
1: Dle technické zprávy, výkresových příloh projektové dokumentace, TKP staveb   
státních drah a výkazů materiálu projektu a souhrnných částí dokumentace stavby.     
2: 1</t>
  </si>
  <si>
    <t>VV</t>
  </si>
  <si>
    <t>1=1,000 [A]</t>
  </si>
  <si>
    <t>TS</t>
  </si>
  <si>
    <t>zahrnuje veškeré náklady spojené s objednatelem požadovanými pracemi</t>
  </si>
  <si>
    <t>22</t>
  </si>
  <si>
    <t>R029511</t>
  </si>
  <si>
    <t>OSTATNÍ POŽADAVKY - KONTROLA GPK MĚŘÍCÍM VOZEM</t>
  </si>
  <si>
    <t>km</t>
  </si>
  <si>
    <t>kontrola GPK v zájmovém úseku úpravy SVÚ 
1: Dle technické zprávy, výkresových příloh projektové dokumentace, TKP staveb   
státních drah a výkazů materiálu projektu a souhrnných částí dokumentace stavby.     
2: 1,042224km</t>
  </si>
  <si>
    <t>1,042224=1,042 [A]</t>
  </si>
  <si>
    <t>zahrnuje veškeré náklady spojené s objednatelem požadovanými pracemi - Kompletní provedení měření GPK měřícím vozem dle TKP staveb státních drah včetně předání 2 paré záznamu měření. Včetně všech nezbytných nákladů na provedení, včetně přepravy měřícího vozu z domovského stanoviště tam i zpět.</t>
  </si>
  <si>
    <t>23</t>
  </si>
  <si>
    <t>R02960</t>
  </si>
  <si>
    <t>OSTATNÍ POŽADAVKY - ODBORNÝ DOZOR</t>
  </si>
  <si>
    <t>obsahuje práce spojené se zřizováním BK (  – úprava dilatačních spár a následné utažení upevňovadel       
 – montážní přípravky na zajištění podmínek daných předpisem SŽDC S 3/2, zejména   
dodržení upínací teploty)</t>
  </si>
  <si>
    <t>zahrnuje veškeré náklady spojené s objednatelem požadovaným dozorem</t>
  </si>
  <si>
    <t>24</t>
  </si>
  <si>
    <t>R029611</t>
  </si>
  <si>
    <t>HOD</t>
  </si>
  <si>
    <t>práce spojené s kontrolou GPK, pevností upevňovadel  
1: Dle technické zprávy, výkresových příloh projektové dokumentace, TKP staveb   
státních drah a výkazů materiálu projektu a souhrnných částí dokumentace stavby.     
2: 10hod</t>
  </si>
  <si>
    <t>10=10,000 [A]</t>
  </si>
  <si>
    <t>25</t>
  </si>
  <si>
    <t>R029711</t>
  </si>
  <si>
    <t>OSTAT POŽADAVKY - GEOT MONIT NA POVRCHU - MĚŘ (GEODET) BODY</t>
  </si>
  <si>
    <t>KUS</t>
  </si>
  <si>
    <t>Geometrické zajištění koleje-zajišťovací značky na TS, vč. geodetického zaměření  
1: Dle technické zprávy, výkresových příloh projektové dokumentace, TKP staveb   
státních drah a výkazů materiálu projektu a souhrnných částí dokumentace stavby.     
2: Umístění zajišťovacích značek na každém základu TV = 23ks</t>
  </si>
  <si>
    <t>23=23,000 [A]</t>
  </si>
  <si>
    <t>26</t>
  </si>
  <si>
    <t>R30297</t>
  </si>
  <si>
    <t>KONTROLA PROSTOROVÉ PRŮCHODNOSTI KOLEJE</t>
  </si>
  <si>
    <t>kontrola prostorové průchodnosti v zájmovém úseku úpravy SVÚ 
1: Dle technické zprávy, výkresových příloh projektové dokumentace, TKP staveb   
státních drah a výkazů materiálu projektu a souhrnných částí dokumentace stavby.     
2: 1,042224km</t>
  </si>
  <si>
    <t>zahrnuje veškeré náklady spojené s objednatelem požadovaným měření a vyhodnocením</t>
  </si>
  <si>
    <t>Komunikace</t>
  </si>
  <si>
    <t>512550</t>
  </si>
  <si>
    <t>KOLEJOVÉ LOŽE - ZŘÍZENÍ Z KAMENIVA HRUBÉHO DRCENÉHO (ŠTĚRK)</t>
  </si>
  <si>
    <t>M3</t>
  </si>
  <si>
    <t>1: Dle technické zprávy, výkresových příloh projektové dokumentace, TKP staveb   
státních drah a výkazů materiálu projektu a souhrnných částí dokumentace stavby.   
2: 207,450m3 
viz TZ dokumentace, přehled výměr nového svršku a výkresové přílohy dokumentace - kolejové lože v místě rekonstrukce</t>
  </si>
  <si>
    <t>207,450=207,450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</si>
  <si>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</si>
  <si>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</si>
  <si>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</si>
  <si>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  
státních drah a výkazů materiálu projektu a souhrnných částí dokumentace stavby.   
2: 226,990m3 
viz TZ dokumentace, přehled výměr nového svršku a výkresové přílohy dokumentace</t>
  </si>
  <si>
    <t>226,990=226,990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</si>
  <si>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</si>
  <si>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</t>
  </si>
  <si>
    <t>SMĚROVÉ A VÝŠKOVÉ VYROVNÁNÍ KOLEJE NA PRAŽCÍCH BETONOVÝCH DO 0,05 M</t>
  </si>
  <si>
    <t>m</t>
  </si>
  <si>
    <t>1: Dle technické zprávy, výkresových příloh projektové dokumentace, TKP staveb   
státních drah a výkazů materiálu projektu a souhrnných částí dokumentace stavby.   
2: 1042,224m+200m (nad 5cm) 
viz TZ dokumentace, přehled výměr nového svršku a výkresové přílohy dokumentace</t>
  </si>
  <si>
    <t>1042,224+200=1 242,224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</si>
  <si>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</si>
  <si>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543331</t>
  </si>
  <si>
    <t>VÝMĚNA KOLEJNICE 49 E1 JEDNOTLIVĚ</t>
  </si>
  <si>
    <t>pro doplnění koleje po řezání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</si>
  <si>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</si>
  <si>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545121</t>
  </si>
  <si>
    <t>SVAR KOLEJNIC (STEJNÉHO TVARU) 49 E1, T JEDNOTLIVĚ</t>
  </si>
  <si>
    <t>1: Dle technické zprávy, výkresových příloh projektové dokumentace, TKP staveb   
státních drah a výkazů materiálu projektu a souhrnných částí dokumentace stavby.   
2: 6ks 
viz TZ dokumentace, přehled výměr nového svršku a výkresové přílohy dokumentace - svary v místě rekonstrukce</t>
  </si>
  <si>
    <t>6=6,000 [A]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</si>
  <si>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</si>
  <si>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7</t>
  </si>
  <si>
    <t>545122</t>
  </si>
  <si>
    <t>SVAR KOLEJNIC (STEJNÉHO TVARU) 49 E1, T SPOJITĚ</t>
  </si>
  <si>
    <t>1: Dle technické zprávy, výkresových příloh projektové dokumentace, TKP staveb   
státních drah a výkazů materiálu projektu a souhrnných částí dokumentace stavby.   
2: 96ks 
viz TZ dokumentace, přehled výměr nového svršku a výkresové přílohy dokumentace - svary v místě úpravy BK</t>
  </si>
  <si>
    <t>96=96,000 [A]</t>
  </si>
  <si>
    <t>8</t>
  </si>
  <si>
    <t>549311</t>
  </si>
  <si>
    <t>ZRUŠENÍ A ZNOVUZŘÍZENÍ BEZSTYKOVÉ KOLEJE NA NEDEMONTOVANÝCH ÚSECÍCH V KOLEJI</t>
  </si>
  <si>
    <t>zrušení a znovuzřízení BK mimo demontovanou část svršku</t>
  </si>
  <si>
    <t>(1,042224-0,042)*1000=1 000,224 [A]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</si>
  <si>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</si>
  <si>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27</t>
  </si>
  <si>
    <t>R528352</t>
  </si>
  <si>
    <t>KOLEJ 49 E1, ROZD. "U", BEZSTYKOVÁ, PR. BET. BEZPODKLADNICOVÝ, UP. PRUŽNÉ</t>
  </si>
  <si>
    <t>1: Dle technické zprávy, výkresových příloh projektové dokumentace, TKP staveb   
státních drah a výkazů materiálu projektu a souhrnných částí dokumentace stavby.   
2: 46,658m 
viz TZ dokumentace, přehled výměr nového svršku a výkresové přílohy dokumentace- zřízení BK koleje v místě rekonstrukce, kolejnice stávající, pražce a upevnění nové</t>
  </si>
  <si>
    <t>46,658=46,658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</si>
  <si>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</si>
  <si>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28</t>
  </si>
  <si>
    <t>R549510</t>
  </si>
  <si>
    <t>ŘEZÁNÍ KOLEJNIC BEZ OHLEDU NA TVAR</t>
  </si>
  <si>
    <t>1: Dle technické zprávy, výkresových příloh projektové dokumentace, TKP staveb   
státních drah a výkazů materiálu projektu a souhrnných částí dokumentace stavby.   
2: 102ks 
viz TZ dokumentace, přehled výměr nového svršku a výkresové přílohy dokumentace</t>
  </si>
  <si>
    <t>102=102,000 [A]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</si>
  <si>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</si>
  <si>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Přidružená stavební výroba</t>
  </si>
  <si>
    <t>29</t>
  </si>
  <si>
    <t>R702112</t>
  </si>
  <si>
    <t>POCHOZÍ KABELOVÝ ŽLAB VČETNĚ KRYTU SVĚTLÉ ŠÍŘKY 350 MM</t>
  </si>
  <si>
    <t>1: Dle technické zprávy, výkresových příloh projektové dokumentace, TKP staveb   
státních drah a výkazů materiálu projektu a souhrnných částí dokumentace stavby.     
2: 2*9m=18m 
Změřeno ze situace, uložení kabelu do žlabu ve stezce v místě rozšíření stezky monolitickou zdí-mimo kabelovou lávku</t>
  </si>
  <si>
    <t>2*9=18,000 [A]</t>
  </si>
  <si>
    <t>1. Položka obsahuje: 
 – kompletní montáž, rozměření, upevnění, řezání, spojování a pod.  
 – veškerý spojovací a montážní materiál vč. upevňovacího materiálu ( držáky apod.) 
 – pomocné mechanismy 
 – konstrukce a uložení žlabů do stezky bude provedeno dle návodu k montáži od konkrétního výrobce žlabů 
2. Položka neobsahuje: 
 X 
3. Způsob měření: 
Měří se metr délkový.</t>
  </si>
  <si>
    <t>30</t>
  </si>
  <si>
    <t>R702423</t>
  </si>
  <si>
    <t>KABELOVÝ PROSTUP DO OBJEKTU PŘES ZÁKLAD BETONOVÝ SVĚTLÉ ŠÍŘKY PŘES 200 MM</t>
  </si>
  <si>
    <t>1. Položka obsahuje: 
 – položka obsahuje vyhotovení prostupu přes betonovou konstrukci jakéhokoliv typu včetně dodávky materiálu a prací spojených s realizací kabelového prostupu 
2. Položka neobsahuje: 
3. Způsob měření: 
Měří se na kusy.</t>
  </si>
  <si>
    <t>31</t>
  </si>
  <si>
    <t>R709110</t>
  </si>
  <si>
    <t>PŘELOŽKA A OCHRANA KABELOVÉ TRASY</t>
  </si>
  <si>
    <t>45=45,000 [A]</t>
  </si>
  <si>
    <t>1. Položka obsahuje: 
 - vytýčení kabelové trasy před zahájením přeložky a následné vytýčení po přeložení kabelové trasy, dozor a proměření funkčnosti kabelových tras, ochranu, práce spojené s přeložením kabelové trasy (výkop, zásyp, vč. dodání nutných materiálů a práce s tímto spojené), případné naspojkování včetně materiálu a práce s tímto spojené (položka obsahuje kompletní zajistění kabelové trasy) 
 - měření počítá pro metr běžný kompletní kabelové trasy (ne jednotlivých kabelů) 
2. Položka neobsahuje: 
 X 
3. Způsob měření: 
Měří se na metr běžný.</t>
  </si>
  <si>
    <t>Ostatní konstrukce a práce</t>
  </si>
  <si>
    <t>923931</t>
  </si>
  <si>
    <t>ZAJIŠŤOVACÍ ZNAČKA KONZOLOVÁ (K) NA SLOUPU TRAKČNÍHO STOŽÁRU</t>
  </si>
  <si>
    <t>1: Dle technické zprávy, výkresových příloh projektové dokumentace, TKP staveb   
státních drah a výkazů materiálu projektu a souhrnných částí dokumentace stavby.   
2: 23ks 
viz TZ dokumentace, přehled výměr nového svršku a výkresové přílohy dokumentace-odhad na každý TV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</si>
  <si>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</si>
  <si>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925120</t>
  </si>
  <si>
    <t>DRÁŽNÍ STEZKY Z DRTI TL. PŘES 50 MM</t>
  </si>
  <si>
    <t>m2</t>
  </si>
  <si>
    <t>1: Dle technické zprávy, výkresových příloh projektové dokumentace, TKP staveb   
státních drah a výkazů materiálu projektu a souhrnných částí dokumentace stavby.   
2: 17,250m2  
viz TZ dokumentace, přehled výměr nového svršku a výkresové přílohy dokumentace</t>
  </si>
  <si>
    <t>17,25=17,250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</si>
  <si>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</si>
  <si>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11</t>
  </si>
  <si>
    <t>965010</t>
  </si>
  <si>
    <t>ODSTRANĚNÍ KOLEJOVÉHO LOŽE A DRÁŽNÍCH STEZEK</t>
  </si>
  <si>
    <t>1: Dle technické zprávy, výkresových příloh projektové dokumentace, TKP staveb   
státních drah a výkazů materiálu projektu a souhrnných částí dokumentace stavby.   
2: 52,500m3 
viz TZ dokumentace, přehled výměr nového svršku a výkresové přílohy dokumentace</t>
  </si>
  <si>
    <t>52,500=52,500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</si>
  <si>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</si>
  <si>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12</t>
  </si>
  <si>
    <t>965023</t>
  </si>
  <si>
    <t>ODSTRANĚNÍ KOLEJOVÉHO LOŽE A DRÁŽNÍCH STEZEK - ODVOZ NA RECYKLACI</t>
  </si>
  <si>
    <t>M3KM</t>
  </si>
  <si>
    <t>1: Dle technické zprávy, výkresových příloh projektové dokumentace, TKP staveb   
státních drah a výkazů materiálu projektu a souhrnných částí dokumentace stavby.   
2: 52,500m3*10km 
odvoz kolejového lože na recyklační základnu do vzdálenosti 10km</t>
  </si>
  <si>
    <t>52,5*10=525,000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</si>
  <si>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</si>
  <si>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13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</si>
  <si>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</si>
  <si>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</si>
  <si>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dokumentace, TKP staveb   
státních drah a výkazů materiálu projektu a souhrnných částí dokumentace stavby.   
2: 42m 
viz TZ dokumentace, přehled výměr nového svršku a výkresové přílohy dokumentace 
Odvoz na montážní základnu do vzdálenosti 10km</t>
  </si>
  <si>
    <t>42=42,000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</si>
  <si>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</si>
  <si>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14</t>
  </si>
  <si>
    <t>96715</t>
  </si>
  <si>
    <t>VYBOURÁNÍ ČÁSTÍ KONSTRUKCÍ BETON</t>
  </si>
  <si>
    <t>1: Dle technické zprávy, výkresových příloh projektové dokumentace, TKP staveb   
státních drah a výkazů materiálu projektu a souhrnných částí dokumentace stavby.  
2:3m3 
případné betonové konstrkce v rámci odstranění štěrkového lože (základy návěstidel, kabelové šachty....) - odhad</t>
  </si>
  <si>
    <t>3=3,000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</si>
  <si>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</si>
  <si>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32</t>
  </si>
  <si>
    <t>R923121</t>
  </si>
  <si>
    <t>HEKTOMETROVNÍK - MOSTNÍ</t>
  </si>
  <si>
    <t>1: Dle technické zprávy, výkresových příloh projektové dokumentace, TKP staveb   
státních drah a výkazů materiálu projektu a souhrnných částí dokumentace stavby.   
2: 1ks 
viz TZ dokumentace, přehled výměr nového svršku a výkresové přílohy dokumentace-umístění na zábradlí mostu</t>
  </si>
  <si>
    <t>1. Položka obsahuje: 
 – dodávku a osazení  
– dodání a osazení konzoly v příslušném provedení včetně vyvrtání otvorů do nosné konstrukce, vyrovnání podkladů a dalších souvisejících prací 
 – protikorozní úpravu, není-li tato provedena již z výroby nebo daná vlastnostmi použitého materiálu 
 – odrazky nebo retroreflexní fólie 
2. Položka neobsahuje: 
 X 
3. Způsob měření: 
Udává se počet kusů kompletní konstrukce nebo práce.</t>
  </si>
  <si>
    <t>33</t>
  </si>
  <si>
    <t>R9651162</t>
  </si>
  <si>
    <t>DEMONTÁŽ KOLEJE NA BETONOVÝCH PRAŽCÍCH - ODVOZ ROZEBRANÝCH SOUČÁSTÍ (Z MÍSTA DEMONTÁŽE NEBO Z MONTÁŽNÍ ZÁKLADNY) K NÁSLEDNÍ MONTÁŽI NA STAVBĚ</t>
  </si>
  <si>
    <t>tkm</t>
  </si>
  <si>
    <t>1: Dle technické zprávy, výkresových příloh projektové dokumentace, TKP staveb   
státních drah a výkazů materiálu projektu a souhrnných částí dokumentace stavby.   
2: (47m*0,049/*2)*10km=46,06tkm 
viz TZ dokumentace, přehled výměr nového svršku a výkresové přílohy dokumentace  
Vzdálenost 10 km z montážní základy na stavbu.</t>
  </si>
  <si>
    <t>(47*0,049*2)*10=46,060 [A]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</si>
  <si>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</si>
  <si>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990</t>
  </si>
  <si>
    <t>Likvidace odpadů vč. dopravy</t>
  </si>
  <si>
    <t>15</t>
  </si>
  <si>
    <t>R015140</t>
  </si>
  <si>
    <t>90</t>
  </si>
  <si>
    <t>POPLATKY ZA LIKVIDACI ODPADŮ NEKONTAMINOVANÝCH - 17 01 01 BETON Z DEMOLIC OBJEKTŮ, ZÁKLADŮ TV, KŮLY A SLOUPY VČETNĚ DOPRAVY</t>
  </si>
  <si>
    <t>T</t>
  </si>
  <si>
    <t>Evidenční položkaPoložku NENACEŇOVAT v rámci výběrového řízení na zhotovení stavby, viz SO 90-90  
případné betonové konstrkce v rámci odstranění štěrkového lože (základy návěstidel, kabelové šachty....)  
1:3m3*2,5t</t>
  </si>
  <si>
    <t>3*2,5=7,500 [A]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</si>
  <si>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</si>
  <si>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16</t>
  </si>
  <si>
    <t>R015150</t>
  </si>
  <si>
    <t>POPLATKY ZA LIKVIDACI ODPADŮ NEKONTAMINOVANÝCH - 17 05 08 ŠTĚRK Z KOLEJIŠTĚ (ODPAD PO RECYKLACI) VČETNĚ DOPRAVY</t>
  </si>
  <si>
    <t>Položku NENACEŇOVAT v rámci výběrového řízení na zhotovení stavby, viz SO 90-90  
Ve výkazu výměr je zařazeno 2 % stávajícího kolejového lože jako odpad kategorie N (17 05 07). Zbylá část (98 %) je uvažováno jako odpad po recyklaci.  
1.(52,500m3*2,035t/m3)*0,98</t>
  </si>
  <si>
    <t>(52,5*2,035)*0,98=104,701 [A]</t>
  </si>
  <si>
    <t>17</t>
  </si>
  <si>
    <t>R015210</t>
  </si>
  <si>
    <t>POPLATKY ZA LIKVIDACI ODPADŮ NEKONTAMINOVANÝCH - 17 01 01 ŽELEZNIČNÍ PRAŽCE BETONOVÉ VČETNĚ DOPRAVY</t>
  </si>
  <si>
    <t>Položku NENACEŇOVAT v rámci výběrového řízení na zhotovení stavby, viz SO 90-90  
uložení vyřazených betonových pražců na skládku, viz tabulka výměr demontovaného materiálu a předkategorizace  
1: Dle technické zprávy, výkresových příloh projektové dokumentace, TKP staveb   
státních drah a výkazů materiálu projektu a souhrnných částí dokumentace stavby.   - viz výměrnice  
2: 18t</t>
  </si>
  <si>
    <t>18=18,000 [A]</t>
  </si>
  <si>
    <t>18</t>
  </si>
  <si>
    <t>R015250</t>
  </si>
  <si>
    <t>POPLATKY ZA LIKVIDACI ODPADŮ NEKONTAMINOVANÝCH - 17 02 03 PLASTY: POLYETYLÉNOVÉ PODLOŽKY (ŽEL. SVRŠEK), HDPE TRUBKY, KANALIZAČNÍ TRUBKY, VČETNĚ DOPRAVY</t>
  </si>
  <si>
    <t>Evidenční položkaPoložku NENACEŇOVAT v rámci výběrového řízení na zhotovení stavby, viz SO 90-90uložení uhlových vodících vložek na skládku, viz tabulka základních výměr  
1: Dle technické zprávy, výkresových příloh projektové dokumentace, TKP staveb   
státních drah a výkazů materiálu projektu a souhrnných částí dokumentace stavby.     
2: 68ks*2ks*0,00008t - podložky z pražců</t>
  </si>
  <si>
    <t>68*2*0,00008=0,011 [A]</t>
  </si>
  <si>
    <t>19</t>
  </si>
  <si>
    <t>R015260</t>
  </si>
  <si>
    <t>POPLATKY ZA LIKVIDACI ODPADŮ NEKONTAMINOVANÝCH - 07 02 99 PRYŽOVÉ PODLOŽKY (ŽEL. SVRŠEK), VČETNĚ DOPRAVY</t>
  </si>
  <si>
    <t>Evidenční položkaPoložku NENACEŇOVAT v rámci výběrového řízení na zhotovení stavby, viz SO 90-90  
uložení pryžcových podložek na skládku, viz tabulka výměr demontovaného materiálu  
1: Dle technické zprávy, výkresových příloh projektové dokumentace, TKP staveb   
státních drah a výkazů materiálu projektu a souhrnných částí dokumentace stavby.     
2: 68ks*2ks*0,00018t podložky z pražců</t>
  </si>
  <si>
    <t>68*2*0,00018=0,024 [A]</t>
  </si>
  <si>
    <t>20</t>
  </si>
  <si>
    <t>R015511</t>
  </si>
  <si>
    <t>POPLATKY ZA LIKVIDACI ODPADŮ NEBEZPEČNÝCH - 17 05 07* ŠTĚRK Z KOLEJIŠTĚ LOKÁLNĚ ZNEČIŠTĚNÝ ROPNÝMI LÁTKAMI (VÝHYBKY) - BIODEGRADACE, VČETNĚ DOPRAVY</t>
  </si>
  <si>
    <t>Evidenční položka    
N odpad: nebezpečné látky: ropné látky     
Způsob likvidace: biodegradace 
Položku NENACEŇOVAT v rámci výběrového řízení na zhotovení stavby, viz SO 90-90  
Ve výkazu výměr je zařazeno 2 % stávajícího kolejového lože jako odpad kategorie N (17 05 07). Zbylá část (98 %) nekontaminovaného kolejového lože je uvažováno jako odpad po recyklaci.  
1.(52,500m3*2,035t/m3)*0,02</t>
  </si>
  <si>
    <t>52,5*2,035*0,02=2,137 [A]</t>
  </si>
  <si>
    <t>21</t>
  </si>
  <si>
    <t>R015810</t>
  </si>
  <si>
    <t>POPLATKY ZA LIKVIDACI ODPADŮ NEKONTAMINOVANÝCH - 17 04 05 - ŽELEZNÝ A OCELOVÝ ŠROT, VČETNĚ DOPRAVY</t>
  </si>
  <si>
    <t>Evidenční položka    
Druhotná surovina - výkup 
Položku NENACEŇOVAT v rámci výběrového řízení na zhotovení stavby, viz SO 90-90  
drobné kolejivo, viz tabulka výměr nového materiálu  
1: Dle technické zprávy, výkresových příloh projektové dokumentace, TKP staveb   
státních drah a výkazů materiálu projektu a souhrnných částí dokumentace stavby.     
2: 2t</t>
  </si>
  <si>
    <t>2=2,000 [A]</t>
  </si>
  <si>
    <t>SO 11-10-01.01</t>
  </si>
  <si>
    <t>Železniční svršek - následné podbití</t>
  </si>
  <si>
    <t>R542312</t>
  </si>
  <si>
    <t>NÁSLEDNÁ ÚPRAVA SMĚROVÉHO A VÝŠKOVÉHO USPOŘÁDÁNÍ KOLEJE</t>
  </si>
  <si>
    <t>1: Dle technické zprávy, výkresových příloh projektové dokumentace, TKP staveb  
státních drah a výkazů materiálu projektu a souhrnných částí dokumentace stavby.  
2: 1042,224m</t>
  </si>
  <si>
    <t>1042,224=1 042,224 [A]</t>
  </si>
  <si>
    <t>Položka obsahuje:  
- geodetické měření koleje pro následnou směrovou a výškovou úpravu koleje do  
předepsané polohy  
- případné doplnění kolejového lože  
- následnou směrovou a výškovou úpravu koleje do předepsané polohy   
- kontrolní geodetické měření koleje a posouzení odchylek od předepsané polohy  
vzhledem k příslušným technickým normám   
- obsahuje veškeré související práce v souvislosti se směrovou a výškovou úpravou  
koleje - demontáž a zpětná montáž informačních bodů AVV, zabezpečovacího  
zařízení, ukolejnění, EOV, přejezdů, regulace trakčního vedení včetně rychlé  
pantografky,   
Způsob měření: - Měří se délka koleje ve smyslu ČSN 73 6360, tj. v ose koleje.</t>
  </si>
  <si>
    <t>SO 11-11-01</t>
  </si>
  <si>
    <t>Železniční spodek</t>
  </si>
  <si>
    <t>R02811</t>
  </si>
  <si>
    <t>PRŮZKUMNÉ PRÁCE GEOTECHNICKÉ NA POVRCHU</t>
  </si>
  <si>
    <t>Zatěžovací zkoušky 
1: Dle technické zprávy, výkresových příloh projektové dokumentace, TKP staveb   
státních drah a výkazů materiálu projektu a souhrnných částí dokumentace stavby.     
2: 2kpl</t>
  </si>
  <si>
    <t>zahrnuje veškeré náklady spojené s objednatelem požadovanými pracemi, vyhodnocení naměřených hodnot, případný návrh úpravy ZKPP</t>
  </si>
  <si>
    <t>Odb. práce spojené se zatěžovacími zkouškami  
1: Dle technické zprávy, výkresových příloh projektové dokumentace, TKP staveb   
státních drah a výkazů materiálu projektu a souhrnných částí dokumentace stavby.     
2: 20hod odhad</t>
  </si>
  <si>
    <t>20=20,000 [A]</t>
  </si>
  <si>
    <t>R029612</t>
  </si>
  <si>
    <t>OSTATNÍ POŽADAVKY - MĚŘENÍ GEORADAREM</t>
  </si>
  <si>
    <t>Měření georadarem 
1: Dle technické zprávy, výkresových příloh projektové dokumentace, TKP staveb   
státních drah a výkazů materiálu projektu a souhrnných částí dokumentace stavby.     
2: 1 kpl</t>
  </si>
  <si>
    <t>zahrnuje veškeré náklady</t>
  </si>
  <si>
    <t>Zemní práce</t>
  </si>
  <si>
    <t>12373A</t>
  </si>
  <si>
    <t>ODKOP PRO SPOD STAVBU SILNIC A ŽELEZNIC TŘ. I - BEZ DOPRAVY</t>
  </si>
  <si>
    <t>1: Dle technické zprávy, výkresových příloh projektové dokumentace, TKP staveb   
státních drah a výkazů materiálu projektu a souhrnných částí dokumentace stavby.   
2: 139,388m3 
viz TZ dokumentace, přehled výměr nového svršku a výkresové přílohy dokumentace</t>
  </si>
  <si>
    <t>139,388=139,388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</si>
  <si>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</si>
  <si>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18110</t>
  </si>
  <si>
    <t>ÚPRAVA PLÁNĚ SE ZHUTNĚNÍM V HORNINĚ TŘ. I</t>
  </si>
  <si>
    <t>1: Dle technické zprávy, výkresových příloh projektové dokumentace, TKP staveb   
státních drah a výkazů materiálu projektu a souhrnných částí dokumentace stavby.   
2: 152,500m2 
viz TZ dokumentace, přehled výměr nového svršku a výkresové přílohy dokumentace</t>
  </si>
  <si>
    <t>152,500=152,500 [A]</t>
  </si>
  <si>
    <t>položka zahrnuje úpravu pláně včetně vyrovnání výškových rozdílů. Míru zhutnění určuje projekt.</t>
  </si>
  <si>
    <t>Zakládání</t>
  </si>
  <si>
    <t>227841</t>
  </si>
  <si>
    <t>MIKROPILOTY KOMPLET D DO 200MM NA POVRCHU</t>
  </si>
  <si>
    <t>1: Dle technické zprávy, výkresových příloh projektové dokumentace, TKP staveb   
státních drah a výkazů materiálu projektu a souhrnných částí dokumentace stavby.   
2: 2 piloty pod zídku=18ks, délka 8m 
viz TZ dokumentace, přehled výměr nového svršku a výkresové přílohy dokumentace- nameřeno ze situace a příčného řezu 
mikropiloty PZ vč. tlakové hlavy</t>
  </si>
  <si>
    <t>18*8=144,000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</si>
  <si>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</si>
  <si>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26174</t>
  </si>
  <si>
    <t>VRTY PRO KOTV, INJEKT, MIKROPIL NA POVR TŘ I A II D DO 200MM</t>
  </si>
  <si>
    <t>1: Dle technické zprávy, výkresových příloh projektové dokumentace, TKP staveb   
státních drah a výkazů materiálu projektu a souhrnných částí dokumentace stavby.   
2: piloty pod zídku=18ks, délka 8m 
z TZ dokumentace, přehled výměr nového svršku a výkresové přílohy dokumentace-- nameřeno ze situace a příčného řezu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</si>
  <si>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</si>
  <si>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Svislé konstrukce</t>
  </si>
  <si>
    <t>311325</t>
  </si>
  <si>
    <t>ZDI A STĚNY PODP A VOL ZE ŽELEZOBET DO C30/37</t>
  </si>
  <si>
    <t>1: Dle technické zprávy, výkresových příloh projektové dokumentace, TKP staveb   
státních drah a výkazů materiálu projektu a souhrnných částí dokumentace stavby.   
2: žel-bet zídky pro rozšíření stezky (kubatury z výkresové dokumentace tvary dílů 9,1+9,1+7,4=25,6m3) 
z TZ dokumentace, přehled výměr nového svršku a výkresové přílohy dokumentace 
dodání betonu C30/37 XC4, XF3</t>
  </si>
  <si>
    <t>9,1+9,1+7,4=25,600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</si>
  <si>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</si>
  <si>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311365</t>
  </si>
  <si>
    <t>VÝZTUŽ ZDÍ A STĚN PODP A VOL Z OCELI 10505, B500B</t>
  </si>
  <si>
    <t>1: Dle technické zprávy, výkresových příloh projektové dokumentace, TKP staveb   
státních drah a výkazů materiálu projektu a souhrnných částí dokumentace stavby.   
2: výztuž do žel.bet. zídek viz armovací výkresy 
z TZ dokumentace, přehled výměr nového svršku a výkresové přílohy dokumentace</t>
  </si>
  <si>
    <t>1,42+0,75+1,06=3,230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</si>
  <si>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</si>
  <si>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R311325</t>
  </si>
  <si>
    <t>ZDI A STĚNY PODP A VOL ZE ŽELEZOBET DO C30/37 - KRABICOVÝ DÍL U3</t>
  </si>
  <si>
    <t>ks</t>
  </si>
  <si>
    <t>obsahuje dodání prefabrikovaných krabicových dílů U3, beton C30/37 - XF4</t>
  </si>
  <si>
    <t>Vodorovné konstrukce</t>
  </si>
  <si>
    <t>45131A</t>
  </si>
  <si>
    <t>PODKLADNÍ A VÝPLŇOVÉ VRSTVY Z PROSTÉHO BETONU C20/25</t>
  </si>
  <si>
    <t>Podkladní beton pro monolitické ŽB zídky tl. 100 mm 
Díl 1 (2x)=1,9m*6,45m*0,1m*2ks 
Díl 2 (2x)=1,9m*4,65m*0,1m*2ks 
Díl 3 (2x)=2,2m*3,9m*0,1m*2ks</t>
  </si>
  <si>
    <t>(1,9*6,45*0,1*2)+(1,9*4,65*0,1*2)+(2,2*3,9*0,1*2)=5,934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</si>
  <si>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</si>
  <si>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451324</t>
  </si>
  <si>
    <t>PODKL A VÝPLŇ VRSTVY ZE ŽELEZOBET DO C25/30</t>
  </si>
  <si>
    <t>Podkladní beton vyztužený KARI sítí pod krabicovými díly U3, tl. 250 mm 
Délka dílu 3m+0,2m, plocha betonu v řezu 0,3m2 (3x)</t>
  </si>
  <si>
    <t>3,2*0,3*3=2,880 [A]</t>
  </si>
  <si>
    <t>501101</t>
  </si>
  <si>
    <t>ZŘÍZENÍ KONSTRUKČNÍ VRSTVY TĚLESA ŽELEZNIČNÍHO SPODKU ZE ŠTĚRKODRTI NOVÉ</t>
  </si>
  <si>
    <t>1: Dle technické zprávy, výkresových příloh projektové dokumentace, TKP staveb   
státních drah a výkazů materiálu projektu a souhrnných částí dokumentace stavby.   
2: 72,610m3 
viz TZ dokumentace, přehled výměr nového svršku a výkresové přílohy dokumentace -ZKPP - stěrkodrť tl. 0,3m</t>
  </si>
  <si>
    <t>72,610=72,610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</si>
  <si>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</si>
  <si>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501410</t>
  </si>
  <si>
    <t>ZŘÍZENÍ KONSTRU NÍ VRSTVY TĚLESA ŽELEZNIČNÍHO SPODKU ZE ZEMINY ZLEPŠENÉ (STABILIZOVANÉ) CEMENTEM</t>
  </si>
  <si>
    <t>1: Dle technické zprávy, výkresových příloh projektové dokumentace, TKP staveb   
státních drah a výkazů materiálu projektu a souhrnných částí dokumentace stavby.   
2: 122,39m3 
viz TZ dokumentace, přehled výměr nového svršku a výkresové přílohy dokumentace-ZKPP štěrkodrť stabilizovaná cementem tl. 0,6m</t>
  </si>
  <si>
    <t>122,39=122,390 [A]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</si>
  <si>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</si>
  <si>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711111</t>
  </si>
  <si>
    <t>IZOLACE BĚŽNÝCH KONSTRUKCÍ PROTI ZEMNÍ VLHKOSTI ASFALTOVÝMI NÁTĚRY</t>
  </si>
  <si>
    <t>Díl 1 (2x)=délka 4,740m*6,25m 
Díl 2 (2x)=délka 4,740m*4,45m 
Díl 3 (2x)=délka 7,175m*3,7m</t>
  </si>
  <si>
    <t>(4,74*6,25*2)+(4,74*4,45*2)+(7,175*3,7*2)=154,531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</si>
  <si>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</si>
  <si>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711412</t>
  </si>
  <si>
    <t>IZOLACE MOSTOVEK CELOPLOŠNÁ ASFALTOVÝMI PÁSY</t>
  </si>
  <si>
    <t>Díl 1 (2x)=délka 2,025m*6,25m 
Díl 2 (2x)=délka 2,025m*4,45m 
Díl 3 (2x)=délka 3,225m*3,7m 
rezerva na překryv 20%</t>
  </si>
  <si>
    <t>((2,025*6,25*2)+(2,025*4,45*2)+(3,225*3,7*2))*1,2=80,640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</si>
  <si>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</si>
  <si>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711509</t>
  </si>
  <si>
    <t>OCHRANA IZOLACE NA POVRCHU TEXTILIÍ</t>
  </si>
  <si>
    <t>položka zahrnuje: 
- dodání  předepsaného ochranného materiálu 
- zřízení ochrany izolace</t>
  </si>
  <si>
    <t>96616A</t>
  </si>
  <si>
    <t>BOURÁNÍ KONSTRUKCÍ ZE ŽELEZOBETONU - BEZ DOPRAVY</t>
  </si>
  <si>
    <t>1: Dle technické zprávy, výkresových příloh projektové dokumentace, TKP staveb   
státních drah a výkazů materiálu projektu a souhrnných částí dokumentace stavby.   
2: 5m3 
viz TZ dokumentace, přehled výměr nového svršku a výkresové přílohy dokumentace-odhad</t>
  </si>
  <si>
    <t>5=5,000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</si>
  <si>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</si>
  <si>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R015111</t>
  </si>
  <si>
    <t>POPLATKY ZA LIKVIDACI ODPADŮ NEKONTAMINOVANÝCH - 17 05 04 VYTĚŽENÉ ZEMINY A HORNINY - I. TŘÍDA TĚŽITELNOSTI VČETNĚ DOPRAVY</t>
  </si>
  <si>
    <t>Evidenční položka 
Položku NENACEŇOVAT v rámci výběrového řízení na zhotovení stavby, viz SO 90-90  
odkop konstrukčních vrstev - výkopy ZKPP, včetně výkop mikropilot 
1: Dle technické zprávy, výkresových příloh projektové dokumentace, TKP staveb   
státních drah a výkazů materiálu projektu a souhrnných částí dokumentace stavby.    
2: 139,388m3- odkop</t>
  </si>
  <si>
    <t>Evidenční položka 
Položku NENACEŇOVAT v rámci výběrového řízení na zhotovení stavby, viz SO 90-90  
případné betonové konstrkce v rámci odstranění štěrkového lože (základy návěstidel, kabelové šachty....)  
1:5m3*2,5t odhad</t>
  </si>
  <si>
    <t>5*2,5=12,500 [A]</t>
  </si>
  <si>
    <t>D.2.1.4.1</t>
  </si>
  <si>
    <t>Železniční mosty, propustky a zdi</t>
  </si>
  <si>
    <t>SO 11-20-01</t>
  </si>
  <si>
    <t>Most v km 4,894</t>
  </si>
  <si>
    <t>02913</t>
  </si>
  <si>
    <t>OSTATNÍ POŽADAVKY - ZNAČKA PRO TRIGONOMETRICKÉ SLEDOVÁNÍ</t>
  </si>
  <si>
    <t>nivelační značky</t>
  </si>
  <si>
    <t>zahrnuje schválené značky pro sledování přetvoření</t>
  </si>
  <si>
    <t>53</t>
  </si>
  <si>
    <t>OSTATNÍ POŽADAVKY - POSUDKY A KONTROLY</t>
  </si>
  <si>
    <t>dle požadavků investora, především hlavní prohlídka mostu</t>
  </si>
  <si>
    <t>11120</t>
  </si>
  <si>
    <t>ODSTRANĚNÍ KŘOVIN</t>
  </si>
  <si>
    <t>Odstranění křovin v rozsahu rekonstrukce mostu (po úroveň nově provedeného ZKPP)</t>
  </si>
  <si>
    <t>480m2*1,5%=720,000 [A]</t>
  </si>
  <si>
    <t>odstranění křovin a stromů do průměru 100 mm 
doprava dřevin bez ohledu na vzdálenost 
spálení na hromadách nebo štěpkování</t>
  </si>
  <si>
    <t>11201</t>
  </si>
  <si>
    <t>KÁCENÍ STROMŮ D KMENE DO 0,5M S ODSTRANĚNÍM PAŘEZŮ</t>
  </si>
  <si>
    <t>Vzhledem k hustě zarostlému okolí mostu byla odhadem doplněna položka s odstraněním stromů, v případě, že by mezi náletovými dřevinami byly i stromy větších kmenů. odhadem 5ks.</t>
  </si>
  <si>
    <t>5ks=5,000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</si>
  <si>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</si>
  <si>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12110</t>
  </si>
  <si>
    <t>SEJMUTÍ ORNICE NEBO LESNÍ PŮDY</t>
  </si>
  <si>
    <t>Sejmutí ornice ze svahů při výkopových pracích v tl. 0,15 m.</t>
  </si>
  <si>
    <t>480m2*0,15m=72,000 [A]</t>
  </si>
  <si>
    <t>položka zahrnuje sejmutí ornice bez ohledu na tloušťku vrstvy a její vodorovnou dopravu 
nezahrnuje uložení na trvalou skládku</t>
  </si>
  <si>
    <t>13173A</t>
  </si>
  <si>
    <t>HLOUBENÍ JAM ZAPAŽ I NEPAŽ TŘ. I - BEZ DOPRAVY</t>
  </si>
  <si>
    <t>Výkop pro novou NK, včetně ZKPP.</t>
  </si>
  <si>
    <t>116m2*5,35m+28,8m*8m2=851,000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</si>
  <si>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</si>
  <si>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</si>
  <si>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</si>
  <si>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Svahové kužely u nově vybudované NK.</t>
  </si>
  <si>
    <t>28m*8m2=224,000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</si>
  <si>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</si>
  <si>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18220</t>
  </si>
  <si>
    <t>R</t>
  </si>
  <si>
    <t>ROZPROSTŘENÍ ORNICE VE SVAHU</t>
  </si>
  <si>
    <t>ohumusování svahů okolo NK tl. 100 mm</t>
  </si>
  <si>
    <t>480m2*0,1m*1,5%=72,000 [A]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</si>
  <si>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</si>
  <si>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</si>
  <si>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</si>
  <si>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Založení trávníku na svazích okolo NK ve sklonu 1:1,5</t>
  </si>
  <si>
    <t>480m2*1,5=720,000 [A]</t>
  </si>
  <si>
    <t>Zahrnuje dodání předepsané travní směsi, hydroosev na ornici, zalévání, první pokosení, to vše bez ohledu na sklon terénu</t>
  </si>
  <si>
    <t>Základy</t>
  </si>
  <si>
    <t>22694</t>
  </si>
  <si>
    <t>ZÁPOROVÉ PAŽENÍ Z KOVU DOČASNÉ</t>
  </si>
  <si>
    <t>Dočasné pažení kolem stávajících ŽB základů kabelové lávky. včetně projektové dokumentace typu pažení zvolené zhotovitelem. 
Předpoklad je mikrozáporové pažení z válcovaných profilů (8 m dl.) s výdřevou + rezerva 20%</t>
  </si>
  <si>
    <t>8ks*8m*0,0613t*1,2=4,708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</si>
  <si>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</si>
  <si>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</si>
  <si>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</si>
  <si>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dočasného pažení okolo základů kabelové lávky.</t>
  </si>
  <si>
    <t>1,7m*3*2m*2ks=20,400 [A]</t>
  </si>
  <si>
    <t>položka zahrnuje osazení pažin bez ohledu na druh, jejich opotřebení a jejich odstranění</t>
  </si>
  <si>
    <t>viz příloha 2.502 a 2.503 mikropiloty PZ vč. tlakové hlavy, celkem 16x</t>
  </si>
  <si>
    <t>4ks*4ks*8m=128,000 [A]</t>
  </si>
  <si>
    <t>26114</t>
  </si>
  <si>
    <t>VRTY PRO KOTVENÍ, INJEKTÁŽ A MIKROPILOTY NA POVRCHU TŘ. I D DO 200MM</t>
  </si>
  <si>
    <t>16x vrty pro mikropiloty PZ, dl. 8m</t>
  </si>
  <si>
    <t>16*8m=128,000 [A]</t>
  </si>
  <si>
    <t>261913</t>
  </si>
  <si>
    <t>VRTY PRO KOTVENÍ A INJEKTÁŽ TŘ V A VI NA POVRCHU D DO 25MM</t>
  </si>
  <si>
    <t>Vrty pro SANACI C viz příloha 1.101 TZ</t>
  </si>
  <si>
    <t>(1,6m*36ks+2m*9ks+2,1m*9ks)*2ks=189,000 [A]</t>
  </si>
  <si>
    <t>55</t>
  </si>
  <si>
    <t>R285393</t>
  </si>
  <si>
    <t>DODATEČNÉ KOTVENÍ VLEPENÍM BETONÁŘSKÉ VÝZTUŽE D DO 20MM DO VRTŮ</t>
  </si>
  <si>
    <t>Výztuž mezi stávající spodní stavbou a novou NK, viz přílohy 3.101 a 2.501</t>
  </si>
  <si>
    <t>45*2=90,000 [A]</t>
  </si>
  <si>
    <t>Položka zahrnuje: 
dodání výztuže předepsaného profilu a předepsané délky (do 2 m) 
provedení vrtu předepsaného profilu a předepsané délky (do 1m) 
vsunutí výztuže do vyvrtaného profilu a její zalepení předepsaným pojivem 
případně nutné lešení</t>
  </si>
  <si>
    <t>317325</t>
  </si>
  <si>
    <t>ŘÍMSY ZE ŽELEZOBETONU DO C30/37</t>
  </si>
  <si>
    <t>římsy NK, PZ a svahových křídel viz příloha 2.501, 2.502, 2.503, 2.504</t>
  </si>
  <si>
    <t>3+3,52+3,82+1+1=12,340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</si>
  <si>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</si>
  <si>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</si>
  <si>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</si>
  <si>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výztuž římsy + 5% prostřih viz příloha 2.601, 2.602, 2.603, 2.504</t>
  </si>
  <si>
    <t>0,7+0,65+0,0965+0,0965+0,272394=1,815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</si>
  <si>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</si>
  <si>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327325</t>
  </si>
  <si>
    <t>ZDI OPĚRNÉ, ZÁRUBNÍ, NÁBŘEŽNÍ ZE ŽELEZOVÉHO BETONU DO C30/37</t>
  </si>
  <si>
    <t>Přechodové zdi v rámci SO 11-20-01 viz přílohy 2.502 a 2.503</t>
  </si>
  <si>
    <t>7,9m3+8,12m3=16,020 [A]</t>
  </si>
  <si>
    <t>327365</t>
  </si>
  <si>
    <t>VÝZTUŽ ZDÍ OPĚRNÝCH, ZÁRUBNÍCH, NÁBŘEŽNÍCH Z OCELI 10505, B500B</t>
  </si>
  <si>
    <t>Vyztužení PZ (bez říms) viz příloha 2.602</t>
  </si>
  <si>
    <t>1,13578+1,144246=2,280 [A]</t>
  </si>
  <si>
    <t>333325</t>
  </si>
  <si>
    <t>MOSTNÍ OPĚRY A KŘÍDLA ZE ŽELEZOVÉHO BETONU DO C30/37</t>
  </si>
  <si>
    <t>čelní zdi vč. vykonzolovaných částí a zavěšených křídel, vč zárodků klenby</t>
  </si>
  <si>
    <t>17,2m3+14,60m3+1,36m2*4,76m=38,274 [A]</t>
  </si>
  <si>
    <t>333365</t>
  </si>
  <si>
    <t>VÝZTUŽ MOSTNÍCH OPĚR A KŘÍDEL Z OCELI 10505, B500B</t>
  </si>
  <si>
    <t>výztuž čelních zdí a zárodků + 5% prostřih viz příloha 2.601</t>
  </si>
  <si>
    <t>11,238675=11,239 [A]</t>
  </si>
  <si>
    <t>348173</t>
  </si>
  <si>
    <t>ZÁBRADLÍ Z DÍLCŮ KOVOVÝCH ŽÁROVĚ ZINK PONOREM S NÁTĚREM</t>
  </si>
  <si>
    <t>kg</t>
  </si>
  <si>
    <t>zábradlí na římsách NK a PZ viz přílohy 2.701</t>
  </si>
  <si>
    <t>1109,86=1 109,860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</si>
  <si>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</si>
  <si>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421325</t>
  </si>
  <si>
    <t>MOSTNÍ NOSNÉ DESKOVÉ KONSTRUKCE ZE ŽELEZOBETONU C30/37</t>
  </si>
  <si>
    <t>NK mostu viz příloha 2.501 bez zárodku</t>
  </si>
  <si>
    <t>25,3-1,36*4,76m3=18,826 [A]</t>
  </si>
  <si>
    <t>421365</t>
  </si>
  <si>
    <t>VÝZTUŽ MOSTNÍ DESKOVÉ KONSTRUKCE Z OCELI 10505, B500B</t>
  </si>
  <si>
    <t>Vyztužení NK viz příloha 2.601</t>
  </si>
  <si>
    <t>1,756174=1,756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</si>
  <si>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</si>
  <si>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451313</t>
  </si>
  <si>
    <t>PODKLADNÍ A VÝPLŇOVÉ VRSTVY Z PROSTÉHO BETONU C16/20</t>
  </si>
  <si>
    <t>0,62m2*4,2m*2ks+2ks*9,4m*0,27m2=10,284 [A]</t>
  </si>
  <si>
    <t>Podkladní beton pod PZ, podkladní beton pro odláždění, (vč. práhů v rámci rezervy 10%)</t>
  </si>
  <si>
    <t>0,34m2*4m*4ks+(9,45m2+4,9m2*2ks+2,7m2+6,2m2*2ks+3,37m2+1,53m2)*0,15m*1,5sklon*1,1práhy=15,154 [A]</t>
  </si>
  <si>
    <t>45852</t>
  </si>
  <si>
    <t>VÝPLŇ ZA OPĚRAMI A ZDMI Z KAMENIVA DRCENÉHO</t>
  </si>
  <si>
    <t>Zásyp za rubem nové NK</t>
  </si>
  <si>
    <t>9,7m2*4,76m*2ks+3,35m2*5,37m=110,334 [A]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</si>
  <si>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</si>
  <si>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</si>
  <si>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</si>
  <si>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lomový kámen odláždění tl. 250 mm</t>
  </si>
  <si>
    <t>(9,45m2+4,9m2*2ks+2,7m2+6,2m2*2ks+3,37m2+1,53m2)*0,25m*1,5sklon=14,719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</si>
  <si>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</si>
  <si>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Úpravy povrchů, podlahy, výplně otvorů</t>
  </si>
  <si>
    <t>62662</t>
  </si>
  <si>
    <t>INJEKTÁŽ TRHLIN TĚSNÍCÍ</t>
  </si>
  <si>
    <t>sanace stávající spodní stavby do vrtů dle SANACE TYPU C viz příloha 1.101 TZ +rezerva 10%</t>
  </si>
  <si>
    <t>(36ks*1,6m+2m*9ks+2,1m*9ks)*1,1=103,950 [A]</t>
  </si>
  <si>
    <t>položka zahrnuje: 
dodávku veškerého materiálu potřebného pro předepsanou úpravu v předepsané kvalitě 
vyčištění trhliny 
provedení vlastní injektáže 
potřebná lešení a podpěrné konstrukce</t>
  </si>
  <si>
    <t>62745</t>
  </si>
  <si>
    <t>SPÁROVÁNÍ STARÉHO ZDIVA CEMENTOVOU MALTOU</t>
  </si>
  <si>
    <t>100% ploch kamenného zdiva (opěry + křídla)</t>
  </si>
  <si>
    <t>7,9m2*2ks+1m2*4ks+19,04m2*4ks=95,960 [A]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</si>
  <si>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</si>
  <si>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58</t>
  </si>
  <si>
    <t>R62631</t>
  </si>
  <si>
    <t>SPOJOVACÍ MŮSTEK MEZI STÁVAJÍCI KAMENNOU OPĚROU A NOVÝM BETONEM</t>
  </si>
  <si>
    <t>na ploše mezi stávající opěrou a novou ŽB klenbou</t>
  </si>
  <si>
    <t>2m*4,75m*2ks=19,000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</si>
  <si>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</si>
  <si>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SVI TYP IV - viz příloha 2.406</t>
  </si>
  <si>
    <t>53,68m2+36,4m2+29,04m2+10,8m2=129,920 [A]</t>
  </si>
  <si>
    <t>vodotěsná vrstva hydroizolace, včetně přesahů (20%) (Přechodové zídky, NK, čelní zdi, spádový beton) vč zesílených vrstev izolace v oblastech pracovních spar 
viz příloha 2.406</t>
  </si>
  <si>
    <t>46,5m2+68,2m2+18,33m2+62,32m2+26,71m2+25,94m2=248,000 [A]</t>
  </si>
  <si>
    <t>71150</t>
  </si>
  <si>
    <t>OCHRANA IZOLACE NA POVRCHU</t>
  </si>
  <si>
    <t>Tvrdá ochrana izolace (SVI TYP I.A a I.B) viz příloha 2.406 (zarhnuje i KARI sítě u betonové ochrany)</t>
  </si>
  <si>
    <t>46,5m2+68,2m2+18,33m2+62,32m2=195,350 [A]</t>
  </si>
  <si>
    <t>V místě dilatačních spár je vložen pás geotextílie 1200g/m2 v šířce 200 mm viz 2.406</t>
  </si>
  <si>
    <t>0,2m*(2,9m*4ks+2,4m*4ks)*1,2=5,088 [A]</t>
  </si>
  <si>
    <t>Potrubí</t>
  </si>
  <si>
    <t>87534</t>
  </si>
  <si>
    <t>POTRUBÍ DREN Z TRUB PLAST DN DO 200MM</t>
  </si>
  <si>
    <t>Silnostěnné HDPE trubky délky 1,5 m na vtoku a výtoku odvodnění rubu. viz příloha 2.406 Detaily</t>
  </si>
  <si>
    <t>1,5m*4ks=6,000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</si>
  <si>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</si>
  <si>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34</t>
  </si>
  <si>
    <t>875342</t>
  </si>
  <si>
    <t>POTRUBÍ DREN Z TRUB PLAST DN DO 200MM DĚROVANÝCH</t>
  </si>
  <si>
    <t>Poloperforovaná drenážní trubka pro odvodnění za rubem opěry (viz 2.401, 2.402, 2.403, 2.404, 2.405), vč. rezervy 20%</t>
  </si>
  <si>
    <t>18,27m*2ks=36,540 [A]</t>
  </si>
  <si>
    <t>35</t>
  </si>
  <si>
    <t>9113C2</t>
  </si>
  <si>
    <t>SVODIDLO OCEL SILNIČ JEDNOSTR, ÚROVEŇ ZADRŽ H2 - MONTÁŽ S PŘESUNEM (BEZ DODÁVKY)</t>
  </si>
  <si>
    <t>Zpětné osazení svodidel v rozsah 10 m před a 10 m za mostem.</t>
  </si>
  <si>
    <t>položka zahrnuje: 
- dopravu demontovaného zařízení z dočasné skládky 
- jeho montáž a osazení na určeném místě včetně všech nutných konstrukcí a prací 
- nutnou opravu poškozených částí, opravu nátěrů 
- případnou náhradu zničených částí 
nezahrnuje kompletní novou PKO</t>
  </si>
  <si>
    <t>36</t>
  </si>
  <si>
    <t>9113C3</t>
  </si>
  <si>
    <t>SVODIDLO OCEL SILNIČ JEDNOSTR, ÚROVEŇ ZADRŽ H2 - DEMONTÁŽ S PŘESUNEM</t>
  </si>
  <si>
    <t>Demontáž svodidel v rozsahu 10 m před a 10 m za mostem</t>
  </si>
  <si>
    <t>položka zahrnuje: 
- demontáž a odstranění zařízení 
- jeho odvoz na předepsané místo</t>
  </si>
  <si>
    <t>37</t>
  </si>
  <si>
    <t>91345</t>
  </si>
  <si>
    <t>NIVELAČNÍ ZNAČKY KOVOVÉ</t>
  </si>
  <si>
    <t>2x nivelační značka na NK, viz příloha 2.501</t>
  </si>
  <si>
    <t>položka zahrnuje: 
- dodání a osazení nivelační značky včetně nutných zemních prací 
- vnitrostaveništní a mimostaveništní dopravu</t>
  </si>
  <si>
    <t>38</t>
  </si>
  <si>
    <t>91355</t>
  </si>
  <si>
    <t>EVIDENČNÍ ČÍSLO MOSTU</t>
  </si>
  <si>
    <t>letopočet roku výstavby nové NK</t>
  </si>
  <si>
    <t>položka zahrnuje štítek s evidenčním číslem mostu, sloupek dopravní značky včetně osazení a nutných zemních prací a zabetonování</t>
  </si>
  <si>
    <t>39</t>
  </si>
  <si>
    <t>917212</t>
  </si>
  <si>
    <t>ZÁHONOVÉ OBRUBY Z BETONOVÝCH OBRUBNÍKŮ ŠÍŘ 80MM</t>
  </si>
  <si>
    <t>Obrubníky ukončující odláždění do lomového kamene</t>
  </si>
  <si>
    <t>100m*1,5sklon=150,000 [A]</t>
  </si>
  <si>
    <t>Položka zahrnuje: 
dodání a pokládku betonových obrubníků o rozměrech předepsaných zadávací dokumentací 
betonové lože i boční betonovou opěrku.</t>
  </si>
  <si>
    <t>40</t>
  </si>
  <si>
    <t>93118</t>
  </si>
  <si>
    <t>VÝPLŇ DILATAČNÍCH SPAR Z POLYSTYRENU</t>
  </si>
  <si>
    <t>Výplň mezi NK a spádovým betonem 2.406 vč rezervy 20%</t>
  </si>
  <si>
    <t>(0,29m3)*1,2=0,348 [A]</t>
  </si>
  <si>
    <t>položka zahrnuje dodávku a osazení předepsaného materiálu, očištění ploch spáry před úpravou, očištění okolí spáry po úpravě</t>
  </si>
  <si>
    <t>41</t>
  </si>
  <si>
    <t>93842</t>
  </si>
  <si>
    <t>OČIŠTĚNÍ ZDIVA OD VEGETACE</t>
  </si>
  <si>
    <t>očištění svahových křídel od vegetace</t>
  </si>
  <si>
    <t>6,6m2*4ks=26,400 [A]</t>
  </si>
  <si>
    <t>položka zahrnuje očištění předepsaným způsobem včetně odklizení vzniklého odpadu</t>
  </si>
  <si>
    <t>42</t>
  </si>
  <si>
    <t>938442</t>
  </si>
  <si>
    <t>OČIŠTĚNÍ ZDIVA OTRYSKÁNÍM TLAKOVOU VODOU DO 500 BARŮ</t>
  </si>
  <si>
    <t>otrýskání 100% ploch kamenného zdiva během sanačních prací</t>
  </si>
  <si>
    <t>7,9m2*2ks*2procesy+1m2*4ks*2 procesy+19,04m2*4ks=115,760 [A]</t>
  </si>
  <si>
    <t>43</t>
  </si>
  <si>
    <t>93882</t>
  </si>
  <si>
    <t>OŠETŘENÍ KONSTRUKCÍ OCHRANNÝM NÁTĚREM</t>
  </si>
  <si>
    <t>Jedná se o ochranný nátěr kamenných částí pohledových ploch v mostním otvoru vč křídel proti účinkům rozmrazovacích solí</t>
  </si>
  <si>
    <t>7,9m2*2ks+1m2*2ks+19,04m2*4ks=93,960 [A]</t>
  </si>
  <si>
    <t>44</t>
  </si>
  <si>
    <t>96613A</t>
  </si>
  <si>
    <t>BOURÁNÍ KONSTRUKCÍ Z KAMENE NA MC - BEZ DOPRAVY</t>
  </si>
  <si>
    <t>Bourání/rozebrání stávající kamenné klenby a části svahových křídel dle PD. Část zdiva bude znovu použita.</t>
  </si>
  <si>
    <t>5,7m*3,1m/2*0,8m*4ks+13,8m2*5,35m=102,102 [A]</t>
  </si>
  <si>
    <t>45</t>
  </si>
  <si>
    <t>96615A</t>
  </si>
  <si>
    <t>BOURÁNÍ KONSTRUKCÍ Z PROSTÉHO BETONU - BEZ DOPRAVY</t>
  </si>
  <si>
    <t>Bourání betonových částí stávajícího stavu - římsy svahových křídel,  spádový beton, betonový blok na okrajích kabelové lávky</t>
  </si>
  <si>
    <t>5m2*1,5%*4ks*0,15m+1,6m2*5,35m=13,060 [A]</t>
  </si>
  <si>
    <t>46</t>
  </si>
  <si>
    <t>bourání části stávající konstrukce obsahující ŽB (čelní zdi, římsy)</t>
  </si>
  <si>
    <t>24m2*0,7m*2ks=33,600 [A]</t>
  </si>
  <si>
    <t>47</t>
  </si>
  <si>
    <t>96618A</t>
  </si>
  <si>
    <t>BOURÁNÍ KONSTRUKCÍ KOVOVÝCH - BEZ DOPRAVY</t>
  </si>
  <si>
    <t>Odstranění zábradlí, táhel vč. převázky, drenážních trubek a ocelového kabelového žlabu</t>
  </si>
  <si>
    <t>0,077t+0,065t+0,234t+0,05t+0,198t=0,624 [A]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</si>
  <si>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</si>
  <si>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48</t>
  </si>
  <si>
    <t>97817</t>
  </si>
  <si>
    <t>ODSTRANĚNÍ MOSTNÍ IZOLACE</t>
  </si>
  <si>
    <t>Odstranění stávající SVI - asfaltové pásy</t>
  </si>
  <si>
    <t>7,8m*5,35m+2ks*1,4m*8,7m=66,090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</si>
  <si>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</si>
  <si>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49</t>
  </si>
  <si>
    <t>viz položka v zemních pracích (hloubení jam)</t>
  </si>
  <si>
    <t>851m3*2,1t/m3=1 787,100 [A]</t>
  </si>
  <si>
    <t>50</t>
  </si>
  <si>
    <t>R015120</t>
  </si>
  <si>
    <t>POPLATKY ZA LIKVIDACI ODPADŮ NEKONTAMINOVANÝCH - 17 01 07 STAVEBNÍ A DEMOLIČNÍ SUŤ VČETNĚ DOPRAVY</t>
  </si>
  <si>
    <t>část kamenných křídel a opěr, pro které nebude opětovné využití</t>
  </si>
  <si>
    <t>103,1m3*2,5t/m=257,750 [A]</t>
  </si>
  <si>
    <t>51</t>
  </si>
  <si>
    <t>R015160</t>
  </si>
  <si>
    <t>POPLATKY ZA LIKVIDACI ODPADŮ NEKONTAMINOVANÝCH - 02 01 03 SMÝCENÉ STROMY A KEŘE VČETNĚ DOPRAVY</t>
  </si>
  <si>
    <t>Předpoklad do 2 tun dřevin.</t>
  </si>
  <si>
    <t>2t=2,000 [A]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</si>
  <si>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</si>
  <si>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52</t>
  </si>
  <si>
    <t>R015570</t>
  </si>
  <si>
    <t>POPLATKY ZA LIKVIDACI ODPADŮ NEBEZPEČNÝCH - 17 03 01* ASFALTOVÉ SMĚSI OBSAHUJÍCÍ DEHET (VOZOVKA, IZOLACE, STAVEBNÍ NÁTĚRY), VČETNĚ DOPRAVY</t>
  </si>
  <si>
    <t>Evidenční položka     
N odpad: nebezpečné látky:dehet (třída vyluhovatelnosti překračuje I, a II. třídu a nepřekračuje III. třídu dle vyhlášky 294/2005 Sb.)     
Způsob likvidace: skládka S-NO, spalovna N odpadu</t>
  </si>
  <si>
    <t>66,09*0,05*2,5=8,261 [A]</t>
  </si>
  <si>
    <t>Ostatni</t>
  </si>
  <si>
    <t>54</t>
  </si>
  <si>
    <t>R22694</t>
  </si>
  <si>
    <t>ZÁPOROVÉ PAŽENÍ Z KOVU DOČASNÉ - PROJEKTOVÁ DOKUMENTACE</t>
  </si>
  <si>
    <t>Dle konrétního vybraného systému pažení zhotovitelskou firmou bude provedena PD včetně statického posouzení.</t>
  </si>
  <si>
    <t>56</t>
  </si>
  <si>
    <t>R33319</t>
  </si>
  <si>
    <t>MOSTNÍ OPĚRY A KŘÍDLA Z DÍLCŮ KAMENNÝCH</t>
  </si>
  <si>
    <t>Položka zahrnuje SANACI TYPU A - reprofilace, viz přílohy 1.101, 2.401, 2.402, 2.403, 2.404, 2.405 
Dále pak zahrnuje vyčištění a zpětné vyzdění části křídel původními kamennými bloky dle PD a výměny poškozených kusů za nové. 
Položka neobsahuje rozebrání - viz 96613A</t>
  </si>
  <si>
    <t>0,3*12,5*4*0,3+6,54*1,1*4+7,85*2*0,1*0,3 
=33,747 [A]</t>
  </si>
  <si>
    <t>- dodání dílce požadovaného tvaru a vlastností, jeho skladování, doprava a osazení do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dílci (úprava pohledových ploch, příp. rubových ploch, osazení měřících zařízení, zkoušení a měření dílců a pod.).</t>
  </si>
  <si>
    <t>57</t>
  </si>
  <si>
    <t>R5774AB</t>
  </si>
  <si>
    <t>VRSTVY PRO OBNOVU A OPRAVY Z ASF BETONU</t>
  </si>
  <si>
    <t>Případná obnova vozky v rámci potenciálního poškození vlivem stavebních úprav na mostě.</t>
  </si>
  <si>
    <t>- dodání směsi v požadované kvalitě vč dopravy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zahrnuje postřiky, nátěry 
- zahrnuje těsnění podél obrubníků, dilatačních zařízení, odvodňovacích proužků, odvodňovačů, vpustí, šachet a pod. 
-zahrnuje očištění podkladu po veřejném provozu</t>
  </si>
  <si>
    <t>59</t>
  </si>
  <si>
    <t>R703114</t>
  </si>
  <si>
    <t>ÚPRAVA STÁVAJÍCÍ KABELOVÉ LÁVKY VČETNĚ UPEVNĚNÍ A PŘÍSLUŠENSTVÍ SVĚTLÉ ŠÍŘKY PŘES 400 DO 600 MM</t>
  </si>
  <si>
    <t>Případné úpravy kabelové lávky při vstupu do otvoru přechodové zídky.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</si>
  <si>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</si>
  <si>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SO 90-90</t>
  </si>
  <si>
    <t>Likvidace odpadů včetně dopravy</t>
  </si>
  <si>
    <t>Poplatky za skládky</t>
  </si>
  <si>
    <t>Evidenční položka</t>
  </si>
  <si>
    <t>Evidenční položka     
N odpad: nebezpečné látky: ropné látky      
Způsob likvidace: biodegradace</t>
  </si>
  <si>
    <t>Evidenční položka     
Druhotná surovina - výkup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</si>
  <si>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</si>
  <si>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</si>
  <si>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</si>
  <si>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</si>
  <si>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</si>
  <si>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</si>
  <si>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</si>
  <si>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</si>
  <si>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</si>
  <si>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</si>
  <si>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</si>
  <si>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</si>
  <si>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Ostatní</t>
  </si>
  <si>
    <t>VSEOB004</t>
  </si>
  <si>
    <t>Osvědčení o shodě notifikovanou osobou</t>
  </si>
  <si>
    <t>Zajištění vydání osvědčení o shodě notifikovanou osobou</t>
  </si>
  <si>
    <t>VSEOB005</t>
  </si>
  <si>
    <t>Osvědčení o bezpečnosti před uvedením do provozu</t>
  </si>
  <si>
    <t>Zajištění vydání osvědčení o bezpečnosti před uvedením do provozu.</t>
  </si>
  <si>
    <t>VSEOB006</t>
  </si>
  <si>
    <t>Exkurze</t>
  </si>
  <si>
    <t>SOUB</t>
  </si>
  <si>
    <t>v předepsaném rozsahu dle obchodních podmínek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</si>
</sst>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'D.2.1.1_SO 11-10-01'!I3</f>
      </c>
      <c s="20">
        <f>'D.2.1.1_SO 11-10-01'!O2</f>
      </c>
      <c s="20">
        <f>C10+D10</f>
      </c>
    </row>
    <row r="11" spans="1:5" ht="12.75" customHeight="1">
      <c r="A11" s="19" t="s">
        <v>242</v>
      </c>
      <c s="19" t="s">
        <v>243</v>
      </c>
      <c s="20">
        <f>'D.2.1.1_SO 11-10-01.01'!I3</f>
      </c>
      <c s="20">
        <f>'D.2.1.1_SO 11-10-01.01'!O2</f>
      </c>
      <c s="20">
        <f>C11+D11</f>
      </c>
    </row>
    <row r="12" spans="1:5" ht="12.75" customHeight="1">
      <c r="A12" s="19" t="s">
        <v>249</v>
      </c>
      <c s="19" t="s">
        <v>250</v>
      </c>
      <c s="20">
        <f>'D.2.1.1_SO 11-11-01'!I3</f>
      </c>
      <c s="20">
        <f>'D.2.1.1_SO 11-11-01'!O2</f>
      </c>
      <c s="20">
        <f>C12+D12</f>
      </c>
    </row>
    <row r="13" spans="1:5" ht="12.75" customHeight="1">
      <c r="A13" s="19" t="s">
        <v>342</v>
      </c>
      <c s="19" t="s">
        <v>343</v>
      </c>
      <c s="20">
        <f>'D.2.1.4.1_SO 11-20-01'!I3</f>
      </c>
      <c s="20">
        <f>'D.2.1.4.1_SO 11-20-01'!O2</f>
      </c>
      <c s="20">
        <f>C13+D13</f>
      </c>
    </row>
    <row r="14" spans="1:5" ht="12.75" customHeight="1">
      <c r="A14" s="42" t="s">
        <v>621</v>
      </c>
      <c s="42" t="s">
        <v>622</v>
      </c>
      <c s="43">
        <f>'SO 90-90'!I3</f>
      </c>
      <c s="43">
        <f>'SO 90-90'!O2</f>
      </c>
      <c s="43">
        <f>C14+D14</f>
      </c>
    </row>
    <row r="15" spans="1:5" ht="12.75" customHeight="1">
      <c r="A15" s="42" t="s">
        <v>627</v>
      </c>
      <c s="42" t="s">
        <v>628</v>
      </c>
      <c s="43">
        <f>'SO 98-98'!I3</f>
      </c>
      <c s="43">
        <f>'SO 98-98'!O2</f>
      </c>
      <c s="43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0+O9+O34+O71+O84+O117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1">
        <f>0+I9+I34+I71+I84+I117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55</v>
      </c>
    </row>
    <row r="12" spans="1:5" ht="12.75">
      <c r="A12" s="36" t="s">
        <v>56</v>
      </c>
      <c r="E12" s="37" t="s">
        <v>57</v>
      </c>
    </row>
    <row r="13" spans="1:5" ht="12.75">
      <c r="A13" t="s">
        <v>58</v>
      </c>
      <c r="E13" s="35" t="s">
        <v>59</v>
      </c>
    </row>
    <row r="14" spans="1:16" ht="12.75">
      <c r="A14" s="24" t="s">
        <v>49</v>
      </c>
      <c s="29" t="s">
        <v>60</v>
      </c>
      <c s="29" t="s">
        <v>61</v>
      </c>
      <c s="24" t="s">
        <v>51</v>
      </c>
      <c s="30" t="s">
        <v>62</v>
      </c>
      <c s="31" t="s">
        <v>63</v>
      </c>
      <c s="32">
        <v>1.042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63.75">
      <c r="A15" s="34" t="s">
        <v>54</v>
      </c>
      <c r="E15" s="35" t="s">
        <v>64</v>
      </c>
    </row>
    <row r="16" spans="1:5" ht="12.75">
      <c r="A16" s="36" t="s">
        <v>56</v>
      </c>
      <c r="E16" s="37" t="s">
        <v>65</v>
      </c>
    </row>
    <row r="17" spans="1:5" ht="51">
      <c r="A17" t="s">
        <v>58</v>
      </c>
      <c r="E17" s="35" t="s">
        <v>66</v>
      </c>
    </row>
    <row r="18" spans="1:16" ht="12.75">
      <c r="A18" s="24" t="s">
        <v>49</v>
      </c>
      <c s="29" t="s">
        <v>67</v>
      </c>
      <c s="29" t="s">
        <v>68</v>
      </c>
      <c s="24" t="s">
        <v>51</v>
      </c>
      <c s="30" t="s">
        <v>69</v>
      </c>
      <c s="31" t="s">
        <v>53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63.75">
      <c r="A19" s="34" t="s">
        <v>54</v>
      </c>
      <c r="E19" s="35" t="s">
        <v>70</v>
      </c>
    </row>
    <row r="20" spans="1:5" ht="12.75">
      <c r="A20" s="36" t="s">
        <v>56</v>
      </c>
      <c r="E20" s="37" t="s">
        <v>57</v>
      </c>
    </row>
    <row r="21" spans="1:5" ht="12.75">
      <c r="A21" t="s">
        <v>58</v>
      </c>
      <c r="E21" s="35" t="s">
        <v>71</v>
      </c>
    </row>
    <row r="22" spans="1:16" ht="12.75">
      <c r="A22" s="24" t="s">
        <v>49</v>
      </c>
      <c s="29" t="s">
        <v>72</v>
      </c>
      <c s="29" t="s">
        <v>73</v>
      </c>
      <c s="24" t="s">
        <v>51</v>
      </c>
      <c s="30" t="s">
        <v>69</v>
      </c>
      <c s="31" t="s">
        <v>74</v>
      </c>
      <c s="32">
        <v>10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63.75">
      <c r="A23" s="34" t="s">
        <v>54</v>
      </c>
      <c r="E23" s="35" t="s">
        <v>75</v>
      </c>
    </row>
    <row r="24" spans="1:5" ht="12.75">
      <c r="A24" s="36" t="s">
        <v>56</v>
      </c>
      <c r="E24" s="37" t="s">
        <v>76</v>
      </c>
    </row>
    <row r="25" spans="1:5" ht="12.75">
      <c r="A25" t="s">
        <v>58</v>
      </c>
      <c r="E25" s="35" t="s">
        <v>71</v>
      </c>
    </row>
    <row r="26" spans="1:16" ht="12.75">
      <c r="A26" s="24" t="s">
        <v>49</v>
      </c>
      <c s="29" t="s">
        <v>77</v>
      </c>
      <c s="29" t="s">
        <v>78</v>
      </c>
      <c s="24" t="s">
        <v>51</v>
      </c>
      <c s="30" t="s">
        <v>79</v>
      </c>
      <c s="31" t="s">
        <v>80</v>
      </c>
      <c s="32">
        <v>23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63.75">
      <c r="A27" s="34" t="s">
        <v>54</v>
      </c>
      <c r="E27" s="35" t="s">
        <v>81</v>
      </c>
    </row>
    <row r="28" spans="1:5" ht="12.75">
      <c r="A28" s="36" t="s">
        <v>56</v>
      </c>
      <c r="E28" s="37" t="s">
        <v>82</v>
      </c>
    </row>
    <row r="29" spans="1:5" ht="12.75">
      <c r="A29" t="s">
        <v>58</v>
      </c>
      <c r="E29" s="35" t="s">
        <v>59</v>
      </c>
    </row>
    <row r="30" spans="1:16" ht="12.75">
      <c r="A30" s="24" t="s">
        <v>49</v>
      </c>
      <c s="29" t="s">
        <v>83</v>
      </c>
      <c s="29" t="s">
        <v>84</v>
      </c>
      <c s="24" t="s">
        <v>51</v>
      </c>
      <c s="30" t="s">
        <v>85</v>
      </c>
      <c s="31" t="s">
        <v>63</v>
      </c>
      <c s="32">
        <v>1.042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63.75">
      <c r="A31" s="34" t="s">
        <v>54</v>
      </c>
      <c r="E31" s="35" t="s">
        <v>86</v>
      </c>
    </row>
    <row r="32" spans="1:5" ht="12.75">
      <c r="A32" s="36" t="s">
        <v>56</v>
      </c>
      <c r="E32" s="37" t="s">
        <v>65</v>
      </c>
    </row>
    <row r="33" spans="1:5" ht="25.5">
      <c r="A33" t="s">
        <v>58</v>
      </c>
      <c r="E33" s="35" t="s">
        <v>87</v>
      </c>
    </row>
    <row r="34" spans="1:18" ht="12.75" customHeight="1">
      <c r="A34" s="6" t="s">
        <v>47</v>
      </c>
      <c s="6"/>
      <c s="39" t="s">
        <v>39</v>
      </c>
      <c s="6"/>
      <c s="27" t="s">
        <v>88</v>
      </c>
      <c s="6"/>
      <c s="6"/>
      <c s="6"/>
      <c s="40">
        <f>0+Q34</f>
      </c>
      <c r="O34">
        <f>0+R34</f>
      </c>
      <c r="Q34">
        <f>0+I35+I39+I43+I47+I51+I55+I59+I63+I67</f>
      </c>
      <c>
        <f>0+O35+O39+O43+O47+O51+O55+O59+O63+O67</f>
      </c>
    </row>
    <row r="35" spans="1:16" ht="12.75">
      <c r="A35" s="24" t="s">
        <v>49</v>
      </c>
      <c s="29" t="s">
        <v>27</v>
      </c>
      <c s="29" t="s">
        <v>89</v>
      </c>
      <c s="24" t="s">
        <v>51</v>
      </c>
      <c s="30" t="s">
        <v>90</v>
      </c>
      <c s="31" t="s">
        <v>91</v>
      </c>
      <c s="32">
        <v>207.45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63.75">
      <c r="A36" s="34" t="s">
        <v>54</v>
      </c>
      <c r="E36" s="35" t="s">
        <v>92</v>
      </c>
    </row>
    <row r="37" spans="1:5" ht="12.75">
      <c r="A37" s="36" t="s">
        <v>56</v>
      </c>
      <c r="E37" s="37" t="s">
        <v>93</v>
      </c>
    </row>
    <row r="38" spans="1:5" ht="89.25">
      <c r="A38" t="s">
        <v>58</v>
      </c>
      <c r="E38" s="35" t="s">
        <v>94</v>
      </c>
    </row>
    <row r="39" spans="1:16" ht="12.75">
      <c r="A39" s="24" t="s">
        <v>49</v>
      </c>
      <c s="29" t="s">
        <v>26</v>
      </c>
      <c s="29" t="s">
        <v>95</v>
      </c>
      <c s="24" t="s">
        <v>51</v>
      </c>
      <c s="30" t="s">
        <v>96</v>
      </c>
      <c s="31" t="s">
        <v>91</v>
      </c>
      <c s="32">
        <v>226.99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51">
      <c r="A40" s="34" t="s">
        <v>54</v>
      </c>
      <c r="E40" s="35" t="s">
        <v>97</v>
      </c>
    </row>
    <row r="41" spans="1:5" ht="12.75">
      <c r="A41" s="36" t="s">
        <v>56</v>
      </c>
      <c r="E41" s="37" t="s">
        <v>98</v>
      </c>
    </row>
    <row r="42" spans="1:5" ht="89.25">
      <c r="A42" t="s">
        <v>58</v>
      </c>
      <c r="E42" s="35" t="s">
        <v>99</v>
      </c>
    </row>
    <row r="43" spans="1:16" ht="25.5">
      <c r="A43" s="24" t="s">
        <v>49</v>
      </c>
      <c s="29" t="s">
        <v>37</v>
      </c>
      <c s="29" t="s">
        <v>100</v>
      </c>
      <c s="24" t="s">
        <v>51</v>
      </c>
      <c s="30" t="s">
        <v>101</v>
      </c>
      <c s="31" t="s">
        <v>102</v>
      </c>
      <c s="32">
        <v>1242.224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51">
      <c r="A44" s="34" t="s">
        <v>54</v>
      </c>
      <c r="E44" s="35" t="s">
        <v>103</v>
      </c>
    </row>
    <row r="45" spans="1:5" ht="12.75">
      <c r="A45" s="36" t="s">
        <v>56</v>
      </c>
      <c r="E45" s="37" t="s">
        <v>104</v>
      </c>
    </row>
    <row r="46" spans="1:5" ht="114.75">
      <c r="A46" t="s">
        <v>58</v>
      </c>
      <c r="E46" s="35" t="s">
        <v>105</v>
      </c>
    </row>
    <row r="47" spans="1:16" ht="12.75">
      <c r="A47" s="24" t="s">
        <v>49</v>
      </c>
      <c s="29" t="s">
        <v>39</v>
      </c>
      <c s="29" t="s">
        <v>106</v>
      </c>
      <c s="24" t="s">
        <v>51</v>
      </c>
      <c s="30" t="s">
        <v>107</v>
      </c>
      <c s="31" t="s">
        <v>102</v>
      </c>
      <c s="32">
        <v>25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108</v>
      </c>
    </row>
    <row r="49" spans="1:5" ht="12.75">
      <c r="A49" s="36" t="s">
        <v>56</v>
      </c>
      <c r="E49" s="37" t="s">
        <v>51</v>
      </c>
    </row>
    <row r="50" spans="1:5" ht="153">
      <c r="A50" t="s">
        <v>58</v>
      </c>
      <c r="E50" s="35" t="s">
        <v>109</v>
      </c>
    </row>
    <row r="51" spans="1:16" ht="12.75">
      <c r="A51" s="24" t="s">
        <v>49</v>
      </c>
      <c s="29" t="s">
        <v>41</v>
      </c>
      <c s="29" t="s">
        <v>110</v>
      </c>
      <c s="24" t="s">
        <v>51</v>
      </c>
      <c s="30" t="s">
        <v>111</v>
      </c>
      <c s="31" t="s">
        <v>80</v>
      </c>
      <c s="32">
        <v>6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63.75">
      <c r="A52" s="34" t="s">
        <v>54</v>
      </c>
      <c r="E52" s="35" t="s">
        <v>112</v>
      </c>
    </row>
    <row r="53" spans="1:5" ht="12.75">
      <c r="A53" s="36" t="s">
        <v>56</v>
      </c>
      <c r="E53" s="37" t="s">
        <v>113</v>
      </c>
    </row>
    <row r="54" spans="1:5" ht="293.25">
      <c r="A54" t="s">
        <v>58</v>
      </c>
      <c r="E54" s="35" t="s">
        <v>114</v>
      </c>
    </row>
    <row r="55" spans="1:16" ht="12.75">
      <c r="A55" s="24" t="s">
        <v>49</v>
      </c>
      <c s="29" t="s">
        <v>115</v>
      </c>
      <c s="29" t="s">
        <v>116</v>
      </c>
      <c s="24" t="s">
        <v>51</v>
      </c>
      <c s="30" t="s">
        <v>117</v>
      </c>
      <c s="31" t="s">
        <v>80</v>
      </c>
      <c s="32">
        <v>96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63.75">
      <c r="A56" s="34" t="s">
        <v>54</v>
      </c>
      <c r="E56" s="35" t="s">
        <v>118</v>
      </c>
    </row>
    <row r="57" spans="1:5" ht="12.75">
      <c r="A57" s="36" t="s">
        <v>56</v>
      </c>
      <c r="E57" s="37" t="s">
        <v>119</v>
      </c>
    </row>
    <row r="58" spans="1:5" ht="293.25">
      <c r="A58" t="s">
        <v>58</v>
      </c>
      <c r="E58" s="35" t="s">
        <v>114</v>
      </c>
    </row>
    <row r="59" spans="1:16" ht="25.5">
      <c r="A59" s="24" t="s">
        <v>49</v>
      </c>
      <c s="29" t="s">
        <v>120</v>
      </c>
      <c s="29" t="s">
        <v>121</v>
      </c>
      <c s="24" t="s">
        <v>51</v>
      </c>
      <c s="30" t="s">
        <v>122</v>
      </c>
      <c s="31" t="s">
        <v>102</v>
      </c>
      <c s="32">
        <v>1000.224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12.75">
      <c r="A60" s="34" t="s">
        <v>54</v>
      </c>
      <c r="E60" s="35" t="s">
        <v>123</v>
      </c>
    </row>
    <row r="61" spans="1:5" ht="12.75">
      <c r="A61" s="36" t="s">
        <v>56</v>
      </c>
      <c r="E61" s="37" t="s">
        <v>124</v>
      </c>
    </row>
    <row r="62" spans="1:5" ht="178.5">
      <c r="A62" t="s">
        <v>58</v>
      </c>
      <c r="E62" s="35" t="s">
        <v>125</v>
      </c>
    </row>
    <row r="63" spans="1:16" ht="25.5">
      <c r="A63" s="24" t="s">
        <v>49</v>
      </c>
      <c s="29" t="s">
        <v>126</v>
      </c>
      <c s="29" t="s">
        <v>127</v>
      </c>
      <c s="24" t="s">
        <v>51</v>
      </c>
      <c s="30" t="s">
        <v>128</v>
      </c>
      <c s="31" t="s">
        <v>102</v>
      </c>
      <c s="32">
        <v>46.658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63.75">
      <c r="A64" s="34" t="s">
        <v>54</v>
      </c>
      <c r="E64" s="35" t="s">
        <v>129</v>
      </c>
    </row>
    <row r="65" spans="1:5" ht="12.75">
      <c r="A65" s="36" t="s">
        <v>56</v>
      </c>
      <c r="E65" s="37" t="s">
        <v>130</v>
      </c>
    </row>
    <row r="66" spans="1:5" ht="306">
      <c r="A66" t="s">
        <v>58</v>
      </c>
      <c r="E66" s="35" t="s">
        <v>131</v>
      </c>
    </row>
    <row r="67" spans="1:16" ht="12.75">
      <c r="A67" s="24" t="s">
        <v>49</v>
      </c>
      <c s="29" t="s">
        <v>132</v>
      </c>
      <c s="29" t="s">
        <v>133</v>
      </c>
      <c s="24" t="s">
        <v>51</v>
      </c>
      <c s="30" t="s">
        <v>134</v>
      </c>
      <c s="31" t="s">
        <v>80</v>
      </c>
      <c s="32">
        <v>102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51">
      <c r="A68" s="34" t="s">
        <v>54</v>
      </c>
      <c r="E68" s="35" t="s">
        <v>135</v>
      </c>
    </row>
    <row r="69" spans="1:5" ht="12.75">
      <c r="A69" s="36" t="s">
        <v>56</v>
      </c>
      <c r="E69" s="37" t="s">
        <v>136</v>
      </c>
    </row>
    <row r="70" spans="1:5" ht="102">
      <c r="A70" t="s">
        <v>58</v>
      </c>
      <c r="E70" s="35" t="s">
        <v>137</v>
      </c>
    </row>
    <row r="71" spans="1:18" ht="12.75" customHeight="1">
      <c r="A71" s="6" t="s">
        <v>47</v>
      </c>
      <c s="6"/>
      <c s="39" t="s">
        <v>115</v>
      </c>
      <c s="6"/>
      <c s="27" t="s">
        <v>138</v>
      </c>
      <c s="6"/>
      <c s="6"/>
      <c s="6"/>
      <c s="40">
        <f>0+Q71</f>
      </c>
      <c r="O71">
        <f>0+R71</f>
      </c>
      <c r="Q71">
        <f>0+I72+I76+I80</f>
      </c>
      <c>
        <f>0+O72+O76+O80</f>
      </c>
    </row>
    <row r="72" spans="1:16" ht="12.75">
      <c r="A72" s="24" t="s">
        <v>49</v>
      </c>
      <c s="29" t="s">
        <v>139</v>
      </c>
      <c s="29" t="s">
        <v>140</v>
      </c>
      <c s="24" t="s">
        <v>51</v>
      </c>
      <c s="30" t="s">
        <v>141</v>
      </c>
      <c s="31" t="s">
        <v>102</v>
      </c>
      <c s="32">
        <v>18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76.5">
      <c r="A73" s="34" t="s">
        <v>54</v>
      </c>
      <c r="E73" s="35" t="s">
        <v>142</v>
      </c>
    </row>
    <row r="74" spans="1:5" ht="12.75">
      <c r="A74" s="36" t="s">
        <v>56</v>
      </c>
      <c r="E74" s="37" t="s">
        <v>143</v>
      </c>
    </row>
    <row r="75" spans="1:5" ht="127.5">
      <c r="A75" t="s">
        <v>58</v>
      </c>
      <c r="E75" s="35" t="s">
        <v>144</v>
      </c>
    </row>
    <row r="76" spans="1:16" ht="25.5">
      <c r="A76" s="24" t="s">
        <v>49</v>
      </c>
      <c s="29" t="s">
        <v>145</v>
      </c>
      <c s="29" t="s">
        <v>146</v>
      </c>
      <c s="24" t="s">
        <v>51</v>
      </c>
      <c s="30" t="s">
        <v>147</v>
      </c>
      <c s="31" t="s">
        <v>80</v>
      </c>
      <c s="32">
        <v>2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51</v>
      </c>
    </row>
    <row r="78" spans="1:5" ht="12.75">
      <c r="A78" s="36" t="s">
        <v>56</v>
      </c>
      <c r="E78" s="37" t="s">
        <v>51</v>
      </c>
    </row>
    <row r="79" spans="1:5" ht="76.5">
      <c r="A79" t="s">
        <v>58</v>
      </c>
      <c r="E79" s="35" t="s">
        <v>148</v>
      </c>
    </row>
    <row r="80" spans="1:16" ht="12.75">
      <c r="A80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102</v>
      </c>
      <c s="32">
        <v>45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51</v>
      </c>
    </row>
    <row r="82" spans="1:5" ht="12.75">
      <c r="A82" s="36" t="s">
        <v>56</v>
      </c>
      <c r="E82" s="37" t="s">
        <v>152</v>
      </c>
    </row>
    <row r="83" spans="1:5" ht="140.25">
      <c r="A83" t="s">
        <v>58</v>
      </c>
      <c r="E83" s="35" t="s">
        <v>153</v>
      </c>
    </row>
    <row r="84" spans="1:18" ht="12.75" customHeight="1">
      <c r="A84" s="6" t="s">
        <v>47</v>
      </c>
      <c s="6"/>
      <c s="39" t="s">
        <v>44</v>
      </c>
      <c s="6"/>
      <c s="27" t="s">
        <v>154</v>
      </c>
      <c s="6"/>
      <c s="6"/>
      <c s="6"/>
      <c s="40">
        <f>0+Q84</f>
      </c>
      <c r="O84">
        <f>0+R84</f>
      </c>
      <c r="Q84">
        <f>0+I85+I89+I93+I97+I101+I105+I109+I113</f>
      </c>
      <c>
        <f>0+O85+O89+O93+O97+O101+O105+O109+O113</f>
      </c>
    </row>
    <row r="85" spans="1:16" ht="12.75">
      <c r="A85" s="24" t="s">
        <v>49</v>
      </c>
      <c s="29" t="s">
        <v>44</v>
      </c>
      <c s="29" t="s">
        <v>155</v>
      </c>
      <c s="24" t="s">
        <v>51</v>
      </c>
      <c s="30" t="s">
        <v>156</v>
      </c>
      <c s="31" t="s">
        <v>80</v>
      </c>
      <c s="32">
        <v>23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63.75">
      <c r="A86" s="34" t="s">
        <v>54</v>
      </c>
      <c r="E86" s="35" t="s">
        <v>157</v>
      </c>
    </row>
    <row r="87" spans="1:5" ht="12.75">
      <c r="A87" s="36" t="s">
        <v>56</v>
      </c>
      <c r="E87" s="37" t="s">
        <v>82</v>
      </c>
    </row>
    <row r="88" spans="1:5" ht="153">
      <c r="A88" t="s">
        <v>58</v>
      </c>
      <c r="E88" s="35" t="s">
        <v>158</v>
      </c>
    </row>
    <row r="89" spans="1:16" ht="12.75">
      <c r="A89" s="24" t="s">
        <v>49</v>
      </c>
      <c s="29" t="s">
        <v>46</v>
      </c>
      <c s="29" t="s">
        <v>159</v>
      </c>
      <c s="24" t="s">
        <v>51</v>
      </c>
      <c s="30" t="s">
        <v>160</v>
      </c>
      <c s="31" t="s">
        <v>161</v>
      </c>
      <c s="32">
        <v>17.25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51">
      <c r="A90" s="34" t="s">
        <v>54</v>
      </c>
      <c r="E90" s="35" t="s">
        <v>162</v>
      </c>
    </row>
    <row r="91" spans="1:5" ht="12.75">
      <c r="A91" s="36" t="s">
        <v>56</v>
      </c>
      <c r="E91" s="37" t="s">
        <v>163</v>
      </c>
    </row>
    <row r="92" spans="1:5" ht="153">
      <c r="A92" t="s">
        <v>58</v>
      </c>
      <c r="E92" s="35" t="s">
        <v>164</v>
      </c>
    </row>
    <row r="93" spans="1:16" ht="12.75">
      <c r="A93" s="24" t="s">
        <v>49</v>
      </c>
      <c s="29" t="s">
        <v>165</v>
      </c>
      <c s="29" t="s">
        <v>166</v>
      </c>
      <c s="24" t="s">
        <v>51</v>
      </c>
      <c s="30" t="s">
        <v>167</v>
      </c>
      <c s="31" t="s">
        <v>91</v>
      </c>
      <c s="32">
        <v>52.5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51">
      <c r="A94" s="34" t="s">
        <v>54</v>
      </c>
      <c r="E94" s="35" t="s">
        <v>168</v>
      </c>
    </row>
    <row r="95" spans="1:5" ht="12.75">
      <c r="A95" s="36" t="s">
        <v>56</v>
      </c>
      <c r="E95" s="37" t="s">
        <v>169</v>
      </c>
    </row>
    <row r="96" spans="1:5" ht="140.25">
      <c r="A96" t="s">
        <v>58</v>
      </c>
      <c r="E96" s="35" t="s">
        <v>170</v>
      </c>
    </row>
    <row r="97" spans="1:16" ht="25.5">
      <c r="A97" s="24" t="s">
        <v>49</v>
      </c>
      <c s="29" t="s">
        <v>171</v>
      </c>
      <c s="29" t="s">
        <v>172</v>
      </c>
      <c s="24" t="s">
        <v>51</v>
      </c>
      <c s="30" t="s">
        <v>173</v>
      </c>
      <c s="31" t="s">
        <v>174</v>
      </c>
      <c s="32">
        <v>525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51">
      <c r="A98" s="34" t="s">
        <v>54</v>
      </c>
      <c r="E98" s="35" t="s">
        <v>175</v>
      </c>
    </row>
    <row r="99" spans="1:5" ht="12.75">
      <c r="A99" s="36" t="s">
        <v>56</v>
      </c>
      <c r="E99" s="37" t="s">
        <v>176</v>
      </c>
    </row>
    <row r="100" spans="1:5" ht="127.5">
      <c r="A100" t="s">
        <v>58</v>
      </c>
      <c r="E100" s="35" t="s">
        <v>177</v>
      </c>
    </row>
    <row r="101" spans="1:16" ht="25.5">
      <c r="A101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102</v>
      </c>
      <c s="32">
        <v>42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63.75">
      <c r="A102" s="34" t="s">
        <v>54</v>
      </c>
      <c r="E102" s="35" t="s">
        <v>181</v>
      </c>
    </row>
    <row r="103" spans="1:5" ht="12.75">
      <c r="A103" s="36" t="s">
        <v>56</v>
      </c>
      <c r="E103" s="37" t="s">
        <v>182</v>
      </c>
    </row>
    <row r="104" spans="1:5" ht="204">
      <c r="A104" t="s">
        <v>58</v>
      </c>
      <c r="E104" s="35" t="s">
        <v>183</v>
      </c>
    </row>
    <row r="105" spans="1:16" ht="12.75">
      <c r="A105" s="24" t="s">
        <v>49</v>
      </c>
      <c s="29" t="s">
        <v>184</v>
      </c>
      <c s="29" t="s">
        <v>185</v>
      </c>
      <c s="24" t="s">
        <v>51</v>
      </c>
      <c s="30" t="s">
        <v>186</v>
      </c>
      <c s="31" t="s">
        <v>91</v>
      </c>
      <c s="32">
        <v>3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63.75">
      <c r="A106" s="34" t="s">
        <v>54</v>
      </c>
      <c r="E106" s="35" t="s">
        <v>187</v>
      </c>
    </row>
    <row r="107" spans="1:5" ht="12.75">
      <c r="A107" s="36" t="s">
        <v>56</v>
      </c>
      <c r="E107" s="37" t="s">
        <v>188</v>
      </c>
    </row>
    <row r="108" spans="1:5" ht="76.5">
      <c r="A108" t="s">
        <v>58</v>
      </c>
      <c r="E108" s="35" t="s">
        <v>189</v>
      </c>
    </row>
    <row r="109" spans="1:16" ht="12.75">
      <c r="A109" s="24" t="s">
        <v>49</v>
      </c>
      <c s="29" t="s">
        <v>190</v>
      </c>
      <c s="29" t="s">
        <v>191</v>
      </c>
      <c s="24" t="s">
        <v>51</v>
      </c>
      <c s="30" t="s">
        <v>192</v>
      </c>
      <c s="31" t="s">
        <v>80</v>
      </c>
      <c s="32">
        <v>1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63.75">
      <c r="A110" s="34" t="s">
        <v>54</v>
      </c>
      <c r="E110" s="35" t="s">
        <v>193</v>
      </c>
    </row>
    <row r="111" spans="1:5" ht="12.75">
      <c r="A111" s="36" t="s">
        <v>56</v>
      </c>
      <c r="E111" s="37" t="s">
        <v>57</v>
      </c>
    </row>
    <row r="112" spans="1:5" ht="140.25">
      <c r="A112" t="s">
        <v>58</v>
      </c>
      <c r="E112" s="35" t="s">
        <v>194</v>
      </c>
    </row>
    <row r="113" spans="1:16" ht="38.25">
      <c r="A113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198</v>
      </c>
      <c s="32">
        <v>46.06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76.5">
      <c r="A114" s="34" t="s">
        <v>54</v>
      </c>
      <c r="E114" s="35" t="s">
        <v>199</v>
      </c>
    </row>
    <row r="115" spans="1:5" ht="12.75">
      <c r="A115" s="36" t="s">
        <v>56</v>
      </c>
      <c r="E115" s="37" t="s">
        <v>200</v>
      </c>
    </row>
    <row r="116" spans="1:5" ht="102">
      <c r="A116" t="s">
        <v>58</v>
      </c>
      <c r="E116" s="35" t="s">
        <v>201</v>
      </c>
    </row>
    <row r="117" spans="1:18" ht="12.75" customHeight="1">
      <c r="A117" s="6" t="s">
        <v>47</v>
      </c>
      <c s="6"/>
      <c s="39" t="s">
        <v>202</v>
      </c>
      <c s="6"/>
      <c s="27" t="s">
        <v>203</v>
      </c>
      <c s="6"/>
      <c s="6"/>
      <c s="6"/>
      <c s="40">
        <f>0+Q117</f>
      </c>
      <c r="O117">
        <f>0+R117</f>
      </c>
      <c r="Q117">
        <f>0+I118+I122+I126+I130+I134+I138+I142</f>
      </c>
      <c>
        <f>0+O118+O122+O126+O130+O134+O138+O142</f>
      </c>
    </row>
    <row r="118" spans="1:16" ht="25.5">
      <c r="A118" s="24" t="s">
        <v>49</v>
      </c>
      <c s="29" t="s">
        <v>204</v>
      </c>
      <c s="29" t="s">
        <v>205</v>
      </c>
      <c s="24" t="s">
        <v>206</v>
      </c>
      <c s="30" t="s">
        <v>207</v>
      </c>
      <c s="31" t="s">
        <v>208</v>
      </c>
      <c s="32">
        <v>7.5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63.75">
      <c r="A119" s="34" t="s">
        <v>54</v>
      </c>
      <c r="E119" s="35" t="s">
        <v>209</v>
      </c>
    </row>
    <row r="120" spans="1:5" ht="12.75">
      <c r="A120" s="36" t="s">
        <v>56</v>
      </c>
      <c r="E120" s="37" t="s">
        <v>210</v>
      </c>
    </row>
    <row r="121" spans="1:5" ht="165.75">
      <c r="A121" t="s">
        <v>58</v>
      </c>
      <c r="E121" s="35" t="s">
        <v>211</v>
      </c>
    </row>
    <row r="122" spans="1:16" ht="25.5">
      <c r="A122" s="24" t="s">
        <v>49</v>
      </c>
      <c s="29" t="s">
        <v>212</v>
      </c>
      <c s="29" t="s">
        <v>213</v>
      </c>
      <c s="24" t="s">
        <v>206</v>
      </c>
      <c s="30" t="s">
        <v>214</v>
      </c>
      <c s="31" t="s">
        <v>208</v>
      </c>
      <c s="32">
        <v>104.701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63.75">
      <c r="A123" s="34" t="s">
        <v>54</v>
      </c>
      <c r="E123" s="35" t="s">
        <v>215</v>
      </c>
    </row>
    <row r="124" spans="1:5" ht="12.75">
      <c r="A124" s="36" t="s">
        <v>56</v>
      </c>
      <c r="E124" s="37" t="s">
        <v>216</v>
      </c>
    </row>
    <row r="125" spans="1:5" ht="165.75">
      <c r="A125" t="s">
        <v>58</v>
      </c>
      <c r="E125" s="35" t="s">
        <v>211</v>
      </c>
    </row>
    <row r="126" spans="1:16" ht="25.5">
      <c r="A126" s="24" t="s">
        <v>49</v>
      </c>
      <c s="29" t="s">
        <v>217</v>
      </c>
      <c s="29" t="s">
        <v>218</v>
      </c>
      <c s="24" t="s">
        <v>206</v>
      </c>
      <c s="30" t="s">
        <v>219</v>
      </c>
      <c s="31" t="s">
        <v>208</v>
      </c>
      <c s="32">
        <v>18</v>
      </c>
      <c s="33">
        <v>0</v>
      </c>
      <c s="33">
        <f>ROUND(ROUND(H126,2)*ROUND(G126,3),2)</f>
      </c>
      <c r="O126">
        <f>(I126*21)/100</f>
      </c>
      <c t="s">
        <v>27</v>
      </c>
    </row>
    <row r="127" spans="1:5" ht="102">
      <c r="A127" s="34" t="s">
        <v>54</v>
      </c>
      <c r="E127" s="35" t="s">
        <v>220</v>
      </c>
    </row>
    <row r="128" spans="1:5" ht="12.75">
      <c r="A128" s="36" t="s">
        <v>56</v>
      </c>
      <c r="E128" s="37" t="s">
        <v>221</v>
      </c>
    </row>
    <row r="129" spans="1:5" ht="165.75">
      <c r="A129" t="s">
        <v>58</v>
      </c>
      <c r="E129" s="35" t="s">
        <v>211</v>
      </c>
    </row>
    <row r="130" spans="1:16" ht="38.25">
      <c r="A130" s="24" t="s">
        <v>49</v>
      </c>
      <c s="29" t="s">
        <v>222</v>
      </c>
      <c s="29" t="s">
        <v>223</v>
      </c>
      <c s="24" t="s">
        <v>206</v>
      </c>
      <c s="30" t="s">
        <v>224</v>
      </c>
      <c s="31" t="s">
        <v>208</v>
      </c>
      <c s="32">
        <v>0.011</v>
      </c>
      <c s="33">
        <v>0</v>
      </c>
      <c s="33">
        <f>ROUND(ROUND(H130,2)*ROUND(G130,3),2)</f>
      </c>
      <c r="O130">
        <f>(I130*21)/100</f>
      </c>
      <c t="s">
        <v>27</v>
      </c>
    </row>
    <row r="131" spans="1:5" ht="89.25">
      <c r="A131" s="34" t="s">
        <v>54</v>
      </c>
      <c r="E131" s="35" t="s">
        <v>225</v>
      </c>
    </row>
    <row r="132" spans="1:5" ht="12.75">
      <c r="A132" s="36" t="s">
        <v>56</v>
      </c>
      <c r="E132" s="37" t="s">
        <v>226</v>
      </c>
    </row>
    <row r="133" spans="1:5" ht="165.75">
      <c r="A133" t="s">
        <v>58</v>
      </c>
      <c r="E133" s="35" t="s">
        <v>211</v>
      </c>
    </row>
    <row r="134" spans="1:16" ht="25.5">
      <c r="A134" s="24" t="s">
        <v>49</v>
      </c>
      <c s="29" t="s">
        <v>227</v>
      </c>
      <c s="29" t="s">
        <v>228</v>
      </c>
      <c s="24" t="s">
        <v>206</v>
      </c>
      <c s="30" t="s">
        <v>229</v>
      </c>
      <c s="31" t="s">
        <v>208</v>
      </c>
      <c s="32">
        <v>0.024</v>
      </c>
      <c s="33">
        <v>0</v>
      </c>
      <c s="33">
        <f>ROUND(ROUND(H134,2)*ROUND(G134,3),2)</f>
      </c>
      <c r="O134">
        <f>(I134*21)/100</f>
      </c>
      <c t="s">
        <v>27</v>
      </c>
    </row>
    <row r="135" spans="1:5" ht="102">
      <c r="A135" s="34" t="s">
        <v>54</v>
      </c>
      <c r="E135" s="35" t="s">
        <v>230</v>
      </c>
    </row>
    <row r="136" spans="1:5" ht="12.75">
      <c r="A136" s="36" t="s">
        <v>56</v>
      </c>
      <c r="E136" s="37" t="s">
        <v>231</v>
      </c>
    </row>
    <row r="137" spans="1:5" ht="165.75">
      <c r="A137" t="s">
        <v>58</v>
      </c>
      <c r="E137" s="35" t="s">
        <v>211</v>
      </c>
    </row>
    <row r="138" spans="1:16" ht="38.25">
      <c r="A138" s="24" t="s">
        <v>49</v>
      </c>
      <c s="29" t="s">
        <v>232</v>
      </c>
      <c s="29" t="s">
        <v>233</v>
      </c>
      <c s="24" t="s">
        <v>206</v>
      </c>
      <c s="30" t="s">
        <v>234</v>
      </c>
      <c s="31" t="s">
        <v>208</v>
      </c>
      <c s="32">
        <v>2.137</v>
      </c>
      <c s="33">
        <v>0</v>
      </c>
      <c s="33">
        <f>ROUND(ROUND(H138,2)*ROUND(G138,3),2)</f>
      </c>
      <c r="O138">
        <f>(I138*21)/100</f>
      </c>
      <c t="s">
        <v>27</v>
      </c>
    </row>
    <row r="139" spans="1:5" ht="114.75">
      <c r="A139" s="34" t="s">
        <v>54</v>
      </c>
      <c r="E139" s="35" t="s">
        <v>235</v>
      </c>
    </row>
    <row r="140" spans="1:5" ht="12.75">
      <c r="A140" s="36" t="s">
        <v>56</v>
      </c>
      <c r="E140" s="37" t="s">
        <v>236</v>
      </c>
    </row>
    <row r="141" spans="1:5" ht="165.75">
      <c r="A141" t="s">
        <v>58</v>
      </c>
      <c r="E141" s="35" t="s">
        <v>211</v>
      </c>
    </row>
    <row r="142" spans="1:16" ht="25.5">
      <c r="A142" s="24" t="s">
        <v>49</v>
      </c>
      <c s="29" t="s">
        <v>237</v>
      </c>
      <c s="29" t="s">
        <v>238</v>
      </c>
      <c s="24" t="s">
        <v>206</v>
      </c>
      <c s="30" t="s">
        <v>239</v>
      </c>
      <c s="31" t="s">
        <v>208</v>
      </c>
      <c s="32">
        <v>2</v>
      </c>
      <c s="33">
        <v>0</v>
      </c>
      <c s="33">
        <f>ROUND(ROUND(H142,2)*ROUND(G142,3),2)</f>
      </c>
      <c r="O142">
        <f>(I142*21)/100</f>
      </c>
      <c t="s">
        <v>27</v>
      </c>
    </row>
    <row r="143" spans="1:5" ht="114.75">
      <c r="A143" s="34" t="s">
        <v>54</v>
      </c>
      <c r="E143" s="35" t="s">
        <v>240</v>
      </c>
    </row>
    <row r="144" spans="1:5" ht="12.75">
      <c r="A144" s="36" t="s">
        <v>56</v>
      </c>
      <c r="E144" s="37" t="s">
        <v>241</v>
      </c>
    </row>
    <row r="145" spans="1:5" ht="165.75">
      <c r="A145" t="s">
        <v>58</v>
      </c>
      <c r="E145" s="35" t="s">
        <v>211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242</v>
      </c>
      <c s="41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242</v>
      </c>
      <c s="6"/>
      <c s="18" t="s">
        <v>243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39</v>
      </c>
      <c s="25"/>
      <c s="27" t="s">
        <v>88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244</v>
      </c>
      <c s="24" t="s">
        <v>51</v>
      </c>
      <c s="30" t="s">
        <v>245</v>
      </c>
      <c s="31" t="s">
        <v>102</v>
      </c>
      <c s="32">
        <v>1042.224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38.25">
      <c r="A11" s="34" t="s">
        <v>54</v>
      </c>
      <c r="E11" s="35" t="s">
        <v>246</v>
      </c>
    </row>
    <row r="12" spans="1:5" ht="12.75">
      <c r="A12" s="36" t="s">
        <v>56</v>
      </c>
      <c r="E12" s="37" t="s">
        <v>247</v>
      </c>
    </row>
    <row r="13" spans="1:5" ht="153">
      <c r="A13" t="s">
        <v>58</v>
      </c>
      <c r="E13" s="35" t="s">
        <v>248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0+O9+O22+O31+O40+O53+O62+O71+O84+O89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249</v>
      </c>
      <c s="41">
        <f>0+I9+I22+I31+I40+I53+I62+I71+I84+I89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249</v>
      </c>
      <c s="6"/>
      <c s="18" t="s">
        <v>250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217</v>
      </c>
      <c s="29" t="s">
        <v>251</v>
      </c>
      <c s="24" t="s">
        <v>51</v>
      </c>
      <c s="30" t="s">
        <v>252</v>
      </c>
      <c s="31" t="s">
        <v>53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253</v>
      </c>
    </row>
    <row r="12" spans="1:5" ht="12.75">
      <c r="A12" s="36" t="s">
        <v>56</v>
      </c>
      <c r="E12" s="37" t="s">
        <v>241</v>
      </c>
    </row>
    <row r="13" spans="1:5" ht="25.5">
      <c r="A13" t="s">
        <v>58</v>
      </c>
      <c r="E13" s="35" t="s">
        <v>254</v>
      </c>
    </row>
    <row r="14" spans="1:16" ht="12.75">
      <c r="A14" s="24" t="s">
        <v>49</v>
      </c>
      <c s="29" t="s">
        <v>222</v>
      </c>
      <c s="29" t="s">
        <v>73</v>
      </c>
      <c s="24" t="s">
        <v>51</v>
      </c>
      <c s="30" t="s">
        <v>69</v>
      </c>
      <c s="31" t="s">
        <v>74</v>
      </c>
      <c s="32">
        <v>20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63.75">
      <c r="A15" s="34" t="s">
        <v>54</v>
      </c>
      <c r="E15" s="35" t="s">
        <v>255</v>
      </c>
    </row>
    <row r="16" spans="1:5" ht="12.75">
      <c r="A16" s="36" t="s">
        <v>56</v>
      </c>
      <c r="E16" s="37" t="s">
        <v>256</v>
      </c>
    </row>
    <row r="17" spans="1:5" ht="12.75">
      <c r="A17" t="s">
        <v>58</v>
      </c>
      <c r="E17" s="35" t="s">
        <v>71</v>
      </c>
    </row>
    <row r="18" spans="1:16" ht="12.75">
      <c r="A18" s="24" t="s">
        <v>49</v>
      </c>
      <c s="29" t="s">
        <v>227</v>
      </c>
      <c s="29" t="s">
        <v>257</v>
      </c>
      <c s="24" t="s">
        <v>51</v>
      </c>
      <c s="30" t="s">
        <v>258</v>
      </c>
      <c s="31" t="s">
        <v>53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63.75">
      <c r="A19" s="34" t="s">
        <v>54</v>
      </c>
      <c r="E19" s="35" t="s">
        <v>259</v>
      </c>
    </row>
    <row r="20" spans="1:5" ht="12.75">
      <c r="A20" s="36" t="s">
        <v>56</v>
      </c>
      <c r="E20" s="37" t="s">
        <v>57</v>
      </c>
    </row>
    <row r="21" spans="1:5" ht="12.75">
      <c r="A21" t="s">
        <v>58</v>
      </c>
      <c r="E21" s="35" t="s">
        <v>260</v>
      </c>
    </row>
    <row r="22" spans="1:18" ht="12.75" customHeight="1">
      <c r="A22" s="6" t="s">
        <v>47</v>
      </c>
      <c s="6"/>
      <c s="39" t="s">
        <v>33</v>
      </c>
      <c s="6"/>
      <c s="27" t="s">
        <v>261</v>
      </c>
      <c s="6"/>
      <c s="6"/>
      <c s="6"/>
      <c s="40">
        <f>0+Q22</f>
      </c>
      <c r="O22">
        <f>0+R22</f>
      </c>
      <c r="Q22">
        <f>0+I23+I27</f>
      </c>
      <c>
        <f>0+O23+O27</f>
      </c>
    </row>
    <row r="23" spans="1:16" ht="12.75">
      <c r="A23" s="24" t="s">
        <v>49</v>
      </c>
      <c s="29" t="s">
        <v>33</v>
      </c>
      <c s="29" t="s">
        <v>262</v>
      </c>
      <c s="24" t="s">
        <v>51</v>
      </c>
      <c s="30" t="s">
        <v>263</v>
      </c>
      <c s="31" t="s">
        <v>91</v>
      </c>
      <c s="32">
        <v>139.388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51">
      <c r="A24" s="34" t="s">
        <v>54</v>
      </c>
      <c r="E24" s="35" t="s">
        <v>264</v>
      </c>
    </row>
    <row r="25" spans="1:5" ht="12.75">
      <c r="A25" s="36" t="s">
        <v>56</v>
      </c>
      <c r="E25" s="37" t="s">
        <v>265</v>
      </c>
    </row>
    <row r="26" spans="1:5" ht="369.75">
      <c r="A26" t="s">
        <v>58</v>
      </c>
      <c r="E26" s="35" t="s">
        <v>266</v>
      </c>
    </row>
    <row r="27" spans="1:16" ht="12.75">
      <c r="A27" s="24" t="s">
        <v>49</v>
      </c>
      <c s="29" t="s">
        <v>27</v>
      </c>
      <c s="29" t="s">
        <v>267</v>
      </c>
      <c s="24" t="s">
        <v>51</v>
      </c>
      <c s="30" t="s">
        <v>268</v>
      </c>
      <c s="31" t="s">
        <v>161</v>
      </c>
      <c s="32">
        <v>152.5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51">
      <c r="A28" s="34" t="s">
        <v>54</v>
      </c>
      <c r="E28" s="35" t="s">
        <v>269</v>
      </c>
    </row>
    <row r="29" spans="1:5" ht="12.75">
      <c r="A29" s="36" t="s">
        <v>56</v>
      </c>
      <c r="E29" s="37" t="s">
        <v>270</v>
      </c>
    </row>
    <row r="30" spans="1:5" ht="25.5">
      <c r="A30" t="s">
        <v>58</v>
      </c>
      <c r="E30" s="35" t="s">
        <v>271</v>
      </c>
    </row>
    <row r="31" spans="1:18" ht="12.75" customHeight="1">
      <c r="A31" s="6" t="s">
        <v>47</v>
      </c>
      <c s="6"/>
      <c s="39" t="s">
        <v>27</v>
      </c>
      <c s="6"/>
      <c s="27" t="s">
        <v>272</v>
      </c>
      <c s="6"/>
      <c s="6"/>
      <c s="6"/>
      <c s="40">
        <f>0+Q31</f>
      </c>
      <c r="O31">
        <f>0+R31</f>
      </c>
      <c r="Q31">
        <f>0+I32+I36</f>
      </c>
      <c>
        <f>0+O32+O36</f>
      </c>
    </row>
    <row r="32" spans="1:16" ht="12.75">
      <c r="A32" s="24" t="s">
        <v>49</v>
      </c>
      <c s="29" t="s">
        <v>26</v>
      </c>
      <c s="29" t="s">
        <v>273</v>
      </c>
      <c s="24" t="s">
        <v>51</v>
      </c>
      <c s="30" t="s">
        <v>274</v>
      </c>
      <c s="31" t="s">
        <v>102</v>
      </c>
      <c s="32">
        <v>144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76.5">
      <c r="A33" s="34" t="s">
        <v>54</v>
      </c>
      <c r="E33" s="35" t="s">
        <v>275</v>
      </c>
    </row>
    <row r="34" spans="1:5" ht="12.75">
      <c r="A34" s="36" t="s">
        <v>56</v>
      </c>
      <c r="E34" s="37" t="s">
        <v>276</v>
      </c>
    </row>
    <row r="35" spans="1:5" ht="51">
      <c r="A35" t="s">
        <v>58</v>
      </c>
      <c r="E35" s="35" t="s">
        <v>277</v>
      </c>
    </row>
    <row r="36" spans="1:16" ht="12.75">
      <c r="A36" s="24" t="s">
        <v>49</v>
      </c>
      <c s="29" t="s">
        <v>37</v>
      </c>
      <c s="29" t="s">
        <v>278</v>
      </c>
      <c s="24" t="s">
        <v>51</v>
      </c>
      <c s="30" t="s">
        <v>279</v>
      </c>
      <c s="31" t="s">
        <v>102</v>
      </c>
      <c s="32">
        <v>144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63.75">
      <c r="A37" s="34" t="s">
        <v>54</v>
      </c>
      <c r="E37" s="35" t="s">
        <v>280</v>
      </c>
    </row>
    <row r="38" spans="1:5" ht="12.75">
      <c r="A38" s="36" t="s">
        <v>56</v>
      </c>
      <c r="E38" s="37" t="s">
        <v>276</v>
      </c>
    </row>
    <row r="39" spans="1:5" ht="63.75">
      <c r="A39" t="s">
        <v>58</v>
      </c>
      <c r="E39" s="35" t="s">
        <v>281</v>
      </c>
    </row>
    <row r="40" spans="1:18" ht="12.75" customHeight="1">
      <c r="A40" s="6" t="s">
        <v>47</v>
      </c>
      <c s="6"/>
      <c s="39" t="s">
        <v>26</v>
      </c>
      <c s="6"/>
      <c s="27" t="s">
        <v>282</v>
      </c>
      <c s="6"/>
      <c s="6"/>
      <c s="6"/>
      <c s="40">
        <f>0+Q40</f>
      </c>
      <c r="O40">
        <f>0+R40</f>
      </c>
      <c r="Q40">
        <f>0+I41+I45+I49</f>
      </c>
      <c>
        <f>0+O41+O45+O49</f>
      </c>
    </row>
    <row r="41" spans="1:16" ht="12.75">
      <c r="A41" s="24" t="s">
        <v>49</v>
      </c>
      <c s="29" t="s">
        <v>39</v>
      </c>
      <c s="29" t="s">
        <v>283</v>
      </c>
      <c s="24" t="s">
        <v>51</v>
      </c>
      <c s="30" t="s">
        <v>284</v>
      </c>
      <c s="31" t="s">
        <v>91</v>
      </c>
      <c s="32">
        <v>25.6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76.5">
      <c r="A42" s="34" t="s">
        <v>54</v>
      </c>
      <c r="E42" s="35" t="s">
        <v>285</v>
      </c>
    </row>
    <row r="43" spans="1:5" ht="12.75">
      <c r="A43" s="36" t="s">
        <v>56</v>
      </c>
      <c r="E43" s="37" t="s">
        <v>286</v>
      </c>
    </row>
    <row r="44" spans="1:5" ht="369.75">
      <c r="A44" t="s">
        <v>58</v>
      </c>
      <c r="E44" s="35" t="s">
        <v>287</v>
      </c>
    </row>
    <row r="45" spans="1:16" ht="12.75">
      <c r="A45" s="24" t="s">
        <v>49</v>
      </c>
      <c s="29" t="s">
        <v>41</v>
      </c>
      <c s="29" t="s">
        <v>288</v>
      </c>
      <c s="24" t="s">
        <v>51</v>
      </c>
      <c s="30" t="s">
        <v>289</v>
      </c>
      <c s="31" t="s">
        <v>208</v>
      </c>
      <c s="32">
        <v>3.23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51">
      <c r="A46" s="34" t="s">
        <v>54</v>
      </c>
      <c r="E46" s="35" t="s">
        <v>290</v>
      </c>
    </row>
    <row r="47" spans="1:5" ht="12.75">
      <c r="A47" s="36" t="s">
        <v>56</v>
      </c>
      <c r="E47" s="37" t="s">
        <v>291</v>
      </c>
    </row>
    <row r="48" spans="1:5" ht="267.75">
      <c r="A48" t="s">
        <v>58</v>
      </c>
      <c r="E48" s="35" t="s">
        <v>292</v>
      </c>
    </row>
    <row r="49" spans="1:16" ht="12.75">
      <c r="A49" s="24" t="s">
        <v>49</v>
      </c>
      <c s="29" t="s">
        <v>232</v>
      </c>
      <c s="29" t="s">
        <v>293</v>
      </c>
      <c s="24" t="s">
        <v>51</v>
      </c>
      <c s="30" t="s">
        <v>294</v>
      </c>
      <c s="31" t="s">
        <v>295</v>
      </c>
      <c s="32">
        <v>3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12.75">
      <c r="A50" s="34" t="s">
        <v>54</v>
      </c>
      <c r="E50" s="35" t="s">
        <v>296</v>
      </c>
    </row>
    <row r="51" spans="1:5" ht="12.75">
      <c r="A51" s="36" t="s">
        <v>56</v>
      </c>
      <c r="E51" s="37" t="s">
        <v>51</v>
      </c>
    </row>
    <row r="52" spans="1:5" ht="369.75">
      <c r="A52" t="s">
        <v>58</v>
      </c>
      <c r="E52" s="35" t="s">
        <v>287</v>
      </c>
    </row>
    <row r="53" spans="1:18" ht="12.75" customHeight="1">
      <c r="A53" s="6" t="s">
        <v>47</v>
      </c>
      <c s="6"/>
      <c s="39" t="s">
        <v>37</v>
      </c>
      <c s="6"/>
      <c s="27" t="s">
        <v>297</v>
      </c>
      <c s="6"/>
      <c s="6"/>
      <c s="6"/>
      <c s="40">
        <f>0+Q53</f>
      </c>
      <c r="O53">
        <f>0+R53</f>
      </c>
      <c r="Q53">
        <f>0+I54+I58</f>
      </c>
      <c>
        <f>0+O54+O58</f>
      </c>
    </row>
    <row r="54" spans="1:16" ht="12.75">
      <c r="A54" s="24" t="s">
        <v>49</v>
      </c>
      <c s="29" t="s">
        <v>115</v>
      </c>
      <c s="29" t="s">
        <v>298</v>
      </c>
      <c s="24" t="s">
        <v>51</v>
      </c>
      <c s="30" t="s">
        <v>299</v>
      </c>
      <c s="31" t="s">
        <v>91</v>
      </c>
      <c s="32">
        <v>5.934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51">
      <c r="A55" s="34" t="s">
        <v>54</v>
      </c>
      <c r="E55" s="35" t="s">
        <v>300</v>
      </c>
    </row>
    <row r="56" spans="1:5" ht="12.75">
      <c r="A56" s="36" t="s">
        <v>56</v>
      </c>
      <c r="E56" s="37" t="s">
        <v>301</v>
      </c>
    </row>
    <row r="57" spans="1:5" ht="369.75">
      <c r="A57" t="s">
        <v>58</v>
      </c>
      <c r="E57" s="35" t="s">
        <v>302</v>
      </c>
    </row>
    <row r="58" spans="1:16" ht="12.75">
      <c r="A58" s="24" t="s">
        <v>49</v>
      </c>
      <c s="29" t="s">
        <v>120</v>
      </c>
      <c s="29" t="s">
        <v>303</v>
      </c>
      <c s="24" t="s">
        <v>51</v>
      </c>
      <c s="30" t="s">
        <v>304</v>
      </c>
      <c s="31" t="s">
        <v>91</v>
      </c>
      <c s="32">
        <v>2.88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25.5">
      <c r="A59" s="34" t="s">
        <v>54</v>
      </c>
      <c r="E59" s="35" t="s">
        <v>305</v>
      </c>
    </row>
    <row r="60" spans="1:5" ht="12.75">
      <c r="A60" s="36" t="s">
        <v>56</v>
      </c>
      <c r="E60" s="37" t="s">
        <v>306</v>
      </c>
    </row>
    <row r="61" spans="1:5" ht="369.75">
      <c r="A61" t="s">
        <v>58</v>
      </c>
      <c r="E61" s="35" t="s">
        <v>302</v>
      </c>
    </row>
    <row r="62" spans="1:18" ht="12.75" customHeight="1">
      <c r="A62" s="6" t="s">
        <v>47</v>
      </c>
      <c s="6"/>
      <c s="39" t="s">
        <v>39</v>
      </c>
      <c s="6"/>
      <c s="27" t="s">
        <v>88</v>
      </c>
      <c s="6"/>
      <c s="6"/>
      <c s="6"/>
      <c s="40">
        <f>0+Q62</f>
      </c>
      <c r="O62">
        <f>0+R62</f>
      </c>
      <c r="Q62">
        <f>0+I63+I67</f>
      </c>
      <c>
        <f>0+O63+O67</f>
      </c>
    </row>
    <row r="63" spans="1:16" ht="25.5">
      <c r="A63" s="24" t="s">
        <v>49</v>
      </c>
      <c s="29" t="s">
        <v>44</v>
      </c>
      <c s="29" t="s">
        <v>307</v>
      </c>
      <c s="24" t="s">
        <v>51</v>
      </c>
      <c s="30" t="s">
        <v>308</v>
      </c>
      <c s="31" t="s">
        <v>91</v>
      </c>
      <c s="32">
        <v>72.61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63.75">
      <c r="A64" s="34" t="s">
        <v>54</v>
      </c>
      <c r="E64" s="35" t="s">
        <v>309</v>
      </c>
    </row>
    <row r="65" spans="1:5" ht="12.75">
      <c r="A65" s="36" t="s">
        <v>56</v>
      </c>
      <c r="E65" s="37" t="s">
        <v>310</v>
      </c>
    </row>
    <row r="66" spans="1:5" ht="280.5">
      <c r="A66" t="s">
        <v>58</v>
      </c>
      <c r="E66" s="35" t="s">
        <v>311</v>
      </c>
    </row>
    <row r="67" spans="1:16" ht="25.5">
      <c r="A67" s="24" t="s">
        <v>49</v>
      </c>
      <c s="29" t="s">
        <v>46</v>
      </c>
      <c s="29" t="s">
        <v>312</v>
      </c>
      <c s="24" t="s">
        <v>51</v>
      </c>
      <c s="30" t="s">
        <v>313</v>
      </c>
      <c s="31" t="s">
        <v>91</v>
      </c>
      <c s="32">
        <v>122.39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63.75">
      <c r="A68" s="34" t="s">
        <v>54</v>
      </c>
      <c r="E68" s="35" t="s">
        <v>314</v>
      </c>
    </row>
    <row r="69" spans="1:5" ht="12.75">
      <c r="A69" s="36" t="s">
        <v>56</v>
      </c>
      <c r="E69" s="37" t="s">
        <v>315</v>
      </c>
    </row>
    <row r="70" spans="1:5" ht="267.75">
      <c r="A70" t="s">
        <v>58</v>
      </c>
      <c r="E70" s="35" t="s">
        <v>316</v>
      </c>
    </row>
    <row r="71" spans="1:18" ht="12.75" customHeight="1">
      <c r="A71" s="6" t="s">
        <v>47</v>
      </c>
      <c s="6"/>
      <c s="39" t="s">
        <v>115</v>
      </c>
      <c s="6"/>
      <c s="27" t="s">
        <v>138</v>
      </c>
      <c s="6"/>
      <c s="6"/>
      <c s="6"/>
      <c s="40">
        <f>0+Q71</f>
      </c>
      <c r="O71">
        <f>0+R71</f>
      </c>
      <c r="Q71">
        <f>0+I72+I76+I80</f>
      </c>
      <c>
        <f>0+O72+O76+O80</f>
      </c>
    </row>
    <row r="72" spans="1:16" ht="25.5">
      <c r="A72" s="24" t="s">
        <v>49</v>
      </c>
      <c s="29" t="s">
        <v>165</v>
      </c>
      <c s="29" t="s">
        <v>317</v>
      </c>
      <c s="24" t="s">
        <v>51</v>
      </c>
      <c s="30" t="s">
        <v>318</v>
      </c>
      <c s="31" t="s">
        <v>161</v>
      </c>
      <c s="32">
        <v>154.531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38.25">
      <c r="A73" s="34" t="s">
        <v>54</v>
      </c>
      <c r="E73" s="35" t="s">
        <v>319</v>
      </c>
    </row>
    <row r="74" spans="1:5" ht="12.75">
      <c r="A74" s="36" t="s">
        <v>56</v>
      </c>
      <c r="E74" s="37" t="s">
        <v>320</v>
      </c>
    </row>
    <row r="75" spans="1:5" ht="191.25">
      <c r="A75" t="s">
        <v>58</v>
      </c>
      <c r="E75" s="35" t="s">
        <v>321</v>
      </c>
    </row>
    <row r="76" spans="1:16" ht="12.75">
      <c r="A76" s="24" t="s">
        <v>49</v>
      </c>
      <c s="29" t="s">
        <v>171</v>
      </c>
      <c s="29" t="s">
        <v>322</v>
      </c>
      <c s="24" t="s">
        <v>51</v>
      </c>
      <c s="30" t="s">
        <v>323</v>
      </c>
      <c s="31" t="s">
        <v>161</v>
      </c>
      <c s="32">
        <v>80.64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51">
      <c r="A77" s="34" t="s">
        <v>54</v>
      </c>
      <c r="E77" s="35" t="s">
        <v>324</v>
      </c>
    </row>
    <row r="78" spans="1:5" ht="12.75">
      <c r="A78" s="36" t="s">
        <v>56</v>
      </c>
      <c r="E78" s="37" t="s">
        <v>325</v>
      </c>
    </row>
    <row r="79" spans="1:5" ht="204">
      <c r="A79" t="s">
        <v>58</v>
      </c>
      <c r="E79" s="35" t="s">
        <v>326</v>
      </c>
    </row>
    <row r="80" spans="1:16" ht="12.75">
      <c r="A80" s="24" t="s">
        <v>49</v>
      </c>
      <c s="29" t="s">
        <v>178</v>
      </c>
      <c s="29" t="s">
        <v>327</v>
      </c>
      <c s="24" t="s">
        <v>51</v>
      </c>
      <c s="30" t="s">
        <v>328</v>
      </c>
      <c s="31" t="s">
        <v>161</v>
      </c>
      <c s="32">
        <v>80.64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51">
      <c r="A81" s="34" t="s">
        <v>54</v>
      </c>
      <c r="E81" s="35" t="s">
        <v>324</v>
      </c>
    </row>
    <row r="82" spans="1:5" ht="12.75">
      <c r="A82" s="36" t="s">
        <v>56</v>
      </c>
      <c r="E82" s="37" t="s">
        <v>325</v>
      </c>
    </row>
    <row r="83" spans="1:5" ht="38.25">
      <c r="A83" t="s">
        <v>58</v>
      </c>
      <c r="E83" s="35" t="s">
        <v>329</v>
      </c>
    </row>
    <row r="84" spans="1:18" ht="12.75" customHeight="1">
      <c r="A84" s="6" t="s">
        <v>47</v>
      </c>
      <c s="6"/>
      <c s="39" t="s">
        <v>44</v>
      </c>
      <c s="6"/>
      <c s="27" t="s">
        <v>154</v>
      </c>
      <c s="6"/>
      <c s="6"/>
      <c s="6"/>
      <c s="40">
        <f>0+Q84</f>
      </c>
      <c r="O84">
        <f>0+R84</f>
      </c>
      <c r="Q84">
        <f>0+I85</f>
      </c>
      <c>
        <f>0+O85</f>
      </c>
    </row>
    <row r="85" spans="1:16" ht="12.75">
      <c r="A85" s="24" t="s">
        <v>49</v>
      </c>
      <c s="29" t="s">
        <v>184</v>
      </c>
      <c s="29" t="s">
        <v>330</v>
      </c>
      <c s="24" t="s">
        <v>51</v>
      </c>
      <c s="30" t="s">
        <v>331</v>
      </c>
      <c s="31" t="s">
        <v>91</v>
      </c>
      <c s="32">
        <v>5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63.75">
      <c r="A86" s="34" t="s">
        <v>54</v>
      </c>
      <c r="E86" s="35" t="s">
        <v>332</v>
      </c>
    </row>
    <row r="87" spans="1:5" ht="12.75">
      <c r="A87" s="36" t="s">
        <v>56</v>
      </c>
      <c r="E87" s="37" t="s">
        <v>333</v>
      </c>
    </row>
    <row r="88" spans="1:5" ht="114.75">
      <c r="A88" t="s">
        <v>58</v>
      </c>
      <c r="E88" s="35" t="s">
        <v>334</v>
      </c>
    </row>
    <row r="89" spans="1:18" ht="12.75" customHeight="1">
      <c r="A89" s="6" t="s">
        <v>47</v>
      </c>
      <c s="6"/>
      <c s="39" t="s">
        <v>202</v>
      </c>
      <c s="6"/>
      <c s="27" t="s">
        <v>203</v>
      </c>
      <c s="6"/>
      <c s="6"/>
      <c s="6"/>
      <c s="40">
        <f>0+Q89</f>
      </c>
      <c r="O89">
        <f>0+R89</f>
      </c>
      <c r="Q89">
        <f>0+I90+I94</f>
      </c>
      <c>
        <f>0+O90+O94</f>
      </c>
    </row>
    <row r="90" spans="1:16" ht="25.5">
      <c r="A90" s="24" t="s">
        <v>49</v>
      </c>
      <c s="29" t="s">
        <v>204</v>
      </c>
      <c s="29" t="s">
        <v>335</v>
      </c>
      <c s="24" t="s">
        <v>206</v>
      </c>
      <c s="30" t="s">
        <v>336</v>
      </c>
      <c s="31" t="s">
        <v>208</v>
      </c>
      <c s="32">
        <v>139.388</v>
      </c>
      <c s="33">
        <v>0</v>
      </c>
      <c s="33">
        <f>ROUND(ROUND(H90,2)*ROUND(G90,3),2)</f>
      </c>
      <c r="O90">
        <f>(I90*21)/100</f>
      </c>
      <c t="s">
        <v>27</v>
      </c>
    </row>
    <row r="91" spans="1:5" ht="102">
      <c r="A91" s="34" t="s">
        <v>54</v>
      </c>
      <c r="E91" s="35" t="s">
        <v>337</v>
      </c>
    </row>
    <row r="92" spans="1:5" ht="12.75">
      <c r="A92" s="36" t="s">
        <v>56</v>
      </c>
      <c r="E92" s="37" t="s">
        <v>265</v>
      </c>
    </row>
    <row r="93" spans="1:5" ht="165.75">
      <c r="A93" t="s">
        <v>58</v>
      </c>
      <c r="E93" s="35" t="s">
        <v>211</v>
      </c>
    </row>
    <row r="94" spans="1:16" ht="25.5">
      <c r="A94" s="24" t="s">
        <v>49</v>
      </c>
      <c s="29" t="s">
        <v>212</v>
      </c>
      <c s="29" t="s">
        <v>205</v>
      </c>
      <c s="24" t="s">
        <v>206</v>
      </c>
      <c s="30" t="s">
        <v>207</v>
      </c>
      <c s="31" t="s">
        <v>208</v>
      </c>
      <c s="32">
        <v>12.5</v>
      </c>
      <c s="33">
        <v>0</v>
      </c>
      <c s="33">
        <f>ROUND(ROUND(H94,2)*ROUND(G94,3),2)</f>
      </c>
      <c r="O94">
        <f>(I94*21)/100</f>
      </c>
      <c t="s">
        <v>27</v>
      </c>
    </row>
    <row r="95" spans="1:5" ht="76.5">
      <c r="A95" s="34" t="s">
        <v>54</v>
      </c>
      <c r="E95" s="35" t="s">
        <v>338</v>
      </c>
    </row>
    <row r="96" spans="1:5" ht="12.75">
      <c r="A96" s="36" t="s">
        <v>56</v>
      </c>
      <c r="E96" s="37" t="s">
        <v>339</v>
      </c>
    </row>
    <row r="97" spans="1:5" ht="165.75">
      <c r="A97" t="s">
        <v>58</v>
      </c>
      <c r="E97" s="35" t="s">
        <v>211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0+O9+O18+O47+O72+O101+O126+O139+O156+O165+O222+O239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342</v>
      </c>
      <c s="41">
        <f>0+I9+I18+I47+I72+I101+I126+I139+I156+I165+I222+I239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340</v>
      </c>
      <c s="1"/>
      <c s="14" t="s">
        <v>341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342</v>
      </c>
      <c s="6"/>
      <c s="18" t="s">
        <v>343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12.75">
      <c r="A10" s="24" t="s">
        <v>49</v>
      </c>
      <c s="29" t="s">
        <v>33</v>
      </c>
      <c s="29" t="s">
        <v>344</v>
      </c>
      <c s="24" t="s">
        <v>51</v>
      </c>
      <c s="30" t="s">
        <v>345</v>
      </c>
      <c s="31" t="s">
        <v>80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346</v>
      </c>
    </row>
    <row r="12" spans="1:5" ht="12.75">
      <c r="A12" s="36" t="s">
        <v>56</v>
      </c>
      <c r="E12" s="37" t="s">
        <v>241</v>
      </c>
    </row>
    <row r="13" spans="1:5" ht="12.75">
      <c r="A13" t="s">
        <v>58</v>
      </c>
      <c r="E13" s="35" t="s">
        <v>347</v>
      </c>
    </row>
    <row r="14" spans="1:16" ht="12.75">
      <c r="A14" s="24" t="s">
        <v>49</v>
      </c>
      <c s="29" t="s">
        <v>348</v>
      </c>
      <c s="29" t="s">
        <v>61</v>
      </c>
      <c s="24" t="s">
        <v>51</v>
      </c>
      <c s="30" t="s">
        <v>349</v>
      </c>
      <c s="31" t="s">
        <v>74</v>
      </c>
      <c s="32">
        <v>24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350</v>
      </c>
    </row>
    <row r="16" spans="1:5" ht="12.75">
      <c r="A16" s="36" t="s">
        <v>56</v>
      </c>
      <c r="E16" s="37" t="s">
        <v>51</v>
      </c>
    </row>
    <row r="17" spans="1:5" ht="12.75">
      <c r="A17" t="s">
        <v>58</v>
      </c>
      <c r="E17" s="35" t="s">
        <v>59</v>
      </c>
    </row>
    <row r="18" spans="1:18" ht="12.75" customHeight="1">
      <c r="A18" s="6" t="s">
        <v>47</v>
      </c>
      <c s="6"/>
      <c s="39" t="s">
        <v>33</v>
      </c>
      <c s="6"/>
      <c s="27" t="s">
        <v>261</v>
      </c>
      <c s="6"/>
      <c s="6"/>
      <c s="6"/>
      <c s="40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24" t="s">
        <v>49</v>
      </c>
      <c s="29" t="s">
        <v>27</v>
      </c>
      <c s="29" t="s">
        <v>351</v>
      </c>
      <c s="24" t="s">
        <v>51</v>
      </c>
      <c s="30" t="s">
        <v>352</v>
      </c>
      <c s="31" t="s">
        <v>161</v>
      </c>
      <c s="32">
        <v>720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2.75">
      <c r="A20" s="34" t="s">
        <v>54</v>
      </c>
      <c r="E20" s="35" t="s">
        <v>353</v>
      </c>
    </row>
    <row r="21" spans="1:5" ht="12.75">
      <c r="A21" s="36" t="s">
        <v>56</v>
      </c>
      <c r="E21" s="37" t="s">
        <v>354</v>
      </c>
    </row>
    <row r="22" spans="1:5" ht="38.25">
      <c r="A22" t="s">
        <v>58</v>
      </c>
      <c r="E22" s="35" t="s">
        <v>355</v>
      </c>
    </row>
    <row r="23" spans="1:16" ht="12.75">
      <c r="A23" s="24" t="s">
        <v>49</v>
      </c>
      <c s="29" t="s">
        <v>26</v>
      </c>
      <c s="29" t="s">
        <v>356</v>
      </c>
      <c s="24" t="s">
        <v>51</v>
      </c>
      <c s="30" t="s">
        <v>357</v>
      </c>
      <c s="31" t="s">
        <v>80</v>
      </c>
      <c s="32">
        <v>5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38.25">
      <c r="A24" s="34" t="s">
        <v>54</v>
      </c>
      <c r="E24" s="35" t="s">
        <v>358</v>
      </c>
    </row>
    <row r="25" spans="1:5" ht="12.75">
      <c r="A25" s="36" t="s">
        <v>56</v>
      </c>
      <c r="E25" s="37" t="s">
        <v>359</v>
      </c>
    </row>
    <row r="26" spans="1:5" ht="165.75">
      <c r="A26" t="s">
        <v>58</v>
      </c>
      <c r="E26" s="35" t="s">
        <v>360</v>
      </c>
    </row>
    <row r="27" spans="1:16" ht="12.75">
      <c r="A27" s="24" t="s">
        <v>49</v>
      </c>
      <c s="29" t="s">
        <v>37</v>
      </c>
      <c s="29" t="s">
        <v>361</v>
      </c>
      <c s="24" t="s">
        <v>51</v>
      </c>
      <c s="30" t="s">
        <v>362</v>
      </c>
      <c s="31" t="s">
        <v>91</v>
      </c>
      <c s="32">
        <v>72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12.75">
      <c r="A28" s="34" t="s">
        <v>54</v>
      </c>
      <c r="E28" s="35" t="s">
        <v>363</v>
      </c>
    </row>
    <row r="29" spans="1:5" ht="12.75">
      <c r="A29" s="36" t="s">
        <v>56</v>
      </c>
      <c r="E29" s="37" t="s">
        <v>364</v>
      </c>
    </row>
    <row r="30" spans="1:5" ht="38.25">
      <c r="A30" t="s">
        <v>58</v>
      </c>
      <c r="E30" s="35" t="s">
        <v>365</v>
      </c>
    </row>
    <row r="31" spans="1:16" ht="12.75">
      <c r="A31" s="24" t="s">
        <v>49</v>
      </c>
      <c s="29" t="s">
        <v>39</v>
      </c>
      <c s="29" t="s">
        <v>366</v>
      </c>
      <c s="24" t="s">
        <v>51</v>
      </c>
      <c s="30" t="s">
        <v>367</v>
      </c>
      <c s="31" t="s">
        <v>91</v>
      </c>
      <c s="32">
        <v>851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368</v>
      </c>
    </row>
    <row r="33" spans="1:5" ht="12.75">
      <c r="A33" s="36" t="s">
        <v>56</v>
      </c>
      <c r="E33" s="37" t="s">
        <v>369</v>
      </c>
    </row>
    <row r="34" spans="1:5" ht="318.75">
      <c r="A34" t="s">
        <v>58</v>
      </c>
      <c r="E34" s="35" t="s">
        <v>370</v>
      </c>
    </row>
    <row r="35" spans="1:16" ht="12.75">
      <c r="A35" s="24" t="s">
        <v>49</v>
      </c>
      <c s="29" t="s">
        <v>41</v>
      </c>
      <c s="29" t="s">
        <v>371</v>
      </c>
      <c s="24" t="s">
        <v>51</v>
      </c>
      <c s="30" t="s">
        <v>372</v>
      </c>
      <c s="31" t="s">
        <v>91</v>
      </c>
      <c s="32">
        <v>224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2.75">
      <c r="A36" s="34" t="s">
        <v>54</v>
      </c>
      <c r="E36" s="35" t="s">
        <v>373</v>
      </c>
    </row>
    <row r="37" spans="1:5" ht="12.75">
      <c r="A37" s="36" t="s">
        <v>56</v>
      </c>
      <c r="E37" s="37" t="s">
        <v>374</v>
      </c>
    </row>
    <row r="38" spans="1:5" ht="229.5">
      <c r="A38" t="s">
        <v>58</v>
      </c>
      <c r="E38" s="35" t="s">
        <v>375</v>
      </c>
    </row>
    <row r="39" spans="1:16" ht="12.75">
      <c r="A39" s="24" t="s">
        <v>49</v>
      </c>
      <c s="29" t="s">
        <v>115</v>
      </c>
      <c s="29" t="s">
        <v>376</v>
      </c>
      <c s="24" t="s">
        <v>377</v>
      </c>
      <c s="30" t="s">
        <v>378</v>
      </c>
      <c s="31" t="s">
        <v>91</v>
      </c>
      <c s="32">
        <v>72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12.75">
      <c r="A40" s="34" t="s">
        <v>54</v>
      </c>
      <c r="E40" s="35" t="s">
        <v>379</v>
      </c>
    </row>
    <row r="41" spans="1:5" ht="12.75">
      <c r="A41" s="36" t="s">
        <v>56</v>
      </c>
      <c r="E41" s="37" t="s">
        <v>380</v>
      </c>
    </row>
    <row r="42" spans="1:5" ht="38.25">
      <c r="A42" t="s">
        <v>58</v>
      </c>
      <c r="E42" s="35" t="s">
        <v>381</v>
      </c>
    </row>
    <row r="43" spans="1:16" ht="12.75">
      <c r="A43" s="24" t="s">
        <v>49</v>
      </c>
      <c s="29" t="s">
        <v>120</v>
      </c>
      <c s="29" t="s">
        <v>382</v>
      </c>
      <c s="24" t="s">
        <v>51</v>
      </c>
      <c s="30" t="s">
        <v>383</v>
      </c>
      <c s="31" t="s">
        <v>161</v>
      </c>
      <c s="32">
        <v>720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384</v>
      </c>
    </row>
    <row r="45" spans="1:5" ht="12.75">
      <c r="A45" s="36" t="s">
        <v>56</v>
      </c>
      <c r="E45" s="37" t="s">
        <v>385</v>
      </c>
    </row>
    <row r="46" spans="1:5" ht="25.5">
      <c r="A46" t="s">
        <v>58</v>
      </c>
      <c r="E46" s="35" t="s">
        <v>386</v>
      </c>
    </row>
    <row r="47" spans="1:18" ht="12.75" customHeight="1">
      <c r="A47" s="6" t="s">
        <v>47</v>
      </c>
      <c s="6"/>
      <c s="39" t="s">
        <v>27</v>
      </c>
      <c s="6"/>
      <c s="27" t="s">
        <v>387</v>
      </c>
      <c s="6"/>
      <c s="6"/>
      <c s="6"/>
      <c s="40">
        <f>0+Q47</f>
      </c>
      <c r="O47">
        <f>0+R47</f>
      </c>
      <c r="Q47">
        <f>0+I48+I52+I56+I60+I64+I68</f>
      </c>
      <c>
        <f>0+O48+O52+O56+O60+O64+O68</f>
      </c>
    </row>
    <row r="48" spans="1:16" ht="12.75">
      <c r="A48" s="24" t="s">
        <v>49</v>
      </c>
      <c s="29" t="s">
        <v>44</v>
      </c>
      <c s="29" t="s">
        <v>388</v>
      </c>
      <c s="24" t="s">
        <v>51</v>
      </c>
      <c s="30" t="s">
        <v>389</v>
      </c>
      <c s="31" t="s">
        <v>208</v>
      </c>
      <c s="32">
        <v>4.708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51">
      <c r="A49" s="34" t="s">
        <v>54</v>
      </c>
      <c r="E49" s="35" t="s">
        <v>390</v>
      </c>
    </row>
    <row r="50" spans="1:5" ht="12.75">
      <c r="A50" s="36" t="s">
        <v>56</v>
      </c>
      <c r="E50" s="37" t="s">
        <v>391</v>
      </c>
    </row>
    <row r="51" spans="1:5" ht="38.25">
      <c r="A51" t="s">
        <v>58</v>
      </c>
      <c r="E51" s="35" t="s">
        <v>392</v>
      </c>
    </row>
    <row r="52" spans="1:16" ht="12.75">
      <c r="A52" s="24" t="s">
        <v>49</v>
      </c>
      <c s="29" t="s">
        <v>46</v>
      </c>
      <c s="29" t="s">
        <v>393</v>
      </c>
      <c s="24" t="s">
        <v>51</v>
      </c>
      <c s="30" t="s">
        <v>394</v>
      </c>
      <c s="31" t="s">
        <v>161</v>
      </c>
      <c s="32">
        <v>20.4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395</v>
      </c>
    </row>
    <row r="54" spans="1:5" ht="12.75">
      <c r="A54" s="36" t="s">
        <v>56</v>
      </c>
      <c r="E54" s="37" t="s">
        <v>396</v>
      </c>
    </row>
    <row r="55" spans="1:5" ht="25.5">
      <c r="A55" t="s">
        <v>58</v>
      </c>
      <c r="E55" s="35" t="s">
        <v>397</v>
      </c>
    </row>
    <row r="56" spans="1:16" ht="12.75">
      <c r="A56" s="24" t="s">
        <v>49</v>
      </c>
      <c s="29" t="s">
        <v>165</v>
      </c>
      <c s="29" t="s">
        <v>273</v>
      </c>
      <c s="24" t="s">
        <v>51</v>
      </c>
      <c s="30" t="s">
        <v>274</v>
      </c>
      <c s="31" t="s">
        <v>102</v>
      </c>
      <c s="32">
        <v>128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398</v>
      </c>
    </row>
    <row r="58" spans="1:5" ht="12.75">
      <c r="A58" s="36" t="s">
        <v>56</v>
      </c>
      <c r="E58" s="37" t="s">
        <v>399</v>
      </c>
    </row>
    <row r="59" spans="1:5" ht="51">
      <c r="A59" t="s">
        <v>58</v>
      </c>
      <c r="E59" s="35" t="s">
        <v>277</v>
      </c>
    </row>
    <row r="60" spans="1:16" ht="25.5">
      <c r="A60" s="24" t="s">
        <v>49</v>
      </c>
      <c s="29" t="s">
        <v>171</v>
      </c>
      <c s="29" t="s">
        <v>400</v>
      </c>
      <c s="24" t="s">
        <v>51</v>
      </c>
      <c s="30" t="s">
        <v>401</v>
      </c>
      <c s="31" t="s">
        <v>102</v>
      </c>
      <c s="32">
        <v>128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402</v>
      </c>
    </row>
    <row r="62" spans="1:5" ht="12.75">
      <c r="A62" s="36" t="s">
        <v>56</v>
      </c>
      <c r="E62" s="37" t="s">
        <v>403</v>
      </c>
    </row>
    <row r="63" spans="1:5" ht="63.75">
      <c r="A63" t="s">
        <v>58</v>
      </c>
      <c r="E63" s="35" t="s">
        <v>281</v>
      </c>
    </row>
    <row r="64" spans="1:16" ht="12.75">
      <c r="A64" s="24" t="s">
        <v>49</v>
      </c>
      <c s="29" t="s">
        <v>178</v>
      </c>
      <c s="29" t="s">
        <v>404</v>
      </c>
      <c s="24" t="s">
        <v>51</v>
      </c>
      <c s="30" t="s">
        <v>405</v>
      </c>
      <c s="31" t="s">
        <v>102</v>
      </c>
      <c s="32">
        <v>189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406</v>
      </c>
    </row>
    <row r="66" spans="1:5" ht="12.75">
      <c r="A66" s="36" t="s">
        <v>56</v>
      </c>
      <c r="E66" s="37" t="s">
        <v>407</v>
      </c>
    </row>
    <row r="67" spans="1:5" ht="63.75">
      <c r="A67" t="s">
        <v>58</v>
      </c>
      <c r="E67" s="35" t="s">
        <v>281</v>
      </c>
    </row>
    <row r="68" spans="1:16" ht="25.5">
      <c r="A68" s="24" t="s">
        <v>49</v>
      </c>
      <c s="29" t="s">
        <v>408</v>
      </c>
      <c s="29" t="s">
        <v>409</v>
      </c>
      <c s="24" t="s">
        <v>51</v>
      </c>
      <c s="30" t="s">
        <v>410</v>
      </c>
      <c s="31" t="s">
        <v>80</v>
      </c>
      <c s="32">
        <v>90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411</v>
      </c>
    </row>
    <row r="70" spans="1:5" ht="12.75">
      <c r="A70" s="36" t="s">
        <v>56</v>
      </c>
      <c r="E70" s="37" t="s">
        <v>412</v>
      </c>
    </row>
    <row r="71" spans="1:5" ht="63.75">
      <c r="A71" t="s">
        <v>58</v>
      </c>
      <c r="E71" s="35" t="s">
        <v>413</v>
      </c>
    </row>
    <row r="72" spans="1:18" ht="12.75" customHeight="1">
      <c r="A72" s="6" t="s">
        <v>47</v>
      </c>
      <c s="6"/>
      <c s="39" t="s">
        <v>26</v>
      </c>
      <c s="6"/>
      <c s="27" t="s">
        <v>282</v>
      </c>
      <c s="6"/>
      <c s="6"/>
      <c s="6"/>
      <c s="40">
        <f>0+Q72</f>
      </c>
      <c r="O72">
        <f>0+R72</f>
      </c>
      <c r="Q72">
        <f>0+I73+I77+I81+I85+I89+I93+I97</f>
      </c>
      <c>
        <f>0+O73+O77+O81+O85+O89+O93+O97</f>
      </c>
    </row>
    <row r="73" spans="1:16" ht="12.75">
      <c r="A73" s="24" t="s">
        <v>49</v>
      </c>
      <c s="29" t="s">
        <v>184</v>
      </c>
      <c s="29" t="s">
        <v>414</v>
      </c>
      <c s="24" t="s">
        <v>51</v>
      </c>
      <c s="30" t="s">
        <v>415</v>
      </c>
      <c s="31" t="s">
        <v>91</v>
      </c>
      <c s="32">
        <v>12.34</v>
      </c>
      <c s="33">
        <v>0</v>
      </c>
      <c s="33">
        <f>ROUND(ROUND(H73,2)*ROUND(G73,3),2)</f>
      </c>
      <c r="O73">
        <f>(I73*21)/100</f>
      </c>
      <c t="s">
        <v>27</v>
      </c>
    </row>
    <row r="74" spans="1:5" ht="12.75">
      <c r="A74" s="34" t="s">
        <v>54</v>
      </c>
      <c r="E74" s="35" t="s">
        <v>416</v>
      </c>
    </row>
    <row r="75" spans="1:5" ht="12.75">
      <c r="A75" s="36" t="s">
        <v>56</v>
      </c>
      <c r="E75" s="37" t="s">
        <v>417</v>
      </c>
    </row>
    <row r="76" spans="1:5" ht="382.5">
      <c r="A76" t="s">
        <v>58</v>
      </c>
      <c r="E76" s="35" t="s">
        <v>418</v>
      </c>
    </row>
    <row r="77" spans="1:16" ht="12.75">
      <c r="A77" s="24" t="s">
        <v>49</v>
      </c>
      <c s="29" t="s">
        <v>204</v>
      </c>
      <c s="29" t="s">
        <v>419</v>
      </c>
      <c s="24" t="s">
        <v>51</v>
      </c>
      <c s="30" t="s">
        <v>420</v>
      </c>
      <c s="31" t="s">
        <v>208</v>
      </c>
      <c s="32">
        <v>1.815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12.75">
      <c r="A78" s="34" t="s">
        <v>54</v>
      </c>
      <c r="E78" s="35" t="s">
        <v>421</v>
      </c>
    </row>
    <row r="79" spans="1:5" ht="12.75">
      <c r="A79" s="36" t="s">
        <v>56</v>
      </c>
      <c r="E79" s="37" t="s">
        <v>422</v>
      </c>
    </row>
    <row r="80" spans="1:5" ht="242.25">
      <c r="A80" t="s">
        <v>58</v>
      </c>
      <c r="E80" s="35" t="s">
        <v>423</v>
      </c>
    </row>
    <row r="81" spans="1:16" ht="12.75">
      <c r="A81" s="24" t="s">
        <v>49</v>
      </c>
      <c s="29" t="s">
        <v>212</v>
      </c>
      <c s="29" t="s">
        <v>424</v>
      </c>
      <c s="24" t="s">
        <v>51</v>
      </c>
      <c s="30" t="s">
        <v>425</v>
      </c>
      <c s="31" t="s">
        <v>91</v>
      </c>
      <c s="32">
        <v>16.02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12.75">
      <c r="A82" s="34" t="s">
        <v>54</v>
      </c>
      <c r="E82" s="35" t="s">
        <v>426</v>
      </c>
    </row>
    <row r="83" spans="1:5" ht="12.75">
      <c r="A83" s="36" t="s">
        <v>56</v>
      </c>
      <c r="E83" s="37" t="s">
        <v>427</v>
      </c>
    </row>
    <row r="84" spans="1:5" ht="369.75">
      <c r="A84" t="s">
        <v>58</v>
      </c>
      <c r="E84" s="35" t="s">
        <v>302</v>
      </c>
    </row>
    <row r="85" spans="1:16" ht="12.75">
      <c r="A85" s="24" t="s">
        <v>49</v>
      </c>
      <c s="29" t="s">
        <v>217</v>
      </c>
      <c s="29" t="s">
        <v>428</v>
      </c>
      <c s="24" t="s">
        <v>51</v>
      </c>
      <c s="30" t="s">
        <v>429</v>
      </c>
      <c s="31" t="s">
        <v>208</v>
      </c>
      <c s="32">
        <v>2.28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12.75">
      <c r="A86" s="34" t="s">
        <v>54</v>
      </c>
      <c r="E86" s="35" t="s">
        <v>430</v>
      </c>
    </row>
    <row r="87" spans="1:5" ht="12.75">
      <c r="A87" s="36" t="s">
        <v>56</v>
      </c>
      <c r="E87" s="37" t="s">
        <v>431</v>
      </c>
    </row>
    <row r="88" spans="1:5" ht="267.75">
      <c r="A88" t="s">
        <v>58</v>
      </c>
      <c r="E88" s="35" t="s">
        <v>292</v>
      </c>
    </row>
    <row r="89" spans="1:16" ht="12.75">
      <c r="A89" s="24" t="s">
        <v>49</v>
      </c>
      <c s="29" t="s">
        <v>222</v>
      </c>
      <c s="29" t="s">
        <v>432</v>
      </c>
      <c s="24" t="s">
        <v>51</v>
      </c>
      <c s="30" t="s">
        <v>433</v>
      </c>
      <c s="31" t="s">
        <v>91</v>
      </c>
      <c s="32">
        <v>38.274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12.75">
      <c r="A90" s="34" t="s">
        <v>54</v>
      </c>
      <c r="E90" s="35" t="s">
        <v>434</v>
      </c>
    </row>
    <row r="91" spans="1:5" ht="12.75">
      <c r="A91" s="36" t="s">
        <v>56</v>
      </c>
      <c r="E91" s="37" t="s">
        <v>435</v>
      </c>
    </row>
    <row r="92" spans="1:5" ht="369.75">
      <c r="A92" t="s">
        <v>58</v>
      </c>
      <c r="E92" s="35" t="s">
        <v>302</v>
      </c>
    </row>
    <row r="93" spans="1:16" ht="12.75">
      <c r="A93" s="24" t="s">
        <v>49</v>
      </c>
      <c s="29" t="s">
        <v>227</v>
      </c>
      <c s="29" t="s">
        <v>436</v>
      </c>
      <c s="24" t="s">
        <v>51</v>
      </c>
      <c s="30" t="s">
        <v>437</v>
      </c>
      <c s="31" t="s">
        <v>208</v>
      </c>
      <c s="32">
        <v>11.239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12.75">
      <c r="A94" s="34" t="s">
        <v>54</v>
      </c>
      <c r="E94" s="35" t="s">
        <v>438</v>
      </c>
    </row>
    <row r="95" spans="1:5" ht="12.75">
      <c r="A95" s="36" t="s">
        <v>56</v>
      </c>
      <c r="E95" s="37" t="s">
        <v>439</v>
      </c>
    </row>
    <row r="96" spans="1:5" ht="267.75">
      <c r="A96" t="s">
        <v>58</v>
      </c>
      <c r="E96" s="35" t="s">
        <v>292</v>
      </c>
    </row>
    <row r="97" spans="1:16" ht="12.75">
      <c r="A97" s="24" t="s">
        <v>49</v>
      </c>
      <c s="29" t="s">
        <v>232</v>
      </c>
      <c s="29" t="s">
        <v>440</v>
      </c>
      <c s="24" t="s">
        <v>51</v>
      </c>
      <c s="30" t="s">
        <v>441</v>
      </c>
      <c s="31" t="s">
        <v>442</v>
      </c>
      <c s="32">
        <v>1109.86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12.75">
      <c r="A98" s="34" t="s">
        <v>54</v>
      </c>
      <c r="E98" s="35" t="s">
        <v>443</v>
      </c>
    </row>
    <row r="99" spans="1:5" ht="12.75">
      <c r="A99" s="36" t="s">
        <v>56</v>
      </c>
      <c r="E99" s="37" t="s">
        <v>444</v>
      </c>
    </row>
    <row r="100" spans="1:5" ht="293.25">
      <c r="A100" t="s">
        <v>58</v>
      </c>
      <c r="E100" s="35" t="s">
        <v>445</v>
      </c>
    </row>
    <row r="101" spans="1:18" ht="12.75" customHeight="1">
      <c r="A101" s="6" t="s">
        <v>47</v>
      </c>
      <c s="6"/>
      <c s="39" t="s">
        <v>37</v>
      </c>
      <c s="6"/>
      <c s="27" t="s">
        <v>297</v>
      </c>
      <c s="6"/>
      <c s="6"/>
      <c s="6"/>
      <c s="40">
        <f>0+Q101</f>
      </c>
      <c r="O101">
        <f>0+R101</f>
      </c>
      <c r="Q101">
        <f>0+I102+I106+I110+I114+I118+I122</f>
      </c>
      <c>
        <f>0+O102+O106+O110+O114+O118+O122</f>
      </c>
    </row>
    <row r="102" spans="1:16" ht="12.75">
      <c r="A102" s="24" t="s">
        <v>49</v>
      </c>
      <c s="29" t="s">
        <v>237</v>
      </c>
      <c s="29" t="s">
        <v>446</v>
      </c>
      <c s="24" t="s">
        <v>51</v>
      </c>
      <c s="30" t="s">
        <v>447</v>
      </c>
      <c s="31" t="s">
        <v>91</v>
      </c>
      <c s="32">
        <v>18.826</v>
      </c>
      <c s="33">
        <v>0</v>
      </c>
      <c s="33">
        <f>ROUND(ROUND(H102,2)*ROUND(G102,3),2)</f>
      </c>
      <c r="O102">
        <f>(I102*21)/100</f>
      </c>
      <c t="s">
        <v>27</v>
      </c>
    </row>
    <row r="103" spans="1:5" ht="12.75">
      <c r="A103" s="34" t="s">
        <v>54</v>
      </c>
      <c r="E103" s="35" t="s">
        <v>448</v>
      </c>
    </row>
    <row r="104" spans="1:5" ht="12.75">
      <c r="A104" s="36" t="s">
        <v>56</v>
      </c>
      <c r="E104" s="37" t="s">
        <v>449</v>
      </c>
    </row>
    <row r="105" spans="1:5" ht="369.75">
      <c r="A105" t="s">
        <v>58</v>
      </c>
      <c r="E105" s="35" t="s">
        <v>302</v>
      </c>
    </row>
    <row r="106" spans="1:16" ht="12.75">
      <c r="A106" s="24" t="s">
        <v>49</v>
      </c>
      <c s="29" t="s">
        <v>60</v>
      </c>
      <c s="29" t="s">
        <v>450</v>
      </c>
      <c s="24" t="s">
        <v>51</v>
      </c>
      <c s="30" t="s">
        <v>451</v>
      </c>
      <c s="31" t="s">
        <v>208</v>
      </c>
      <c s="32">
        <v>1.756</v>
      </c>
      <c s="33">
        <v>0</v>
      </c>
      <c s="33">
        <f>ROUND(ROUND(H106,2)*ROUND(G106,3),2)</f>
      </c>
      <c r="O106">
        <f>(I106*21)/100</f>
      </c>
      <c t="s">
        <v>27</v>
      </c>
    </row>
    <row r="107" spans="1:5" ht="12.75">
      <c r="A107" s="34" t="s">
        <v>54</v>
      </c>
      <c r="E107" s="35" t="s">
        <v>452</v>
      </c>
    </row>
    <row r="108" spans="1:5" ht="12.75">
      <c r="A108" s="36" t="s">
        <v>56</v>
      </c>
      <c r="E108" s="37" t="s">
        <v>453</v>
      </c>
    </row>
    <row r="109" spans="1:5" ht="267.75">
      <c r="A109" t="s">
        <v>58</v>
      </c>
      <c r="E109" s="35" t="s">
        <v>454</v>
      </c>
    </row>
    <row r="110" spans="1:16" ht="12.75">
      <c r="A110" s="24" t="s">
        <v>49</v>
      </c>
      <c s="29" t="s">
        <v>67</v>
      </c>
      <c s="29" t="s">
        <v>455</v>
      </c>
      <c s="24" t="s">
        <v>51</v>
      </c>
      <c s="30" t="s">
        <v>456</v>
      </c>
      <c s="31" t="s">
        <v>91</v>
      </c>
      <c s="32">
        <v>10.284</v>
      </c>
      <c s="33">
        <v>0</v>
      </c>
      <c s="33">
        <f>ROUND(ROUND(H110,2)*ROUND(G110,3),2)</f>
      </c>
      <c r="O110">
        <f>(I110*21)/100</f>
      </c>
      <c t="s">
        <v>27</v>
      </c>
    </row>
    <row r="111" spans="1:5" ht="12.75">
      <c r="A111" s="34" t="s">
        <v>54</v>
      </c>
      <c r="E111" s="35" t="s">
        <v>51</v>
      </c>
    </row>
    <row r="112" spans="1:5" ht="12.75">
      <c r="A112" s="36" t="s">
        <v>56</v>
      </c>
      <c r="E112" s="37" t="s">
        <v>457</v>
      </c>
    </row>
    <row r="113" spans="1:5" ht="369.75">
      <c r="A113" t="s">
        <v>58</v>
      </c>
      <c r="E113" s="35" t="s">
        <v>302</v>
      </c>
    </row>
    <row r="114" spans="1:16" ht="12.75">
      <c r="A114" s="24" t="s">
        <v>49</v>
      </c>
      <c s="29" t="s">
        <v>72</v>
      </c>
      <c s="29" t="s">
        <v>298</v>
      </c>
      <c s="24" t="s">
        <v>51</v>
      </c>
      <c s="30" t="s">
        <v>299</v>
      </c>
      <c s="31" t="s">
        <v>91</v>
      </c>
      <c s="32">
        <v>15.154</v>
      </c>
      <c s="33">
        <v>0</v>
      </c>
      <c s="33">
        <f>ROUND(ROUND(H114,2)*ROUND(G114,3),2)</f>
      </c>
      <c r="O114">
        <f>(I114*21)/100</f>
      </c>
      <c t="s">
        <v>27</v>
      </c>
    </row>
    <row r="115" spans="1:5" ht="25.5">
      <c r="A115" s="34" t="s">
        <v>54</v>
      </c>
      <c r="E115" s="35" t="s">
        <v>458</v>
      </c>
    </row>
    <row r="116" spans="1:5" ht="25.5">
      <c r="A116" s="36" t="s">
        <v>56</v>
      </c>
      <c r="E116" s="37" t="s">
        <v>459</v>
      </c>
    </row>
    <row r="117" spans="1:5" ht="369.75">
      <c r="A117" t="s">
        <v>58</v>
      </c>
      <c r="E117" s="35" t="s">
        <v>302</v>
      </c>
    </row>
    <row r="118" spans="1:16" ht="12.75">
      <c r="A118" s="24" t="s">
        <v>49</v>
      </c>
      <c s="29" t="s">
        <v>77</v>
      </c>
      <c s="29" t="s">
        <v>460</v>
      </c>
      <c s="24" t="s">
        <v>51</v>
      </c>
      <c s="30" t="s">
        <v>461</v>
      </c>
      <c s="31" t="s">
        <v>91</v>
      </c>
      <c s="32">
        <v>110.334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12.75">
      <c r="A119" s="34" t="s">
        <v>54</v>
      </c>
      <c r="E119" s="35" t="s">
        <v>462</v>
      </c>
    </row>
    <row r="120" spans="1:5" ht="12.75">
      <c r="A120" s="36" t="s">
        <v>56</v>
      </c>
      <c r="E120" s="37" t="s">
        <v>463</v>
      </c>
    </row>
    <row r="121" spans="1:5" ht="38.25">
      <c r="A121" t="s">
        <v>58</v>
      </c>
      <c r="E121" s="35" t="s">
        <v>464</v>
      </c>
    </row>
    <row r="122" spans="1:16" ht="12.75">
      <c r="A122" s="24" t="s">
        <v>49</v>
      </c>
      <c s="29" t="s">
        <v>83</v>
      </c>
      <c s="29" t="s">
        <v>465</v>
      </c>
      <c s="24" t="s">
        <v>51</v>
      </c>
      <c s="30" t="s">
        <v>466</v>
      </c>
      <c s="31" t="s">
        <v>91</v>
      </c>
      <c s="32">
        <v>14.719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467</v>
      </c>
    </row>
    <row r="124" spans="1:5" ht="25.5">
      <c r="A124" s="36" t="s">
        <v>56</v>
      </c>
      <c r="E124" s="37" t="s">
        <v>468</v>
      </c>
    </row>
    <row r="125" spans="1:5" ht="102">
      <c r="A125" t="s">
        <v>58</v>
      </c>
      <c r="E125" s="35" t="s">
        <v>469</v>
      </c>
    </row>
    <row r="126" spans="1:18" ht="12.75" customHeight="1">
      <c r="A126" s="6" t="s">
        <v>47</v>
      </c>
      <c s="6"/>
      <c s="39" t="s">
        <v>41</v>
      </c>
      <c s="6"/>
      <c s="27" t="s">
        <v>470</v>
      </c>
      <c s="6"/>
      <c s="6"/>
      <c s="6"/>
      <c s="40">
        <f>0+Q126</f>
      </c>
      <c r="O126">
        <f>0+R126</f>
      </c>
      <c r="Q126">
        <f>0+I127+I131+I135</f>
      </c>
      <c>
        <f>0+O127+O131+O135</f>
      </c>
    </row>
    <row r="127" spans="1:16" ht="12.75">
      <c r="A127" s="24" t="s">
        <v>49</v>
      </c>
      <c s="29" t="s">
        <v>126</v>
      </c>
      <c s="29" t="s">
        <v>471</v>
      </c>
      <c s="24" t="s">
        <v>51</v>
      </c>
      <c s="30" t="s">
        <v>472</v>
      </c>
      <c s="31" t="s">
        <v>102</v>
      </c>
      <c s="32">
        <v>103.95</v>
      </c>
      <c s="33">
        <v>0</v>
      </c>
      <c s="33">
        <f>ROUND(ROUND(H127,2)*ROUND(G127,3),2)</f>
      </c>
      <c r="O127">
        <f>(I127*21)/100</f>
      </c>
      <c t="s">
        <v>27</v>
      </c>
    </row>
    <row r="128" spans="1:5" ht="25.5">
      <c r="A128" s="34" t="s">
        <v>54</v>
      </c>
      <c r="E128" s="35" t="s">
        <v>473</v>
      </c>
    </row>
    <row r="129" spans="1:5" ht="12.75">
      <c r="A129" s="36" t="s">
        <v>56</v>
      </c>
      <c r="E129" s="37" t="s">
        <v>474</v>
      </c>
    </row>
    <row r="130" spans="1:5" ht="76.5">
      <c r="A130" t="s">
        <v>58</v>
      </c>
      <c r="E130" s="35" t="s">
        <v>475</v>
      </c>
    </row>
    <row r="131" spans="1:16" ht="12.75">
      <c r="A131" s="24" t="s">
        <v>49</v>
      </c>
      <c s="29" t="s">
        <v>132</v>
      </c>
      <c s="29" t="s">
        <v>476</v>
      </c>
      <c s="24" t="s">
        <v>51</v>
      </c>
      <c s="30" t="s">
        <v>477</v>
      </c>
      <c s="31" t="s">
        <v>161</v>
      </c>
      <c s="32">
        <v>95.96</v>
      </c>
      <c s="33">
        <v>0</v>
      </c>
      <c s="33">
        <f>ROUND(ROUND(H131,2)*ROUND(G131,3),2)</f>
      </c>
      <c r="O131">
        <f>(I131*21)/100</f>
      </c>
      <c t="s">
        <v>27</v>
      </c>
    </row>
    <row r="132" spans="1:5" ht="12.75">
      <c r="A132" s="34" t="s">
        <v>54</v>
      </c>
      <c r="E132" s="35" t="s">
        <v>478</v>
      </c>
    </row>
    <row r="133" spans="1:5" ht="12.75">
      <c r="A133" s="36" t="s">
        <v>56</v>
      </c>
      <c r="E133" s="37" t="s">
        <v>479</v>
      </c>
    </row>
    <row r="134" spans="1:5" ht="89.25">
      <c r="A134" t="s">
        <v>58</v>
      </c>
      <c r="E134" s="35" t="s">
        <v>480</v>
      </c>
    </row>
    <row r="135" spans="1:16" ht="25.5">
      <c r="A135" s="24" t="s">
        <v>49</v>
      </c>
      <c s="29" t="s">
        <v>481</v>
      </c>
      <c s="29" t="s">
        <v>482</v>
      </c>
      <c s="24" t="s">
        <v>51</v>
      </c>
      <c s="30" t="s">
        <v>483</v>
      </c>
      <c s="31" t="s">
        <v>161</v>
      </c>
      <c s="32">
        <v>19</v>
      </c>
      <c s="33">
        <v>0</v>
      </c>
      <c s="33">
        <f>ROUND(ROUND(H135,2)*ROUND(G135,3),2)</f>
      </c>
      <c r="O135">
        <f>(I135*21)/100</f>
      </c>
      <c t="s">
        <v>27</v>
      </c>
    </row>
    <row r="136" spans="1:5" ht="12.75">
      <c r="A136" s="34" t="s">
        <v>54</v>
      </c>
      <c r="E136" s="35" t="s">
        <v>484</v>
      </c>
    </row>
    <row r="137" spans="1:5" ht="12.75">
      <c r="A137" s="36" t="s">
        <v>56</v>
      </c>
      <c r="E137" s="37" t="s">
        <v>485</v>
      </c>
    </row>
    <row r="138" spans="1:5" ht="76.5">
      <c r="A138" t="s">
        <v>58</v>
      </c>
      <c r="E138" s="35" t="s">
        <v>486</v>
      </c>
    </row>
    <row r="139" spans="1:18" ht="12.75" customHeight="1">
      <c r="A139" s="6" t="s">
        <v>47</v>
      </c>
      <c s="6"/>
      <c s="39" t="s">
        <v>115</v>
      </c>
      <c s="6"/>
      <c s="27" t="s">
        <v>138</v>
      </c>
      <c s="6"/>
      <c s="6"/>
      <c s="6"/>
      <c s="40">
        <f>0+Q139</f>
      </c>
      <c r="O139">
        <f>0+R139</f>
      </c>
      <c r="Q139">
        <f>0+I140+I144+I148+I152</f>
      </c>
      <c>
        <f>0+O140+O144+O148+O152</f>
      </c>
    </row>
    <row r="140" spans="1:16" ht="25.5">
      <c r="A140" s="24" t="s">
        <v>49</v>
      </c>
      <c s="29" t="s">
        <v>139</v>
      </c>
      <c s="29" t="s">
        <v>317</v>
      </c>
      <c s="24" t="s">
        <v>51</v>
      </c>
      <c s="30" t="s">
        <v>318</v>
      </c>
      <c s="31" t="s">
        <v>161</v>
      </c>
      <c s="32">
        <v>129.92</v>
      </c>
      <c s="33">
        <v>0</v>
      </c>
      <c s="33">
        <f>ROUND(ROUND(H140,2)*ROUND(G140,3),2)</f>
      </c>
      <c r="O140">
        <f>(I140*21)/100</f>
      </c>
      <c t="s">
        <v>27</v>
      </c>
    </row>
    <row r="141" spans="1:5" ht="12.75">
      <c r="A141" s="34" t="s">
        <v>54</v>
      </c>
      <c r="E141" s="35" t="s">
        <v>487</v>
      </c>
    </row>
    <row r="142" spans="1:5" ht="12.75">
      <c r="A142" s="36" t="s">
        <v>56</v>
      </c>
      <c r="E142" s="37" t="s">
        <v>488</v>
      </c>
    </row>
    <row r="143" spans="1:5" ht="191.25">
      <c r="A143" t="s">
        <v>58</v>
      </c>
      <c r="E143" s="35" t="s">
        <v>321</v>
      </c>
    </row>
    <row r="144" spans="1:16" ht="12.75">
      <c r="A144" s="24" t="s">
        <v>49</v>
      </c>
      <c s="29" t="s">
        <v>145</v>
      </c>
      <c s="29" t="s">
        <v>322</v>
      </c>
      <c s="24" t="s">
        <v>51</v>
      </c>
      <c s="30" t="s">
        <v>323</v>
      </c>
      <c s="31" t="s">
        <v>161</v>
      </c>
      <c s="32">
        <v>248</v>
      </c>
      <c s="33">
        <v>0</v>
      </c>
      <c s="33">
        <f>ROUND(ROUND(H144,2)*ROUND(G144,3),2)</f>
      </c>
      <c r="O144">
        <f>(I144*21)/100</f>
      </c>
      <c t="s">
        <v>27</v>
      </c>
    </row>
    <row r="145" spans="1:5" ht="38.25">
      <c r="A145" s="34" t="s">
        <v>54</v>
      </c>
      <c r="E145" s="35" t="s">
        <v>489</v>
      </c>
    </row>
    <row r="146" spans="1:5" ht="12.75">
      <c r="A146" s="36" t="s">
        <v>56</v>
      </c>
      <c r="E146" s="37" t="s">
        <v>490</v>
      </c>
    </row>
    <row r="147" spans="1:5" ht="204">
      <c r="A147" t="s">
        <v>58</v>
      </c>
      <c r="E147" s="35" t="s">
        <v>326</v>
      </c>
    </row>
    <row r="148" spans="1:16" ht="12.75">
      <c r="A148" s="24" t="s">
        <v>49</v>
      </c>
      <c s="29" t="s">
        <v>149</v>
      </c>
      <c s="29" t="s">
        <v>491</v>
      </c>
      <c s="24" t="s">
        <v>51</v>
      </c>
      <c s="30" t="s">
        <v>492</v>
      </c>
      <c s="31" t="s">
        <v>161</v>
      </c>
      <c s="32">
        <v>195.35</v>
      </c>
      <c s="33">
        <v>0</v>
      </c>
      <c s="33">
        <f>ROUND(ROUND(H148,2)*ROUND(G148,3),2)</f>
      </c>
      <c r="O148">
        <f>(I148*21)/100</f>
      </c>
      <c t="s">
        <v>27</v>
      </c>
    </row>
    <row r="149" spans="1:5" ht="25.5">
      <c r="A149" s="34" t="s">
        <v>54</v>
      </c>
      <c r="E149" s="35" t="s">
        <v>493</v>
      </c>
    </row>
    <row r="150" spans="1:5" ht="12.75">
      <c r="A150" s="36" t="s">
        <v>56</v>
      </c>
      <c r="E150" s="37" t="s">
        <v>494</v>
      </c>
    </row>
    <row r="151" spans="1:5" ht="38.25">
      <c r="A151" t="s">
        <v>58</v>
      </c>
      <c r="E151" s="35" t="s">
        <v>329</v>
      </c>
    </row>
    <row r="152" spans="1:16" ht="12.75">
      <c r="A152" s="24" t="s">
        <v>49</v>
      </c>
      <c s="29" t="s">
        <v>190</v>
      </c>
      <c s="29" t="s">
        <v>327</v>
      </c>
      <c s="24" t="s">
        <v>51</v>
      </c>
      <c s="30" t="s">
        <v>328</v>
      </c>
      <c s="31" t="s">
        <v>161</v>
      </c>
      <c s="32">
        <v>5.088</v>
      </c>
      <c s="33">
        <v>0</v>
      </c>
      <c s="33">
        <f>ROUND(ROUND(H152,2)*ROUND(G152,3),2)</f>
      </c>
      <c r="O152">
        <f>(I152*21)/100</f>
      </c>
      <c t="s">
        <v>27</v>
      </c>
    </row>
    <row r="153" spans="1:5" ht="12.75">
      <c r="A153" s="34" t="s">
        <v>54</v>
      </c>
      <c r="E153" s="35" t="s">
        <v>495</v>
      </c>
    </row>
    <row r="154" spans="1:5" ht="12.75">
      <c r="A154" s="36" t="s">
        <v>56</v>
      </c>
      <c r="E154" s="37" t="s">
        <v>496</v>
      </c>
    </row>
    <row r="155" spans="1:5" ht="38.25">
      <c r="A155" t="s">
        <v>58</v>
      </c>
      <c r="E155" s="35" t="s">
        <v>329</v>
      </c>
    </row>
    <row r="156" spans="1:18" ht="12.75" customHeight="1">
      <c r="A156" s="6" t="s">
        <v>47</v>
      </c>
      <c s="6"/>
      <c s="39" t="s">
        <v>120</v>
      </c>
      <c s="6"/>
      <c s="27" t="s">
        <v>497</v>
      </c>
      <c s="6"/>
      <c s="6"/>
      <c s="6"/>
      <c s="40">
        <f>0+Q156</f>
      </c>
      <c r="O156">
        <f>0+R156</f>
      </c>
      <c r="Q156">
        <f>0+I157+I161</f>
      </c>
      <c>
        <f>0+O157+O161</f>
      </c>
    </row>
    <row r="157" spans="1:16" ht="12.75">
      <c r="A157" s="24" t="s">
        <v>49</v>
      </c>
      <c s="29" t="s">
        <v>195</v>
      </c>
      <c s="29" t="s">
        <v>498</v>
      </c>
      <c s="24" t="s">
        <v>51</v>
      </c>
      <c s="30" t="s">
        <v>499</v>
      </c>
      <c s="31" t="s">
        <v>102</v>
      </c>
      <c s="32">
        <v>6</v>
      </c>
      <c s="33">
        <v>0</v>
      </c>
      <c s="33">
        <f>ROUND(ROUND(H157,2)*ROUND(G157,3),2)</f>
      </c>
      <c r="O157">
        <f>(I157*21)/100</f>
      </c>
      <c t="s">
        <v>27</v>
      </c>
    </row>
    <row r="158" spans="1:5" ht="25.5">
      <c r="A158" s="34" t="s">
        <v>54</v>
      </c>
      <c r="E158" s="35" t="s">
        <v>500</v>
      </c>
    </row>
    <row r="159" spans="1:5" ht="12.75">
      <c r="A159" s="36" t="s">
        <v>56</v>
      </c>
      <c r="E159" s="37" t="s">
        <v>501</v>
      </c>
    </row>
    <row r="160" spans="1:5" ht="242.25">
      <c r="A160" t="s">
        <v>58</v>
      </c>
      <c r="E160" s="35" t="s">
        <v>502</v>
      </c>
    </row>
    <row r="161" spans="1:16" ht="12.75">
      <c r="A161" s="24" t="s">
        <v>49</v>
      </c>
      <c s="29" t="s">
        <v>503</v>
      </c>
      <c s="29" t="s">
        <v>504</v>
      </c>
      <c s="24" t="s">
        <v>51</v>
      </c>
      <c s="30" t="s">
        <v>505</v>
      </c>
      <c s="31" t="s">
        <v>102</v>
      </c>
      <c s="32">
        <v>36.54</v>
      </c>
      <c s="33">
        <v>0</v>
      </c>
      <c s="33">
        <f>ROUND(ROUND(H161,2)*ROUND(G161,3),2)</f>
      </c>
      <c r="O161">
        <f>(I161*21)/100</f>
      </c>
      <c t="s">
        <v>27</v>
      </c>
    </row>
    <row r="162" spans="1:5" ht="25.5">
      <c r="A162" s="34" t="s">
        <v>54</v>
      </c>
      <c r="E162" s="35" t="s">
        <v>506</v>
      </c>
    </row>
    <row r="163" spans="1:5" ht="12.75">
      <c r="A163" s="36" t="s">
        <v>56</v>
      </c>
      <c r="E163" s="37" t="s">
        <v>507</v>
      </c>
    </row>
    <row r="164" spans="1:5" ht="242.25">
      <c r="A164" t="s">
        <v>58</v>
      </c>
      <c r="E164" s="35" t="s">
        <v>502</v>
      </c>
    </row>
    <row r="165" spans="1:18" ht="12.75" customHeight="1">
      <c r="A165" s="6" t="s">
        <v>47</v>
      </c>
      <c s="6"/>
      <c s="39" t="s">
        <v>44</v>
      </c>
      <c s="6"/>
      <c s="27" t="s">
        <v>154</v>
      </c>
      <c s="6"/>
      <c s="6"/>
      <c s="6"/>
      <c s="40">
        <f>0+Q165</f>
      </c>
      <c r="O165">
        <f>0+R165</f>
      </c>
      <c r="Q165">
        <f>0+I166+I170+I174+I178+I182+I186+I190+I194+I198+I202+I206+I210+I214+I218</f>
      </c>
      <c>
        <f>0+O166+O170+O174+O178+O182+O186+O190+O194+O198+O202+O206+O210+O214+O218</f>
      </c>
    </row>
    <row r="166" spans="1:16" ht="25.5">
      <c r="A166" s="24" t="s">
        <v>49</v>
      </c>
      <c s="29" t="s">
        <v>508</v>
      </c>
      <c s="29" t="s">
        <v>509</v>
      </c>
      <c s="24" t="s">
        <v>51</v>
      </c>
      <c s="30" t="s">
        <v>510</v>
      </c>
      <c s="31" t="s">
        <v>102</v>
      </c>
      <c s="32">
        <v>20</v>
      </c>
      <c s="33">
        <v>0</v>
      </c>
      <c s="33">
        <f>ROUND(ROUND(H166,2)*ROUND(G166,3),2)</f>
      </c>
      <c r="O166">
        <f>(I166*21)/100</f>
      </c>
      <c t="s">
        <v>27</v>
      </c>
    </row>
    <row r="167" spans="1:5" ht="12.75">
      <c r="A167" s="34" t="s">
        <v>54</v>
      </c>
      <c r="E167" s="35" t="s">
        <v>511</v>
      </c>
    </row>
    <row r="168" spans="1:5" ht="12.75">
      <c r="A168" s="36" t="s">
        <v>56</v>
      </c>
      <c r="E168" s="37" t="s">
        <v>256</v>
      </c>
    </row>
    <row r="169" spans="1:5" ht="76.5">
      <c r="A169" t="s">
        <v>58</v>
      </c>
      <c r="E169" s="35" t="s">
        <v>512</v>
      </c>
    </row>
    <row r="170" spans="1:16" ht="25.5">
      <c r="A170" s="24" t="s">
        <v>49</v>
      </c>
      <c s="29" t="s">
        <v>513</v>
      </c>
      <c s="29" t="s">
        <v>514</v>
      </c>
      <c s="24" t="s">
        <v>51</v>
      </c>
      <c s="30" t="s">
        <v>515</v>
      </c>
      <c s="31" t="s">
        <v>102</v>
      </c>
      <c s="32">
        <v>20</v>
      </c>
      <c s="33">
        <v>0</v>
      </c>
      <c s="33">
        <f>ROUND(ROUND(H170,2)*ROUND(G170,3),2)</f>
      </c>
      <c r="O170">
        <f>(I170*21)/100</f>
      </c>
      <c t="s">
        <v>27</v>
      </c>
    </row>
    <row r="171" spans="1:5" ht="12.75">
      <c r="A171" s="34" t="s">
        <v>54</v>
      </c>
      <c r="E171" s="35" t="s">
        <v>516</v>
      </c>
    </row>
    <row r="172" spans="1:5" ht="12.75">
      <c r="A172" s="36" t="s">
        <v>56</v>
      </c>
      <c r="E172" s="37" t="s">
        <v>256</v>
      </c>
    </row>
    <row r="173" spans="1:5" ht="38.25">
      <c r="A173" t="s">
        <v>58</v>
      </c>
      <c r="E173" s="35" t="s">
        <v>517</v>
      </c>
    </row>
    <row r="174" spans="1:16" ht="12.75">
      <c r="A174" s="24" t="s">
        <v>49</v>
      </c>
      <c s="29" t="s">
        <v>518</v>
      </c>
      <c s="29" t="s">
        <v>519</v>
      </c>
      <c s="24" t="s">
        <v>51</v>
      </c>
      <c s="30" t="s">
        <v>520</v>
      </c>
      <c s="31" t="s">
        <v>80</v>
      </c>
      <c s="32">
        <v>2</v>
      </c>
      <c s="33">
        <v>0</v>
      </c>
      <c s="33">
        <f>ROUND(ROUND(H174,2)*ROUND(G174,3),2)</f>
      </c>
      <c r="O174">
        <f>(I174*21)/100</f>
      </c>
      <c t="s">
        <v>27</v>
      </c>
    </row>
    <row r="175" spans="1:5" ht="12.75">
      <c r="A175" s="34" t="s">
        <v>54</v>
      </c>
      <c r="E175" s="35" t="s">
        <v>521</v>
      </c>
    </row>
    <row r="176" spans="1:5" ht="12.75">
      <c r="A176" s="36" t="s">
        <v>56</v>
      </c>
      <c r="E176" s="37" t="s">
        <v>241</v>
      </c>
    </row>
    <row r="177" spans="1:5" ht="38.25">
      <c r="A177" t="s">
        <v>58</v>
      </c>
      <c r="E177" s="35" t="s">
        <v>522</v>
      </c>
    </row>
    <row r="178" spans="1:16" ht="12.75">
      <c r="A178" s="24" t="s">
        <v>49</v>
      </c>
      <c s="29" t="s">
        <v>523</v>
      </c>
      <c s="29" t="s">
        <v>524</v>
      </c>
      <c s="24" t="s">
        <v>51</v>
      </c>
      <c s="30" t="s">
        <v>525</v>
      </c>
      <c s="31" t="s">
        <v>80</v>
      </c>
      <c s="32">
        <v>2</v>
      </c>
      <c s="33">
        <v>0</v>
      </c>
      <c s="33">
        <f>ROUND(ROUND(H178,2)*ROUND(G178,3),2)</f>
      </c>
      <c r="O178">
        <f>(I178*21)/100</f>
      </c>
      <c t="s">
        <v>27</v>
      </c>
    </row>
    <row r="179" spans="1:5" ht="12.75">
      <c r="A179" s="34" t="s">
        <v>54</v>
      </c>
      <c r="E179" s="35" t="s">
        <v>526</v>
      </c>
    </row>
    <row r="180" spans="1:5" ht="12.75">
      <c r="A180" s="36" t="s">
        <v>56</v>
      </c>
      <c r="E180" s="37" t="s">
        <v>241</v>
      </c>
    </row>
    <row r="181" spans="1:5" ht="25.5">
      <c r="A181" t="s">
        <v>58</v>
      </c>
      <c r="E181" s="35" t="s">
        <v>527</v>
      </c>
    </row>
    <row r="182" spans="1:16" ht="12.75">
      <c r="A182" s="24" t="s">
        <v>49</v>
      </c>
      <c s="29" t="s">
        <v>528</v>
      </c>
      <c s="29" t="s">
        <v>529</v>
      </c>
      <c s="24" t="s">
        <v>51</v>
      </c>
      <c s="30" t="s">
        <v>530</v>
      </c>
      <c s="31" t="s">
        <v>102</v>
      </c>
      <c s="32">
        <v>150</v>
      </c>
      <c s="33">
        <v>0</v>
      </c>
      <c s="33">
        <f>ROUND(ROUND(H182,2)*ROUND(G182,3),2)</f>
      </c>
      <c r="O182">
        <f>(I182*21)/100</f>
      </c>
      <c t="s">
        <v>27</v>
      </c>
    </row>
    <row r="183" spans="1:5" ht="12.75">
      <c r="A183" s="34" t="s">
        <v>54</v>
      </c>
      <c r="E183" s="35" t="s">
        <v>531</v>
      </c>
    </row>
    <row r="184" spans="1:5" ht="12.75">
      <c r="A184" s="36" t="s">
        <v>56</v>
      </c>
      <c r="E184" s="37" t="s">
        <v>532</v>
      </c>
    </row>
    <row r="185" spans="1:5" ht="51">
      <c r="A185" t="s">
        <v>58</v>
      </c>
      <c r="E185" s="35" t="s">
        <v>533</v>
      </c>
    </row>
    <row r="186" spans="1:16" ht="12.75">
      <c r="A186" s="24" t="s">
        <v>49</v>
      </c>
      <c s="29" t="s">
        <v>534</v>
      </c>
      <c s="29" t="s">
        <v>535</v>
      </c>
      <c s="24" t="s">
        <v>51</v>
      </c>
      <c s="30" t="s">
        <v>536</v>
      </c>
      <c s="31" t="s">
        <v>91</v>
      </c>
      <c s="32">
        <v>0.348</v>
      </c>
      <c s="33">
        <v>0</v>
      </c>
      <c s="33">
        <f>ROUND(ROUND(H186,2)*ROUND(G186,3),2)</f>
      </c>
      <c r="O186">
        <f>(I186*21)/100</f>
      </c>
      <c t="s">
        <v>27</v>
      </c>
    </row>
    <row r="187" spans="1:5" ht="12.75">
      <c r="A187" s="34" t="s">
        <v>54</v>
      </c>
      <c r="E187" s="35" t="s">
        <v>537</v>
      </c>
    </row>
    <row r="188" spans="1:5" ht="12.75">
      <c r="A188" s="36" t="s">
        <v>56</v>
      </c>
      <c r="E188" s="37" t="s">
        <v>538</v>
      </c>
    </row>
    <row r="189" spans="1:5" ht="25.5">
      <c r="A189" t="s">
        <v>58</v>
      </c>
      <c r="E189" s="35" t="s">
        <v>539</v>
      </c>
    </row>
    <row r="190" spans="1:16" ht="12.75">
      <c r="A190" s="24" t="s">
        <v>49</v>
      </c>
      <c s="29" t="s">
        <v>540</v>
      </c>
      <c s="29" t="s">
        <v>541</v>
      </c>
      <c s="24" t="s">
        <v>51</v>
      </c>
      <c s="30" t="s">
        <v>542</v>
      </c>
      <c s="31" t="s">
        <v>161</v>
      </c>
      <c s="32">
        <v>26.4</v>
      </c>
      <c s="33">
        <v>0</v>
      </c>
      <c s="33">
        <f>ROUND(ROUND(H190,2)*ROUND(G190,3),2)</f>
      </c>
      <c r="O190">
        <f>(I190*21)/100</f>
      </c>
      <c t="s">
        <v>27</v>
      </c>
    </row>
    <row r="191" spans="1:5" ht="12.75">
      <c r="A191" s="34" t="s">
        <v>54</v>
      </c>
      <c r="E191" s="35" t="s">
        <v>543</v>
      </c>
    </row>
    <row r="192" spans="1:5" ht="12.75">
      <c r="A192" s="36" t="s">
        <v>56</v>
      </c>
      <c r="E192" s="37" t="s">
        <v>544</v>
      </c>
    </row>
    <row r="193" spans="1:5" ht="25.5">
      <c r="A193" t="s">
        <v>58</v>
      </c>
      <c r="E193" s="35" t="s">
        <v>545</v>
      </c>
    </row>
    <row r="194" spans="1:16" ht="12.75">
      <c r="A194" s="24" t="s">
        <v>49</v>
      </c>
      <c s="29" t="s">
        <v>546</v>
      </c>
      <c s="29" t="s">
        <v>547</v>
      </c>
      <c s="24" t="s">
        <v>51</v>
      </c>
      <c s="30" t="s">
        <v>548</v>
      </c>
      <c s="31" t="s">
        <v>161</v>
      </c>
      <c s="32">
        <v>115.76</v>
      </c>
      <c s="33">
        <v>0</v>
      </c>
      <c s="33">
        <f>ROUND(ROUND(H194,2)*ROUND(G194,3),2)</f>
      </c>
      <c r="O194">
        <f>(I194*21)/100</f>
      </c>
      <c t="s">
        <v>27</v>
      </c>
    </row>
    <row r="195" spans="1:5" ht="12.75">
      <c r="A195" s="34" t="s">
        <v>54</v>
      </c>
      <c r="E195" s="35" t="s">
        <v>549</v>
      </c>
    </row>
    <row r="196" spans="1:5" ht="12.75">
      <c r="A196" s="36" t="s">
        <v>56</v>
      </c>
      <c r="E196" s="37" t="s">
        <v>550</v>
      </c>
    </row>
    <row r="197" spans="1:5" ht="25.5">
      <c r="A197" t="s">
        <v>58</v>
      </c>
      <c r="E197" s="35" t="s">
        <v>545</v>
      </c>
    </row>
    <row r="198" spans="1:16" ht="12.75">
      <c r="A198" s="24" t="s">
        <v>49</v>
      </c>
      <c s="29" t="s">
        <v>551</v>
      </c>
      <c s="29" t="s">
        <v>552</v>
      </c>
      <c s="24" t="s">
        <v>51</v>
      </c>
      <c s="30" t="s">
        <v>553</v>
      </c>
      <c s="31" t="s">
        <v>161</v>
      </c>
      <c s="32">
        <v>93.96</v>
      </c>
      <c s="33">
        <v>0</v>
      </c>
      <c s="33">
        <f>ROUND(ROUND(H198,2)*ROUND(G198,3),2)</f>
      </c>
      <c r="O198">
        <f>(I198*21)/100</f>
      </c>
      <c t="s">
        <v>27</v>
      </c>
    </row>
    <row r="199" spans="1:5" ht="25.5">
      <c r="A199" s="34" t="s">
        <v>54</v>
      </c>
      <c r="E199" s="35" t="s">
        <v>554</v>
      </c>
    </row>
    <row r="200" spans="1:5" ht="12.75">
      <c r="A200" s="36" t="s">
        <v>56</v>
      </c>
      <c r="E200" s="37" t="s">
        <v>555</v>
      </c>
    </row>
    <row r="201" spans="1:5" ht="25.5">
      <c r="A201" t="s">
        <v>58</v>
      </c>
      <c r="E201" s="35" t="s">
        <v>545</v>
      </c>
    </row>
    <row r="202" spans="1:16" ht="12.75">
      <c r="A202" s="24" t="s">
        <v>49</v>
      </c>
      <c s="29" t="s">
        <v>556</v>
      </c>
      <c s="29" t="s">
        <v>557</v>
      </c>
      <c s="24" t="s">
        <v>51</v>
      </c>
      <c s="30" t="s">
        <v>558</v>
      </c>
      <c s="31" t="s">
        <v>91</v>
      </c>
      <c s="32">
        <v>102.102</v>
      </c>
      <c s="33">
        <v>0</v>
      </c>
      <c s="33">
        <f>ROUND(ROUND(H202,2)*ROUND(G202,3),2)</f>
      </c>
      <c r="O202">
        <f>(I202*21)/100</f>
      </c>
      <c t="s">
        <v>27</v>
      </c>
    </row>
    <row r="203" spans="1:5" ht="25.5">
      <c r="A203" s="34" t="s">
        <v>54</v>
      </c>
      <c r="E203" s="35" t="s">
        <v>559</v>
      </c>
    </row>
    <row r="204" spans="1:5" ht="12.75">
      <c r="A204" s="36" t="s">
        <v>56</v>
      </c>
      <c r="E204" s="37" t="s">
        <v>560</v>
      </c>
    </row>
    <row r="205" spans="1:5" ht="114.75">
      <c r="A205" t="s">
        <v>58</v>
      </c>
      <c r="E205" s="35" t="s">
        <v>334</v>
      </c>
    </row>
    <row r="206" spans="1:16" ht="12.75">
      <c r="A206" s="24" t="s">
        <v>49</v>
      </c>
      <c s="29" t="s">
        <v>561</v>
      </c>
      <c s="29" t="s">
        <v>562</v>
      </c>
      <c s="24" t="s">
        <v>51</v>
      </c>
      <c s="30" t="s">
        <v>563</v>
      </c>
      <c s="31" t="s">
        <v>91</v>
      </c>
      <c s="32">
        <v>13.06</v>
      </c>
      <c s="33">
        <v>0</v>
      </c>
      <c s="33">
        <f>ROUND(ROUND(H206,2)*ROUND(G206,3),2)</f>
      </c>
      <c r="O206">
        <f>(I206*21)/100</f>
      </c>
      <c t="s">
        <v>27</v>
      </c>
    </row>
    <row r="207" spans="1:5" ht="25.5">
      <c r="A207" s="34" t="s">
        <v>54</v>
      </c>
      <c r="E207" s="35" t="s">
        <v>564</v>
      </c>
    </row>
    <row r="208" spans="1:5" ht="12.75">
      <c r="A208" s="36" t="s">
        <v>56</v>
      </c>
      <c r="E208" s="37" t="s">
        <v>565</v>
      </c>
    </row>
    <row r="209" spans="1:5" ht="114.75">
      <c r="A209" t="s">
        <v>58</v>
      </c>
      <c r="E209" s="35" t="s">
        <v>334</v>
      </c>
    </row>
    <row r="210" spans="1:16" ht="12.75">
      <c r="A210" s="24" t="s">
        <v>49</v>
      </c>
      <c s="29" t="s">
        <v>566</v>
      </c>
      <c s="29" t="s">
        <v>330</v>
      </c>
      <c s="24" t="s">
        <v>51</v>
      </c>
      <c s="30" t="s">
        <v>331</v>
      </c>
      <c s="31" t="s">
        <v>91</v>
      </c>
      <c s="32">
        <v>33.6</v>
      </c>
      <c s="33">
        <v>0</v>
      </c>
      <c s="33">
        <f>ROUND(ROUND(H210,2)*ROUND(G210,3),2)</f>
      </c>
      <c r="O210">
        <f>(I210*21)/100</f>
      </c>
      <c t="s">
        <v>27</v>
      </c>
    </row>
    <row r="211" spans="1:5" ht="12.75">
      <c r="A211" s="34" t="s">
        <v>54</v>
      </c>
      <c r="E211" s="35" t="s">
        <v>567</v>
      </c>
    </row>
    <row r="212" spans="1:5" ht="12.75">
      <c r="A212" s="36" t="s">
        <v>56</v>
      </c>
      <c r="E212" s="37" t="s">
        <v>568</v>
      </c>
    </row>
    <row r="213" spans="1:5" ht="114.75">
      <c r="A213" t="s">
        <v>58</v>
      </c>
      <c r="E213" s="35" t="s">
        <v>334</v>
      </c>
    </row>
    <row r="214" spans="1:16" ht="12.75">
      <c r="A214" s="24" t="s">
        <v>49</v>
      </c>
      <c s="29" t="s">
        <v>569</v>
      </c>
      <c s="29" t="s">
        <v>570</v>
      </c>
      <c s="24" t="s">
        <v>51</v>
      </c>
      <c s="30" t="s">
        <v>571</v>
      </c>
      <c s="31" t="s">
        <v>208</v>
      </c>
      <c s="32">
        <v>0.624</v>
      </c>
      <c s="33">
        <v>0</v>
      </c>
      <c s="33">
        <f>ROUND(ROUND(H214,2)*ROUND(G214,3),2)</f>
      </c>
      <c r="O214">
        <f>(I214*21)/100</f>
      </c>
      <c t="s">
        <v>27</v>
      </c>
    </row>
    <row r="215" spans="1:5" ht="25.5">
      <c r="A215" s="34" t="s">
        <v>54</v>
      </c>
      <c r="E215" s="35" t="s">
        <v>572</v>
      </c>
    </row>
    <row r="216" spans="1:5" ht="12.75">
      <c r="A216" s="36" t="s">
        <v>56</v>
      </c>
      <c r="E216" s="37" t="s">
        <v>573</v>
      </c>
    </row>
    <row r="217" spans="1:5" ht="114.75">
      <c r="A217" t="s">
        <v>58</v>
      </c>
      <c r="E217" s="35" t="s">
        <v>574</v>
      </c>
    </row>
    <row r="218" spans="1:16" ht="12.75">
      <c r="A218" s="24" t="s">
        <v>49</v>
      </c>
      <c s="29" t="s">
        <v>575</v>
      </c>
      <c s="29" t="s">
        <v>576</v>
      </c>
      <c s="24" t="s">
        <v>51</v>
      </c>
      <c s="30" t="s">
        <v>577</v>
      </c>
      <c s="31" t="s">
        <v>161</v>
      </c>
      <c s="32">
        <v>66.09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54</v>
      </c>
      <c r="E219" s="35" t="s">
        <v>578</v>
      </c>
    </row>
    <row r="220" spans="1:5" ht="12.75">
      <c r="A220" s="36" t="s">
        <v>56</v>
      </c>
      <c r="E220" s="37" t="s">
        <v>579</v>
      </c>
    </row>
    <row r="221" spans="1:5" ht="76.5">
      <c r="A221" t="s">
        <v>58</v>
      </c>
      <c r="E221" s="35" t="s">
        <v>580</v>
      </c>
    </row>
    <row r="222" spans="1:18" ht="12.75" customHeight="1">
      <c r="A222" s="6" t="s">
        <v>47</v>
      </c>
      <c s="6"/>
      <c s="39" t="s">
        <v>202</v>
      </c>
      <c s="6"/>
      <c s="27" t="s">
        <v>203</v>
      </c>
      <c s="6"/>
      <c s="6"/>
      <c s="6"/>
      <c s="40">
        <f>0+Q222</f>
      </c>
      <c r="O222">
        <f>0+R222</f>
      </c>
      <c r="Q222">
        <f>0+I223+I227+I231+I235</f>
      </c>
      <c>
        <f>0+O223+O227+O231+O235</f>
      </c>
    </row>
    <row r="223" spans="1:16" ht="25.5">
      <c r="A223" s="24" t="s">
        <v>49</v>
      </c>
      <c s="29" t="s">
        <v>581</v>
      </c>
      <c s="29" t="s">
        <v>335</v>
      </c>
      <c s="24" t="s">
        <v>206</v>
      </c>
      <c s="30" t="s">
        <v>336</v>
      </c>
      <c s="31" t="s">
        <v>208</v>
      </c>
      <c s="32">
        <v>1787.1</v>
      </c>
      <c s="33">
        <v>0</v>
      </c>
      <c s="33">
        <f>ROUND(ROUND(H223,2)*ROUND(G223,3),2)</f>
      </c>
      <c r="O223">
        <f>(I223*21)/100</f>
      </c>
      <c t="s">
        <v>27</v>
      </c>
    </row>
    <row r="224" spans="1:5" ht="12.75">
      <c r="A224" s="34" t="s">
        <v>54</v>
      </c>
      <c r="E224" s="35" t="s">
        <v>582</v>
      </c>
    </row>
    <row r="225" spans="1:5" ht="12.75">
      <c r="A225" s="36" t="s">
        <v>56</v>
      </c>
      <c r="E225" s="37" t="s">
        <v>583</v>
      </c>
    </row>
    <row r="226" spans="1:5" ht="165.75">
      <c r="A226" t="s">
        <v>58</v>
      </c>
      <c r="E226" s="35" t="s">
        <v>211</v>
      </c>
    </row>
    <row r="227" spans="1:16" ht="25.5">
      <c r="A227" s="24" t="s">
        <v>49</v>
      </c>
      <c s="29" t="s">
        <v>584</v>
      </c>
      <c s="29" t="s">
        <v>585</v>
      </c>
      <c s="24" t="s">
        <v>206</v>
      </c>
      <c s="30" t="s">
        <v>586</v>
      </c>
      <c s="31" t="s">
        <v>208</v>
      </c>
      <c s="32">
        <v>257.75</v>
      </c>
      <c s="33">
        <v>0</v>
      </c>
      <c s="33">
        <f>ROUND(ROUND(H227,2)*ROUND(G227,3),2)</f>
      </c>
      <c r="O227">
        <f>(I227*21)/100</f>
      </c>
      <c t="s">
        <v>27</v>
      </c>
    </row>
    <row r="228" spans="1:5" ht="12.75">
      <c r="A228" s="34" t="s">
        <v>54</v>
      </c>
      <c r="E228" s="35" t="s">
        <v>587</v>
      </c>
    </row>
    <row r="229" spans="1:5" ht="12.75">
      <c r="A229" s="36" t="s">
        <v>56</v>
      </c>
      <c r="E229" s="37" t="s">
        <v>588</v>
      </c>
    </row>
    <row r="230" spans="1:5" ht="165.75">
      <c r="A230" t="s">
        <v>58</v>
      </c>
      <c r="E230" s="35" t="s">
        <v>211</v>
      </c>
    </row>
    <row r="231" spans="1:16" ht="25.5">
      <c r="A231" s="24" t="s">
        <v>49</v>
      </c>
      <c s="29" t="s">
        <v>589</v>
      </c>
      <c s="29" t="s">
        <v>590</v>
      </c>
      <c s="24" t="s">
        <v>206</v>
      </c>
      <c s="30" t="s">
        <v>591</v>
      </c>
      <c s="31" t="s">
        <v>208</v>
      </c>
      <c s="32">
        <v>2</v>
      </c>
      <c s="33">
        <v>0</v>
      </c>
      <c s="33">
        <f>ROUND(ROUND(H231,2)*ROUND(G231,3),2)</f>
      </c>
      <c r="O231">
        <f>(I231*21)/100</f>
      </c>
      <c t="s">
        <v>27</v>
      </c>
    </row>
    <row r="232" spans="1:5" ht="12.75">
      <c r="A232" s="34" t="s">
        <v>54</v>
      </c>
      <c r="E232" s="35" t="s">
        <v>592</v>
      </c>
    </row>
    <row r="233" spans="1:5" ht="12.75">
      <c r="A233" s="36" t="s">
        <v>56</v>
      </c>
      <c r="E233" s="37" t="s">
        <v>593</v>
      </c>
    </row>
    <row r="234" spans="1:5" ht="165.75">
      <c r="A234" t="s">
        <v>58</v>
      </c>
      <c r="E234" s="35" t="s">
        <v>594</v>
      </c>
    </row>
    <row r="235" spans="1:16" ht="38.25">
      <c r="A235" s="24" t="s">
        <v>49</v>
      </c>
      <c s="29" t="s">
        <v>595</v>
      </c>
      <c s="29" t="s">
        <v>596</v>
      </c>
      <c s="24" t="s">
        <v>206</v>
      </c>
      <c s="30" t="s">
        <v>597</v>
      </c>
      <c s="31" t="s">
        <v>208</v>
      </c>
      <c s="32">
        <v>8.261</v>
      </c>
      <c s="33">
        <v>0</v>
      </c>
      <c s="33">
        <f>ROUND(ROUND(H235,2)*ROUND(G235,3),2)</f>
      </c>
      <c r="O235">
        <f>(I235*21)/100</f>
      </c>
      <c t="s">
        <v>27</v>
      </c>
    </row>
    <row r="236" spans="1:5" ht="51">
      <c r="A236" s="34" t="s">
        <v>54</v>
      </c>
      <c r="E236" s="35" t="s">
        <v>598</v>
      </c>
    </row>
    <row r="237" spans="1:5" ht="12.75">
      <c r="A237" s="36" t="s">
        <v>56</v>
      </c>
      <c r="E237" s="37" t="s">
        <v>599</v>
      </c>
    </row>
    <row r="238" spans="1:5" ht="165.75">
      <c r="A238" t="s">
        <v>58</v>
      </c>
      <c r="E238" s="35" t="s">
        <v>211</v>
      </c>
    </row>
    <row r="239" spans="1:18" ht="12.75" customHeight="1">
      <c r="A239" s="6" t="s">
        <v>47</v>
      </c>
      <c s="6"/>
      <c s="39" t="s">
        <v>377</v>
      </c>
      <c s="6"/>
      <c s="27" t="s">
        <v>600</v>
      </c>
      <c s="6"/>
      <c s="6"/>
      <c s="6"/>
      <c s="40">
        <f>0+Q239</f>
      </c>
      <c r="O239">
        <f>0+R239</f>
      </c>
      <c r="Q239">
        <f>0+I240+I244+I248+I252</f>
      </c>
      <c>
        <f>0+O240+O244+O248+O252</f>
      </c>
    </row>
    <row r="240" spans="1:16" ht="12.75">
      <c r="A240" s="24" t="s">
        <v>49</v>
      </c>
      <c s="29" t="s">
        <v>601</v>
      </c>
      <c s="29" t="s">
        <v>602</v>
      </c>
      <c s="24" t="s">
        <v>51</v>
      </c>
      <c s="30" t="s">
        <v>603</v>
      </c>
      <c s="31" t="s">
        <v>295</v>
      </c>
      <c s="32">
        <v>1</v>
      </c>
      <c s="33">
        <v>0</v>
      </c>
      <c s="33">
        <f>ROUND(ROUND(H240,2)*ROUND(G240,3),2)</f>
      </c>
      <c r="O240">
        <f>(I240*21)/100</f>
      </c>
      <c t="s">
        <v>27</v>
      </c>
    </row>
    <row r="241" spans="1:5" ht="25.5">
      <c r="A241" s="34" t="s">
        <v>54</v>
      </c>
      <c r="E241" s="35" t="s">
        <v>604</v>
      </c>
    </row>
    <row r="242" spans="1:5" ht="12.75">
      <c r="A242" s="36" t="s">
        <v>56</v>
      </c>
      <c r="E242" s="37" t="s">
        <v>57</v>
      </c>
    </row>
    <row r="243" spans="1:5" ht="38.25">
      <c r="A243" t="s">
        <v>58</v>
      </c>
      <c r="E243" s="35" t="s">
        <v>392</v>
      </c>
    </row>
    <row r="244" spans="1:16" ht="12.75">
      <c r="A244" s="24" t="s">
        <v>49</v>
      </c>
      <c s="29" t="s">
        <v>605</v>
      </c>
      <c s="29" t="s">
        <v>606</v>
      </c>
      <c s="24" t="s">
        <v>51</v>
      </c>
      <c s="30" t="s">
        <v>607</v>
      </c>
      <c s="31" t="s">
        <v>91</v>
      </c>
      <c s="32">
        <v>33.747</v>
      </c>
      <c s="33">
        <v>0</v>
      </c>
      <c s="33">
        <f>ROUND(ROUND(H244,2)*ROUND(G244,3),2)</f>
      </c>
      <c r="O244">
        <f>(I244*21)/100</f>
      </c>
      <c t="s">
        <v>27</v>
      </c>
    </row>
    <row r="245" spans="1:5" ht="76.5">
      <c r="A245" s="34" t="s">
        <v>54</v>
      </c>
      <c r="E245" s="35" t="s">
        <v>608</v>
      </c>
    </row>
    <row r="246" spans="1:5" ht="25.5">
      <c r="A246" s="36" t="s">
        <v>56</v>
      </c>
      <c r="E246" s="37" t="s">
        <v>609</v>
      </c>
    </row>
    <row r="247" spans="1:5" ht="204">
      <c r="A247" t="s">
        <v>58</v>
      </c>
      <c r="E247" s="35" t="s">
        <v>610</v>
      </c>
    </row>
    <row r="248" spans="1:16" ht="12.75">
      <c r="A248" s="24" t="s">
        <v>49</v>
      </c>
      <c s="29" t="s">
        <v>611</v>
      </c>
      <c s="29" t="s">
        <v>612</v>
      </c>
      <c s="24" t="s">
        <v>51</v>
      </c>
      <c s="30" t="s">
        <v>613</v>
      </c>
      <c s="31" t="s">
        <v>295</v>
      </c>
      <c s="32">
        <v>1</v>
      </c>
      <c s="33">
        <v>0</v>
      </c>
      <c s="33">
        <f>ROUND(ROUND(H248,2)*ROUND(G248,3),2)</f>
      </c>
      <c r="O248">
        <f>(I248*21)/100</f>
      </c>
      <c t="s">
        <v>27</v>
      </c>
    </row>
    <row r="249" spans="1:5" ht="25.5">
      <c r="A249" s="34" t="s">
        <v>54</v>
      </c>
      <c r="E249" s="35" t="s">
        <v>614</v>
      </c>
    </row>
    <row r="250" spans="1:5" ht="12.75">
      <c r="A250" s="36" t="s">
        <v>56</v>
      </c>
      <c r="E250" s="37" t="s">
        <v>57</v>
      </c>
    </row>
    <row r="251" spans="1:5" ht="153">
      <c r="A251" t="s">
        <v>58</v>
      </c>
      <c r="E251" s="35" t="s">
        <v>615</v>
      </c>
    </row>
    <row r="252" spans="1:16" ht="25.5">
      <c r="A252" s="24" t="s">
        <v>49</v>
      </c>
      <c s="29" t="s">
        <v>616</v>
      </c>
      <c s="29" t="s">
        <v>617</v>
      </c>
      <c s="24" t="s">
        <v>51</v>
      </c>
      <c s="30" t="s">
        <v>618</v>
      </c>
      <c s="31" t="s">
        <v>295</v>
      </c>
      <c s="32">
        <v>1</v>
      </c>
      <c s="33">
        <v>0</v>
      </c>
      <c s="33">
        <f>ROUND(ROUND(H252,2)*ROUND(G252,3),2)</f>
      </c>
      <c r="O252">
        <f>(I252*21)/100</f>
      </c>
      <c t="s">
        <v>27</v>
      </c>
    </row>
    <row r="253" spans="1:5" ht="12.75">
      <c r="A253" s="34" t="s">
        <v>54</v>
      </c>
      <c r="E253" s="35" t="s">
        <v>619</v>
      </c>
    </row>
    <row r="254" spans="1:5" ht="12.75">
      <c r="A254" s="36" t="s">
        <v>56</v>
      </c>
      <c r="E254" s="37" t="s">
        <v>57</v>
      </c>
    </row>
    <row r="255" spans="1:5" ht="127.5">
      <c r="A255" t="s">
        <v>58</v>
      </c>
      <c r="E255" s="35" t="s">
        <v>620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621</v>
      </c>
      <c s="41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621</v>
      </c>
      <c s="6"/>
      <c s="18" t="s">
        <v>622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202</v>
      </c>
      <c s="25"/>
      <c s="27" t="s">
        <v>623</v>
      </c>
      <c s="25"/>
      <c s="25"/>
      <c s="25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25.5">
      <c r="A9" s="24" t="s">
        <v>49</v>
      </c>
      <c s="29" t="s">
        <v>33</v>
      </c>
      <c s="29" t="s">
        <v>335</v>
      </c>
      <c s="24" t="s">
        <v>206</v>
      </c>
      <c s="30" t="s">
        <v>336</v>
      </c>
      <c s="31" t="s">
        <v>208</v>
      </c>
      <c s="32">
        <v>1926.488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624</v>
      </c>
    </row>
    <row r="11" spans="1:5" ht="12.75">
      <c r="A11" s="36" t="s">
        <v>56</v>
      </c>
      <c r="E11" s="37" t="s">
        <v>51</v>
      </c>
    </row>
    <row r="12" spans="1:5" ht="165.75">
      <c r="A12" t="s">
        <v>58</v>
      </c>
      <c r="E12" s="35" t="s">
        <v>211</v>
      </c>
    </row>
    <row r="13" spans="1:16" ht="25.5">
      <c r="A13" s="24" t="s">
        <v>49</v>
      </c>
      <c s="29" t="s">
        <v>27</v>
      </c>
      <c s="29" t="s">
        <v>585</v>
      </c>
      <c s="24" t="s">
        <v>206</v>
      </c>
      <c s="30" t="s">
        <v>586</v>
      </c>
      <c s="31" t="s">
        <v>208</v>
      </c>
      <c s="32">
        <v>257.75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54</v>
      </c>
      <c r="E14" s="35" t="s">
        <v>624</v>
      </c>
    </row>
    <row r="15" spans="1:5" ht="12.75">
      <c r="A15" s="36" t="s">
        <v>56</v>
      </c>
      <c r="E15" s="37" t="s">
        <v>51</v>
      </c>
    </row>
    <row r="16" spans="1:5" ht="165.75">
      <c r="A16" t="s">
        <v>58</v>
      </c>
      <c r="E16" s="35" t="s">
        <v>211</v>
      </c>
    </row>
    <row r="17" spans="1:16" ht="25.5">
      <c r="A17" s="24" t="s">
        <v>49</v>
      </c>
      <c s="29" t="s">
        <v>26</v>
      </c>
      <c s="29" t="s">
        <v>205</v>
      </c>
      <c s="24" t="s">
        <v>206</v>
      </c>
      <c s="30" t="s">
        <v>207</v>
      </c>
      <c s="31" t="s">
        <v>208</v>
      </c>
      <c s="32">
        <v>20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12.75">
      <c r="A18" s="34" t="s">
        <v>54</v>
      </c>
      <c r="E18" s="35" t="s">
        <v>624</v>
      </c>
    </row>
    <row r="19" spans="1:5" ht="12.75">
      <c r="A19" s="36" t="s">
        <v>56</v>
      </c>
      <c r="E19" s="37" t="s">
        <v>51</v>
      </c>
    </row>
    <row r="20" spans="1:5" ht="165.75">
      <c r="A20" t="s">
        <v>58</v>
      </c>
      <c r="E20" s="35" t="s">
        <v>211</v>
      </c>
    </row>
    <row r="21" spans="1:16" ht="25.5">
      <c r="A21" s="24" t="s">
        <v>49</v>
      </c>
      <c s="29" t="s">
        <v>37</v>
      </c>
      <c s="29" t="s">
        <v>213</v>
      </c>
      <c s="24" t="s">
        <v>206</v>
      </c>
      <c s="30" t="s">
        <v>214</v>
      </c>
      <c s="31" t="s">
        <v>208</v>
      </c>
      <c s="32">
        <v>104.701</v>
      </c>
      <c s="33">
        <v>0</v>
      </c>
      <c s="33">
        <f>ROUND(ROUND(H21,2)*ROUND(G21,3),2)</f>
      </c>
      <c r="O21">
        <f>(I21*21)/100</f>
      </c>
      <c t="s">
        <v>27</v>
      </c>
    </row>
    <row r="22" spans="1:5" ht="12.75">
      <c r="A22" s="34" t="s">
        <v>54</v>
      </c>
      <c r="E22" s="35" t="s">
        <v>624</v>
      </c>
    </row>
    <row r="23" spans="1:5" ht="12.75">
      <c r="A23" s="36" t="s">
        <v>56</v>
      </c>
      <c r="E23" s="37" t="s">
        <v>51</v>
      </c>
    </row>
    <row r="24" spans="1:5" ht="165.75">
      <c r="A24" t="s">
        <v>58</v>
      </c>
      <c r="E24" s="35" t="s">
        <v>211</v>
      </c>
    </row>
    <row r="25" spans="1:16" ht="25.5">
      <c r="A25" s="24" t="s">
        <v>49</v>
      </c>
      <c s="29" t="s">
        <v>39</v>
      </c>
      <c s="29" t="s">
        <v>590</v>
      </c>
      <c s="24" t="s">
        <v>206</v>
      </c>
      <c s="30" t="s">
        <v>591</v>
      </c>
      <c s="31" t="s">
        <v>208</v>
      </c>
      <c s="32">
        <v>2</v>
      </c>
      <c s="33">
        <v>0</v>
      </c>
      <c s="33">
        <f>ROUND(ROUND(H25,2)*ROUND(G25,3),2)</f>
      </c>
      <c r="O25">
        <f>(I25*21)/100</f>
      </c>
      <c t="s">
        <v>27</v>
      </c>
    </row>
    <row r="26" spans="1:5" ht="12.75">
      <c r="A26" s="34" t="s">
        <v>54</v>
      </c>
      <c r="E26" s="35" t="s">
        <v>624</v>
      </c>
    </row>
    <row r="27" spans="1:5" ht="12.75">
      <c r="A27" s="36" t="s">
        <v>56</v>
      </c>
      <c r="E27" s="37" t="s">
        <v>51</v>
      </c>
    </row>
    <row r="28" spans="1:5" ht="165.75">
      <c r="A28" t="s">
        <v>58</v>
      </c>
      <c r="E28" s="35" t="s">
        <v>594</v>
      </c>
    </row>
    <row r="29" spans="1:16" ht="25.5">
      <c r="A29" s="24" t="s">
        <v>49</v>
      </c>
      <c s="29" t="s">
        <v>41</v>
      </c>
      <c s="29" t="s">
        <v>218</v>
      </c>
      <c s="24" t="s">
        <v>206</v>
      </c>
      <c s="30" t="s">
        <v>219</v>
      </c>
      <c s="31" t="s">
        <v>208</v>
      </c>
      <c s="32">
        <v>18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12.75">
      <c r="A30" s="34" t="s">
        <v>54</v>
      </c>
      <c r="E30" s="35" t="s">
        <v>624</v>
      </c>
    </row>
    <row r="31" spans="1:5" ht="12.75">
      <c r="A31" s="36" t="s">
        <v>56</v>
      </c>
      <c r="E31" s="37" t="s">
        <v>51</v>
      </c>
    </row>
    <row r="32" spans="1:5" ht="165.75">
      <c r="A32" t="s">
        <v>58</v>
      </c>
      <c r="E32" s="35" t="s">
        <v>211</v>
      </c>
    </row>
    <row r="33" spans="1:16" ht="38.25">
      <c r="A33" s="24" t="s">
        <v>49</v>
      </c>
      <c s="29" t="s">
        <v>115</v>
      </c>
      <c s="29" t="s">
        <v>223</v>
      </c>
      <c s="24" t="s">
        <v>206</v>
      </c>
      <c s="30" t="s">
        <v>224</v>
      </c>
      <c s="31" t="s">
        <v>208</v>
      </c>
      <c s="32">
        <v>0.011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624</v>
      </c>
    </row>
    <row r="35" spans="1:5" ht="12.75">
      <c r="A35" s="36" t="s">
        <v>56</v>
      </c>
      <c r="E35" s="37" t="s">
        <v>51</v>
      </c>
    </row>
    <row r="36" spans="1:5" ht="165.75">
      <c r="A36" t="s">
        <v>58</v>
      </c>
      <c r="E36" s="35" t="s">
        <v>211</v>
      </c>
    </row>
    <row r="37" spans="1:16" ht="25.5">
      <c r="A37" s="24" t="s">
        <v>49</v>
      </c>
      <c s="29" t="s">
        <v>120</v>
      </c>
      <c s="29" t="s">
        <v>228</v>
      </c>
      <c s="24" t="s">
        <v>206</v>
      </c>
      <c s="30" t="s">
        <v>229</v>
      </c>
      <c s="31" t="s">
        <v>208</v>
      </c>
      <c s="32">
        <v>0.024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12.75">
      <c r="A38" s="34" t="s">
        <v>54</v>
      </c>
      <c r="E38" s="35" t="s">
        <v>624</v>
      </c>
    </row>
    <row r="39" spans="1:5" ht="12.75">
      <c r="A39" s="36" t="s">
        <v>56</v>
      </c>
      <c r="E39" s="37" t="s">
        <v>51</v>
      </c>
    </row>
    <row r="40" spans="1:5" ht="165.75">
      <c r="A40" t="s">
        <v>58</v>
      </c>
      <c r="E40" s="35" t="s">
        <v>211</v>
      </c>
    </row>
    <row r="41" spans="1:16" ht="38.25">
      <c r="A41" s="24" t="s">
        <v>49</v>
      </c>
      <c s="29" t="s">
        <v>44</v>
      </c>
      <c s="29" t="s">
        <v>233</v>
      </c>
      <c s="24" t="s">
        <v>206</v>
      </c>
      <c s="30" t="s">
        <v>234</v>
      </c>
      <c s="31" t="s">
        <v>208</v>
      </c>
      <c s="32">
        <v>2.137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38.25">
      <c r="A42" s="34" t="s">
        <v>54</v>
      </c>
      <c r="E42" s="35" t="s">
        <v>625</v>
      </c>
    </row>
    <row r="43" spans="1:5" ht="12.75">
      <c r="A43" s="36" t="s">
        <v>56</v>
      </c>
      <c r="E43" s="37" t="s">
        <v>51</v>
      </c>
    </row>
    <row r="44" spans="1:5" ht="165.75">
      <c r="A44" t="s">
        <v>58</v>
      </c>
      <c r="E44" s="35" t="s">
        <v>211</v>
      </c>
    </row>
    <row r="45" spans="1:16" ht="38.25">
      <c r="A45" s="24" t="s">
        <v>49</v>
      </c>
      <c s="29" t="s">
        <v>46</v>
      </c>
      <c s="29" t="s">
        <v>596</v>
      </c>
      <c s="24" t="s">
        <v>206</v>
      </c>
      <c s="30" t="s">
        <v>597</v>
      </c>
      <c s="31" t="s">
        <v>208</v>
      </c>
      <c s="32">
        <v>8.261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51">
      <c r="A46" s="34" t="s">
        <v>54</v>
      </c>
      <c r="E46" s="35" t="s">
        <v>598</v>
      </c>
    </row>
    <row r="47" spans="1:5" ht="12.75">
      <c r="A47" s="36" t="s">
        <v>56</v>
      </c>
      <c r="E47" s="37" t="s">
        <v>51</v>
      </c>
    </row>
    <row r="48" spans="1:5" ht="165.75">
      <c r="A48" t="s">
        <v>58</v>
      </c>
      <c r="E48" s="35" t="s">
        <v>211</v>
      </c>
    </row>
    <row r="49" spans="1:16" ht="25.5">
      <c r="A49" s="24" t="s">
        <v>49</v>
      </c>
      <c s="29" t="s">
        <v>165</v>
      </c>
      <c s="29" t="s">
        <v>238</v>
      </c>
      <c s="24" t="s">
        <v>206</v>
      </c>
      <c s="30" t="s">
        <v>239</v>
      </c>
      <c s="31" t="s">
        <v>208</v>
      </c>
      <c s="32">
        <v>2</v>
      </c>
      <c s="33">
        <v>0</v>
      </c>
      <c s="33">
        <f>ROUND(ROUND(H49,2)*ROUND(G49,3),2)</f>
      </c>
      <c r="O49">
        <f>(I49*21)/100</f>
      </c>
      <c t="s">
        <v>27</v>
      </c>
    </row>
    <row r="50" spans="1:5" ht="25.5">
      <c r="A50" s="34" t="s">
        <v>54</v>
      </c>
      <c r="E50" s="35" t="s">
        <v>626</v>
      </c>
    </row>
    <row r="51" spans="1:5" ht="12.75">
      <c r="A51" s="36" t="s">
        <v>56</v>
      </c>
      <c r="E51" s="37" t="s">
        <v>51</v>
      </c>
    </row>
    <row r="52" spans="1:5" ht="165.75">
      <c r="A52" t="s">
        <v>58</v>
      </c>
      <c r="E52" s="35" t="s">
        <v>211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627</v>
      </c>
      <c s="41">
        <f>0+I8+I21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627</v>
      </c>
      <c s="6"/>
      <c s="18" t="s">
        <v>628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629</v>
      </c>
      <c s="25"/>
      <c s="25"/>
      <c s="25"/>
      <c s="28">
        <f>0+Q8</f>
      </c>
      <c r="O8">
        <f>0+R8</f>
      </c>
      <c r="Q8">
        <f>0+I9+I13+I17</f>
      </c>
      <c>
        <f>0+O9+O13+O17</f>
      </c>
    </row>
    <row r="9" spans="1:16" ht="12.75">
      <c r="A9" s="24" t="s">
        <v>49</v>
      </c>
      <c s="29" t="s">
        <v>33</v>
      </c>
      <c s="29" t="s">
        <v>630</v>
      </c>
      <c s="24" t="s">
        <v>51</v>
      </c>
      <c s="30" t="s">
        <v>631</v>
      </c>
      <c s="31" t="s">
        <v>53</v>
      </c>
      <c s="32">
        <v>1</v>
      </c>
      <c s="33">
        <v>0</v>
      </c>
      <c s="33">
        <f>ROUND(ROUND(H9,2)*ROUND(G9,3),2)</f>
      </c>
      <c r="O9">
        <f>(I9*21)/100</f>
      </c>
      <c t="s">
        <v>27</v>
      </c>
    </row>
    <row r="10" spans="1:5" ht="12.75">
      <c r="A10" s="34" t="s">
        <v>54</v>
      </c>
      <c r="E10" s="35" t="s">
        <v>632</v>
      </c>
    </row>
    <row r="11" spans="1:5" ht="12.75">
      <c r="A11" s="36" t="s">
        <v>56</v>
      </c>
      <c r="E11" s="37" t="s">
        <v>51</v>
      </c>
    </row>
    <row r="12" spans="1:5" ht="12.75">
      <c r="A12" t="s">
        <v>58</v>
      </c>
      <c r="E12" s="35" t="s">
        <v>51</v>
      </c>
    </row>
    <row r="13" spans="1:16" ht="12.75">
      <c r="A13" s="24" t="s">
        <v>49</v>
      </c>
      <c s="29" t="s">
        <v>27</v>
      </c>
      <c s="29" t="s">
        <v>633</v>
      </c>
      <c s="24" t="s">
        <v>51</v>
      </c>
      <c s="30" t="s">
        <v>634</v>
      </c>
      <c s="31" t="s">
        <v>53</v>
      </c>
      <c s="32">
        <v>1</v>
      </c>
      <c s="33">
        <v>0</v>
      </c>
      <c s="33">
        <f>ROUND(ROUND(H13,2)*ROUND(G13,3),2)</f>
      </c>
      <c r="O13">
        <f>(I13*21)/100</f>
      </c>
      <c t="s">
        <v>27</v>
      </c>
    </row>
    <row r="14" spans="1:5" ht="12.75">
      <c r="A14" s="34" t="s">
        <v>54</v>
      </c>
      <c r="E14" s="35" t="s">
        <v>635</v>
      </c>
    </row>
    <row r="15" spans="1:5" ht="12.75">
      <c r="A15" s="36" t="s">
        <v>56</v>
      </c>
      <c r="E15" s="37" t="s">
        <v>51</v>
      </c>
    </row>
    <row r="16" spans="1:5" ht="12.75">
      <c r="A16" t="s">
        <v>58</v>
      </c>
      <c r="E16" s="35" t="s">
        <v>51</v>
      </c>
    </row>
    <row r="17" spans="1:16" ht="12.75">
      <c r="A17" s="24" t="s">
        <v>49</v>
      </c>
      <c s="29" t="s">
        <v>26</v>
      </c>
      <c s="29" t="s">
        <v>636</v>
      </c>
      <c s="24" t="s">
        <v>51</v>
      </c>
      <c s="30" t="s">
        <v>637</v>
      </c>
      <c s="31" t="s">
        <v>53</v>
      </c>
      <c s="32">
        <v>1</v>
      </c>
      <c s="33">
        <v>0</v>
      </c>
      <c s="33">
        <f>ROUND(ROUND(H17,2)*ROUND(G17,3),2)</f>
      </c>
      <c r="O17">
        <f>(I17*21)/100</f>
      </c>
      <c t="s">
        <v>27</v>
      </c>
    </row>
    <row r="18" spans="1:5" ht="12.75">
      <c r="A18" s="34" t="s">
        <v>54</v>
      </c>
      <c r="E18" s="35" t="s">
        <v>638</v>
      </c>
    </row>
    <row r="19" spans="1:5" ht="12.75">
      <c r="A19" s="36" t="s">
        <v>56</v>
      </c>
      <c r="E19" s="37" t="s">
        <v>51</v>
      </c>
    </row>
    <row r="20" spans="1:5" ht="12.75">
      <c r="A20" t="s">
        <v>58</v>
      </c>
      <c r="E20" s="35" t="s">
        <v>51</v>
      </c>
    </row>
    <row r="21" spans="1:18" ht="12.75" customHeight="1">
      <c r="A21" s="6" t="s">
        <v>47</v>
      </c>
      <c s="6"/>
      <c s="39" t="s">
        <v>27</v>
      </c>
      <c s="6"/>
      <c s="27" t="s">
        <v>639</v>
      </c>
      <c s="6"/>
      <c s="6"/>
      <c s="6"/>
      <c s="40">
        <f>0+Q21</f>
      </c>
      <c r="O21">
        <f>0+R21</f>
      </c>
      <c r="Q21">
        <f>0+I22+I26+I30</f>
      </c>
      <c>
        <f>0+O22+O26+O30</f>
      </c>
    </row>
    <row r="22" spans="1:16" ht="12.75">
      <c r="A22" s="24" t="s">
        <v>49</v>
      </c>
      <c s="29" t="s">
        <v>37</v>
      </c>
      <c s="29" t="s">
        <v>640</v>
      </c>
      <c s="24" t="s">
        <v>51</v>
      </c>
      <c s="30" t="s">
        <v>641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642</v>
      </c>
    </row>
    <row r="24" spans="1:5" ht="12.75">
      <c r="A24" s="36" t="s">
        <v>56</v>
      </c>
      <c r="E24" s="37" t="s">
        <v>51</v>
      </c>
    </row>
    <row r="25" spans="1:5" ht="12.75">
      <c r="A25" t="s">
        <v>58</v>
      </c>
      <c r="E25" s="35" t="s">
        <v>51</v>
      </c>
    </row>
    <row r="26" spans="1:16" ht="12.75">
      <c r="A26" s="24" t="s">
        <v>49</v>
      </c>
      <c s="29" t="s">
        <v>39</v>
      </c>
      <c s="29" t="s">
        <v>643</v>
      </c>
      <c s="24" t="s">
        <v>51</v>
      </c>
      <c s="30" t="s">
        <v>644</v>
      </c>
      <c s="31" t="s">
        <v>53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12.75">
      <c r="A27" s="34" t="s">
        <v>54</v>
      </c>
      <c r="E27" s="35" t="s">
        <v>645</v>
      </c>
    </row>
    <row r="28" spans="1:5" ht="12.75">
      <c r="A28" s="36" t="s">
        <v>56</v>
      </c>
      <c r="E28" s="37" t="s">
        <v>51</v>
      </c>
    </row>
    <row r="29" spans="1:5" ht="12.75">
      <c r="A29" t="s">
        <v>58</v>
      </c>
      <c r="E29" s="35" t="s">
        <v>51</v>
      </c>
    </row>
    <row r="30" spans="1:16" ht="12.75">
      <c r="A30" s="24" t="s">
        <v>49</v>
      </c>
      <c s="29" t="s">
        <v>41</v>
      </c>
      <c s="29" t="s">
        <v>646</v>
      </c>
      <c s="24" t="s">
        <v>51</v>
      </c>
      <c s="30" t="s">
        <v>647</v>
      </c>
      <c s="31" t="s">
        <v>648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2.75">
      <c r="A31" s="34" t="s">
        <v>54</v>
      </c>
      <c r="E31" s="35" t="s">
        <v>649</v>
      </c>
    </row>
    <row r="32" spans="1:5" ht="12.75">
      <c r="A32" s="36" t="s">
        <v>56</v>
      </c>
      <c r="E32" s="37" t="s">
        <v>51</v>
      </c>
    </row>
    <row r="33" spans="1:5" ht="12.75">
      <c r="A33" t="s">
        <v>58</v>
      </c>
      <c r="E33" s="35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