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10-01" sheetId="3" r:id="rId3"/>
    <sheet name="SO 11-11-01" sheetId="4" r:id="rId4"/>
    <sheet name="SO 11-13-01" sheetId="5" r:id="rId5"/>
    <sheet name="SO 11-76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<sst xmlns="http://schemas.openxmlformats.org/spreadsheetml/2006/main" count="4074" uniqueCount="816">
  <si>
    <t>Aspe</t>
  </si>
  <si>
    <t>Rekapitulace ceny</t>
  </si>
  <si>
    <t>5213520101</t>
  </si>
  <si>
    <t>Zvýšení bezpečnosti na železničním přejezdu P2663 v km 25,620 na trati Praha-Vysočany - Turnov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</si>
  <si>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</si>
  <si>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</si>
  <si>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</si>
  <si>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</si>
  <si>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</si>
  <si>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</si>
  <si>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</si>
  <si>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</si>
  <si>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</si>
  <si>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</si>
  <si>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</si>
  <si>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</si>
  <si>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11-01-31</t>
  </si>
  <si>
    <t>PZZ přejezdu P2663 v km 25,620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</si>
  <si>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</si>
  <si>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</si>
  <si>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</si>
  <si>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</si>
  <si>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</si>
  <si>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</si>
  <si>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</si>
  <si>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</si>
  <si>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</si>
  <si>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</si>
  <si>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</si>
  <si>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</si>
  <si>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</si>
  <si>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</si>
  <si>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</si>
  <si>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</si>
  <si>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</si>
  <si>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</si>
  <si>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</si>
  <si>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</si>
  <si>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</si>
  <si>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</si>
  <si>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</si>
  <si>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</si>
  <si>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</si>
  <si>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</si>
  <si>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</si>
  <si>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</si>
  <si>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</si>
  <si>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</si>
  <si>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</si>
  <si>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</si>
  <si>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</si>
  <si>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</si>
  <si>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</si>
  <si>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</si>
  <si>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</si>
  <si>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</si>
  <si>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</si>
  <si>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výkresu č. 0101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</si>
  <si>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</si>
  <si>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</si>
  <si>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</si>
  <si>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</si>
  <si>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</si>
  <si>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</si>
  <si>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</si>
  <si>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</si>
  <si>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</si>
  <si>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</si>
  <si>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</si>
  <si>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</si>
  <si>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R13183</t>
  </si>
  <si>
    <t>HLOUBENÍ JAM ZAPAŽ I NEPAŽ TŘ II</t>
  </si>
  <si>
    <t>M3</t>
  </si>
  <si>
    <t>6*8+0,8+0,3+5*1,3+8*0,1+2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</si>
  <si>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</si>
  <si>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</si>
  <si>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</si>
  <si>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Ii - PŘÍPLATEK ZA KOPÁNÍ V OBSAZENÉ TRASE</t>
  </si>
  <si>
    <t>0,35*0,8*8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</si>
  <si>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</si>
  <si>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6</t>
  </si>
  <si>
    <t>141733</t>
  </si>
  <si>
    <t>PROTLAČOVÁNÍ POTRUBÍ Z PLAST HMOT DN DO 150MM</t>
  </si>
  <si>
    <t>M</t>
  </si>
  <si>
    <t>OTSKP23</t>
  </si>
  <si>
    <t>z výkresů č. 0101, 0220 a TZ</t>
  </si>
  <si>
    <t>Technická specifikace položky odpovídá příslušné cenové soustavě</t>
  </si>
  <si>
    <t>7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</si>
  <si>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</si>
  <si>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</si>
  <si>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</si>
  <si>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8</t>
  </si>
  <si>
    <t>702312</t>
  </si>
  <si>
    <t>ZAKRYTÍ KABELŮ VÝSTRAŽNOU FÓLIÍ ŠÍŘKY PŘES 20 DO 40 CM</t>
  </si>
  <si>
    <t>9</t>
  </si>
  <si>
    <t>17411</t>
  </si>
  <si>
    <t>ZÁSYP JAM A RÝH ZEMINOU SE ZHUTNĚNÍM</t>
  </si>
  <si>
    <t>0,35*0,8*8+6*8+0,8</t>
  </si>
  <si>
    <t>10</t>
  </si>
  <si>
    <t>18214</t>
  </si>
  <si>
    <t>ÚPRAVA POVRCHŮ SROVNÁNÍM ÚZEMÍ V TL DO 0,25M</t>
  </si>
  <si>
    <t>M2</t>
  </si>
  <si>
    <t>0,35*8+6*2*2</t>
  </si>
  <si>
    <t>11</t>
  </si>
  <si>
    <t>702211</t>
  </si>
  <si>
    <t>KABELOVÁ CHRÁNIČKA ZEMNÍ DN DO 100 MM</t>
  </si>
  <si>
    <t>z výkresi č. 1000 a TZ</t>
  </si>
  <si>
    <t>12</t>
  </si>
  <si>
    <t>701004</t>
  </si>
  <si>
    <t>VYHLEDÁVACÍ MARKER ZEMNÍ</t>
  </si>
  <si>
    <t>13</t>
  </si>
  <si>
    <t>709210</t>
  </si>
  <si>
    <t>KŘIŽOVATKA KABELOVÝCH VEDENÍ SE STÁVAJÍCÍ INŽENÝRSKOU SÍTÍ (KABELEM, POTRUBÍM APOD.)</t>
  </si>
  <si>
    <t>14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</si>
  <si>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</si>
  <si>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</si>
  <si>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</si>
  <si>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</si>
  <si>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</si>
  <si>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Pokládka, montáž</t>
  </si>
  <si>
    <t>15</t>
  </si>
  <si>
    <t>75A131</t>
  </si>
  <si>
    <t>KABEL METALICKÝ DVOUPLÁŠŤOVÝ DO 12 PÁRŮ - DODÁVKA</t>
  </si>
  <si>
    <t>KMPÁR</t>
  </si>
  <si>
    <t>3*0,01+12*0,182</t>
  </si>
  <si>
    <t>16</t>
  </si>
  <si>
    <t>75A141</t>
  </si>
  <si>
    <t>KABEL METALICKÝ DVOUPLÁŠŤOVÝ PŘES 12 PÁRŮ - DODÁVKA</t>
  </si>
  <si>
    <t>16*0,011+24*0,02</t>
  </si>
  <si>
    <t>17</t>
  </si>
  <si>
    <t>75A217</t>
  </si>
  <si>
    <t>ZATAŽENÍ A SPOJKOVÁNÍ KABELŮ DO 12 PÁRŮ - MONTÁŽ</t>
  </si>
  <si>
    <t>18</t>
  </si>
  <si>
    <t>75A227</t>
  </si>
  <si>
    <t>ZATAŽENÍ A SPOJKOVÁNÍ KABELŮ PŘES 12 PÁRŮ - MONTÁŽ</t>
  </si>
  <si>
    <t>19</t>
  </si>
  <si>
    <t>75A311</t>
  </si>
  <si>
    <t>KABELOVÁ FORMA (UKONČENÍ KABELŮ) PRO KABELY ZABEZPEČOVACÍ DO 12 PÁRŮ</t>
  </si>
  <si>
    <t>z výkresu č. 1000 a TZ</t>
  </si>
  <si>
    <t>20</t>
  </si>
  <si>
    <t>75A312</t>
  </si>
  <si>
    <t>KABELOVÁ FORMA (UKONČENÍ KABELŮ) PRO KABELY ZABEZPEČOVACÍ PŘES 12 PÁRŮ</t>
  </si>
  <si>
    <t>21</t>
  </si>
  <si>
    <t>75A321</t>
  </si>
  <si>
    <t>SPOJKA ROVNÁ PRO PLASTOVÉ KABELY S JÁDRY O PRŮMĚRU 1 MM2 DO 12 PÁRŮ</t>
  </si>
  <si>
    <t>22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</si>
  <si>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</si>
  <si>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</si>
  <si>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</si>
  <si>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</si>
  <si>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23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</si>
  <si>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</si>
  <si>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</si>
  <si>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</si>
  <si>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24</t>
  </si>
  <si>
    <t>75I221</t>
  </si>
  <si>
    <t>KABEL ZEMNÍ DVOUPLÁŠŤOVÝ BEZ PANCÍŘE PRŮMĚRU ŽÍLY 0,8 MM DO 5XN</t>
  </si>
  <si>
    <t>KMČTYŘKA</t>
  </si>
  <si>
    <t>25</t>
  </si>
  <si>
    <t>75I22X</t>
  </si>
  <si>
    <t>KABEL ZEMNÍ DVOUPLÁŠŤOVÝ BEZ PANCÍŘE PRŮMĚRU ŽÍLY 0,8 MM - MONTÁŽ</t>
  </si>
  <si>
    <t>26</t>
  </si>
  <si>
    <t>75IH31</t>
  </si>
  <si>
    <t>UKONČENÍ KABELU FORMA KABELOVÁ DÉLKY DO 0,5 M DO 5XN</t>
  </si>
  <si>
    <t>27</t>
  </si>
  <si>
    <t>742G11</t>
  </si>
  <si>
    <t>KABEL NN DVOU- A TŘÍŽÍLOVÝ CU S PLASTOVOU IZOLACÍ DO 2,5 MM2</t>
  </si>
  <si>
    <t>28</t>
  </si>
  <si>
    <t>742H12</t>
  </si>
  <si>
    <t>KABEL NN ČTYŘ- A PĚTIŽÍLOVÝ CU S PLASTOVOU IZOLACÍ OD 4 DO 16 MM2</t>
  </si>
  <si>
    <t>29</t>
  </si>
  <si>
    <t>742I11</t>
  </si>
  <si>
    <t>KABEL NN CU OVLÁDACÍ 7-12ŽÍLOVÝ DO 2,5 MM2</t>
  </si>
  <si>
    <t>30</t>
  </si>
  <si>
    <t>742L11</t>
  </si>
  <si>
    <t>UKONČENÍ DVOU AŽ PĚTIŽÍLOVÉHO KABELU V ROZVADĚČI NEBO NA PŘÍSTROJI DO 2,5 MM2</t>
  </si>
  <si>
    <t>31</t>
  </si>
  <si>
    <t>742L12</t>
  </si>
  <si>
    <t>UKONČENÍ DVOU AŽ PĚTIŽÍLOVÉHO KABELU V ROZVADĚČI NEBO NA PŘÍSTROJI OD 4 DO 16 MM2</t>
  </si>
  <si>
    <t>32</t>
  </si>
  <si>
    <t>742M11</t>
  </si>
  <si>
    <t>UKONČENÍ 7-12ŽÍLOVÉHO KABELU V ROZVADĚČI NEBO NA PŘÍSTROJI DO 2,5 MM2</t>
  </si>
  <si>
    <t>33</t>
  </si>
  <si>
    <t>747511</t>
  </si>
  <si>
    <t>ZKOUŠKY VODIČŮ A KABELŮ NN PRŮŘEZU ŽÍLY DO 5X25 MM2</t>
  </si>
  <si>
    <t>34</t>
  </si>
  <si>
    <t>747521</t>
  </si>
  <si>
    <t>ZKOUŠKY VODIČŮ A KABELŮ OVLÁDACÍCH OD 5 DO 12 ŽIL</t>
  </si>
  <si>
    <t>35</t>
  </si>
  <si>
    <t>742P15</t>
  </si>
  <si>
    <t>OZNAČOVACÍ ŠTÍTEK NA KABEL</t>
  </si>
  <si>
    <t>36</t>
  </si>
  <si>
    <t>75A420</t>
  </si>
  <si>
    <t>OZNAČENÍ KABELŮ ZNAČKOVACÍ KABELOVOU OBJÍMKOU</t>
  </si>
  <si>
    <t>37</t>
  </si>
  <si>
    <t>741911</t>
  </si>
  <si>
    <t>UZEMŇOVACÍ VODIČ V ZEMI FEZN DO 120 MM2</t>
  </si>
  <si>
    <t>z výkresu č.0220 a TZ</t>
  </si>
  <si>
    <t>38</t>
  </si>
  <si>
    <t>741B11</t>
  </si>
  <si>
    <t>ZEMNÍCÍ TYČ FEZN DÉLKY DO 2 M</t>
  </si>
  <si>
    <t>39</t>
  </si>
  <si>
    <t>701003</t>
  </si>
  <si>
    <t>BETONOVÝ OZNAČNÍK</t>
  </si>
  <si>
    <t>Zabezp.zařízení - vnitřní</t>
  </si>
  <si>
    <t>40</t>
  </si>
  <si>
    <t>75B411</t>
  </si>
  <si>
    <t>STOJANOVÁ ŘADA PRO 1 STOJAN - DODÁVKA</t>
  </si>
  <si>
    <t>z výkresu č. 0500 a TZ</t>
  </si>
  <si>
    <t>41</t>
  </si>
  <si>
    <t>75B417</t>
  </si>
  <si>
    <t>STOJANOVÁ ŘADA PRO 1 STOJAN - MONTÁŽ</t>
  </si>
  <si>
    <t>42</t>
  </si>
  <si>
    <t>R75B6M1</t>
  </si>
  <si>
    <t>BEZÚDRŽBOVÁ BATERIE 24 V/200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</si>
  <si>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</si>
  <si>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43</t>
  </si>
  <si>
    <t>75B6T7</t>
  </si>
  <si>
    <t>BATERIE - MONTÁŽ</t>
  </si>
  <si>
    <t>44</t>
  </si>
  <si>
    <t>R75B633</t>
  </si>
  <si>
    <t>MĚNIČ AC/DC 230/24 S FUNKCÍ DOBÍJEČE - DODÁVKA, MONTÁŽ</t>
  </si>
  <si>
    <t>Měnič AC/DC 230/24 s funkcí dobíječe - dodávka, montáž</t>
  </si>
  <si>
    <t>45</t>
  </si>
  <si>
    <t>746771</t>
  </si>
  <si>
    <t>MĚNIČ DC/DC DO 20 A</t>
  </si>
  <si>
    <t>46</t>
  </si>
  <si>
    <t>R632650</t>
  </si>
  <si>
    <t>ZÁZNAMOVÉ ZAŘÍZENÍ - DODÁVKA A MONTÁŽ</t>
  </si>
  <si>
    <t>47</t>
  </si>
  <si>
    <t>75D271</t>
  </si>
  <si>
    <t>ZAŘÍZENÍ (PZZ) PRO NEVIDOMÉ - DODÁVKA</t>
  </si>
  <si>
    <t>48</t>
  </si>
  <si>
    <t>75D277</t>
  </si>
  <si>
    <t>ZAŘÍZENÍ (PZZ) PRO NEVIDOMÉ - MONTÁŽ</t>
  </si>
  <si>
    <t>49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</si>
  <si>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</si>
  <si>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</si>
  <si>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</si>
  <si>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50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</si>
  <si>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</si>
  <si>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</si>
  <si>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</si>
  <si>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51</t>
  </si>
  <si>
    <t>75B471</t>
  </si>
  <si>
    <t>KABELOVÝ ROŠT VODOROVNÝ - DODÁVKA</t>
  </si>
  <si>
    <t>52</t>
  </si>
  <si>
    <t>75B477</t>
  </si>
  <si>
    <t>KABELOVÝ ROŠT VODOROVNÝ - MONTÁŽ</t>
  </si>
  <si>
    <t>53</t>
  </si>
  <si>
    <t>744121</t>
  </si>
  <si>
    <t>ROZVODNICE NN MODULÁRNÍ, MIN. IP 55, TŘÍDA IZOLACE II, DO 24 MODULŮ</t>
  </si>
  <si>
    <t>54</t>
  </si>
  <si>
    <t>R746698</t>
  </si>
  <si>
    <t>VYBAVENÍ DOMKU - NÁBYTEK - DODÁVKA A MONTÁŽ</t>
  </si>
  <si>
    <t>55</t>
  </si>
  <si>
    <t>R75E1B7</t>
  </si>
  <si>
    <t>ÚPRAVA STANIČNÍHO ZABEZPEČOVACÍHO ZAŘÍZENÍ</t>
  </si>
  <si>
    <t>56</t>
  </si>
  <si>
    <t>R75B9A7</t>
  </si>
  <si>
    <t>ÚPRAVA SW JOP ŽST MĚŠICE - DODÁVKA A MONTÁŽ</t>
  </si>
  <si>
    <t>ÚPRAVA SW JOP - DODÁVKA A MONTÁŽ</t>
  </si>
  <si>
    <t>Zabezp.zařízení - venkovní</t>
  </si>
  <si>
    <t>57</t>
  </si>
  <si>
    <t>75D161</t>
  </si>
  <si>
    <t>RELÉOVÝ DOMEK (DO 18 M2) PREFABRIKOVANÝ, IZOLOVANÝ, S KLIMATIZACÍ A VNITŘNÍ KABELIZACÍ - DODÁVKA</t>
  </si>
  <si>
    <t>z výkresů č. 0101, 0200, 0210, 0500, 1000 a TZ</t>
  </si>
  <si>
    <t>58</t>
  </si>
  <si>
    <t>75D167</t>
  </si>
  <si>
    <t>RELÉOVÝ DOMEK (DO 18 M2) PREFABRIKOVANÝ - MONTÁŽ</t>
  </si>
  <si>
    <t>59</t>
  </si>
  <si>
    <t>R7838G</t>
  </si>
  <si>
    <t>NÁTĚR FASÁDY RELÉOVÉHO DOMKU PO STAVBĚ</t>
  </si>
  <si>
    <t>NÁTĚR FASÁDY RELÉOVÉHO DOMKU PO STAVBĚ - POLOŽKA ZAHRNUJE PŘÍPRAVU PODKLADU PŘED PROVEDENÍM NÁTĚRU, NÁTĚR FASÁDY BARVOU VE VÍCE VRSTVÁCH, VČ. PŘIDRUŽENÉHO MATERIÁLU A PRACÍ</t>
  </si>
  <si>
    <t>60</t>
  </si>
  <si>
    <t>744212</t>
  </si>
  <si>
    <t>KABELOVÁ SKŘÍŇ VENKOVNÍ PRÁZDNÁ PLASTOVÁ V KOMPAKTNÍM PILÍŘI, MIN. IP 44, DO 530 X 810-1500 MM</t>
  </si>
  <si>
    <t>z výkresu č. 0510 a TZ</t>
  </si>
  <si>
    <t>61</t>
  </si>
  <si>
    <t>R743B51</t>
  </si>
  <si>
    <t>PANEL MÍSTNÍHO OVLÁDÁNÍ</t>
  </si>
  <si>
    <t>Dodávka a montáž skříně místního ovládání přejezdu</t>
  </si>
  <si>
    <t>62</t>
  </si>
  <si>
    <t>75IEC1</t>
  </si>
  <si>
    <t>VENKOVNÍ TELEFONNÍ OBJEKT NA SLOUPKU - DODÁVKA</t>
  </si>
  <si>
    <t>63</t>
  </si>
  <si>
    <t>75IECX</t>
  </si>
  <si>
    <t>VENKOVNÍ TELEFONNÍ OBJEKT - MONTÁŽ</t>
  </si>
  <si>
    <t>64</t>
  </si>
  <si>
    <t>R75D211</t>
  </si>
  <si>
    <t>VÝSTRAŽNÍK SE ZÁVOROU, 1 SKŘÍŇ - DODÁVKA</t>
  </si>
  <si>
    <t>z výkresů č. 0101, 0200, 0210, 1000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</si>
  <si>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</si>
  <si>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65</t>
  </si>
  <si>
    <t>75D217</t>
  </si>
  <si>
    <t>VÝSTRAŽNÍK SE ZÁVOROU, 1 SKŘÍŇ - MONTÁŽ</t>
  </si>
  <si>
    <t>66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</si>
  <si>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</si>
  <si>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</si>
  <si>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</si>
  <si>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67</t>
  </si>
  <si>
    <t>75D227</t>
  </si>
  <si>
    <t>VÝSTRAŽNÍK BEZ ZÁVORY, 1 SKŘÍŇ - MONTÁŽ</t>
  </si>
  <si>
    <t>68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</si>
  <si>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</si>
  <si>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</si>
  <si>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</si>
  <si>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69</t>
  </si>
  <si>
    <t>75D237</t>
  </si>
  <si>
    <t>VÝSTRAŽNÍK SE ZÁVOROU, 2 SKŘÍNĚ - MONTÁŽ</t>
  </si>
  <si>
    <t>70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</si>
  <si>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</si>
  <si>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</si>
  <si>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</si>
  <si>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71</t>
  </si>
  <si>
    <t>R75D167U</t>
  </si>
  <si>
    <t>STAVEBNÍ ÚPRAVY V OKOLÍ RD</t>
  </si>
  <si>
    <t>STAVEBNÍ ÚPRAVY A ZEMNÍ PRÁCE V OKOLÍ RD</t>
  </si>
  <si>
    <t>72</t>
  </si>
  <si>
    <t>75C881</t>
  </si>
  <si>
    <t>MEZIKOLEJOVÁ LANOVÁ PROPOJKA (DO 3 LAN DO DÉLKY 7 M) - DODÁVKA</t>
  </si>
  <si>
    <t>z výkresu č. 0220 a TZ</t>
  </si>
  <si>
    <t>73</t>
  </si>
  <si>
    <t>75C887</t>
  </si>
  <si>
    <t>MEZIKOLEJOVÁ LANOVÁ PROPOJKA (DO 3 LAN DO DÉLKY 7 M) - MONTÁŽ</t>
  </si>
  <si>
    <t>74</t>
  </si>
  <si>
    <t>R914112</t>
  </si>
  <si>
    <t>DOPRAVNÍ ZNAČKY ZÁKLAD VELIKOSTI OCEL NEREFLEXNÍ, VČ. SLOUPKU - MONTÁŽ S PŘEMÍST</t>
  </si>
  <si>
    <t>položka zahrnuje: - dopravu demontované značky z dočasné skládky - osazení a montáž značky na místě určeném projektem - nutnou opravu poškozených částí nezahrnuje dodávku značky</t>
  </si>
  <si>
    <t>75</t>
  </si>
  <si>
    <t>R914113</t>
  </si>
  <si>
    <t>DOPRAVNÍ ZNAČKY ZÁKLADNÍ VELIKOSTI OCELOVÉ NEREFLEXNÍ, VČ. SLOUPKU - DEMONTÁŽ</t>
  </si>
  <si>
    <t>Položka zahrnuje odstranění, demontáž a odklizení materiálu s odvozem na předepsané místo</t>
  </si>
  <si>
    <t>D</t>
  </si>
  <si>
    <t>Demontáže, odpady</t>
  </si>
  <si>
    <t>106</t>
  </si>
  <si>
    <t>R75D218</t>
  </si>
  <si>
    <t>DEMONTÁŽ VÝSTRAŽNÉHO KŘÍŽE</t>
  </si>
  <si>
    <t>DEMONTÁŽ - výstražný kříž</t>
  </si>
  <si>
    <t>107</t>
  </si>
  <si>
    <t>75D168</t>
  </si>
  <si>
    <t>RELÉOVÝ DOMEK (DO 18 M2) PREFABRIKOVANÝ - DEMONTÁŽ</t>
  </si>
  <si>
    <t>108</t>
  </si>
  <si>
    <t>R75D168V</t>
  </si>
  <si>
    <t>DEMONTÁŽ VNITŘNÍHO VYBAVENÍ RD</t>
  </si>
  <si>
    <t>109</t>
  </si>
  <si>
    <t>75IECY</t>
  </si>
  <si>
    <t>VENKOVNÍ TELEFONNÍ OBJEKT - DEMONTÁŽ</t>
  </si>
  <si>
    <t>110</t>
  </si>
  <si>
    <t>PANEL MÍSTNÍHO OVLÁDÁNÍ - DEMONTÁŽ</t>
  </si>
  <si>
    <t>demontáž skříně místního ovládání přejezdu</t>
  </si>
  <si>
    <t>111</t>
  </si>
  <si>
    <t>75D218</t>
  </si>
  <si>
    <t>VÝSTRAŽNÍK SE ZÁVOROU, 1 SKŘÍŇ - DEMONTÁŽ</t>
  </si>
  <si>
    <t>112</t>
  </si>
  <si>
    <t>75D238</t>
  </si>
  <si>
    <t>VÝSTRAŽNÍK SE ZÁVOROU, 2 SKŘÍNĚ - DEMONTÁŽ</t>
  </si>
  <si>
    <t>113</t>
  </si>
  <si>
    <t>R742Z23</t>
  </si>
  <si>
    <t>DEMONTÁŽ KABELOVÉHO VEDENÍ</t>
  </si>
  <si>
    <t>Demontáž stávajícího kabelového vedení</t>
  </si>
  <si>
    <t>114</t>
  </si>
  <si>
    <t>R015140</t>
  </si>
  <si>
    <t>910</t>
  </si>
  <si>
    <t>POPLATKY ZA LIKVIDACI ODPADŮ NEKONTAMINOVANÝCH - 17 01 01 BETON Z DEMOLIC OBJEKTŮ, ZÁKLADŮ TV, VČETNĚ DOPRAVY</t>
  </si>
  <si>
    <t>115</t>
  </si>
  <si>
    <t>R015170</t>
  </si>
  <si>
    <t>914</t>
  </si>
  <si>
    <t>POPLATKY ZA LIKVIDACŮ ODPADŮ NEKONTAMINOVANÝCH - 17 02 01 DŘEVO PO STAVEBNÍM POUŽITÍ, Z DEMOLIC, VČETNĚ DOPRAVY</t>
  </si>
  <si>
    <t>116</t>
  </si>
  <si>
    <t>R015310</t>
  </si>
  <si>
    <t>917</t>
  </si>
  <si>
    <t>POPLATKY ZA LIKVIDACŮ ODPADŮ NEKONTAMINOVANÝCH - 16 02 14 ELEKTROŠROT (VYŘAZENÁ EL. ZAŘÍZENÍ A PŘÍSTR. - AL, CU A VZ. KOVY), VČETNĚ DOPRAVY</t>
  </si>
  <si>
    <t>117</t>
  </si>
  <si>
    <t>R015310-1</t>
  </si>
  <si>
    <t>919</t>
  </si>
  <si>
    <t>POPLATKY ZA LIKVIDACŮ ODPADŮ NEKONTAMINOVANÝCH - 17 04 05 ŽELEZNÝ ŠROT - KONSTRUKCE, STOŽÁRY, KOLEJ, VČETNĚ DOPRAVY</t>
  </si>
  <si>
    <t>EZS</t>
  </si>
  <si>
    <t>78</t>
  </si>
  <si>
    <t>75O511</t>
  </si>
  <si>
    <t>PZTS, ÚSTŘEDNA DO 48 ZÓN - DODÁVKA</t>
  </si>
  <si>
    <t>79</t>
  </si>
  <si>
    <t>75O51X</t>
  </si>
  <si>
    <t>PZTS, ÚSTŘEDNA - MONTÁŽ</t>
  </si>
  <si>
    <t>80</t>
  </si>
  <si>
    <t>75O521</t>
  </si>
  <si>
    <t>PZTS, SOFTWARE ÚSTŘEDNY - DODÁVKA</t>
  </si>
  <si>
    <t>81</t>
  </si>
  <si>
    <t>75O52W</t>
  </si>
  <si>
    <t>PZTS, SOFTWARE ÚSTŘEDNY - DOPLNĚNÍ</t>
  </si>
  <si>
    <t>82</t>
  </si>
  <si>
    <t>75O571</t>
  </si>
  <si>
    <t>PZTS, MAGNETICKÝ KONTAKT PLASTOVÝ - LEHKÉ PROVEDENÍ - DODÁVKA</t>
  </si>
  <si>
    <t>83</t>
  </si>
  <si>
    <t>75O57X</t>
  </si>
  <si>
    <t>PZTS, MAGNETICKÝ KONTAKT - MONTÁŽ</t>
  </si>
  <si>
    <t>84</t>
  </si>
  <si>
    <t>75O581</t>
  </si>
  <si>
    <t>PZTS, PROSTOROVÝ DETEKTOR PIR - DODÁVKA</t>
  </si>
  <si>
    <t>85</t>
  </si>
  <si>
    <t>75O59X</t>
  </si>
  <si>
    <t>PZTS, PROSTOROVÝ DETEKTOR - MONTÁŽ</t>
  </si>
  <si>
    <t>86</t>
  </si>
  <si>
    <t>75O5G1</t>
  </si>
  <si>
    <t>PZTS, BEZKONTAKTNÍ ČTEČKA KARET - DODÁVKA</t>
  </si>
  <si>
    <t>87</t>
  </si>
  <si>
    <t>75O5GX</t>
  </si>
  <si>
    <t>PZTS, BEZKONTAKTNÍ ČTEČKA KARET - MONTÁŽ</t>
  </si>
  <si>
    <t>88</t>
  </si>
  <si>
    <t>R75O5P1A</t>
  </si>
  <si>
    <t>PZTS, KONTROLA A OCHRANA BATERIE - DODÁVKA</t>
  </si>
  <si>
    <t>EZS, KONTROLA A OCHRANA BATERIE - DODÁVKA</t>
  </si>
  <si>
    <t>89</t>
  </si>
  <si>
    <t>R75O5P1B</t>
  </si>
  <si>
    <t>PZTS, KONTROLA A OCHRANA BATERIE - MONTÁŽ</t>
  </si>
  <si>
    <t>EZS, KONTROLA A OCHRANA BATERIE - MONTÁŽ</t>
  </si>
  <si>
    <t>90</t>
  </si>
  <si>
    <t>75O5B1</t>
  </si>
  <si>
    <t>PZTS, HLÁSIČ KOUŘE - DODÁVKA</t>
  </si>
  <si>
    <t>91</t>
  </si>
  <si>
    <t>75O5BX</t>
  </si>
  <si>
    <t>PZTS, HLÁSIČ KOUŘE - MONTÁŽ</t>
  </si>
  <si>
    <t>92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</si>
  <si>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</si>
  <si>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</si>
  <si>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</si>
  <si>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93</t>
  </si>
  <si>
    <t>75M95X</t>
  </si>
  <si>
    <t>DATOVÁ INFRASTRUKTURA LAN, MODEM - MONTÁŽ</t>
  </si>
  <si>
    <t>94</t>
  </si>
  <si>
    <t>R75JB11</t>
  </si>
  <si>
    <t>DATOVÝ ROZVADĚČ 19" DO 15 U</t>
  </si>
  <si>
    <t>1. Položka obsahuje:  – dodávku specifikovaného bloku/zařízení včetně potřebného drobného montážního materiálu  – dodávku souvisejícího příslušenství pro specifikovaný blok/zařízení  – dopravu a skladování 2. Položka neobsahuje:  X 3. Způsob měření: Udává se počet kusů kompletní konstrukce nebo práce.</t>
  </si>
  <si>
    <t>95</t>
  </si>
  <si>
    <t>R75JB1X</t>
  </si>
  <si>
    <t>DATOVÝ ROZVADĚČ 19" - MONTÁŽ</t>
  </si>
  <si>
    <t>1. Položka obsahuje:  – kompletní montáž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</si>
  <si>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96</t>
  </si>
  <si>
    <t>75K311</t>
  </si>
  <si>
    <t>ZÁLOŽNÍ ZDROJ UPS 230 V DO 500 VA - DODÁVKA</t>
  </si>
  <si>
    <t>97</t>
  </si>
  <si>
    <t>75K31X</t>
  </si>
  <si>
    <t>ZÁLOŽNÍ ZDROJ UPS 230 V DO 500 VA - MONTÁŽ</t>
  </si>
  <si>
    <t>98</t>
  </si>
  <si>
    <t>99</t>
  </si>
  <si>
    <t>100</t>
  </si>
  <si>
    <t>742J29</t>
  </si>
  <si>
    <t>KABEL SDĚLOVACÍ LAN UTP/FTP UKONČENÝ KONEKTORY RJ45</t>
  </si>
  <si>
    <t>4*0,02</t>
  </si>
  <si>
    <t>101</t>
  </si>
  <si>
    <t>75O5O1</t>
  </si>
  <si>
    <t>PZTS, ŠKOLENÍ A ZÁCVIK PERSONÁLU OBSLUHUJÍCÍHO ZAŘÍZENÍ PZTS</t>
  </si>
  <si>
    <t>HOD</t>
  </si>
  <si>
    <t>102</t>
  </si>
  <si>
    <t>75O5O2</t>
  </si>
  <si>
    <t>PZTS, ZÁVĚREČNÉ OŽIVENÍ, NASTAVENÍ A FUNKČNÍ ODZKOUŠENÍ ZAŘÍZENÍ PZTS</t>
  </si>
  <si>
    <t>103</t>
  </si>
  <si>
    <t>75O5O3</t>
  </si>
  <si>
    <t>PZTS, PŘEZKOUŠENÍ ÚSTŘEDNY PZTS</t>
  </si>
  <si>
    <t>104</t>
  </si>
  <si>
    <t>75O5O4</t>
  </si>
  <si>
    <t>PZTS, UVEDENÍ ÚSTŘEDNY EZS DO TRVALÉHO PROVOZU</t>
  </si>
  <si>
    <t>105</t>
  </si>
  <si>
    <t>75O5O5</t>
  </si>
  <si>
    <t>PZTS, REVIZE ÚSTŘEDNY PZTS</t>
  </si>
  <si>
    <t>Ostatní</t>
  </si>
  <si>
    <t>118</t>
  </si>
  <si>
    <t>R29611</t>
  </si>
  <si>
    <t>OSTATNÍ POŽADAVKY - ODBORNÝ DOZOR</t>
  </si>
  <si>
    <t>Odborný dozor správce zařízení</t>
  </si>
  <si>
    <t>119</t>
  </si>
  <si>
    <t>75E137</t>
  </si>
  <si>
    <t>PŘEZKOUŠENÍ VLAKOVÝCH CEST</t>
  </si>
  <si>
    <t>120</t>
  </si>
  <si>
    <t>75E197</t>
  </si>
  <si>
    <t>PŘÍPRAVA A CELKOVÉ ZKOUŠKY PŘEJEZDOVÉHO ZABEZPEČOVACÍHO ZAŘÍZENÍ PRO JEDNU KOLEJ</t>
  </si>
  <si>
    <t>121</t>
  </si>
  <si>
    <t>74F323</t>
  </si>
  <si>
    <t>PROTOKOL UTZ</t>
  </si>
  <si>
    <t>122</t>
  </si>
  <si>
    <t>75E127</t>
  </si>
  <si>
    <t>CELKOVÁ PROHLÍDKA ZAŘÍZENÍ A VYHOTOVENÍ REVIZNÍ ZPRÁVY</t>
  </si>
  <si>
    <t>123</t>
  </si>
  <si>
    <t>75E1B7</t>
  </si>
  <si>
    <t>REGULACE A ZKOUŠENÍ ZABEZPEČOVACÍHO ZAŘÍZENÍ</t>
  </si>
  <si>
    <t>124</t>
  </si>
  <si>
    <t>747703</t>
  </si>
  <si>
    <t>ZKUŠEBNÍ PROVOZ</t>
  </si>
  <si>
    <t>125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</si>
  <si>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</si>
  <si>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</si>
  <si>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</si>
  <si>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126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</si>
  <si>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</si>
  <si>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</si>
  <si>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</si>
  <si>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</si>
  <si>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</si>
  <si>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76</t>
  </si>
  <si>
    <t>75C917</t>
  </si>
  <si>
    <t>SNÍMAČ POČÍTAČE NÁPRAV - MONTÁŽ</t>
  </si>
  <si>
    <t>z výkresů č. 0101, 0200, 1000 a TZ</t>
  </si>
  <si>
    <t>77</t>
  </si>
  <si>
    <t>75C918</t>
  </si>
  <si>
    <t>SNÍMAČ POČÍTAČE NÁPRAV - DEMONTÁŽ</t>
  </si>
  <si>
    <t>D.2.1.1.0</t>
  </si>
  <si>
    <t>Kolejový svršek</t>
  </si>
  <si>
    <t xml:space="preserve">  SO 11-10-01</t>
  </si>
  <si>
    <t>Železniční svršek přejezdu P2663 v km 25,620</t>
  </si>
  <si>
    <t>SO 11-10-01</t>
  </si>
  <si>
    <t>Železniční svršek</t>
  </si>
  <si>
    <t>R528352</t>
  </si>
  <si>
    <t>KOLEJ 49 E1, ROZD. "U", BEZSTYKOVÁ, PR. BET. BEZPODKLADNICOVÝ, UP. PRUŽNÉ</t>
  </si>
  <si>
    <t>z výkresů č. 001, 003, 004 a TZ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</si>
  <si>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</si>
  <si>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R528152</t>
  </si>
  <si>
    <t>KOLEJ 49 E1, ROZD. "C", BEZSTYKOVÁ, PR. BET. BEZPODKLADNICOVÝ, UP. PRUŽNÉ</t>
  </si>
  <si>
    <t>z výkresů č. 001, 003 a TZ</t>
  </si>
  <si>
    <t>52X000</t>
  </si>
  <si>
    <t>KOLEJ ZPĚTNĚ NAMONTOVANÁ Z VYZÍSKANÉHO MATERIÁLU</t>
  </si>
  <si>
    <t>Technická specifikace položky odpovídá příslušné cenové soustavě.</t>
  </si>
  <si>
    <t>541521</t>
  </si>
  <si>
    <t>PODÉLNÝ POSUN BETONOVÉHO PRAŽCE V OSE KOLEJE</t>
  </si>
  <si>
    <t>541121</t>
  </si>
  <si>
    <t>PŘÍČNÝ POSUN KOLEJE NA PRAŽCÍCH BETONOVÝCH DO 0,5 M</t>
  </si>
  <si>
    <t>921930</t>
  </si>
  <si>
    <t>ANTIKOROZNÍ PROVEDENÍ UPEVŇOVADEL A JINÉHO DROBNÉHO KOLEJIVA</t>
  </si>
  <si>
    <t>z výkresu č. 001 a TZ</t>
  </si>
  <si>
    <t>512550</t>
  </si>
  <si>
    <t>KOLEJOVÉ LOŽE - ZŘÍZENÍ Z KAMENIVA HRUBÉHO DRCENÉHO (ŠTĚRK)</t>
  </si>
  <si>
    <t>z výkresů č. 003, 004 a TZ</t>
  </si>
  <si>
    <t>513550</t>
  </si>
  <si>
    <t>KOLEJOVÉ LOŽE - DOPLNĚNÍ Z KAMENIVA HRUBÉHO DRCENÉHO (ŠTĚRK)</t>
  </si>
  <si>
    <t>z výkresu 003 a TZ</t>
  </si>
  <si>
    <t>R542121</t>
  </si>
  <si>
    <t>SMĚROVÉ A VÝŠKOVÉ VYROVNÁNÍ KOLEJE NA PRAŽCÍCH BETONOVÝCH DO 0,05 M</t>
  </si>
  <si>
    <t>z výkresů č. 001, 002, 003 a TZ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</si>
  <si>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</si>
  <si>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542312</t>
  </si>
  <si>
    <t>NÁSLEDNÁ ÚPRAVA SMĚROVÉHO A VÝŠKOVÉHO USPOŘÁDÁNÍ KOLEJE - PRAŽCE BETONOVÉ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</si>
  <si>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</si>
  <si>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</si>
  <si>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</si>
  <si>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925110</t>
  </si>
  <si>
    <t>DRÁŽNÍ STEZKY Z DRTI TL. DO 50 MM</t>
  </si>
  <si>
    <t>549510</t>
  </si>
  <si>
    <t>ŘEZÁNÍ KOLEJNIC</t>
  </si>
  <si>
    <t>545121</t>
  </si>
  <si>
    <t>SVAR KOLEJNIC (STEJNÉHO TVARU) 49 E1, T JEDNOTLIVĚ</t>
  </si>
  <si>
    <t>549331</t>
  </si>
  <si>
    <t>ZŘÍZENÍ BEZSTYKOVÉ KOLEJE NA STÁVAJÍCÍCH ÚSECÍCH V KOLEJI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</si>
  <si>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</si>
  <si>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</si>
  <si>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</si>
  <si>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</si>
  <si>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</si>
  <si>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</t>
  </si>
  <si>
    <t>Měření prostorové polohy koleje  (APK)</t>
  </si>
  <si>
    <t>923941</t>
  </si>
  <si>
    <t>ZAJIŠŤOVACÍ ZNAČKA KONZOLOVÁ (K) VČETNĚ OCELOVÉHO SLOUPKU</t>
  </si>
  <si>
    <t>923471</t>
  </si>
  <si>
    <t>SKLONOVNÍK</t>
  </si>
  <si>
    <t>z výkresu č. 003 a TZ</t>
  </si>
  <si>
    <t>965821</t>
  </si>
  <si>
    <t>DEMONTÁŽ KILOMETROVNÍKU, HEKTOMETROVNÍKU, MEZNÍKU</t>
  </si>
  <si>
    <t>923122</t>
  </si>
  <si>
    <t>HEKTOMETROVNÍK Z UŽITÉHO MATERIÁLU</t>
  </si>
  <si>
    <t>965311</t>
  </si>
  <si>
    <t>ROZEBRÁNÍ PŘEJEZDU, PŘECHODU Z DÍLCŮ</t>
  </si>
  <si>
    <t>921940</t>
  </si>
  <si>
    <t>MONTÁŽ PŘEJEZDU NEBO PŘECHODU Z JAKÝCHKOLIV VYZÍSKANÝCH NEBO REGENEROVANÝCH DÍLCŮ</t>
  </si>
  <si>
    <t>Demontáže</t>
  </si>
  <si>
    <t>965010</t>
  </si>
  <si>
    <t>ODSTRANĚNÍ KOLEJOVÉHO LOŽE A DRÁŽNÍCH STEZEK</t>
  </si>
  <si>
    <t>965851</t>
  </si>
  <si>
    <t>DEMONTÁŽ ZAJIŠŤOVACÍ ZNAČKY</t>
  </si>
  <si>
    <t>965114</t>
  </si>
  <si>
    <t>DEMONTÁŽ KOLEJE NA BETONOVÝCH PRAŽCÍCH ROZEBRÁNÍM DO SOUČÁSTÍ</t>
  </si>
  <si>
    <t>965124</t>
  </si>
  <si>
    <t>DEMONTÁŽ KOLEJE NA DŘEVĚNÝCH PRAŽCÍCH ROZEBRÁNÍM DO SOUČÁSTÍ</t>
  </si>
  <si>
    <t>R015150</t>
  </si>
  <si>
    <t>901</t>
  </si>
  <si>
    <t>POPLATKY ZA LIKVIDACŮ ODPADŮ NEKONTAMINOVANÝCH - 17 05 08 ŠTĚRK Z KOLEJIŠTĚ,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</si>
  <si>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</si>
  <si>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R015520</t>
  </si>
  <si>
    <t>906</t>
  </si>
  <si>
    <t>POPLATKY ZA LIKVIDACŮ ODPADŮ NEBEZPEČNÝCH - 17 02 04* ŽELEZNIČNÍ PRAŽCE DŘEVĚNÉ),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</si>
  <si>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</si>
  <si>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D.2.1.1.1</t>
  </si>
  <si>
    <t>Kolejový spodek</t>
  </si>
  <si>
    <t xml:space="preserve">  SO 11-11-01</t>
  </si>
  <si>
    <t>Železniční spodek přejezdu P2663 v km 25,620</t>
  </si>
  <si>
    <t>SO 11-11-01</t>
  </si>
  <si>
    <t>Železniční spodek a odvodnění</t>
  </si>
  <si>
    <t>R212636</t>
  </si>
  <si>
    <t>TRATIVODY KOMPL Z TRUB Z PLAST HM DN DO 150MM, RÝHA TŘ II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</si>
  <si>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</si>
  <si>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21461</t>
  </si>
  <si>
    <t>SEPARAČNÍ GEOTEXTILIE</t>
  </si>
  <si>
    <t>45152</t>
  </si>
  <si>
    <t>PODKLADNÍ A VÝPLŇOVÉ VRSTVY Z KAMENIVA DRCENÉHO</t>
  </si>
  <si>
    <t>R894846</t>
  </si>
  <si>
    <t>ŠACHTY KONTROLNÍ PLASTOVÉ D 400MM S TĚŽKÝM POKLOPEM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</si>
  <si>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</si>
  <si>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89516</t>
  </si>
  <si>
    <t>DRENÁŽNÍ VÝUSŤ Z BETON DÍLCŮ</t>
  </si>
  <si>
    <t>451312</t>
  </si>
  <si>
    <t>PODKLADNÍ A VÝPLŇOVÉ VRSTVY Z PROSTÉHO BETONU C12/15</t>
  </si>
  <si>
    <t>R18214A</t>
  </si>
  <si>
    <t>TERÉNNÍ ÚPRAVY, REPROFILACE PŘÍKOPU</t>
  </si>
  <si>
    <t>12931</t>
  </si>
  <si>
    <t>ČIŠTĚNÍ PŘÍKOPŮ OD NÁNOSU DO 0,25M3/M</t>
  </si>
  <si>
    <t>12940</t>
  </si>
  <si>
    <t>ČIŠTĚNÍ RÁMOVÝCH A KLENBOVÝCH PROPUSTŮ OD NÁNOSŮ</t>
  </si>
  <si>
    <t>R501410</t>
  </si>
  <si>
    <t>ZŘÍZENÍ KONSTRUKČNÍ VRSTVY TĚLESA ŽELEZNIČNÍHO SPODKU ZE ŠTĚRKODRTI STABILIZOVANÉ CEMENTEM</t>
  </si>
  <si>
    <t>z výkresu č. 002 a TZ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</si>
  <si>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</si>
  <si>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R501101</t>
  </si>
  <si>
    <t>ZŘÍZENÍ KONSTRUKČNÍ VRSTVY TĚLESA ŽELEZNIČNÍHO SPODKU ZE ŠTĚRKODRTI NOVÉ</t>
  </si>
  <si>
    <t>z výkresů č. 002, 003 a TZ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</si>
  <si>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</si>
  <si>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18120</t>
  </si>
  <si>
    <t>ÚPRAVA PLÁNĚ SE ZHUTNĚNÍM V HORNINĚ TŘ. II</t>
  </si>
  <si>
    <t>75C727</t>
  </si>
  <si>
    <t>VZDÁLENOSTNÍ UPOZORNOVADLO, NEPROMĚNNÉ NÁVĚSTIDLO SE ZÁKLADEM - MONTÁŽ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</si>
  <si>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</si>
  <si>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</si>
  <si>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</si>
  <si>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</si>
  <si>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</si>
  <si>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75C728</t>
  </si>
  <si>
    <t>VZDÁLENOSTNÍ UPOZORNOVADLO, NEPROMĚNNÉ NÁVĚSTIDLO SE ZÁKLADEM - DEMONTÁŽ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</si>
  <si>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</si>
  <si>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</si>
  <si>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</si>
  <si>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D.2.1.3</t>
  </si>
  <si>
    <t>Přejezdy a přechody</t>
  </si>
  <si>
    <t xml:space="preserve">  SO 11-13-01</t>
  </si>
  <si>
    <t>Přejezdová konstrukce přejezdu P2663 v km 25,620</t>
  </si>
  <si>
    <t>SO 11-13-01</t>
  </si>
  <si>
    <t>Komunikace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</si>
  <si>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</si>
  <si>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</si>
  <si>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</si>
  <si>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574A33</t>
  </si>
  <si>
    <t>ASFALTOVÝ BETON PRO OBRUSNÉ VRSTVY ACO 11 TL. 40MM</t>
  </si>
  <si>
    <t>574E66</t>
  </si>
  <si>
    <t>ASFALTOVÝ BETON PRO PODKLADNÍ VRSTVY ACP 16+, 16S TL. 70MM</t>
  </si>
  <si>
    <t>572211</t>
  </si>
  <si>
    <t>SPOJOVACÍ POSTŘIK Z ASFALTU DO 0,5KG/M2</t>
  </si>
  <si>
    <t>931322</t>
  </si>
  <si>
    <t>TĚSNĚNÍ DILATAČ SPAR ASF ZÁLIVKOU MODIFIK PRŮŘ DO 200MM2</t>
  </si>
  <si>
    <t>743Z11</t>
  </si>
  <si>
    <t>DEMONTÁŽ OSVĚTLOVACÍHO STOŽÁRU ULIČNÍHO VÝŠKY DO 15 M</t>
  </si>
  <si>
    <t>R11317</t>
  </si>
  <si>
    <t>ODSTRAN KRYTU ZPEVNĚNÝCH PLOCH Z DLAŽEB KOSTEK</t>
  </si>
  <si>
    <t>11352</t>
  </si>
  <si>
    <t>ODSTRANĚNÍ CHODNÍKOVÝCH A SILNIČNÍCH OBRUBNÍKŮ BETONOVÝCH</t>
  </si>
  <si>
    <t>R9111A3</t>
  </si>
  <si>
    <t>ZÁBRADLÍ OCELOVÉ - DEMONTÁŽ</t>
  </si>
  <si>
    <t>položka zahrnuje: - demontáž a odstranění zařízení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</si>
  <si>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</si>
  <si>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</si>
  <si>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</si>
  <si>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</si>
  <si>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</si>
  <si>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</si>
  <si>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R3720</t>
  </si>
  <si>
    <t>POMOC PRÁCE ZAJIŠŤ NEBO ZŘÍZ REGULACI A OCHRANU DOPRAVY - DIO</t>
  </si>
  <si>
    <t>zahrnuje objednatelem povolené náklady na služby pro zhotovitele</t>
  </si>
  <si>
    <t>R02914</t>
  </si>
  <si>
    <t>OBNOVA ŽBP 4241</t>
  </si>
  <si>
    <t>OBNOVA ŽBP</t>
  </si>
  <si>
    <t>R029522</t>
  </si>
  <si>
    <t>OSTATNÍ POŽADAVKY - REVIZNÍ ZPRÁVY</t>
  </si>
  <si>
    <t>zahrnuje veškeré náklady spojené s objednatelem požadovanými pracemi</t>
  </si>
  <si>
    <t>OSTATNÍ POŽADAVKY - INŽENÝRSKÉ PRÁCE</t>
  </si>
  <si>
    <t>NÁKLADY NA INŽENÝRSKÉ PRÁCE V PRŮBĚHU REALIZACE</t>
  </si>
  <si>
    <t>Ostatní práce</t>
  </si>
  <si>
    <t>R13283</t>
  </si>
  <si>
    <t>HLOUBENÍ RÝH ŠÍŘ DO 2M PAŽ I NEPAŽ TŘ. II</t>
  </si>
  <si>
    <t>0,35*0,8*4</t>
  </si>
  <si>
    <t>0,35*0,7*4</t>
  </si>
  <si>
    <t>0,35*4</t>
  </si>
  <si>
    <t>R742L22</t>
  </si>
  <si>
    <t>KABELOVÁ SPOJKA PRO KABEL NN ČTYŘ A PĚTIŽILOVÝ CU S PLASTOVOU IZOLACÍ OD 4 DO 16 MM2 - DODÁVKA A MONTÁŽ</t>
  </si>
  <si>
    <t>75H14X</t>
  </si>
  <si>
    <t>STOŽÁR (SLOUP) OCELOVÝ - MONTÁŽ</t>
  </si>
  <si>
    <t>917223</t>
  </si>
  <si>
    <t>SILNIČNÍ A CHODNÍKOVÉ OBRUBY Z BETONOVÝCH OBRUBNÍKŮ ŠÍŘ 100MM</t>
  </si>
  <si>
    <t>z výkresů č. 001, 002 a TZ</t>
  </si>
  <si>
    <t>917224</t>
  </si>
  <si>
    <t>SILNIČNÍ A CHODNÍKOVÉ OBRUBY Z BETONOVÝCH OBRUBNÍKŮ ŠÍŘ 150MM</t>
  </si>
  <si>
    <t>582611</t>
  </si>
  <si>
    <t>KRYTY Z BETON DLAŽDIC SE ZÁMKEM ŠEDÝCH TL 60MM DO LOŽE Z KAM</t>
  </si>
  <si>
    <t>582614</t>
  </si>
  <si>
    <t>KRYTY Z BETON DLAŽDIC SE ZÁMKEM BAREV TL 60MM DO LOŽE Z KAM</t>
  </si>
  <si>
    <t>R45152</t>
  </si>
  <si>
    <t>položka zahrnuje dodávku předepsaného kameniva, mimostaveništní a vnitrostaveništní dopravu a jeho uložení  
není-li v zadávací dokumentaci uvedeno jinak, jedná se o nakupovaný materiál</t>
  </si>
  <si>
    <t>R18214</t>
  </si>
  <si>
    <t>TERÉNNÍ ÚPRAVY</t>
  </si>
  <si>
    <t>položka zahrnuje úpravu terénu do požadovaného profilu</t>
  </si>
  <si>
    <t>18232</t>
  </si>
  <si>
    <t>ROZPROSTŘENÍ ORNICE V ROVINĚ V TL DO 0,15M</t>
  </si>
  <si>
    <t>R18520</t>
  </si>
  <si>
    <t>BIOLOGICKÁ REKULTIVACE</t>
  </si>
  <si>
    <t>položka zahrnuje veškerý materiál, výrobky a polotovary, včetně mimostaveništní a vnitrostaveništní dopravy (rovněž přesuny), včetně naložení a složení, případně s uložením</t>
  </si>
  <si>
    <t>18331</t>
  </si>
  <si>
    <t>SADOVNICKÉ OBDĚLÁNÍ PŮDY</t>
  </si>
  <si>
    <t>18241</t>
  </si>
  <si>
    <t>ZALOŽENÍ TRÁVNÍKU RUČNÍM VÝSEVEM</t>
  </si>
  <si>
    <t>R02760</t>
  </si>
  <si>
    <t>VÝŠKOVÁ ÚPRAVA VODOVODNÍ ŠACHTY</t>
  </si>
  <si>
    <t>zahrnuje veškeré náklady spojené s objednatelem požadovanými zařízeními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</si>
  <si>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</si>
  <si>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</si>
  <si>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</si>
  <si>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919113</t>
  </si>
  <si>
    <t>ŘEZÁNÍ ASFALTOVÉHO KRYTU VOZOVEK TL DO 150MM</t>
  </si>
  <si>
    <t>R11372</t>
  </si>
  <si>
    <t>FRÉZOVÁNÍ ZPEVNĚNÝCH PLOCH ASFALTOVÝCH</t>
  </si>
  <si>
    <t>Položka zahrnuje, frézování asfaltových ploch za účelem odstranění této vrstvy,  manipulaci s vybouranou sutí a s vybouranými hmotami - naložení na dopravní prostředek. Nezahrnuje dopravu na skládku ani poplatek za skládku.</t>
  </si>
  <si>
    <t>R891114</t>
  </si>
  <si>
    <t>VÝŠKOVÁ ÚPRAVA VODOVODNÍCH ŠOUPÁTEK</t>
  </si>
  <si>
    <t>PK</t>
  </si>
  <si>
    <t>Přejezdová konstrukce</t>
  </si>
  <si>
    <t>921311</t>
  </si>
  <si>
    <t>ŽELEZNIČNÍ PŘEJEZD ŽELEZOBETONOVÝ S NOSIČI</t>
  </si>
  <si>
    <t>27211</t>
  </si>
  <si>
    <t>ZÁKLADY Z DÍLCŮ BETONOVÝCH</t>
  </si>
  <si>
    <t>45131A</t>
  </si>
  <si>
    <t>PODKLADNÍ A VÝPLŇOVÉ VRSTVY Z PROSTÉHO BETONU C20/25</t>
  </si>
  <si>
    <t>451325</t>
  </si>
  <si>
    <t>PODKL A VÝPLŇ VRSTVY ZE ŽELEZOBET DO C30/37</t>
  </si>
  <si>
    <t>R272364</t>
  </si>
  <si>
    <t>VÝZTUŽ ZÁKLADŮ Z OCELI PR. 10 MM</t>
  </si>
  <si>
    <t>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74), - povrchovou antikorozní úpravu výztuže, - separaci výztuže, - osazení měřících zařízení a úpravy pro ně, - osazení měřících skříní nebo míst pro měření bludných proudů.</t>
  </si>
  <si>
    <t>D.2.3.6</t>
  </si>
  <si>
    <t>Rozvody VN, NN, osvětlení a dálkové ovládání odpojovačů</t>
  </si>
  <si>
    <t xml:space="preserve">  SO 11-76-01</t>
  </si>
  <si>
    <t>Elektrická přípojka NN přejezdu P2663 v km 26,620</t>
  </si>
  <si>
    <t>SO 11-76-01</t>
  </si>
  <si>
    <t>HLOUBENÍ RÝH ŠÍŘ DO 2M PAŽ I NEPAŽ TŘ. II - PŘÍPLATEK ZA KOPÁNÍ V OBSAZENÉ TRASE</t>
  </si>
  <si>
    <t>0,35*0,8*20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</si>
  <si>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20% příplatku za kopání v obsazené trase</t>
  </si>
  <si>
    <t>0,35*20</t>
  </si>
  <si>
    <t>evidenční položka, NEOCEŇOVAT ve stavební objetku / provozním souboru, ale pouze v SO 90-90</t>
  </si>
  <si>
    <t>Pokládka a montáž</t>
  </si>
  <si>
    <t>743F21</t>
  </si>
  <si>
    <t>SKŘÍŇ ELEKTROMĚROVÁ V KOMPAKTNÍM PILÍŘI PRO PŘÍMÉ MĚŘENÍ DO 80 A JEDNOSAZBOVÉ VČETNĚ VÝSTROJE</t>
  </si>
  <si>
    <t>z výkresů č. 002, 003, 004, 005 a TZ</t>
  </si>
  <si>
    <t>R744211</t>
  </si>
  <si>
    <t>SKŘÍŇ VENKOVNÍ PRÁZDNÁ PLASTOVÁ V KOMPAKTNÍM PILÍŘI, MIN. IP 44</t>
  </si>
  <si>
    <t>1. Položka obsahuje: dodávku skříně, instalaci na společný sokl, vč. přidruženého materiálu a prací</t>
  </si>
  <si>
    <t>R743EF</t>
  </si>
  <si>
    <t>SOKL PRO ROZVADĚČE VČ. ZÁKLADOVÉHO DÍLU</t>
  </si>
  <si>
    <t>z výkresu č. 005 a TZ</t>
  </si>
  <si>
    <t>SOKL PRO ROZVADĚČE  VČ. ZÁKLADOVÉHO DÍLU - DODÁVKA A MONTÁŽ</t>
  </si>
  <si>
    <t>z výkresů č. 002, 003, 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</si>
  <si>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</si>
  <si>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</si>
  <si>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</si>
  <si>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744633</t>
  </si>
  <si>
    <t>JISTIČ TŘÍPÓLOVÝ (10 KA) OD 13 DO 20 A</t>
  </si>
  <si>
    <t>z výkresu č. 004 a TZ</t>
  </si>
  <si>
    <t>744J41</t>
  </si>
  <si>
    <t>SILOVÝ KOMPLETNÍ PŘEPÍNAČ 1-0-1 TŘÍ-ČTYŘPÓLOVÝ DO 32 A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</si>
  <si>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</si>
  <si>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</si>
  <si>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</si>
  <si>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</si>
  <si>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</si>
  <si>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</si>
  <si>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</si>
  <si>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</si>
  <si>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</si>
  <si>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</si>
  <si>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</si>
  <si>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703443</t>
  </si>
  <si>
    <t>ELEKTROINSTALAČNÍ TRUBKA OCELOVÁ VČETNĚ UPEVNĚNÍ A PŘÍSLUŠENSTVÍ DN PRŮMĚRU PŘES 40 MM</t>
  </si>
  <si>
    <t>R744ZBA</t>
  </si>
  <si>
    <t>DEMONTÁŽ ROZVADĚČE, VČ.PILÍŘE</t>
  </si>
  <si>
    <t>R759999</t>
  </si>
  <si>
    <t>PODÍL PŘIDRUŽENÝCH MONTÁŽNÍCH PRACÍ A MATERIÁLU</t>
  </si>
  <si>
    <t>podíl přidružených motážních prací a materiálu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</si>
  <si>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</si>
  <si>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</si>
  <si>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</si>
  <si>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</si>
  <si>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</si>
  <si>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</si>
  <si>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</si>
  <si>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</si>
  <si>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</si>
  <si>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</si>
  <si>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</si>
  <si>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</si>
  <si>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</si>
  <si>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</si>
  <si>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</si>
  <si>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</si>
  <si>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</si>
  <si>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</si>
  <si>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</si>
  <si>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</si>
  <si>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</si>
  <si>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</si>
  <si>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</si>
  <si>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</si>
  <si>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</si>
  <si>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</si>
  <si>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</si>
  <si>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</si>
  <si>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dle SoD</t>
  </si>
  <si>
    <t>Položka zahrnuje veškeré činnosti nezbytné k zajištění exkurze.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</si>
</sst>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505</v>
      </c>
      <c s="12" t="s">
        <v>506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507</v>
      </c>
      <c s="12" t="s">
        <v>508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588</v>
      </c>
      <c s="12" t="s">
        <v>589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590</v>
      </c>
      <c s="12" t="s">
        <v>591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636</v>
      </c>
      <c s="12" t="s">
        <v>637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638</v>
      </c>
      <c s="12" t="s">
        <v>639</v>
      </c>
      <c s="14">
        <f>'SO 11-13-01'!K8+'SO 11-13-01'!M8</f>
      </c>
      <c s="14">
        <f>C17*0.21</f>
      </c>
      <c s="14">
        <f>C17+D17</f>
      </c>
      <c s="13">
        <f>'SO 11-13-01'!T7</f>
      </c>
    </row>
    <row r="18" spans="1:6" ht="12.75">
      <c r="A18" s="11" t="s">
        <v>738</v>
      </c>
      <c s="12" t="s">
        <v>739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740</v>
      </c>
      <c s="12" t="s">
        <v>741</v>
      </c>
      <c s="14">
        <f>'SO 11-76-01'!K8+'SO 11-76-01'!M8</f>
      </c>
      <c s="14">
        <f>C19*0.21</f>
      </c>
      <c s="14">
        <f>C19+D19</f>
      </c>
      <c s="13">
        <f>'SO 11-76-01'!T7</f>
      </c>
    </row>
    <row r="20" spans="1:6" ht="12.75">
      <c r="A20" s="11" t="s">
        <v>786</v>
      </c>
      <c s="12" t="s">
        <v>787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788</v>
      </c>
      <c s="12" t="s">
        <v>789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COUNTIFS(L8:L517,"=0",A8:A517,"P")+COUNTIFS(L8:L517,"",A8:A517,"P")+SUM(Q8:Q517)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0+J9+J66+J167+J236+J313+J362+J475+J512</f>
      </c>
      <c s="29">
        <f>0+K9+K66+K167+K236+K313+K362+K475+K512</f>
      </c>
      <c s="29">
        <f>0+L9+L66+L167+L236+L313+L362+L475+L512</f>
      </c>
      <c s="29">
        <f>0+M9+M66+M167+M236+M313+M362+M475+M512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58.4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25.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2.24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29.5">
      <c r="A29" t="s">
        <v>58</v>
      </c>
      <c r="E29" s="39" t="s">
        <v>79</v>
      </c>
    </row>
    <row r="30" spans="1:16" ht="12.75">
      <c r="A30" t="s">
        <v>49</v>
      </c>
      <c s="34" t="s">
        <v>80</v>
      </c>
      <c s="34" t="s">
        <v>81</v>
      </c>
      <c s="35" t="s">
        <v>47</v>
      </c>
      <c s="6" t="s">
        <v>82</v>
      </c>
      <c s="36" t="s">
        <v>83</v>
      </c>
      <c s="37">
        <v>46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85</v>
      </c>
    </row>
    <row r="33" spans="1:5" ht="12.75">
      <c r="A33" t="s">
        <v>58</v>
      </c>
      <c r="E33" s="39" t="s">
        <v>86</v>
      </c>
    </row>
    <row r="34" spans="1:16" ht="25.5">
      <c r="A34" t="s">
        <v>49</v>
      </c>
      <c s="34" t="s">
        <v>87</v>
      </c>
      <c s="34" t="s">
        <v>88</v>
      </c>
      <c s="35" t="s">
        <v>47</v>
      </c>
      <c s="6" t="s">
        <v>89</v>
      </c>
      <c s="36" t="s">
        <v>83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25.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92</v>
      </c>
      <c s="35" t="s">
        <v>47</v>
      </c>
      <c s="6" t="s">
        <v>93</v>
      </c>
      <c s="36" t="s">
        <v>83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86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72</v>
      </c>
      <c s="37">
        <v>51.04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97</v>
      </c>
    </row>
    <row r="45" spans="1:5" ht="12.75">
      <c r="A45" t="s">
        <v>58</v>
      </c>
      <c r="E45" s="39" t="s">
        <v>86</v>
      </c>
    </row>
    <row r="46" spans="1:16" ht="12.75">
      <c r="A46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101</v>
      </c>
      <c s="37">
        <v>26.8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102</v>
      </c>
    </row>
    <row r="49" spans="1:5" ht="12.75">
      <c r="A49" t="s">
        <v>58</v>
      </c>
      <c r="E49" s="39" t="s">
        <v>86</v>
      </c>
    </row>
    <row r="50" spans="1:16" ht="12.75">
      <c r="A50" t="s">
        <v>49</v>
      </c>
      <c s="34" t="s">
        <v>103</v>
      </c>
      <c s="34" t="s">
        <v>104</v>
      </c>
      <c s="35" t="s">
        <v>47</v>
      </c>
      <c s="6" t="s">
        <v>105</v>
      </c>
      <c s="36" t="s">
        <v>83</v>
      </c>
      <c s="37">
        <v>101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106</v>
      </c>
    </row>
    <row r="53" spans="1:5" ht="12.75">
      <c r="A53" t="s">
        <v>58</v>
      </c>
      <c r="E53" s="39" t="s">
        <v>86</v>
      </c>
    </row>
    <row r="54" spans="1:16" ht="12.75">
      <c r="A54" t="s">
        <v>49</v>
      </c>
      <c s="34" t="s">
        <v>107</v>
      </c>
      <c s="34" t="s">
        <v>108</v>
      </c>
      <c s="35" t="s">
        <v>47</v>
      </c>
      <c s="6" t="s">
        <v>109</v>
      </c>
      <c s="36" t="s">
        <v>62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84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86</v>
      </c>
    </row>
    <row r="58" spans="1:16" ht="25.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62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86</v>
      </c>
    </row>
    <row r="62" spans="1:16" ht="25.5">
      <c r="A62" t="s">
        <v>49</v>
      </c>
      <c s="34" t="s">
        <v>113</v>
      </c>
      <c s="34" t="s">
        <v>114</v>
      </c>
      <c s="35" t="s">
        <v>115</v>
      </c>
      <c s="6" t="s">
        <v>116</v>
      </c>
      <c s="36" t="s">
        <v>117</v>
      </c>
      <c s="37">
        <v>19.2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65.75">
      <c r="A65" t="s">
        <v>58</v>
      </c>
      <c r="E65" s="39" t="s">
        <v>118</v>
      </c>
    </row>
    <row r="66" spans="1:13" ht="12.75">
      <c r="A66" t="s">
        <v>46</v>
      </c>
      <c r="C66" s="31" t="s">
        <v>27</v>
      </c>
      <c r="E66" s="33" t="s">
        <v>119</v>
      </c>
      <c r="J66" s="32">
        <f>0</f>
      </c>
      <c s="32">
        <f>0</f>
      </c>
      <c s="32">
        <f>0+L67+L71+L75+L79+L83+L87+L91+L95+L99+L103+L107+L111+L115+L119+L123+L127+L131+L135+L139+L143+L147+L151+L155+L159+L163</f>
      </c>
      <c s="32">
        <f>0+M67+M71+M75+M79+M83+M87+M91+M95+M99+M103+M107+M111+M115+M119+M123+M127+M131+M135+M139+M143+M147+M151+M155+M159+M163</f>
      </c>
    </row>
    <row r="67" spans="1:16" ht="12.75">
      <c r="A67" t="s">
        <v>49</v>
      </c>
      <c s="34" t="s">
        <v>120</v>
      </c>
      <c s="34" t="s">
        <v>121</v>
      </c>
      <c s="35" t="s">
        <v>47</v>
      </c>
      <c s="6" t="s">
        <v>122</v>
      </c>
      <c s="36" t="s">
        <v>123</v>
      </c>
      <c s="37">
        <v>2.214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124</v>
      </c>
    </row>
    <row r="70" spans="1:5" ht="12.75">
      <c r="A70" t="s">
        <v>58</v>
      </c>
      <c r="E70" s="39" t="s">
        <v>86</v>
      </c>
    </row>
    <row r="71" spans="1:16" ht="12.75">
      <c r="A71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123</v>
      </c>
      <c s="37">
        <v>0.656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84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128</v>
      </c>
    </row>
    <row r="74" spans="1:5" ht="12.75">
      <c r="A74" t="s">
        <v>58</v>
      </c>
      <c r="E74" s="39" t="s">
        <v>86</v>
      </c>
    </row>
    <row r="75" spans="1:16" ht="12.75">
      <c r="A75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123</v>
      </c>
      <c s="37">
        <v>2.214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84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124</v>
      </c>
    </row>
    <row r="78" spans="1:5" ht="12.75">
      <c r="A78" t="s">
        <v>58</v>
      </c>
      <c r="E78" s="39" t="s">
        <v>86</v>
      </c>
    </row>
    <row r="79" spans="1:16" ht="12.75">
      <c r="A79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123</v>
      </c>
      <c s="37">
        <v>0.656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84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128</v>
      </c>
    </row>
    <row r="82" spans="1:5" ht="12.75">
      <c r="A82" t="s">
        <v>58</v>
      </c>
      <c r="E82" s="39" t="s">
        <v>86</v>
      </c>
    </row>
    <row r="83" spans="1:16" ht="25.5">
      <c r="A83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62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84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138</v>
      </c>
    </row>
    <row r="86" spans="1:5" ht="12.75">
      <c r="A86" t="s">
        <v>58</v>
      </c>
      <c r="E86" s="39" t="s">
        <v>86</v>
      </c>
    </row>
    <row r="87" spans="1:16" ht="25.5">
      <c r="A87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62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84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138</v>
      </c>
    </row>
    <row r="90" spans="1:5" ht="12.75">
      <c r="A90" t="s">
        <v>58</v>
      </c>
      <c r="E90" s="39" t="s">
        <v>86</v>
      </c>
    </row>
    <row r="91" spans="1:16" ht="25.5">
      <c r="A91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84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138</v>
      </c>
    </row>
    <row r="94" spans="1:5" ht="12.75">
      <c r="A94" t="s">
        <v>58</v>
      </c>
      <c r="E94" s="39" t="s">
        <v>86</v>
      </c>
    </row>
    <row r="95" spans="1:16" ht="12.75">
      <c r="A95" t="s">
        <v>49</v>
      </c>
      <c s="34" t="s">
        <v>145</v>
      </c>
      <c s="34" t="s">
        <v>146</v>
      </c>
      <c s="35" t="s">
        <v>47</v>
      </c>
      <c s="6" t="s">
        <v>147</v>
      </c>
      <c s="36" t="s">
        <v>148</v>
      </c>
      <c s="37">
        <v>133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38.25">
      <c r="A98" t="s">
        <v>58</v>
      </c>
      <c r="E98" s="39" t="s">
        <v>149</v>
      </c>
    </row>
    <row r="99" spans="1:16" ht="12.75">
      <c r="A99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148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38.25">
      <c r="A102" t="s">
        <v>58</v>
      </c>
      <c r="E102" s="39" t="s">
        <v>153</v>
      </c>
    </row>
    <row r="103" spans="1:16" ht="12.75">
      <c r="A103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157</v>
      </c>
      <c s="37">
        <v>0.03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84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138</v>
      </c>
    </row>
    <row r="106" spans="1:5" ht="12.75">
      <c r="A106" t="s">
        <v>58</v>
      </c>
      <c r="E106" s="39" t="s">
        <v>86</v>
      </c>
    </row>
    <row r="107" spans="1:16" ht="25.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83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84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138</v>
      </c>
    </row>
    <row r="110" spans="1:5" ht="12.75">
      <c r="A110" t="s">
        <v>58</v>
      </c>
      <c r="E110" s="39" t="s">
        <v>86</v>
      </c>
    </row>
    <row r="111" spans="1:16" ht="12.75">
      <c r="A111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62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84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138</v>
      </c>
    </row>
    <row r="114" spans="1:5" ht="12.75">
      <c r="A114" t="s">
        <v>58</v>
      </c>
      <c r="E114" s="39" t="s">
        <v>86</v>
      </c>
    </row>
    <row r="115" spans="1:16" ht="12.75">
      <c r="A115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83</v>
      </c>
      <c s="37">
        <v>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84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138</v>
      </c>
    </row>
    <row r="118" spans="1:5" ht="12.75">
      <c r="A118" t="s">
        <v>58</v>
      </c>
      <c r="E118" s="39" t="s">
        <v>86</v>
      </c>
    </row>
    <row r="119" spans="1:16" ht="12.75">
      <c r="A119" t="s">
        <v>49</v>
      </c>
      <c s="34" t="s">
        <v>167</v>
      </c>
      <c s="34" t="s">
        <v>168</v>
      </c>
      <c s="35" t="s">
        <v>47</v>
      </c>
      <c s="6" t="s">
        <v>169</v>
      </c>
      <c s="36" t="s">
        <v>83</v>
      </c>
      <c s="37">
        <v>111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84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138</v>
      </c>
    </row>
    <row r="122" spans="1:5" ht="12.75">
      <c r="A122" t="s">
        <v>58</v>
      </c>
      <c r="E122" s="39" t="s">
        <v>86</v>
      </c>
    </row>
    <row r="123" spans="1:16" ht="12.75">
      <c r="A123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83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84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138</v>
      </c>
    </row>
    <row r="126" spans="1:5" ht="12.75">
      <c r="A126" t="s">
        <v>58</v>
      </c>
      <c r="E126" s="39" t="s">
        <v>86</v>
      </c>
    </row>
    <row r="127" spans="1:16" ht="25.5">
      <c r="A127" t="s">
        <v>49</v>
      </c>
      <c s="34" t="s">
        <v>173</v>
      </c>
      <c s="34" t="s">
        <v>174</v>
      </c>
      <c s="35" t="s">
        <v>47</v>
      </c>
      <c s="6" t="s">
        <v>175</v>
      </c>
      <c s="36" t="s">
        <v>62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84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138</v>
      </c>
    </row>
    <row r="130" spans="1:5" ht="12.75">
      <c r="A130" t="s">
        <v>58</v>
      </c>
      <c r="E130" s="39" t="s">
        <v>86</v>
      </c>
    </row>
    <row r="131" spans="1:16" ht="25.5">
      <c r="A131" t="s">
        <v>49</v>
      </c>
      <c s="34" t="s">
        <v>176</v>
      </c>
      <c s="34" t="s">
        <v>177</v>
      </c>
      <c s="35" t="s">
        <v>47</v>
      </c>
      <c s="6" t="s">
        <v>178</v>
      </c>
      <c s="36" t="s">
        <v>62</v>
      </c>
      <c s="37">
        <v>12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84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138</v>
      </c>
    </row>
    <row r="134" spans="1:5" ht="12.75">
      <c r="A134" t="s">
        <v>58</v>
      </c>
      <c r="E134" s="39" t="s">
        <v>86</v>
      </c>
    </row>
    <row r="135" spans="1:16" ht="25.5">
      <c r="A135" t="s">
        <v>49</v>
      </c>
      <c s="34" t="s">
        <v>179</v>
      </c>
      <c s="34" t="s">
        <v>180</v>
      </c>
      <c s="35" t="s">
        <v>47</v>
      </c>
      <c s="6" t="s">
        <v>181</v>
      </c>
      <c s="36" t="s">
        <v>62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84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138</v>
      </c>
    </row>
    <row r="138" spans="1:5" ht="12.75">
      <c r="A138" t="s">
        <v>58</v>
      </c>
      <c r="E138" s="39" t="s">
        <v>86</v>
      </c>
    </row>
    <row r="139" spans="1:16" ht="12.75">
      <c r="A139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62</v>
      </c>
      <c s="37">
        <v>14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84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12.75">
      <c r="A142" t="s">
        <v>58</v>
      </c>
      <c r="E142" s="39" t="s">
        <v>86</v>
      </c>
    </row>
    <row r="143" spans="1:16" ht="12.75">
      <c r="A143" t="s">
        <v>49</v>
      </c>
      <c s="34" t="s">
        <v>185</v>
      </c>
      <c s="34" t="s">
        <v>186</v>
      </c>
      <c s="35" t="s">
        <v>47</v>
      </c>
      <c s="6" t="s">
        <v>187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84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63</v>
      </c>
    </row>
    <row r="146" spans="1:5" ht="12.75">
      <c r="A146" t="s">
        <v>58</v>
      </c>
      <c r="E146" s="39" t="s">
        <v>86</v>
      </c>
    </row>
    <row r="147" spans="1:16" ht="12.75">
      <c r="A147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62</v>
      </c>
      <c s="37">
        <v>38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84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63</v>
      </c>
    </row>
    <row r="150" spans="1:5" ht="12.75">
      <c r="A150" t="s">
        <v>58</v>
      </c>
      <c r="E150" s="39" t="s">
        <v>86</v>
      </c>
    </row>
    <row r="151" spans="1:16" ht="12.75">
      <c r="A151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62</v>
      </c>
      <c s="37">
        <v>17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84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86</v>
      </c>
    </row>
    <row r="155" spans="1:16" ht="12.75">
      <c r="A155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83</v>
      </c>
      <c s="37">
        <v>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197</v>
      </c>
    </row>
    <row r="158" spans="1:5" ht="12.75">
      <c r="A158" t="s">
        <v>58</v>
      </c>
      <c r="E158" s="39" t="s">
        <v>86</v>
      </c>
    </row>
    <row r="159" spans="1:16" ht="12.75">
      <c r="A159" t="s">
        <v>49</v>
      </c>
      <c s="34" t="s">
        <v>198</v>
      </c>
      <c s="34" t="s">
        <v>199</v>
      </c>
      <c s="35" t="s">
        <v>47</v>
      </c>
      <c s="6" t="s">
        <v>200</v>
      </c>
      <c s="36" t="s">
        <v>62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197</v>
      </c>
    </row>
    <row r="162" spans="1:5" ht="12.75">
      <c r="A162" t="s">
        <v>58</v>
      </c>
      <c r="E162" s="39" t="s">
        <v>86</v>
      </c>
    </row>
    <row r="163" spans="1:16" ht="12.75">
      <c r="A163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62</v>
      </c>
      <c s="37">
        <v>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63</v>
      </c>
    </row>
    <row r="166" spans="1:5" ht="12.75">
      <c r="A166" t="s">
        <v>58</v>
      </c>
      <c r="E166" s="39" t="s">
        <v>86</v>
      </c>
    </row>
    <row r="167" spans="1:13" ht="12.75">
      <c r="A167" t="s">
        <v>46</v>
      </c>
      <c r="C167" s="31" t="s">
        <v>26</v>
      </c>
      <c r="E167" s="33" t="s">
        <v>204</v>
      </c>
      <c r="J167" s="32">
        <f>0</f>
      </c>
      <c s="32">
        <f>0</f>
      </c>
      <c s="32">
        <f>0+L168+L172+L176+L180+L184+L188+L192+L196+L200+L204+L208+L212+L216+L220+L224+L228+L232</f>
      </c>
      <c s="32">
        <f>0+M168+M172+M176+M180+M184+M188+M192+M196+M200+M204+M208+M212+M216+M220+M224+M228+M232</f>
      </c>
    </row>
    <row r="168" spans="1:16" ht="12.75">
      <c r="A168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62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84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208</v>
      </c>
    </row>
    <row r="171" spans="1:5" ht="12.75">
      <c r="A171" t="s">
        <v>58</v>
      </c>
      <c r="E171" s="39" t="s">
        <v>86</v>
      </c>
    </row>
    <row r="172" spans="1:16" ht="12.75">
      <c r="A172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84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208</v>
      </c>
    </row>
    <row r="175" spans="1:5" ht="12.75">
      <c r="A175" t="s">
        <v>58</v>
      </c>
      <c r="E175" s="39" t="s">
        <v>86</v>
      </c>
    </row>
    <row r="176" spans="1:16" ht="12.75">
      <c r="A176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62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208</v>
      </c>
    </row>
    <row r="179" spans="1:5" ht="51">
      <c r="A179" t="s">
        <v>58</v>
      </c>
      <c r="E179" s="39" t="s">
        <v>215</v>
      </c>
    </row>
    <row r="180" spans="1:16" ht="12.75">
      <c r="A180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62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84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208</v>
      </c>
    </row>
    <row r="183" spans="1:5" ht="12.75">
      <c r="A183" t="s">
        <v>58</v>
      </c>
      <c r="E183" s="39" t="s">
        <v>86</v>
      </c>
    </row>
    <row r="184" spans="1:16" ht="12.75">
      <c r="A184" t="s">
        <v>49</v>
      </c>
      <c s="34" t="s">
        <v>219</v>
      </c>
      <c s="34" t="s">
        <v>220</v>
      </c>
      <c s="35" t="s">
        <v>47</v>
      </c>
      <c s="6" t="s">
        <v>221</v>
      </c>
      <c s="36" t="s">
        <v>62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208</v>
      </c>
    </row>
    <row r="187" spans="1:5" ht="12.75">
      <c r="A187" t="s">
        <v>58</v>
      </c>
      <c r="E187" s="39" t="s">
        <v>222</v>
      </c>
    </row>
    <row r="188" spans="1:16" ht="12.75">
      <c r="A188" t="s">
        <v>49</v>
      </c>
      <c s="34" t="s">
        <v>223</v>
      </c>
      <c s="34" t="s">
        <v>224</v>
      </c>
      <c s="35" t="s">
        <v>47</v>
      </c>
      <c s="6" t="s">
        <v>225</v>
      </c>
      <c s="36" t="s">
        <v>62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84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208</v>
      </c>
    </row>
    <row r="191" spans="1:5" ht="12.75">
      <c r="A191" t="s">
        <v>58</v>
      </c>
      <c r="E191" s="39" t="s">
        <v>86</v>
      </c>
    </row>
    <row r="192" spans="1:16" ht="12.75">
      <c r="A192" t="s">
        <v>49</v>
      </c>
      <c s="34" t="s">
        <v>226</v>
      </c>
      <c s="34" t="s">
        <v>227</v>
      </c>
      <c s="35" t="s">
        <v>47</v>
      </c>
      <c s="6" t="s">
        <v>228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208</v>
      </c>
    </row>
    <row r="195" spans="1:5" ht="12.75">
      <c r="A195" t="s">
        <v>58</v>
      </c>
      <c r="E195" s="39" t="s">
        <v>228</v>
      </c>
    </row>
    <row r="196" spans="1:16" ht="12.75">
      <c r="A196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84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208</v>
      </c>
    </row>
    <row r="199" spans="1:5" ht="12.75">
      <c r="A199" t="s">
        <v>58</v>
      </c>
      <c r="E199" s="39" t="s">
        <v>86</v>
      </c>
    </row>
    <row r="200" spans="1:16" ht="12.75">
      <c r="A200" t="s">
        <v>49</v>
      </c>
      <c s="34" t="s">
        <v>232</v>
      </c>
      <c s="34" t="s">
        <v>233</v>
      </c>
      <c s="35" t="s">
        <v>47</v>
      </c>
      <c s="6" t="s">
        <v>234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84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208</v>
      </c>
    </row>
    <row r="203" spans="1:5" ht="12.75">
      <c r="A203" t="s">
        <v>58</v>
      </c>
      <c r="E203" s="39" t="s">
        <v>86</v>
      </c>
    </row>
    <row r="204" spans="1:16" ht="12.75">
      <c r="A204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67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208</v>
      </c>
    </row>
    <row r="207" spans="1:5" ht="63.75">
      <c r="A207" t="s">
        <v>58</v>
      </c>
      <c r="E207" s="39" t="s">
        <v>238</v>
      </c>
    </row>
    <row r="208" spans="1:16" ht="12.75">
      <c r="A208" t="s">
        <v>49</v>
      </c>
      <c s="34" t="s">
        <v>239</v>
      </c>
      <c s="34" t="s">
        <v>240</v>
      </c>
      <c s="35" t="s">
        <v>47</v>
      </c>
      <c s="6" t="s">
        <v>241</v>
      </c>
      <c s="36" t="s">
        <v>67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208</v>
      </c>
    </row>
    <row r="211" spans="1:5" ht="63.75">
      <c r="A211" t="s">
        <v>58</v>
      </c>
      <c r="E211" s="39" t="s">
        <v>242</v>
      </c>
    </row>
    <row r="212" spans="1:16" ht="12.75">
      <c r="A212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84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63</v>
      </c>
    </row>
    <row r="215" spans="1:5" ht="12.75">
      <c r="A215" t="s">
        <v>58</v>
      </c>
      <c r="E215" s="39" t="s">
        <v>86</v>
      </c>
    </row>
    <row r="216" spans="1:16" ht="12.75">
      <c r="A216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84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63</v>
      </c>
    </row>
    <row r="219" spans="1:5" ht="12.75">
      <c r="A219" t="s">
        <v>58</v>
      </c>
      <c r="E219" s="39" t="s">
        <v>86</v>
      </c>
    </row>
    <row r="220" spans="1:16" ht="12.75">
      <c r="A220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62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84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208</v>
      </c>
    </row>
    <row r="223" spans="1:5" ht="12.75">
      <c r="A223" t="s">
        <v>58</v>
      </c>
      <c r="E223" s="39" t="s">
        <v>86</v>
      </c>
    </row>
    <row r="224" spans="1:16" ht="12.75">
      <c r="A224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67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63</v>
      </c>
    </row>
    <row r="227" spans="1:5" ht="12.75">
      <c r="A227" t="s">
        <v>58</v>
      </c>
      <c r="E227" s="39" t="s">
        <v>254</v>
      </c>
    </row>
    <row r="228" spans="1:16" ht="12.75">
      <c r="A228" t="s">
        <v>49</v>
      </c>
      <c s="34" t="s">
        <v>255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63</v>
      </c>
    </row>
    <row r="231" spans="1:5" ht="12.75">
      <c r="A231" t="s">
        <v>58</v>
      </c>
      <c r="E231" s="39" t="s">
        <v>257</v>
      </c>
    </row>
    <row r="232" spans="1:16" ht="12.75">
      <c r="A232" t="s">
        <v>49</v>
      </c>
      <c s="34" t="s">
        <v>258</v>
      </c>
      <c s="34" t="s">
        <v>259</v>
      </c>
      <c s="35" t="s">
        <v>47</v>
      </c>
      <c s="6" t="s">
        <v>260</v>
      </c>
      <c s="36" t="s">
        <v>67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63</v>
      </c>
    </row>
    <row r="235" spans="1:5" ht="12.75">
      <c r="A235" t="s">
        <v>58</v>
      </c>
      <c r="E235" s="39" t="s">
        <v>261</v>
      </c>
    </row>
    <row r="236" spans="1:13" ht="12.75">
      <c r="A236" t="s">
        <v>46</v>
      </c>
      <c r="C236" s="31" t="s">
        <v>69</v>
      </c>
      <c r="E236" s="33" t="s">
        <v>262</v>
      </c>
      <c r="J236" s="32">
        <f>0</f>
      </c>
      <c s="32">
        <f>0</f>
      </c>
      <c s="32">
        <f>0+L237+L241+L245+L249+L253+L257+L261+L265+L269+L273+L277+L281+L285+L289+L293+L297+L301+L305+L309</f>
      </c>
      <c s="32">
        <f>0+M237+M241+M245+M249+M253+M257+M261+M265+M269+M273+M277+M281+M285+M289+M293+M297+M301+M305+M309</f>
      </c>
    </row>
    <row r="237" spans="1:16" ht="25.5">
      <c r="A237" t="s">
        <v>49</v>
      </c>
      <c s="34" t="s">
        <v>263</v>
      </c>
      <c s="34" t="s">
        <v>264</v>
      </c>
      <c s="35" t="s">
        <v>47</v>
      </c>
      <c s="6" t="s">
        <v>265</v>
      </c>
      <c s="36" t="s">
        <v>62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84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266</v>
      </c>
    </row>
    <row r="240" spans="1:5" ht="12.75">
      <c r="A240" t="s">
        <v>58</v>
      </c>
      <c r="E240" s="39" t="s">
        <v>86</v>
      </c>
    </row>
    <row r="241" spans="1:16" ht="12.75">
      <c r="A241" t="s">
        <v>49</v>
      </c>
      <c s="34" t="s">
        <v>267</v>
      </c>
      <c s="34" t="s">
        <v>268</v>
      </c>
      <c s="35" t="s">
        <v>47</v>
      </c>
      <c s="6" t="s">
        <v>269</v>
      </c>
      <c s="36" t="s">
        <v>62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84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266</v>
      </c>
    </row>
    <row r="244" spans="1:5" ht="12.75">
      <c r="A244" t="s">
        <v>58</v>
      </c>
      <c r="E244" s="39" t="s">
        <v>86</v>
      </c>
    </row>
    <row r="245" spans="1:16" ht="12.75">
      <c r="A245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67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63</v>
      </c>
    </row>
    <row r="248" spans="1:5" ht="38.25">
      <c r="A248" t="s">
        <v>58</v>
      </c>
      <c r="E248" s="39" t="s">
        <v>273</v>
      </c>
    </row>
    <row r="249" spans="1:16" ht="25.5">
      <c r="A249" t="s">
        <v>49</v>
      </c>
      <c s="34" t="s">
        <v>274</v>
      </c>
      <c s="34" t="s">
        <v>275</v>
      </c>
      <c s="35" t="s">
        <v>47</v>
      </c>
      <c s="6" t="s">
        <v>276</v>
      </c>
      <c s="36" t="s">
        <v>62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84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277</v>
      </c>
    </row>
    <row r="252" spans="1:5" ht="12.75">
      <c r="A252" t="s">
        <v>58</v>
      </c>
      <c r="E252" s="39" t="s">
        <v>86</v>
      </c>
    </row>
    <row r="253" spans="1:16" ht="12.75">
      <c r="A253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62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277</v>
      </c>
    </row>
    <row r="256" spans="1:5" ht="12.75">
      <c r="A256" t="s">
        <v>58</v>
      </c>
      <c r="E256" s="39" t="s">
        <v>281</v>
      </c>
    </row>
    <row r="257" spans="1:16" ht="12.75">
      <c r="A257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84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277</v>
      </c>
    </row>
    <row r="260" spans="1:5" ht="12.75">
      <c r="A260" t="s">
        <v>58</v>
      </c>
      <c r="E260" s="39" t="s">
        <v>86</v>
      </c>
    </row>
    <row r="261" spans="1:16" ht="12.75">
      <c r="A261" t="s">
        <v>49</v>
      </c>
      <c s="34" t="s">
        <v>285</v>
      </c>
      <c s="34" t="s">
        <v>286</v>
      </c>
      <c s="35" t="s">
        <v>47</v>
      </c>
      <c s="6" t="s">
        <v>287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84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277</v>
      </c>
    </row>
    <row r="264" spans="1:5" ht="12.75">
      <c r="A264" t="s">
        <v>58</v>
      </c>
      <c r="E264" s="39" t="s">
        <v>86</v>
      </c>
    </row>
    <row r="265" spans="1:16" ht="12.75">
      <c r="A265" t="s">
        <v>49</v>
      </c>
      <c s="34" t="s">
        <v>288</v>
      </c>
      <c s="34" t="s">
        <v>289</v>
      </c>
      <c s="35" t="s">
        <v>47</v>
      </c>
      <c s="6" t="s">
        <v>290</v>
      </c>
      <c s="36" t="s">
        <v>62</v>
      </c>
      <c s="37">
        <v>3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291</v>
      </c>
    </row>
    <row r="268" spans="1:5" ht="51">
      <c r="A268" t="s">
        <v>58</v>
      </c>
      <c r="E268" s="39" t="s">
        <v>292</v>
      </c>
    </row>
    <row r="269" spans="1:16" ht="12.75">
      <c r="A26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3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84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291</v>
      </c>
    </row>
    <row r="272" spans="1:5" ht="12.75">
      <c r="A272" t="s">
        <v>58</v>
      </c>
      <c r="E272" s="39" t="s">
        <v>86</v>
      </c>
    </row>
    <row r="273" spans="1:16" ht="12.75">
      <c r="A273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291</v>
      </c>
    </row>
    <row r="276" spans="1:5" ht="51">
      <c r="A276" t="s">
        <v>58</v>
      </c>
      <c r="E276" s="39" t="s">
        <v>299</v>
      </c>
    </row>
    <row r="277" spans="1:16" ht="12.75">
      <c r="A277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84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291</v>
      </c>
    </row>
    <row r="280" spans="1:5" ht="12.75">
      <c r="A280" t="s">
        <v>58</v>
      </c>
      <c r="E280" s="39" t="s">
        <v>86</v>
      </c>
    </row>
    <row r="281" spans="1:16" ht="12.75">
      <c r="A281" t="s">
        <v>49</v>
      </c>
      <c s="34" t="s">
        <v>303</v>
      </c>
      <c s="34" t="s">
        <v>304</v>
      </c>
      <c s="35" t="s">
        <v>47</v>
      </c>
      <c s="6" t="s">
        <v>305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291</v>
      </c>
    </row>
    <row r="284" spans="1:5" ht="51">
      <c r="A284" t="s">
        <v>58</v>
      </c>
      <c r="E284" s="39" t="s">
        <v>306</v>
      </c>
    </row>
    <row r="285" spans="1:16" ht="12.75">
      <c r="A285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84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291</v>
      </c>
    </row>
    <row r="288" spans="1:5" ht="12.75">
      <c r="A288" t="s">
        <v>58</v>
      </c>
      <c r="E288" s="39" t="s">
        <v>86</v>
      </c>
    </row>
    <row r="289" spans="1:16" ht="12.75">
      <c r="A289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63</v>
      </c>
    </row>
    <row r="292" spans="1:5" ht="51">
      <c r="A292" t="s">
        <v>58</v>
      </c>
      <c r="E292" s="39" t="s">
        <v>313</v>
      </c>
    </row>
    <row r="293" spans="1:16" ht="12.75">
      <c r="A293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67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53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57</v>
      </c>
    </row>
    <row r="296" spans="1:5" ht="12.75">
      <c r="A296" t="s">
        <v>58</v>
      </c>
      <c r="E296" s="39" t="s">
        <v>317</v>
      </c>
    </row>
    <row r="297" spans="1:16" ht="12.75">
      <c r="A297" t="s">
        <v>49</v>
      </c>
      <c s="34" t="s">
        <v>318</v>
      </c>
      <c s="34" t="s">
        <v>319</v>
      </c>
      <c s="35" t="s">
        <v>47</v>
      </c>
      <c s="6" t="s">
        <v>320</v>
      </c>
      <c s="36" t="s">
        <v>62</v>
      </c>
      <c s="37">
        <v>6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84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321</v>
      </c>
    </row>
    <row r="300" spans="1:5" ht="12.75">
      <c r="A300" t="s">
        <v>58</v>
      </c>
      <c r="E300" s="39" t="s">
        <v>86</v>
      </c>
    </row>
    <row r="301" spans="1:16" ht="12.75">
      <c r="A301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6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84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321</v>
      </c>
    </row>
    <row r="304" spans="1:5" ht="12.75">
      <c r="A304" t="s">
        <v>58</v>
      </c>
      <c r="E304" s="39" t="s">
        <v>86</v>
      </c>
    </row>
    <row r="305" spans="1:16" ht="25.5">
      <c r="A305" t="s">
        <v>49</v>
      </c>
      <c s="34" t="s">
        <v>325</v>
      </c>
      <c s="34" t="s">
        <v>326</v>
      </c>
      <c s="35" t="s">
        <v>47</v>
      </c>
      <c s="6" t="s">
        <v>327</v>
      </c>
      <c s="36" t="s">
        <v>62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63</v>
      </c>
    </row>
    <row r="308" spans="1:5" ht="38.25">
      <c r="A308" t="s">
        <v>58</v>
      </c>
      <c r="E308" s="39" t="s">
        <v>328</v>
      </c>
    </row>
    <row r="309" spans="1:16" ht="25.5">
      <c r="A309" t="s">
        <v>49</v>
      </c>
      <c s="34" t="s">
        <v>329</v>
      </c>
      <c s="34" t="s">
        <v>330</v>
      </c>
      <c s="35" t="s">
        <v>47</v>
      </c>
      <c s="6" t="s">
        <v>331</v>
      </c>
      <c s="36" t="s">
        <v>62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63</v>
      </c>
    </row>
    <row r="312" spans="1:5" ht="25.5">
      <c r="A312" t="s">
        <v>58</v>
      </c>
      <c r="E312" s="39" t="s">
        <v>332</v>
      </c>
    </row>
    <row r="313" spans="1:13" ht="12.75">
      <c r="A313" t="s">
        <v>46</v>
      </c>
      <c r="C313" s="31" t="s">
        <v>333</v>
      </c>
      <c r="E313" s="33" t="s">
        <v>334</v>
      </c>
      <c r="J313" s="32">
        <f>0</f>
      </c>
      <c s="32">
        <f>0</f>
      </c>
      <c s="32">
        <f>0+L314+L318+L322+L326+L330+L334+L338+L342+L346+L350+L354+L358</f>
      </c>
      <c s="32">
        <f>0+M314+M318+M322+M326+M330+M334+M338+M342+M346+M350+M354+M358</f>
      </c>
    </row>
    <row r="314" spans="1:16" ht="12.75">
      <c r="A314" t="s">
        <v>49</v>
      </c>
      <c s="34" t="s">
        <v>335</v>
      </c>
      <c s="34" t="s">
        <v>336</v>
      </c>
      <c s="35" t="s">
        <v>47</v>
      </c>
      <c s="6" t="s">
        <v>337</v>
      </c>
      <c s="36" t="s">
        <v>62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55</v>
      </c>
    </row>
    <row r="316" spans="1:5" ht="12.75">
      <c r="A316" s="35" t="s">
        <v>56</v>
      </c>
      <c r="E316" s="40" t="s">
        <v>63</v>
      </c>
    </row>
    <row r="317" spans="1:5" ht="12.75">
      <c r="A317" t="s">
        <v>58</v>
      </c>
      <c r="E317" s="39" t="s">
        <v>338</v>
      </c>
    </row>
    <row r="318" spans="1:16" ht="12.75">
      <c r="A318" t="s">
        <v>49</v>
      </c>
      <c s="34" t="s">
        <v>339</v>
      </c>
      <c s="34" t="s">
        <v>340</v>
      </c>
      <c s="35" t="s">
        <v>47</v>
      </c>
      <c s="6" t="s">
        <v>341</v>
      </c>
      <c s="36" t="s">
        <v>62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84</v>
      </c>
      <c>
        <f>(M318*21)/100</f>
      </c>
      <c t="s">
        <v>27</v>
      </c>
    </row>
    <row r="319" spans="1:5" ht="12.75">
      <c r="A319" s="35" t="s">
        <v>54</v>
      </c>
      <c r="E319" s="39" t="s">
        <v>55</v>
      </c>
    </row>
    <row r="320" spans="1:5" ht="12.75">
      <c r="A320" s="35" t="s">
        <v>56</v>
      </c>
      <c r="E320" s="40" t="s">
        <v>63</v>
      </c>
    </row>
    <row r="321" spans="1:5" ht="12.75">
      <c r="A321" t="s">
        <v>58</v>
      </c>
      <c r="E321" s="39" t="s">
        <v>86</v>
      </c>
    </row>
    <row r="322" spans="1:16" ht="12.75">
      <c r="A322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62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55</v>
      </c>
    </row>
    <row r="324" spans="1:5" ht="12.75">
      <c r="A324" s="35" t="s">
        <v>56</v>
      </c>
      <c r="E324" s="40" t="s">
        <v>63</v>
      </c>
    </row>
    <row r="325" spans="1:5" ht="12.75">
      <c r="A325" t="s">
        <v>58</v>
      </c>
      <c r="E325" s="39" t="s">
        <v>344</v>
      </c>
    </row>
    <row r="326" spans="1:16" ht="12.75">
      <c r="A326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62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84</v>
      </c>
      <c>
        <f>(M326*21)/100</f>
      </c>
      <c t="s">
        <v>27</v>
      </c>
    </row>
    <row r="327" spans="1:5" ht="12.75">
      <c r="A327" s="35" t="s">
        <v>54</v>
      </c>
      <c r="E327" s="39" t="s">
        <v>55</v>
      </c>
    </row>
    <row r="328" spans="1:5" ht="12.75">
      <c r="A328" s="35" t="s">
        <v>56</v>
      </c>
      <c r="E328" s="40" t="s">
        <v>63</v>
      </c>
    </row>
    <row r="329" spans="1:5" ht="12.75">
      <c r="A329" t="s">
        <v>58</v>
      </c>
      <c r="E329" s="39" t="s">
        <v>86</v>
      </c>
    </row>
    <row r="330" spans="1:16" ht="12.75">
      <c r="A330" t="s">
        <v>49</v>
      </c>
      <c s="34" t="s">
        <v>348</v>
      </c>
      <c s="34" t="s">
        <v>279</v>
      </c>
      <c s="35" t="s">
        <v>47</v>
      </c>
      <c s="6" t="s">
        <v>349</v>
      </c>
      <c s="36" t="s">
        <v>62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63</v>
      </c>
    </row>
    <row r="333" spans="1:5" ht="12.75">
      <c r="A333" t="s">
        <v>58</v>
      </c>
      <c r="E333" s="39" t="s">
        <v>350</v>
      </c>
    </row>
    <row r="334" spans="1:16" ht="12.75">
      <c r="A334" t="s">
        <v>49</v>
      </c>
      <c s="34" t="s">
        <v>351</v>
      </c>
      <c s="34" t="s">
        <v>352</v>
      </c>
      <c s="35" t="s">
        <v>47</v>
      </c>
      <c s="6" t="s">
        <v>353</v>
      </c>
      <c s="36" t="s">
        <v>62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84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63</v>
      </c>
    </row>
    <row r="337" spans="1:5" ht="12.75">
      <c r="A337" t="s">
        <v>58</v>
      </c>
      <c r="E337" s="39" t="s">
        <v>86</v>
      </c>
    </row>
    <row r="338" spans="1:16" ht="12.75">
      <c r="A338" t="s">
        <v>49</v>
      </c>
      <c s="34" t="s">
        <v>354</v>
      </c>
      <c s="34" t="s">
        <v>355</v>
      </c>
      <c s="35" t="s">
        <v>47</v>
      </c>
      <c s="6" t="s">
        <v>356</v>
      </c>
      <c s="36" t="s">
        <v>62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84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63</v>
      </c>
    </row>
    <row r="341" spans="1:5" ht="12.75">
      <c r="A341" t="s">
        <v>58</v>
      </c>
      <c r="E341" s="39" t="s">
        <v>86</v>
      </c>
    </row>
    <row r="342" spans="1:16" ht="12.75">
      <c r="A342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67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53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63</v>
      </c>
    </row>
    <row r="345" spans="1:5" ht="12.75">
      <c r="A345" t="s">
        <v>58</v>
      </c>
      <c r="E345" s="39" t="s">
        <v>360</v>
      </c>
    </row>
    <row r="346" spans="1:16" ht="25.5">
      <c r="A346" t="s">
        <v>49</v>
      </c>
      <c s="34" t="s">
        <v>361</v>
      </c>
      <c s="34" t="s">
        <v>362</v>
      </c>
      <c s="35" t="s">
        <v>363</v>
      </c>
      <c s="6" t="s">
        <v>364</v>
      </c>
      <c s="36" t="s">
        <v>117</v>
      </c>
      <c s="37">
        <v>17.6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63</v>
      </c>
    </row>
    <row r="349" spans="1:5" ht="165.75">
      <c r="A349" t="s">
        <v>58</v>
      </c>
      <c r="E349" s="39" t="s">
        <v>118</v>
      </c>
    </row>
    <row r="350" spans="1:16" ht="25.5">
      <c r="A350" t="s">
        <v>49</v>
      </c>
      <c s="34" t="s">
        <v>365</v>
      </c>
      <c s="34" t="s">
        <v>366</v>
      </c>
      <c s="35" t="s">
        <v>367</v>
      </c>
      <c s="6" t="s">
        <v>368</v>
      </c>
      <c s="36" t="s">
        <v>117</v>
      </c>
      <c s="37">
        <v>0.09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63</v>
      </c>
    </row>
    <row r="353" spans="1:5" ht="165.75">
      <c r="A353" t="s">
        <v>58</v>
      </c>
      <c r="E353" s="39" t="s">
        <v>118</v>
      </c>
    </row>
    <row r="354" spans="1:16" ht="38.25">
      <c r="A354" t="s">
        <v>49</v>
      </c>
      <c s="34" t="s">
        <v>369</v>
      </c>
      <c s="34" t="s">
        <v>370</v>
      </c>
      <c s="35" t="s">
        <v>371</v>
      </c>
      <c s="6" t="s">
        <v>372</v>
      </c>
      <c s="36" t="s">
        <v>117</v>
      </c>
      <c s="37">
        <v>0.424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63</v>
      </c>
    </row>
    <row r="357" spans="1:5" ht="165.75">
      <c r="A357" t="s">
        <v>58</v>
      </c>
      <c r="E357" s="39" t="s">
        <v>118</v>
      </c>
    </row>
    <row r="358" spans="1:16" ht="25.5">
      <c r="A358" t="s">
        <v>49</v>
      </c>
      <c s="34" t="s">
        <v>373</v>
      </c>
      <c s="34" t="s">
        <v>374</v>
      </c>
      <c s="35" t="s">
        <v>375</v>
      </c>
      <c s="6" t="s">
        <v>376</v>
      </c>
      <c s="36" t="s">
        <v>117</v>
      </c>
      <c s="37">
        <v>1.65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63</v>
      </c>
    </row>
    <row r="361" spans="1:5" ht="165.75">
      <c r="A361" t="s">
        <v>58</v>
      </c>
      <c r="E361" s="39" t="s">
        <v>118</v>
      </c>
    </row>
    <row r="362" spans="1:13" ht="12.75">
      <c r="A362" t="s">
        <v>46</v>
      </c>
      <c r="C362" s="31" t="s">
        <v>377</v>
      </c>
      <c r="E362" s="33" t="s">
        <v>377</v>
      </c>
      <c r="J362" s="32">
        <f>0</f>
      </c>
      <c s="32">
        <f>0</f>
      </c>
      <c s="32">
        <f>0+L363+L367+L371+L375+L379+L383+L387+L391+L395+L399+L403+L407+L411+L415+L419+L423+L427+L431+L435+L439+L443+L447+L451+L455+L459+L463+L467+L471</f>
      </c>
      <c s="32">
        <f>0+M363+M367+M371+M375+M379+M383+M387+M391+M395+M399+M403+M407+M411+M415+M419+M423+M427+M431+M435+M439+M443+M447+M451+M455+M459+M463+M467+M471</f>
      </c>
    </row>
    <row r="363" spans="1:16" ht="12.75">
      <c r="A363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1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84</v>
      </c>
      <c>
        <f>(M363*21)/100</f>
      </c>
      <c t="s">
        <v>27</v>
      </c>
    </row>
    <row r="364" spans="1:5" ht="12.75">
      <c r="A364" s="35" t="s">
        <v>54</v>
      </c>
      <c r="E364" s="39" t="s">
        <v>55</v>
      </c>
    </row>
    <row r="365" spans="1:5" ht="12.75">
      <c r="A365" s="35" t="s">
        <v>56</v>
      </c>
      <c r="E365" s="40" t="s">
        <v>63</v>
      </c>
    </row>
    <row r="366" spans="1:5" ht="12.75">
      <c r="A366" t="s">
        <v>58</v>
      </c>
      <c r="E366" s="39" t="s">
        <v>86</v>
      </c>
    </row>
    <row r="367" spans="1:16" ht="12.75">
      <c r="A367" t="s">
        <v>49</v>
      </c>
      <c s="34" t="s">
        <v>381</v>
      </c>
      <c s="34" t="s">
        <v>382</v>
      </c>
      <c s="35" t="s">
        <v>47</v>
      </c>
      <c s="6" t="s">
        <v>383</v>
      </c>
      <c s="36" t="s">
        <v>62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84</v>
      </c>
      <c>
        <f>(M367*21)/100</f>
      </c>
      <c t="s">
        <v>27</v>
      </c>
    </row>
    <row r="368" spans="1:5" ht="12.75">
      <c r="A368" s="35" t="s">
        <v>54</v>
      </c>
      <c r="E368" s="39" t="s">
        <v>55</v>
      </c>
    </row>
    <row r="369" spans="1:5" ht="12.75">
      <c r="A369" s="35" t="s">
        <v>56</v>
      </c>
      <c r="E369" s="40" t="s">
        <v>63</v>
      </c>
    </row>
    <row r="370" spans="1:5" ht="12.75">
      <c r="A370" t="s">
        <v>58</v>
      </c>
      <c r="E370" s="39" t="s">
        <v>86</v>
      </c>
    </row>
    <row r="371" spans="1:16" ht="12.75">
      <c r="A371" t="s">
        <v>49</v>
      </c>
      <c s="34" t="s">
        <v>384</v>
      </c>
      <c s="34" t="s">
        <v>385</v>
      </c>
      <c s="35" t="s">
        <v>47</v>
      </c>
      <c s="6" t="s">
        <v>386</v>
      </c>
      <c s="36" t="s">
        <v>62</v>
      </c>
      <c s="37">
        <v>1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84</v>
      </c>
      <c>
        <f>(M371*21)/100</f>
      </c>
      <c t="s">
        <v>27</v>
      </c>
    </row>
    <row r="372" spans="1:5" ht="12.75">
      <c r="A372" s="35" t="s">
        <v>54</v>
      </c>
      <c r="E372" s="39" t="s">
        <v>55</v>
      </c>
    </row>
    <row r="373" spans="1:5" ht="12.75">
      <c r="A373" s="35" t="s">
        <v>56</v>
      </c>
      <c r="E373" s="40" t="s">
        <v>63</v>
      </c>
    </row>
    <row r="374" spans="1:5" ht="12.75">
      <c r="A374" t="s">
        <v>58</v>
      </c>
      <c r="E374" s="39" t="s">
        <v>86</v>
      </c>
    </row>
    <row r="375" spans="1:16" ht="12.75">
      <c r="A375" t="s">
        <v>49</v>
      </c>
      <c s="34" t="s">
        <v>387</v>
      </c>
      <c s="34" t="s">
        <v>388</v>
      </c>
      <c s="35" t="s">
        <v>47</v>
      </c>
      <c s="6" t="s">
        <v>389</v>
      </c>
      <c s="36" t="s">
        <v>62</v>
      </c>
      <c s="37">
        <v>1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84</v>
      </c>
      <c>
        <f>(M375*21)/100</f>
      </c>
      <c t="s">
        <v>27</v>
      </c>
    </row>
    <row r="376" spans="1:5" ht="12.75">
      <c r="A376" s="35" t="s">
        <v>54</v>
      </c>
      <c r="E376" s="39" t="s">
        <v>55</v>
      </c>
    </row>
    <row r="377" spans="1:5" ht="12.75">
      <c r="A377" s="35" t="s">
        <v>56</v>
      </c>
      <c r="E377" s="40" t="s">
        <v>63</v>
      </c>
    </row>
    <row r="378" spans="1:5" ht="12.75">
      <c r="A378" t="s">
        <v>58</v>
      </c>
      <c r="E378" s="39" t="s">
        <v>86</v>
      </c>
    </row>
    <row r="379" spans="1:16" ht="12.75">
      <c r="A379" t="s">
        <v>49</v>
      </c>
      <c s="34" t="s">
        <v>390</v>
      </c>
      <c s="34" t="s">
        <v>391</v>
      </c>
      <c s="35" t="s">
        <v>47</v>
      </c>
      <c s="6" t="s">
        <v>392</v>
      </c>
      <c s="36" t="s">
        <v>62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84</v>
      </c>
      <c>
        <f>(M379*21)/100</f>
      </c>
      <c t="s">
        <v>27</v>
      </c>
    </row>
    <row r="380" spans="1:5" ht="12.75">
      <c r="A380" s="35" t="s">
        <v>54</v>
      </c>
      <c r="E380" s="39" t="s">
        <v>55</v>
      </c>
    </row>
    <row r="381" spans="1:5" ht="12.75">
      <c r="A381" s="35" t="s">
        <v>56</v>
      </c>
      <c r="E381" s="40" t="s">
        <v>63</v>
      </c>
    </row>
    <row r="382" spans="1:5" ht="12.75">
      <c r="A382" t="s">
        <v>58</v>
      </c>
      <c r="E382" s="39" t="s">
        <v>86</v>
      </c>
    </row>
    <row r="383" spans="1:16" ht="12.75">
      <c r="A383" t="s">
        <v>49</v>
      </c>
      <c s="34" t="s">
        <v>393</v>
      </c>
      <c s="34" t="s">
        <v>394</v>
      </c>
      <c s="35" t="s">
        <v>47</v>
      </c>
      <c s="6" t="s">
        <v>395</v>
      </c>
      <c s="36" t="s">
        <v>62</v>
      </c>
      <c s="37">
        <v>1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84</v>
      </c>
      <c>
        <f>(M383*21)/100</f>
      </c>
      <c t="s">
        <v>27</v>
      </c>
    </row>
    <row r="384" spans="1:5" ht="12.75">
      <c r="A384" s="35" t="s">
        <v>54</v>
      </c>
      <c r="E384" s="39" t="s">
        <v>55</v>
      </c>
    </row>
    <row r="385" spans="1:5" ht="12.75">
      <c r="A385" s="35" t="s">
        <v>56</v>
      </c>
      <c r="E385" s="40" t="s">
        <v>63</v>
      </c>
    </row>
    <row r="386" spans="1:5" ht="12.75">
      <c r="A386" t="s">
        <v>58</v>
      </c>
      <c r="E386" s="39" t="s">
        <v>86</v>
      </c>
    </row>
    <row r="387" spans="1:16" ht="12.75">
      <c r="A387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84</v>
      </c>
      <c>
        <f>(M387*21)/100</f>
      </c>
      <c t="s">
        <v>27</v>
      </c>
    </row>
    <row r="388" spans="1:5" ht="12.75">
      <c r="A388" s="35" t="s">
        <v>54</v>
      </c>
      <c r="E388" s="39" t="s">
        <v>55</v>
      </c>
    </row>
    <row r="389" spans="1:5" ht="12.75">
      <c r="A389" s="35" t="s">
        <v>56</v>
      </c>
      <c r="E389" s="40" t="s">
        <v>63</v>
      </c>
    </row>
    <row r="390" spans="1:5" ht="12.75">
      <c r="A390" t="s">
        <v>58</v>
      </c>
      <c r="E390" s="39" t="s">
        <v>86</v>
      </c>
    </row>
    <row r="391" spans="1:16" ht="12.75">
      <c r="A391" t="s">
        <v>49</v>
      </c>
      <c s="34" t="s">
        <v>399</v>
      </c>
      <c s="34" t="s">
        <v>400</v>
      </c>
      <c s="35" t="s">
        <v>47</v>
      </c>
      <c s="6" t="s">
        <v>401</v>
      </c>
      <c s="36" t="s">
        <v>62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84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2.75">
      <c r="A394" t="s">
        <v>58</v>
      </c>
      <c r="E394" s="39" t="s">
        <v>86</v>
      </c>
    </row>
    <row r="395" spans="1:16" ht="12.75">
      <c r="A395" t="s">
        <v>49</v>
      </c>
      <c s="34" t="s">
        <v>402</v>
      </c>
      <c s="34" t="s">
        <v>403</v>
      </c>
      <c s="35" t="s">
        <v>47</v>
      </c>
      <c s="6" t="s">
        <v>404</v>
      </c>
      <c s="36" t="s">
        <v>62</v>
      </c>
      <c s="37">
        <v>1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84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12.75">
      <c r="A398" t="s">
        <v>58</v>
      </c>
      <c r="E398" s="39" t="s">
        <v>86</v>
      </c>
    </row>
    <row r="399" spans="1:16" ht="12.75">
      <c r="A399" t="s">
        <v>49</v>
      </c>
      <c s="34" t="s">
        <v>405</v>
      </c>
      <c s="34" t="s">
        <v>406</v>
      </c>
      <c s="35" t="s">
        <v>47</v>
      </c>
      <c s="6" t="s">
        <v>407</v>
      </c>
      <c s="36" t="s">
        <v>62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84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63</v>
      </c>
    </row>
    <row r="402" spans="1:5" ht="12.75">
      <c r="A402" t="s">
        <v>58</v>
      </c>
      <c r="E402" s="39" t="s">
        <v>86</v>
      </c>
    </row>
    <row r="403" spans="1:16" ht="12.75">
      <c r="A403" t="s">
        <v>49</v>
      </c>
      <c s="34" t="s">
        <v>408</v>
      </c>
      <c s="34" t="s">
        <v>409</v>
      </c>
      <c s="35" t="s">
        <v>47</v>
      </c>
      <c s="6" t="s">
        <v>410</v>
      </c>
      <c s="36" t="s">
        <v>62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12.75">
      <c r="A406" t="s">
        <v>58</v>
      </c>
      <c r="E406" s="39" t="s">
        <v>411</v>
      </c>
    </row>
    <row r="407" spans="1:16" ht="12.75">
      <c r="A407" t="s">
        <v>49</v>
      </c>
      <c s="34" t="s">
        <v>412</v>
      </c>
      <c s="34" t="s">
        <v>413</v>
      </c>
      <c s="35" t="s">
        <v>47</v>
      </c>
      <c s="6" t="s">
        <v>414</v>
      </c>
      <c s="36" t="s">
        <v>62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63</v>
      </c>
    </row>
    <row r="410" spans="1:5" ht="12.75">
      <c r="A410" t="s">
        <v>58</v>
      </c>
      <c r="E410" s="39" t="s">
        <v>415</v>
      </c>
    </row>
    <row r="411" spans="1:16" ht="12.75">
      <c r="A411" t="s">
        <v>49</v>
      </c>
      <c s="34" t="s">
        <v>416</v>
      </c>
      <c s="34" t="s">
        <v>417</v>
      </c>
      <c s="35" t="s">
        <v>47</v>
      </c>
      <c s="6" t="s">
        <v>418</v>
      </c>
      <c s="36" t="s">
        <v>62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84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63</v>
      </c>
    </row>
    <row r="414" spans="1:5" ht="12.75">
      <c r="A414" t="s">
        <v>58</v>
      </c>
      <c r="E414" s="39" t="s">
        <v>86</v>
      </c>
    </row>
    <row r="415" spans="1:16" ht="12.75">
      <c r="A415" t="s">
        <v>49</v>
      </c>
      <c s="34" t="s">
        <v>419</v>
      </c>
      <c s="34" t="s">
        <v>420</v>
      </c>
      <c s="35" t="s">
        <v>47</v>
      </c>
      <c s="6" t="s">
        <v>421</v>
      </c>
      <c s="36" t="s">
        <v>62</v>
      </c>
      <c s="37">
        <v>1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84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63</v>
      </c>
    </row>
    <row r="418" spans="1:5" ht="12.75">
      <c r="A418" t="s">
        <v>58</v>
      </c>
      <c r="E418" s="39" t="s">
        <v>86</v>
      </c>
    </row>
    <row r="419" spans="1:16" ht="12.75">
      <c r="A419" t="s">
        <v>49</v>
      </c>
      <c s="34" t="s">
        <v>422</v>
      </c>
      <c s="34" t="s">
        <v>423</v>
      </c>
      <c s="35" t="s">
        <v>47</v>
      </c>
      <c s="6" t="s">
        <v>424</v>
      </c>
      <c s="36" t="s">
        <v>62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53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114.75">
      <c r="A422" t="s">
        <v>58</v>
      </c>
      <c r="E422" s="39" t="s">
        <v>425</v>
      </c>
    </row>
    <row r="423" spans="1:16" ht="12.75">
      <c r="A423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62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84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2.75">
      <c r="A426" t="s">
        <v>58</v>
      </c>
      <c r="E426" s="39" t="s">
        <v>86</v>
      </c>
    </row>
    <row r="427" spans="1:16" ht="12.75">
      <c r="A427" t="s">
        <v>49</v>
      </c>
      <c s="34" t="s">
        <v>429</v>
      </c>
      <c s="34" t="s">
        <v>430</v>
      </c>
      <c s="35" t="s">
        <v>47</v>
      </c>
      <c s="6" t="s">
        <v>431</v>
      </c>
      <c s="36" t="s">
        <v>62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51">
      <c r="A430" t="s">
        <v>58</v>
      </c>
      <c r="E430" s="39" t="s">
        <v>432</v>
      </c>
    </row>
    <row r="431" spans="1:16" ht="12.75">
      <c r="A431" t="s">
        <v>49</v>
      </c>
      <c s="34" t="s">
        <v>433</v>
      </c>
      <c s="34" t="s">
        <v>434</v>
      </c>
      <c s="35" t="s">
        <v>47</v>
      </c>
      <c s="6" t="s">
        <v>435</v>
      </c>
      <c s="36" t="s">
        <v>62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76.5">
      <c r="A434" t="s">
        <v>58</v>
      </c>
      <c r="E434" s="39" t="s">
        <v>436</v>
      </c>
    </row>
    <row r="435" spans="1:16" ht="12.75">
      <c r="A435" t="s">
        <v>49</v>
      </c>
      <c s="34" t="s">
        <v>437</v>
      </c>
      <c s="34" t="s">
        <v>438</v>
      </c>
      <c s="35" t="s">
        <v>47</v>
      </c>
      <c s="6" t="s">
        <v>439</v>
      </c>
      <c s="36" t="s">
        <v>62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84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2.75">
      <c r="A438" t="s">
        <v>58</v>
      </c>
      <c r="E438" s="39" t="s">
        <v>86</v>
      </c>
    </row>
    <row r="439" spans="1:16" ht="12.75">
      <c r="A439" t="s">
        <v>49</v>
      </c>
      <c s="34" t="s">
        <v>440</v>
      </c>
      <c s="34" t="s">
        <v>441</v>
      </c>
      <c s="35" t="s">
        <v>47</v>
      </c>
      <c s="6" t="s">
        <v>442</v>
      </c>
      <c s="36" t="s">
        <v>62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84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86</v>
      </c>
    </row>
    <row r="443" spans="1:16" ht="12.75">
      <c r="A443" t="s">
        <v>49</v>
      </c>
      <c s="34" t="s">
        <v>443</v>
      </c>
      <c s="34" t="s">
        <v>165</v>
      </c>
      <c s="35" t="s">
        <v>47</v>
      </c>
      <c s="6" t="s">
        <v>166</v>
      </c>
      <c s="36" t="s">
        <v>83</v>
      </c>
      <c s="37">
        <v>5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84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12.75">
      <c r="A446" t="s">
        <v>58</v>
      </c>
      <c r="E446" s="39" t="s">
        <v>86</v>
      </c>
    </row>
    <row r="447" spans="1:16" ht="25.5">
      <c r="A447" t="s">
        <v>49</v>
      </c>
      <c s="34" t="s">
        <v>444</v>
      </c>
      <c s="34" t="s">
        <v>174</v>
      </c>
      <c s="35" t="s">
        <v>47</v>
      </c>
      <c s="6" t="s">
        <v>175</v>
      </c>
      <c s="36" t="s">
        <v>62</v>
      </c>
      <c s="37">
        <v>2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84</v>
      </c>
      <c>
        <f>(M447*21)/100</f>
      </c>
      <c t="s">
        <v>27</v>
      </c>
    </row>
    <row r="448" spans="1:5" ht="12.75">
      <c r="A448" s="35" t="s">
        <v>54</v>
      </c>
      <c r="E448" s="39" t="s">
        <v>55</v>
      </c>
    </row>
    <row r="449" spans="1:5" ht="12.75">
      <c r="A449" s="35" t="s">
        <v>56</v>
      </c>
      <c r="E449" s="40" t="s">
        <v>63</v>
      </c>
    </row>
    <row r="450" spans="1:5" ht="12.75">
      <c r="A450" t="s">
        <v>58</v>
      </c>
      <c r="E450" s="39" t="s">
        <v>86</v>
      </c>
    </row>
    <row r="451" spans="1:16" ht="12.75">
      <c r="A451" t="s">
        <v>49</v>
      </c>
      <c s="34" t="s">
        <v>445</v>
      </c>
      <c s="34" t="s">
        <v>446</v>
      </c>
      <c s="35" t="s">
        <v>47</v>
      </c>
      <c s="6" t="s">
        <v>447</v>
      </c>
      <c s="36" t="s">
        <v>83</v>
      </c>
      <c s="37">
        <v>20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84</v>
      </c>
      <c>
        <f>(M451*21)/100</f>
      </c>
      <c t="s">
        <v>27</v>
      </c>
    </row>
    <row r="452" spans="1:5" ht="12.75">
      <c r="A452" s="35" t="s">
        <v>54</v>
      </c>
      <c r="E452" s="39" t="s">
        <v>55</v>
      </c>
    </row>
    <row r="453" spans="1:5" ht="12.75">
      <c r="A453" s="35" t="s">
        <v>56</v>
      </c>
      <c r="E453" s="40" t="s">
        <v>448</v>
      </c>
    </row>
    <row r="454" spans="1:5" ht="12.75">
      <c r="A454" t="s">
        <v>58</v>
      </c>
      <c r="E454" s="39" t="s">
        <v>86</v>
      </c>
    </row>
    <row r="455" spans="1:16" ht="12.75">
      <c r="A455" t="s">
        <v>49</v>
      </c>
      <c s="34" t="s">
        <v>449</v>
      </c>
      <c s="34" t="s">
        <v>450</v>
      </c>
      <c s="35" t="s">
        <v>47</v>
      </c>
      <c s="6" t="s">
        <v>451</v>
      </c>
      <c s="36" t="s">
        <v>452</v>
      </c>
      <c s="37">
        <v>8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84</v>
      </c>
      <c>
        <f>(M455*21)/100</f>
      </c>
      <c t="s">
        <v>27</v>
      </c>
    </row>
    <row r="456" spans="1:5" ht="12.75">
      <c r="A456" s="35" t="s">
        <v>54</v>
      </c>
      <c r="E456" s="39" t="s">
        <v>55</v>
      </c>
    </row>
    <row r="457" spans="1:5" ht="12.75">
      <c r="A457" s="35" t="s">
        <v>56</v>
      </c>
      <c r="E457" s="40" t="s">
        <v>63</v>
      </c>
    </row>
    <row r="458" spans="1:5" ht="12.75">
      <c r="A458" t="s">
        <v>58</v>
      </c>
      <c r="E458" s="39" t="s">
        <v>86</v>
      </c>
    </row>
    <row r="459" spans="1:16" ht="25.5">
      <c r="A459" t="s">
        <v>49</v>
      </c>
      <c s="34" t="s">
        <v>453</v>
      </c>
      <c s="34" t="s">
        <v>454</v>
      </c>
      <c s="35" t="s">
        <v>47</v>
      </c>
      <c s="6" t="s">
        <v>455</v>
      </c>
      <c s="36" t="s">
        <v>62</v>
      </c>
      <c s="37">
        <v>1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84</v>
      </c>
      <c>
        <f>(M459*21)/100</f>
      </c>
      <c t="s">
        <v>27</v>
      </c>
    </row>
    <row r="460" spans="1:5" ht="12.75">
      <c r="A460" s="35" t="s">
        <v>54</v>
      </c>
      <c r="E460" s="39" t="s">
        <v>55</v>
      </c>
    </row>
    <row r="461" spans="1:5" ht="12.75">
      <c r="A461" s="35" t="s">
        <v>56</v>
      </c>
      <c r="E461" s="40" t="s">
        <v>63</v>
      </c>
    </row>
    <row r="462" spans="1:5" ht="12.75">
      <c r="A462" t="s">
        <v>58</v>
      </c>
      <c r="E462" s="39" t="s">
        <v>86</v>
      </c>
    </row>
    <row r="463" spans="1:16" ht="12.75">
      <c r="A463" t="s">
        <v>49</v>
      </c>
      <c s="34" t="s">
        <v>456</v>
      </c>
      <c s="34" t="s">
        <v>457</v>
      </c>
      <c s="35" t="s">
        <v>47</v>
      </c>
      <c s="6" t="s">
        <v>458</v>
      </c>
      <c s="36" t="s">
        <v>62</v>
      </c>
      <c s="37">
        <v>1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84</v>
      </c>
      <c>
        <f>(M463*21)/100</f>
      </c>
      <c t="s">
        <v>27</v>
      </c>
    </row>
    <row r="464" spans="1:5" ht="12.75">
      <c r="A464" s="35" t="s">
        <v>54</v>
      </c>
      <c r="E464" s="39" t="s">
        <v>55</v>
      </c>
    </row>
    <row r="465" spans="1:5" ht="12.75">
      <c r="A465" s="35" t="s">
        <v>56</v>
      </c>
      <c r="E465" s="40" t="s">
        <v>63</v>
      </c>
    </row>
    <row r="466" spans="1:5" ht="12.75">
      <c r="A466" t="s">
        <v>58</v>
      </c>
      <c r="E466" s="39" t="s">
        <v>86</v>
      </c>
    </row>
    <row r="467" spans="1:16" ht="12.75">
      <c r="A467" t="s">
        <v>49</v>
      </c>
      <c s="34" t="s">
        <v>459</v>
      </c>
      <c s="34" t="s">
        <v>460</v>
      </c>
      <c s="35" t="s">
        <v>47</v>
      </c>
      <c s="6" t="s">
        <v>461</v>
      </c>
      <c s="36" t="s">
        <v>62</v>
      </c>
      <c s="37">
        <v>1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84</v>
      </c>
      <c>
        <f>(M467*21)/100</f>
      </c>
      <c t="s">
        <v>27</v>
      </c>
    </row>
    <row r="468" spans="1:5" ht="12.75">
      <c r="A468" s="35" t="s">
        <v>54</v>
      </c>
      <c r="E468" s="39" t="s">
        <v>55</v>
      </c>
    </row>
    <row r="469" spans="1:5" ht="12.75">
      <c r="A469" s="35" t="s">
        <v>56</v>
      </c>
      <c r="E469" s="40" t="s">
        <v>63</v>
      </c>
    </row>
    <row r="470" spans="1:5" ht="12.75">
      <c r="A470" t="s">
        <v>58</v>
      </c>
      <c r="E470" s="39" t="s">
        <v>86</v>
      </c>
    </row>
    <row r="471" spans="1:16" ht="12.75">
      <c r="A471" t="s">
        <v>49</v>
      </c>
      <c s="34" t="s">
        <v>462</v>
      </c>
      <c s="34" t="s">
        <v>463</v>
      </c>
      <c s="35" t="s">
        <v>47</v>
      </c>
      <c s="6" t="s">
        <v>464</v>
      </c>
      <c s="36" t="s">
        <v>62</v>
      </c>
      <c s="37">
        <v>1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84</v>
      </c>
      <c>
        <f>(M471*21)/100</f>
      </c>
      <c t="s">
        <v>27</v>
      </c>
    </row>
    <row r="472" spans="1:5" ht="12.75">
      <c r="A472" s="35" t="s">
        <v>54</v>
      </c>
      <c r="E472" s="39" t="s">
        <v>55</v>
      </c>
    </row>
    <row r="473" spans="1:5" ht="12.75">
      <c r="A473" s="35" t="s">
        <v>56</v>
      </c>
      <c r="E473" s="40" t="s">
        <v>63</v>
      </c>
    </row>
    <row r="474" spans="1:5" ht="12.75">
      <c r="A474" t="s">
        <v>58</v>
      </c>
      <c r="E474" s="39" t="s">
        <v>86</v>
      </c>
    </row>
    <row r="475" spans="1:13" ht="12.75">
      <c r="A475" t="s">
        <v>46</v>
      </c>
      <c r="C475" s="31" t="s">
        <v>20</v>
      </c>
      <c r="E475" s="33" t="s">
        <v>465</v>
      </c>
      <c r="J475" s="32">
        <f>0</f>
      </c>
      <c s="32">
        <f>0</f>
      </c>
      <c s="32">
        <f>0+L476+L480+L484+L488+L492+L496+L500+L504+L508</f>
      </c>
      <c s="32">
        <f>0+M476+M480+M484+M488+M492+M496+M500+M504+M508</f>
      </c>
    </row>
    <row r="476" spans="1:16" ht="12.75">
      <c r="A476" t="s">
        <v>49</v>
      </c>
      <c s="34" t="s">
        <v>466</v>
      </c>
      <c s="34" t="s">
        <v>467</v>
      </c>
      <c s="35" t="s">
        <v>47</v>
      </c>
      <c s="6" t="s">
        <v>468</v>
      </c>
      <c s="36" t="s">
        <v>452</v>
      </c>
      <c s="37">
        <v>64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53</v>
      </c>
      <c>
        <f>(M476*21)/100</f>
      </c>
      <c t="s">
        <v>27</v>
      </c>
    </row>
    <row r="477" spans="1:5" ht="12.75">
      <c r="A477" s="35" t="s">
        <v>54</v>
      </c>
      <c r="E477" s="39" t="s">
        <v>55</v>
      </c>
    </row>
    <row r="478" spans="1:5" ht="12.75">
      <c r="A478" s="35" t="s">
        <v>56</v>
      </c>
      <c r="E478" s="40" t="s">
        <v>63</v>
      </c>
    </row>
    <row r="479" spans="1:5" ht="12.75">
      <c r="A479" t="s">
        <v>58</v>
      </c>
      <c r="E479" s="39" t="s">
        <v>469</v>
      </c>
    </row>
    <row r="480" spans="1:16" ht="12.75">
      <c r="A480" t="s">
        <v>49</v>
      </c>
      <c s="34" t="s">
        <v>470</v>
      </c>
      <c s="34" t="s">
        <v>471</v>
      </c>
      <c s="35" t="s">
        <v>47</v>
      </c>
      <c s="6" t="s">
        <v>472</v>
      </c>
      <c s="36" t="s">
        <v>62</v>
      </c>
      <c s="37">
        <v>2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84</v>
      </c>
      <c>
        <f>(M480*21)/100</f>
      </c>
      <c t="s">
        <v>27</v>
      </c>
    </row>
    <row r="481" spans="1:5" ht="12.75">
      <c r="A481" s="35" t="s">
        <v>54</v>
      </c>
      <c r="E481" s="39" t="s">
        <v>55</v>
      </c>
    </row>
    <row r="482" spans="1:5" ht="12.75">
      <c r="A482" s="35" t="s">
        <v>56</v>
      </c>
      <c r="E482" s="40" t="s">
        <v>63</v>
      </c>
    </row>
    <row r="483" spans="1:5" ht="12.75">
      <c r="A483" t="s">
        <v>58</v>
      </c>
      <c r="E483" s="39" t="s">
        <v>86</v>
      </c>
    </row>
    <row r="484" spans="1:16" ht="25.5">
      <c r="A484" t="s">
        <v>49</v>
      </c>
      <c s="34" t="s">
        <v>473</v>
      </c>
      <c s="34" t="s">
        <v>474</v>
      </c>
      <c s="35" t="s">
        <v>47</v>
      </c>
      <c s="6" t="s">
        <v>475</v>
      </c>
      <c s="36" t="s">
        <v>62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84</v>
      </c>
      <c>
        <f>(M484*21)/100</f>
      </c>
      <c t="s">
        <v>27</v>
      </c>
    </row>
    <row r="485" spans="1:5" ht="12.75">
      <c r="A485" s="35" t="s">
        <v>54</v>
      </c>
      <c r="E485" s="39" t="s">
        <v>55</v>
      </c>
    </row>
    <row r="486" spans="1:5" ht="12.75">
      <c r="A486" s="35" t="s">
        <v>56</v>
      </c>
      <c r="E486" s="40" t="s">
        <v>63</v>
      </c>
    </row>
    <row r="487" spans="1:5" ht="12.75">
      <c r="A487" t="s">
        <v>58</v>
      </c>
      <c r="E487" s="39" t="s">
        <v>86</v>
      </c>
    </row>
    <row r="488" spans="1:16" ht="12.75">
      <c r="A488" t="s">
        <v>49</v>
      </c>
      <c s="34" t="s">
        <v>476</v>
      </c>
      <c s="34" t="s">
        <v>477</v>
      </c>
      <c s="35" t="s">
        <v>47</v>
      </c>
      <c s="6" t="s">
        <v>478</v>
      </c>
      <c s="36" t="s">
        <v>62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84</v>
      </c>
      <c>
        <f>(M488*21)/100</f>
      </c>
      <c t="s">
        <v>27</v>
      </c>
    </row>
    <row r="489" spans="1:5" ht="12.75">
      <c r="A489" s="35" t="s">
        <v>54</v>
      </c>
      <c r="E489" s="39" t="s">
        <v>55</v>
      </c>
    </row>
    <row r="490" spans="1:5" ht="12.75">
      <c r="A490" s="35" t="s">
        <v>56</v>
      </c>
      <c r="E490" s="40" t="s">
        <v>63</v>
      </c>
    </row>
    <row r="491" spans="1:5" ht="12.75">
      <c r="A491" t="s">
        <v>58</v>
      </c>
      <c r="E491" s="39" t="s">
        <v>86</v>
      </c>
    </row>
    <row r="492" spans="1:16" ht="12.75">
      <c r="A492" t="s">
        <v>49</v>
      </c>
      <c s="34" t="s">
        <v>479</v>
      </c>
      <c s="34" t="s">
        <v>480</v>
      </c>
      <c s="35" t="s">
        <v>47</v>
      </c>
      <c s="6" t="s">
        <v>481</v>
      </c>
      <c s="36" t="s">
        <v>452</v>
      </c>
      <c s="37">
        <v>36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84</v>
      </c>
      <c>
        <f>(M492*21)/100</f>
      </c>
      <c t="s">
        <v>27</v>
      </c>
    </row>
    <row r="493" spans="1:5" ht="12.75">
      <c r="A493" s="35" t="s">
        <v>54</v>
      </c>
      <c r="E493" s="39" t="s">
        <v>55</v>
      </c>
    </row>
    <row r="494" spans="1:5" ht="12.75">
      <c r="A494" s="35" t="s">
        <v>56</v>
      </c>
      <c r="E494" s="40" t="s">
        <v>63</v>
      </c>
    </row>
    <row r="495" spans="1:5" ht="12.75">
      <c r="A495" t="s">
        <v>58</v>
      </c>
      <c r="E495" s="39" t="s">
        <v>86</v>
      </c>
    </row>
    <row r="496" spans="1:16" ht="12.75">
      <c r="A496" t="s">
        <v>49</v>
      </c>
      <c s="34" t="s">
        <v>482</v>
      </c>
      <c s="34" t="s">
        <v>483</v>
      </c>
      <c s="35" t="s">
        <v>47</v>
      </c>
      <c s="6" t="s">
        <v>484</v>
      </c>
      <c s="36" t="s">
        <v>452</v>
      </c>
      <c s="37">
        <v>64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84</v>
      </c>
      <c>
        <f>(M496*21)/100</f>
      </c>
      <c t="s">
        <v>27</v>
      </c>
    </row>
    <row r="497" spans="1:5" ht="12.75">
      <c r="A497" s="35" t="s">
        <v>54</v>
      </c>
      <c r="E497" s="39" t="s">
        <v>55</v>
      </c>
    </row>
    <row r="498" spans="1:5" ht="12.75">
      <c r="A498" s="35" t="s">
        <v>56</v>
      </c>
      <c r="E498" s="40" t="s">
        <v>63</v>
      </c>
    </row>
    <row r="499" spans="1:5" ht="12.75">
      <c r="A499" t="s">
        <v>58</v>
      </c>
      <c r="E499" s="39" t="s">
        <v>86</v>
      </c>
    </row>
    <row r="500" spans="1:16" ht="12.75">
      <c r="A500" t="s">
        <v>49</v>
      </c>
      <c s="34" t="s">
        <v>485</v>
      </c>
      <c s="34" t="s">
        <v>486</v>
      </c>
      <c s="35" t="s">
        <v>47</v>
      </c>
      <c s="6" t="s">
        <v>487</v>
      </c>
      <c s="36" t="s">
        <v>452</v>
      </c>
      <c s="37">
        <v>48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84</v>
      </c>
      <c>
        <f>(M500*21)/100</f>
      </c>
      <c t="s">
        <v>27</v>
      </c>
    </row>
    <row r="501" spans="1:5" ht="12.75">
      <c r="A501" s="35" t="s">
        <v>54</v>
      </c>
      <c r="E501" s="39" t="s">
        <v>55</v>
      </c>
    </row>
    <row r="502" spans="1:5" ht="12.75">
      <c r="A502" s="35" t="s">
        <v>56</v>
      </c>
      <c r="E502" s="40" t="s">
        <v>63</v>
      </c>
    </row>
    <row r="503" spans="1:5" ht="12.75">
      <c r="A503" t="s">
        <v>58</v>
      </c>
      <c r="E503" s="39" t="s">
        <v>86</v>
      </c>
    </row>
    <row r="504" spans="1:16" ht="12.75">
      <c r="A504" t="s">
        <v>49</v>
      </c>
      <c s="34" t="s">
        <v>488</v>
      </c>
      <c s="34" t="s">
        <v>489</v>
      </c>
      <c s="35" t="s">
        <v>47</v>
      </c>
      <c s="6" t="s">
        <v>490</v>
      </c>
      <c s="36" t="s">
        <v>452</v>
      </c>
      <c s="37">
        <v>124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53</v>
      </c>
      <c>
        <f>(M504*21)/100</f>
      </c>
      <c t="s">
        <v>27</v>
      </c>
    </row>
    <row r="505" spans="1:5" ht="12.75">
      <c r="A505" s="35" t="s">
        <v>54</v>
      </c>
      <c r="E505" s="39" t="s">
        <v>55</v>
      </c>
    </row>
    <row r="506" spans="1:5" ht="12.75">
      <c r="A506" s="35" t="s">
        <v>56</v>
      </c>
      <c r="E506" s="40" t="s">
        <v>63</v>
      </c>
    </row>
    <row r="507" spans="1:5" ht="38.25">
      <c r="A507" t="s">
        <v>58</v>
      </c>
      <c r="E507" s="39" t="s">
        <v>491</v>
      </c>
    </row>
    <row r="508" spans="1:16" ht="12.75">
      <c r="A508" t="s">
        <v>49</v>
      </c>
      <c s="34" t="s">
        <v>492</v>
      </c>
      <c s="34" t="s">
        <v>493</v>
      </c>
      <c s="35" t="s">
        <v>47</v>
      </c>
      <c s="6" t="s">
        <v>494</v>
      </c>
      <c s="36" t="s">
        <v>67</v>
      </c>
      <c s="37">
        <v>1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53</v>
      </c>
      <c>
        <f>(M508*21)/100</f>
      </c>
      <c t="s">
        <v>27</v>
      </c>
    </row>
    <row r="509" spans="1:5" ht="12.75">
      <c r="A509" s="35" t="s">
        <v>54</v>
      </c>
      <c r="E509" s="39" t="s">
        <v>55</v>
      </c>
    </row>
    <row r="510" spans="1:5" ht="12.75">
      <c r="A510" s="35" t="s">
        <v>56</v>
      </c>
      <c r="E510" s="40" t="s">
        <v>63</v>
      </c>
    </row>
    <row r="511" spans="1:5" ht="38.25">
      <c r="A511" t="s">
        <v>58</v>
      </c>
      <c r="E511" s="39" t="s">
        <v>495</v>
      </c>
    </row>
    <row r="512" spans="1:13" ht="12.75">
      <c r="A512" t="s">
        <v>46</v>
      </c>
      <c r="C512" s="31" t="s">
        <v>496</v>
      </c>
      <c r="E512" s="33" t="s">
        <v>497</v>
      </c>
      <c r="J512" s="32">
        <f>0</f>
      </c>
      <c s="32">
        <f>0</f>
      </c>
      <c s="32">
        <f>0+L513+L517</f>
      </c>
      <c s="32">
        <f>0+M513+M517</f>
      </c>
    </row>
    <row r="513" spans="1:16" ht="12.75">
      <c r="A513" t="s">
        <v>49</v>
      </c>
      <c s="34" t="s">
        <v>498</v>
      </c>
      <c s="34" t="s">
        <v>499</v>
      </c>
      <c s="35" t="s">
        <v>47</v>
      </c>
      <c s="6" t="s">
        <v>500</v>
      </c>
      <c s="36" t="s">
        <v>62</v>
      </c>
      <c s="37">
        <v>3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84</v>
      </c>
      <c>
        <f>(M513*21)/100</f>
      </c>
      <c t="s">
        <v>27</v>
      </c>
    </row>
    <row r="514" spans="1:5" ht="12.75">
      <c r="A514" s="35" t="s">
        <v>54</v>
      </c>
      <c r="E514" s="39" t="s">
        <v>55</v>
      </c>
    </row>
    <row r="515" spans="1:5" ht="12.75">
      <c r="A515" s="35" t="s">
        <v>56</v>
      </c>
      <c r="E515" s="40" t="s">
        <v>501</v>
      </c>
    </row>
    <row r="516" spans="1:5" ht="12.75">
      <c r="A516" t="s">
        <v>58</v>
      </c>
      <c r="E516" s="39" t="s">
        <v>86</v>
      </c>
    </row>
    <row r="517" spans="1:16" ht="12.75">
      <c r="A517" t="s">
        <v>49</v>
      </c>
      <c s="34" t="s">
        <v>502</v>
      </c>
      <c s="34" t="s">
        <v>503</v>
      </c>
      <c s="35" t="s">
        <v>47</v>
      </c>
      <c s="6" t="s">
        <v>504</v>
      </c>
      <c s="36" t="s">
        <v>62</v>
      </c>
      <c s="37">
        <v>3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84</v>
      </c>
      <c>
        <f>(M517*21)/100</f>
      </c>
      <c t="s">
        <v>27</v>
      </c>
    </row>
    <row r="518" spans="1:5" ht="12.75">
      <c r="A518" s="35" t="s">
        <v>54</v>
      </c>
      <c r="E518" s="39" t="s">
        <v>55</v>
      </c>
    </row>
    <row r="519" spans="1:5" ht="12.75">
      <c r="A519" s="35" t="s">
        <v>56</v>
      </c>
      <c r="E519" s="40" t="s">
        <v>501</v>
      </c>
    </row>
    <row r="520" spans="1:5" ht="12.75">
      <c r="A520" t="s">
        <v>58</v>
      </c>
      <c r="E520" s="39" t="s">
        <v>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505</v>
      </c>
      <c r="E4" s="26" t="s">
        <v>506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509</v>
      </c>
      <c r="E8" s="30" t="s">
        <v>508</v>
      </c>
      <c r="J8" s="29">
        <f>0+J9+J102+J135</f>
      </c>
      <c s="29">
        <f>0+K9+K102+K135</f>
      </c>
      <c s="29">
        <f>0+L9+L102+L135</f>
      </c>
      <c s="29">
        <f>0+M9+M102+M135</f>
      </c>
    </row>
    <row r="9" spans="1:13" ht="12.75">
      <c r="A9" t="s">
        <v>46</v>
      </c>
      <c r="C9" s="31" t="s">
        <v>47</v>
      </c>
      <c r="E9" s="33" t="s">
        <v>510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25.5">
      <c r="A10" t="s">
        <v>49</v>
      </c>
      <c s="34" t="s">
        <v>47</v>
      </c>
      <c s="34" t="s">
        <v>511</v>
      </c>
      <c s="35" t="s">
        <v>47</v>
      </c>
      <c s="6" t="s">
        <v>512</v>
      </c>
      <c s="36" t="s">
        <v>83</v>
      </c>
      <c s="37">
        <v>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513</v>
      </c>
    </row>
    <row r="13" spans="1:5" ht="306">
      <c r="A13" t="s">
        <v>58</v>
      </c>
      <c r="E13" s="39" t="s">
        <v>514</v>
      </c>
    </row>
    <row r="14" spans="1:16" ht="25.5">
      <c r="A14" t="s">
        <v>49</v>
      </c>
      <c s="34" t="s">
        <v>27</v>
      </c>
      <c s="34" t="s">
        <v>515</v>
      </c>
      <c s="35" t="s">
        <v>47</v>
      </c>
      <c s="6" t="s">
        <v>516</v>
      </c>
      <c s="36" t="s">
        <v>83</v>
      </c>
      <c s="37">
        <v>18.4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517</v>
      </c>
    </row>
    <row r="17" spans="1:5" ht="306">
      <c r="A17" t="s">
        <v>58</v>
      </c>
      <c r="E17" s="39" t="s">
        <v>514</v>
      </c>
    </row>
    <row r="18" spans="1:16" ht="12.75">
      <c r="A18" t="s">
        <v>49</v>
      </c>
      <c s="34" t="s">
        <v>26</v>
      </c>
      <c s="34" t="s">
        <v>518</v>
      </c>
      <c s="35" t="s">
        <v>47</v>
      </c>
      <c s="6" t="s">
        <v>519</v>
      </c>
      <c s="36" t="s">
        <v>83</v>
      </c>
      <c s="37">
        <v>42.6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517</v>
      </c>
    </row>
    <row r="21" spans="1:5" ht="12.75">
      <c r="A21" t="s">
        <v>58</v>
      </c>
      <c r="E21" s="39" t="s">
        <v>520</v>
      </c>
    </row>
    <row r="22" spans="1:16" ht="12.75">
      <c r="A22" t="s">
        <v>49</v>
      </c>
      <c s="34" t="s">
        <v>69</v>
      </c>
      <c s="34" t="s">
        <v>521</v>
      </c>
      <c s="35" t="s">
        <v>47</v>
      </c>
      <c s="6" t="s">
        <v>522</v>
      </c>
      <c s="36" t="s">
        <v>62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86</v>
      </c>
    </row>
    <row r="26" spans="1:16" ht="12.75">
      <c r="A26" t="s">
        <v>49</v>
      </c>
      <c s="34" t="s">
        <v>75</v>
      </c>
      <c s="34" t="s">
        <v>523</v>
      </c>
      <c s="35" t="s">
        <v>47</v>
      </c>
      <c s="6" t="s">
        <v>524</v>
      </c>
      <c s="36" t="s">
        <v>83</v>
      </c>
      <c s="37">
        <v>18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86</v>
      </c>
    </row>
    <row r="30" spans="1:16" ht="12.75">
      <c r="A30" t="s">
        <v>49</v>
      </c>
      <c s="34" t="s">
        <v>80</v>
      </c>
      <c s="34" t="s">
        <v>525</v>
      </c>
      <c s="35" t="s">
        <v>47</v>
      </c>
      <c s="6" t="s">
        <v>526</v>
      </c>
      <c s="36" t="s">
        <v>83</v>
      </c>
      <c s="37">
        <v>14.1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527</v>
      </c>
    </row>
    <row r="33" spans="1:5" ht="12.75">
      <c r="A33" t="s">
        <v>58</v>
      </c>
      <c r="E33" s="39" t="s">
        <v>86</v>
      </c>
    </row>
    <row r="34" spans="1:16" ht="12.75">
      <c r="A34" t="s">
        <v>49</v>
      </c>
      <c s="34" t="s">
        <v>87</v>
      </c>
      <c s="34" t="s">
        <v>528</v>
      </c>
      <c s="35" t="s">
        <v>47</v>
      </c>
      <c s="6" t="s">
        <v>529</v>
      </c>
      <c s="36" t="s">
        <v>72</v>
      </c>
      <c s="37">
        <v>146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530</v>
      </c>
    </row>
    <row r="37" spans="1:5" ht="12.75">
      <c r="A37" t="s">
        <v>58</v>
      </c>
      <c r="E37" s="39" t="s">
        <v>86</v>
      </c>
    </row>
    <row r="38" spans="1:16" ht="12.75">
      <c r="A38" t="s">
        <v>49</v>
      </c>
      <c s="34" t="s">
        <v>91</v>
      </c>
      <c s="34" t="s">
        <v>531</v>
      </c>
      <c s="35" t="s">
        <v>47</v>
      </c>
      <c s="6" t="s">
        <v>532</v>
      </c>
      <c s="36" t="s">
        <v>72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533</v>
      </c>
    </row>
    <row r="41" spans="1:5" ht="12.75">
      <c r="A41" t="s">
        <v>58</v>
      </c>
      <c r="E41" s="39" t="s">
        <v>86</v>
      </c>
    </row>
    <row r="42" spans="1:16" ht="25.5">
      <c r="A42" t="s">
        <v>49</v>
      </c>
      <c s="34" t="s">
        <v>94</v>
      </c>
      <c s="34" t="s">
        <v>534</v>
      </c>
      <c s="35" t="s">
        <v>47</v>
      </c>
      <c s="6" t="s">
        <v>535</v>
      </c>
      <c s="36" t="s">
        <v>83</v>
      </c>
      <c s="37">
        <v>2258.703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536</v>
      </c>
    </row>
    <row r="45" spans="1:5" ht="63.75">
      <c r="A45" t="s">
        <v>58</v>
      </c>
      <c r="E45" s="39" t="s">
        <v>537</v>
      </c>
    </row>
    <row r="46" spans="1:16" ht="25.5">
      <c r="A46" t="s">
        <v>49</v>
      </c>
      <c s="34" t="s">
        <v>98</v>
      </c>
      <c s="34" t="s">
        <v>538</v>
      </c>
      <c s="35" t="s">
        <v>47</v>
      </c>
      <c s="6" t="s">
        <v>539</v>
      </c>
      <c s="36" t="s">
        <v>83</v>
      </c>
      <c s="37">
        <v>752.901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536</v>
      </c>
    </row>
    <row r="49" spans="1:5" ht="12.75">
      <c r="A49" t="s">
        <v>58</v>
      </c>
      <c r="E49" s="39" t="s">
        <v>86</v>
      </c>
    </row>
    <row r="50" spans="1:16" ht="12.75">
      <c r="A50" t="s">
        <v>49</v>
      </c>
      <c s="34" t="s">
        <v>103</v>
      </c>
      <c s="34" t="s">
        <v>540</v>
      </c>
      <c s="35" t="s">
        <v>47</v>
      </c>
      <c s="6" t="s">
        <v>541</v>
      </c>
      <c s="36" t="s">
        <v>67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536</v>
      </c>
    </row>
    <row r="53" spans="1:5" ht="38.25">
      <c r="A53" t="s">
        <v>58</v>
      </c>
      <c r="E53" s="39" t="s">
        <v>542</v>
      </c>
    </row>
    <row r="54" spans="1:16" ht="12.75">
      <c r="A54" t="s">
        <v>49</v>
      </c>
      <c s="34" t="s">
        <v>107</v>
      </c>
      <c s="34" t="s">
        <v>543</v>
      </c>
      <c s="35" t="s">
        <v>47</v>
      </c>
      <c s="6" t="s">
        <v>544</v>
      </c>
      <c s="36" t="s">
        <v>101</v>
      </c>
      <c s="37">
        <v>75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84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86</v>
      </c>
    </row>
    <row r="58" spans="1:16" ht="12.75">
      <c r="A58" t="s">
        <v>49</v>
      </c>
      <c s="34" t="s">
        <v>110</v>
      </c>
      <c s="34" t="s">
        <v>545</v>
      </c>
      <c s="35" t="s">
        <v>47</v>
      </c>
      <c s="6" t="s">
        <v>546</v>
      </c>
      <c s="36" t="s">
        <v>62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527</v>
      </c>
    </row>
    <row r="61" spans="1:5" ht="12.75">
      <c r="A61" t="s">
        <v>58</v>
      </c>
      <c r="E61" s="39" t="s">
        <v>86</v>
      </c>
    </row>
    <row r="62" spans="1:16" ht="12.75">
      <c r="A62" t="s">
        <v>49</v>
      </c>
      <c s="34" t="s">
        <v>113</v>
      </c>
      <c s="34" t="s">
        <v>547</v>
      </c>
      <c s="35" t="s">
        <v>47</v>
      </c>
      <c s="6" t="s">
        <v>548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527</v>
      </c>
    </row>
    <row r="65" spans="1:5" ht="12.75">
      <c r="A65" t="s">
        <v>58</v>
      </c>
      <c r="E65" s="39" t="s">
        <v>86</v>
      </c>
    </row>
    <row r="66" spans="1:16" ht="12.75">
      <c r="A66" t="s">
        <v>49</v>
      </c>
      <c s="34" t="s">
        <v>120</v>
      </c>
      <c s="34" t="s">
        <v>549</v>
      </c>
      <c s="35" t="s">
        <v>47</v>
      </c>
      <c s="6" t="s">
        <v>550</v>
      </c>
      <c s="36" t="s">
        <v>83</v>
      </c>
      <c s="37">
        <v>573.971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517</v>
      </c>
    </row>
    <row r="69" spans="1:5" ht="12.75">
      <c r="A69" t="s">
        <v>58</v>
      </c>
      <c r="E69" s="39" t="s">
        <v>86</v>
      </c>
    </row>
    <row r="70" spans="1:16" ht="25.5">
      <c r="A70" t="s">
        <v>49</v>
      </c>
      <c s="34" t="s">
        <v>125</v>
      </c>
      <c s="34" t="s">
        <v>551</v>
      </c>
      <c s="35" t="s">
        <v>47</v>
      </c>
      <c s="6" t="s">
        <v>552</v>
      </c>
      <c s="36" t="s">
        <v>553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25.5">
      <c r="A73" t="s">
        <v>58</v>
      </c>
      <c r="E73" s="39" t="s">
        <v>554</v>
      </c>
    </row>
    <row r="74" spans="1:16" ht="12.75">
      <c r="A74" t="s">
        <v>49</v>
      </c>
      <c s="34" t="s">
        <v>129</v>
      </c>
      <c s="34" t="s">
        <v>555</v>
      </c>
      <c s="35" t="s">
        <v>47</v>
      </c>
      <c s="6" t="s">
        <v>556</v>
      </c>
      <c s="36" t="s">
        <v>67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557</v>
      </c>
    </row>
    <row r="78" spans="1:16" ht="12.75">
      <c r="A78" t="s">
        <v>49</v>
      </c>
      <c s="34" t="s">
        <v>132</v>
      </c>
      <c s="34" t="s">
        <v>558</v>
      </c>
      <c s="35" t="s">
        <v>47</v>
      </c>
      <c s="6" t="s">
        <v>559</v>
      </c>
      <c s="36" t="s">
        <v>62</v>
      </c>
      <c s="37">
        <v>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86</v>
      </c>
    </row>
    <row r="82" spans="1:16" ht="12.75">
      <c r="A82" t="s">
        <v>49</v>
      </c>
      <c s="34" t="s">
        <v>135</v>
      </c>
      <c s="34" t="s">
        <v>560</v>
      </c>
      <c s="35" t="s">
        <v>47</v>
      </c>
      <c s="6" t="s">
        <v>561</v>
      </c>
      <c s="36" t="s">
        <v>62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562</v>
      </c>
    </row>
    <row r="85" spans="1:5" ht="12.75">
      <c r="A85" t="s">
        <v>58</v>
      </c>
      <c r="E85" s="39" t="s">
        <v>86</v>
      </c>
    </row>
    <row r="86" spans="1:16" ht="12.75">
      <c r="A86" t="s">
        <v>49</v>
      </c>
      <c s="34" t="s">
        <v>139</v>
      </c>
      <c s="34" t="s">
        <v>563</v>
      </c>
      <c s="35" t="s">
        <v>47</v>
      </c>
      <c s="6" t="s">
        <v>564</v>
      </c>
      <c s="36" t="s">
        <v>62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2.75">
      <c r="A89" t="s">
        <v>58</v>
      </c>
      <c r="E89" s="39" t="s">
        <v>86</v>
      </c>
    </row>
    <row r="90" spans="1:16" ht="12.75">
      <c r="A90" t="s">
        <v>49</v>
      </c>
      <c s="34" t="s">
        <v>142</v>
      </c>
      <c s="34" t="s">
        <v>565</v>
      </c>
      <c s="35" t="s">
        <v>47</v>
      </c>
      <c s="6" t="s">
        <v>566</v>
      </c>
      <c s="36" t="s">
        <v>62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2.75">
      <c r="A93" t="s">
        <v>58</v>
      </c>
      <c r="E93" s="39" t="s">
        <v>86</v>
      </c>
    </row>
    <row r="94" spans="1:16" ht="12.75">
      <c r="A94" t="s">
        <v>49</v>
      </c>
      <c s="34" t="s">
        <v>145</v>
      </c>
      <c s="34" t="s">
        <v>567</v>
      </c>
      <c s="35" t="s">
        <v>47</v>
      </c>
      <c s="6" t="s">
        <v>568</v>
      </c>
      <c s="36" t="s">
        <v>101</v>
      </c>
      <c s="37">
        <v>44.7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84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63</v>
      </c>
    </row>
    <row r="97" spans="1:5" ht="12.75">
      <c r="A97" t="s">
        <v>58</v>
      </c>
      <c r="E97" s="39" t="s">
        <v>86</v>
      </c>
    </row>
    <row r="98" spans="1:16" ht="25.5">
      <c r="A98" t="s">
        <v>49</v>
      </c>
      <c s="34" t="s">
        <v>150</v>
      </c>
      <c s="34" t="s">
        <v>569</v>
      </c>
      <c s="35" t="s">
        <v>47</v>
      </c>
      <c s="6" t="s">
        <v>570</v>
      </c>
      <c s="36" t="s">
        <v>101</v>
      </c>
      <c s="37">
        <v>44.7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84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63</v>
      </c>
    </row>
    <row r="101" spans="1:5" ht="12.75">
      <c r="A101" t="s">
        <v>58</v>
      </c>
      <c r="E101" s="39" t="s">
        <v>86</v>
      </c>
    </row>
    <row r="102" spans="1:13" ht="12.75">
      <c r="A102" t="s">
        <v>46</v>
      </c>
      <c r="C102" s="31" t="s">
        <v>333</v>
      </c>
      <c r="E102" s="33" t="s">
        <v>571</v>
      </c>
      <c r="J102" s="32">
        <f>0</f>
      </c>
      <c s="32">
        <f>0</f>
      </c>
      <c s="32">
        <f>0+L103+L107+L111+L115+L119+L123+L127+L131</f>
      </c>
      <c s="32">
        <f>0+M103+M107+M111+M115+M119+M123+M127+M131</f>
      </c>
    </row>
    <row r="103" spans="1:16" ht="12.75">
      <c r="A103" t="s">
        <v>49</v>
      </c>
      <c s="34" t="s">
        <v>154</v>
      </c>
      <c s="34" t="s">
        <v>572</v>
      </c>
      <c s="35" t="s">
        <v>47</v>
      </c>
      <c s="6" t="s">
        <v>573</v>
      </c>
      <c s="36" t="s">
        <v>72</v>
      </c>
      <c s="37">
        <v>146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84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2.75">
      <c r="A106" t="s">
        <v>58</v>
      </c>
      <c r="E106" s="39" t="s">
        <v>86</v>
      </c>
    </row>
    <row r="107" spans="1:16" ht="12.75">
      <c r="A107" t="s">
        <v>49</v>
      </c>
      <c s="34" t="s">
        <v>158</v>
      </c>
      <c s="34" t="s">
        <v>574</v>
      </c>
      <c s="35" t="s">
        <v>47</v>
      </c>
      <c s="6" t="s">
        <v>575</v>
      </c>
      <c s="36" t="s">
        <v>62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84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2.75">
      <c r="A110" t="s">
        <v>58</v>
      </c>
      <c r="E110" s="39" t="s">
        <v>86</v>
      </c>
    </row>
    <row r="111" spans="1:16" ht="12.75">
      <c r="A111" t="s">
        <v>49</v>
      </c>
      <c s="34" t="s">
        <v>161</v>
      </c>
      <c s="34" t="s">
        <v>576</v>
      </c>
      <c s="35" t="s">
        <v>47</v>
      </c>
      <c s="6" t="s">
        <v>577</v>
      </c>
      <c s="36" t="s">
        <v>83</v>
      </c>
      <c s="37">
        <v>42.6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84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12.75">
      <c r="A114" t="s">
        <v>58</v>
      </c>
      <c r="E114" s="39" t="s">
        <v>86</v>
      </c>
    </row>
    <row r="115" spans="1:16" ht="12.75">
      <c r="A115" t="s">
        <v>49</v>
      </c>
      <c s="34" t="s">
        <v>164</v>
      </c>
      <c s="34" t="s">
        <v>578</v>
      </c>
      <c s="35" t="s">
        <v>47</v>
      </c>
      <c s="6" t="s">
        <v>579</v>
      </c>
      <c s="36" t="s">
        <v>83</v>
      </c>
      <c s="37">
        <v>32.4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84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12.75">
      <c r="A118" t="s">
        <v>58</v>
      </c>
      <c r="E118" s="39" t="s">
        <v>86</v>
      </c>
    </row>
    <row r="119" spans="1:16" ht="25.5">
      <c r="A119" t="s">
        <v>49</v>
      </c>
      <c s="34" t="s">
        <v>167</v>
      </c>
      <c s="34" t="s">
        <v>580</v>
      </c>
      <c s="35" t="s">
        <v>581</v>
      </c>
      <c s="6" t="s">
        <v>582</v>
      </c>
      <c s="36" t="s">
        <v>117</v>
      </c>
      <c s="37">
        <v>277.4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65.75">
      <c r="A122" t="s">
        <v>58</v>
      </c>
      <c r="E122" s="39" t="s">
        <v>118</v>
      </c>
    </row>
    <row r="123" spans="1:16" ht="25.5">
      <c r="A123" t="s">
        <v>49</v>
      </c>
      <c s="34" t="s">
        <v>170</v>
      </c>
      <c s="34" t="s">
        <v>362</v>
      </c>
      <c s="35" t="s">
        <v>363</v>
      </c>
      <c s="6" t="s">
        <v>364</v>
      </c>
      <c s="36" t="s">
        <v>117</v>
      </c>
      <c s="37">
        <v>1.87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65.75">
      <c r="A126" t="s">
        <v>58</v>
      </c>
      <c r="E126" s="39" t="s">
        <v>118</v>
      </c>
    </row>
    <row r="127" spans="1:16" ht="25.5">
      <c r="A127" t="s">
        <v>49</v>
      </c>
      <c s="34" t="s">
        <v>173</v>
      </c>
      <c s="34" t="s">
        <v>374</v>
      </c>
      <c s="35" t="s">
        <v>375</v>
      </c>
      <c s="6" t="s">
        <v>376</v>
      </c>
      <c s="36" t="s">
        <v>117</v>
      </c>
      <c s="37">
        <v>4.212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140.25">
      <c r="A130" t="s">
        <v>58</v>
      </c>
      <c r="E130" s="39" t="s">
        <v>583</v>
      </c>
    </row>
    <row r="131" spans="1:16" ht="25.5">
      <c r="A131" t="s">
        <v>49</v>
      </c>
      <c s="34" t="s">
        <v>176</v>
      </c>
      <c s="34" t="s">
        <v>584</v>
      </c>
      <c s="35" t="s">
        <v>585</v>
      </c>
      <c s="6" t="s">
        <v>586</v>
      </c>
      <c s="36" t="s">
        <v>117</v>
      </c>
      <c s="37">
        <v>5.94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65.75">
      <c r="A134" t="s">
        <v>58</v>
      </c>
      <c r="E134" s="39" t="s">
        <v>587</v>
      </c>
    </row>
    <row r="135" spans="1:13" ht="12.75">
      <c r="A135" t="s">
        <v>46</v>
      </c>
      <c r="C135" s="31" t="s">
        <v>20</v>
      </c>
      <c r="E135" s="33" t="s">
        <v>465</v>
      </c>
      <c r="J135" s="32">
        <f>0</f>
      </c>
      <c s="32">
        <f>0</f>
      </c>
      <c s="32">
        <f>0+L136+L140</f>
      </c>
      <c s="32">
        <f>0+M136+M140</f>
      </c>
    </row>
    <row r="136" spans="1:16" ht="12.75">
      <c r="A136" t="s">
        <v>49</v>
      </c>
      <c s="34" t="s">
        <v>179</v>
      </c>
      <c s="34" t="s">
        <v>489</v>
      </c>
      <c s="35" t="s">
        <v>47</v>
      </c>
      <c s="6" t="s">
        <v>490</v>
      </c>
      <c s="36" t="s">
        <v>452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63</v>
      </c>
    </row>
    <row r="139" spans="1:5" ht="38.25">
      <c r="A139" t="s">
        <v>58</v>
      </c>
      <c r="E139" s="39" t="s">
        <v>491</v>
      </c>
    </row>
    <row r="140" spans="1:16" ht="12.75">
      <c r="A140" t="s">
        <v>49</v>
      </c>
      <c s="34" t="s">
        <v>182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63</v>
      </c>
    </row>
    <row r="143" spans="1:5" ht="12.75">
      <c r="A143" t="s">
        <v>58</v>
      </c>
      <c r="E143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588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588</v>
      </c>
      <c r="E4" s="26" t="s">
        <v>589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COUNTIFS(L8:L80,"=0",A8:A80,"P")+COUNTIFS(L8:L80,"",A8:A80,"P")+SUM(Q8:Q80)</f>
      </c>
    </row>
    <row r="8" spans="1:13" ht="12.75">
      <c r="A8" t="s">
        <v>44</v>
      </c>
      <c r="C8" s="28" t="s">
        <v>592</v>
      </c>
      <c r="E8" s="30" t="s">
        <v>591</v>
      </c>
      <c r="J8" s="29">
        <f>0+J9+J62+J71</f>
      </c>
      <c s="29">
        <f>0+K9+K62+K71</f>
      </c>
      <c s="29">
        <f>0+L9+L62+L71</f>
      </c>
      <c s="29">
        <f>0+M9+M62+M71</f>
      </c>
    </row>
    <row r="9" spans="1:13" ht="12.75">
      <c r="A9" t="s">
        <v>46</v>
      </c>
      <c r="C9" s="31" t="s">
        <v>47</v>
      </c>
      <c r="E9" s="33" t="s">
        <v>593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594</v>
      </c>
      <c s="35" t="s">
        <v>47</v>
      </c>
      <c s="6" t="s">
        <v>595</v>
      </c>
      <c s="36" t="s">
        <v>83</v>
      </c>
      <c s="37">
        <v>273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536</v>
      </c>
    </row>
    <row r="13" spans="1:5" ht="114.75">
      <c r="A13" t="s">
        <v>58</v>
      </c>
      <c r="E13" s="39" t="s">
        <v>596</v>
      </c>
    </row>
    <row r="14" spans="1:16" ht="12.75">
      <c r="A14" t="s">
        <v>49</v>
      </c>
      <c s="34" t="s">
        <v>27</v>
      </c>
      <c s="34" t="s">
        <v>597</v>
      </c>
      <c s="35" t="s">
        <v>47</v>
      </c>
      <c s="6" t="s">
        <v>598</v>
      </c>
      <c s="36" t="s">
        <v>101</v>
      </c>
      <c s="37">
        <v>410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562</v>
      </c>
    </row>
    <row r="17" spans="1:5" ht="12.75">
      <c r="A17" t="s">
        <v>58</v>
      </c>
      <c r="E17" s="39" t="s">
        <v>86</v>
      </c>
    </row>
    <row r="18" spans="1:16" ht="12.75">
      <c r="A18" t="s">
        <v>49</v>
      </c>
      <c s="34" t="s">
        <v>26</v>
      </c>
      <c s="34" t="s">
        <v>599</v>
      </c>
      <c s="35" t="s">
        <v>47</v>
      </c>
      <c s="6" t="s">
        <v>600</v>
      </c>
      <c s="36" t="s">
        <v>72</v>
      </c>
      <c s="37">
        <v>70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562</v>
      </c>
    </row>
    <row r="21" spans="1:5" ht="12.75">
      <c r="A21" t="s">
        <v>58</v>
      </c>
      <c r="E21" s="39" t="s">
        <v>86</v>
      </c>
    </row>
    <row r="22" spans="1:16" ht="12.75">
      <c r="A22" t="s">
        <v>49</v>
      </c>
      <c s="34" t="s">
        <v>69</v>
      </c>
      <c s="34" t="s">
        <v>601</v>
      </c>
      <c s="35" t="s">
        <v>47</v>
      </c>
      <c s="6" t="s">
        <v>602</v>
      </c>
      <c s="36" t="s">
        <v>62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517</v>
      </c>
    </row>
    <row r="25" spans="1:5" ht="89.25">
      <c r="A25" t="s">
        <v>58</v>
      </c>
      <c r="E25" s="39" t="s">
        <v>603</v>
      </c>
    </row>
    <row r="26" spans="1:16" ht="12.75">
      <c r="A26" t="s">
        <v>49</v>
      </c>
      <c s="34" t="s">
        <v>75</v>
      </c>
      <c s="34" t="s">
        <v>604</v>
      </c>
      <c s="35" t="s">
        <v>47</v>
      </c>
      <c s="6" t="s">
        <v>605</v>
      </c>
      <c s="36" t="s">
        <v>62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86</v>
      </c>
    </row>
    <row r="30" spans="1:16" ht="12.75">
      <c r="A30" t="s">
        <v>49</v>
      </c>
      <c s="34" t="s">
        <v>80</v>
      </c>
      <c s="34" t="s">
        <v>606</v>
      </c>
      <c s="35" t="s">
        <v>47</v>
      </c>
      <c s="6" t="s">
        <v>607</v>
      </c>
      <c s="36" t="s">
        <v>72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562</v>
      </c>
    </row>
    <row r="33" spans="1:5" ht="12.75">
      <c r="A33" t="s">
        <v>58</v>
      </c>
      <c r="E33" s="39" t="s">
        <v>86</v>
      </c>
    </row>
    <row r="34" spans="1:16" ht="12.75">
      <c r="A34" t="s">
        <v>49</v>
      </c>
      <c s="34" t="s">
        <v>87</v>
      </c>
      <c s="34" t="s">
        <v>608</v>
      </c>
      <c s="35" t="s">
        <v>47</v>
      </c>
      <c s="6" t="s">
        <v>609</v>
      </c>
      <c s="36" t="s">
        <v>101</v>
      </c>
      <c s="37">
        <v>348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527</v>
      </c>
    </row>
    <row r="37" spans="1:5" ht="12.75">
      <c r="A37" t="s">
        <v>58</v>
      </c>
      <c r="E37" s="39" t="s">
        <v>609</v>
      </c>
    </row>
    <row r="38" spans="1:16" ht="12.75">
      <c r="A38" t="s">
        <v>49</v>
      </c>
      <c s="34" t="s">
        <v>91</v>
      </c>
      <c s="34" t="s">
        <v>610</v>
      </c>
      <c s="35" t="s">
        <v>47</v>
      </c>
      <c s="6" t="s">
        <v>611</v>
      </c>
      <c s="36" t="s">
        <v>83</v>
      </c>
      <c s="37">
        <v>116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527</v>
      </c>
    </row>
    <row r="41" spans="1:5" ht="12.75">
      <c r="A41" t="s">
        <v>58</v>
      </c>
      <c r="E41" s="39" t="s">
        <v>86</v>
      </c>
    </row>
    <row r="42" spans="1:16" ht="12.75">
      <c r="A42" t="s">
        <v>49</v>
      </c>
      <c s="34" t="s">
        <v>94</v>
      </c>
      <c s="34" t="s">
        <v>612</v>
      </c>
      <c s="35" t="s">
        <v>47</v>
      </c>
      <c s="6" t="s">
        <v>613</v>
      </c>
      <c s="36" t="s">
        <v>72</v>
      </c>
      <c s="37">
        <v>0.7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527</v>
      </c>
    </row>
    <row r="45" spans="1:5" ht="12.75">
      <c r="A45" t="s">
        <v>58</v>
      </c>
      <c r="E45" s="39" t="s">
        <v>86</v>
      </c>
    </row>
    <row r="46" spans="1:16" ht="25.5">
      <c r="A46" t="s">
        <v>49</v>
      </c>
      <c s="34" t="s">
        <v>98</v>
      </c>
      <c s="34" t="s">
        <v>614</v>
      </c>
      <c s="35" t="s">
        <v>47</v>
      </c>
      <c s="6" t="s">
        <v>615</v>
      </c>
      <c s="36" t="s">
        <v>72</v>
      </c>
      <c s="37">
        <v>37.5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616</v>
      </c>
    </row>
    <row r="49" spans="1:5" ht="165.75">
      <c r="A49" t="s">
        <v>58</v>
      </c>
      <c r="E49" s="39" t="s">
        <v>617</v>
      </c>
    </row>
    <row r="50" spans="1:16" ht="25.5">
      <c r="A50" t="s">
        <v>49</v>
      </c>
      <c s="34" t="s">
        <v>103</v>
      </c>
      <c s="34" t="s">
        <v>618</v>
      </c>
      <c s="35" t="s">
        <v>47</v>
      </c>
      <c s="6" t="s">
        <v>619</v>
      </c>
      <c s="36" t="s">
        <v>72</v>
      </c>
      <c s="37">
        <v>75.8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620</v>
      </c>
    </row>
    <row r="53" spans="1:5" ht="153">
      <c r="A53" t="s">
        <v>58</v>
      </c>
      <c r="E53" s="39" t="s">
        <v>621</v>
      </c>
    </row>
    <row r="54" spans="1:16" ht="12.75">
      <c r="A54" t="s">
        <v>49</v>
      </c>
      <c s="34" t="s">
        <v>107</v>
      </c>
      <c s="34" t="s">
        <v>622</v>
      </c>
      <c s="35" t="s">
        <v>47</v>
      </c>
      <c s="6" t="s">
        <v>623</v>
      </c>
      <c s="36" t="s">
        <v>101</v>
      </c>
      <c s="37">
        <v>494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84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562</v>
      </c>
    </row>
    <row r="57" spans="1:5" ht="12.75">
      <c r="A57" t="s">
        <v>58</v>
      </c>
      <c r="E57" s="39" t="s">
        <v>520</v>
      </c>
    </row>
    <row r="58" spans="1:16" ht="25.5">
      <c r="A58" t="s">
        <v>49</v>
      </c>
      <c s="34" t="s">
        <v>110</v>
      </c>
      <c s="34" t="s">
        <v>624</v>
      </c>
      <c s="35" t="s">
        <v>47</v>
      </c>
      <c s="6" t="s">
        <v>625</v>
      </c>
      <c s="36" t="s">
        <v>62</v>
      </c>
      <c s="37">
        <v>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527</v>
      </c>
    </row>
    <row r="61" spans="1:5" ht="12.75">
      <c r="A61" t="s">
        <v>58</v>
      </c>
      <c r="E61" s="39" t="s">
        <v>520</v>
      </c>
    </row>
    <row r="62" spans="1:13" ht="12.75">
      <c r="A62" t="s">
        <v>46</v>
      </c>
      <c r="C62" s="31" t="s">
        <v>20</v>
      </c>
      <c r="E62" s="33" t="s">
        <v>465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49</v>
      </c>
      <c s="34" t="s">
        <v>129</v>
      </c>
      <c s="34" t="s">
        <v>626</v>
      </c>
      <c s="35" t="s">
        <v>47</v>
      </c>
      <c s="6" t="s">
        <v>627</v>
      </c>
      <c s="36" t="s">
        <v>62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25.5">
      <c r="A66" t="s">
        <v>58</v>
      </c>
      <c r="E66" s="39" t="s">
        <v>628</v>
      </c>
    </row>
    <row r="67" spans="1:16" ht="12.75">
      <c r="A67" t="s">
        <v>49</v>
      </c>
      <c s="34" t="s">
        <v>132</v>
      </c>
      <c s="34" t="s">
        <v>489</v>
      </c>
      <c s="35" t="s">
        <v>47</v>
      </c>
      <c s="6" t="s">
        <v>490</v>
      </c>
      <c s="36" t="s">
        <v>452</v>
      </c>
      <c s="37">
        <v>164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38.25">
      <c r="A70" t="s">
        <v>58</v>
      </c>
      <c r="E70" s="39" t="s">
        <v>491</v>
      </c>
    </row>
    <row r="71" spans="1:13" ht="12.75">
      <c r="A71" t="s">
        <v>46</v>
      </c>
      <c r="C71" s="31" t="s">
        <v>629</v>
      </c>
      <c r="E71" s="33" t="s">
        <v>630</v>
      </c>
      <c r="J71" s="32">
        <f>0</f>
      </c>
      <c s="32">
        <f>0</f>
      </c>
      <c s="32">
        <f>0+L72+L76+L80</f>
      </c>
      <c s="32">
        <f>0+M72+M76+M80</f>
      </c>
    </row>
    <row r="72" spans="1:16" ht="25.5">
      <c r="A72" t="s">
        <v>49</v>
      </c>
      <c s="34" t="s">
        <v>113</v>
      </c>
      <c s="34" t="s">
        <v>631</v>
      </c>
      <c s="35" t="s">
        <v>47</v>
      </c>
      <c s="6" t="s">
        <v>632</v>
      </c>
      <c s="36" t="s">
        <v>62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84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527</v>
      </c>
    </row>
    <row r="75" spans="1:5" ht="12.75">
      <c r="A75" t="s">
        <v>58</v>
      </c>
      <c r="E75" s="39" t="s">
        <v>520</v>
      </c>
    </row>
    <row r="76" spans="1:16" ht="25.5">
      <c r="A76" t="s">
        <v>49</v>
      </c>
      <c s="34" t="s">
        <v>120</v>
      </c>
      <c s="34" t="s">
        <v>633</v>
      </c>
      <c s="35" t="s">
        <v>47</v>
      </c>
      <c s="6" t="s">
        <v>634</v>
      </c>
      <c s="36" t="s">
        <v>72</v>
      </c>
      <c s="37">
        <v>114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27.5">
      <c r="A79" t="s">
        <v>58</v>
      </c>
      <c r="E79" s="39" t="s">
        <v>635</v>
      </c>
    </row>
    <row r="80" spans="1:16" ht="25.5">
      <c r="A80" t="s">
        <v>49</v>
      </c>
      <c s="34" t="s">
        <v>125</v>
      </c>
      <c s="34" t="s">
        <v>580</v>
      </c>
      <c s="35" t="s">
        <v>581</v>
      </c>
      <c s="6" t="s">
        <v>582</v>
      </c>
      <c s="36" t="s">
        <v>117</v>
      </c>
      <c s="37">
        <v>216.6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65.75">
      <c r="A83" t="s">
        <v>58</v>
      </c>
      <c r="E83" s="39" t="s">
        <v>118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636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636</v>
      </c>
      <c r="E4" s="26" t="s">
        <v>637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640</v>
      </c>
      <c r="E8" s="30" t="s">
        <v>639</v>
      </c>
      <c r="J8" s="29">
        <f>0+J9+J30+J67+J96+J201</f>
      </c>
      <c s="29">
        <f>0+K9+K30+K67+K96+K201</f>
      </c>
      <c s="29">
        <f>0+L9+L30+L67+L96+L201</f>
      </c>
      <c s="29">
        <f>0+M9+M30+M67+M96+M201</f>
      </c>
    </row>
    <row r="9" spans="1:13" ht="12.75">
      <c r="A9" t="s">
        <v>46</v>
      </c>
      <c r="C9" s="31" t="s">
        <v>27</v>
      </c>
      <c r="E9" s="33" t="s">
        <v>641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80</v>
      </c>
      <c s="34" t="s">
        <v>642</v>
      </c>
      <c s="35" t="s">
        <v>47</v>
      </c>
      <c s="6" t="s">
        <v>643</v>
      </c>
      <c s="36" t="s">
        <v>72</v>
      </c>
      <c s="37">
        <v>30.5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616</v>
      </c>
    </row>
    <row r="13" spans="1:5" ht="38.25">
      <c r="A13" t="s">
        <v>58</v>
      </c>
      <c r="E13" s="39" t="s">
        <v>644</v>
      </c>
    </row>
    <row r="14" spans="1:16" ht="12.75">
      <c r="A14" t="s">
        <v>49</v>
      </c>
      <c s="34" t="s">
        <v>87</v>
      </c>
      <c s="34" t="s">
        <v>645</v>
      </c>
      <c s="35" t="s">
        <v>47</v>
      </c>
      <c s="6" t="s">
        <v>646</v>
      </c>
      <c s="36" t="s">
        <v>101</v>
      </c>
      <c s="37">
        <v>140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616</v>
      </c>
    </row>
    <row r="17" spans="1:5" ht="12.75">
      <c r="A17" t="s">
        <v>58</v>
      </c>
      <c r="E17" s="39" t="s">
        <v>86</v>
      </c>
    </row>
    <row r="18" spans="1:16" ht="12.75">
      <c r="A18" t="s">
        <v>49</v>
      </c>
      <c s="34" t="s">
        <v>91</v>
      </c>
      <c s="34" t="s">
        <v>647</v>
      </c>
      <c s="35" t="s">
        <v>47</v>
      </c>
      <c s="6" t="s">
        <v>648</v>
      </c>
      <c s="36" t="s">
        <v>101</v>
      </c>
      <c s="37">
        <v>140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616</v>
      </c>
    </row>
    <row r="21" spans="1:5" ht="12.75">
      <c r="A21" t="s">
        <v>58</v>
      </c>
      <c r="E21" s="39" t="s">
        <v>86</v>
      </c>
    </row>
    <row r="22" spans="1:16" ht="12.75">
      <c r="A22" t="s">
        <v>49</v>
      </c>
      <c s="34" t="s">
        <v>94</v>
      </c>
      <c s="34" t="s">
        <v>649</v>
      </c>
      <c s="35" t="s">
        <v>47</v>
      </c>
      <c s="6" t="s">
        <v>650</v>
      </c>
      <c s="36" t="s">
        <v>101</v>
      </c>
      <c s="37">
        <v>140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616</v>
      </c>
    </row>
    <row r="25" spans="1:5" ht="12.75">
      <c r="A25" t="s">
        <v>58</v>
      </c>
      <c r="E25" s="39" t="s">
        <v>86</v>
      </c>
    </row>
    <row r="26" spans="1:16" ht="12.75">
      <c r="A26" t="s">
        <v>49</v>
      </c>
      <c s="34" t="s">
        <v>98</v>
      </c>
      <c s="34" t="s">
        <v>651</v>
      </c>
      <c s="35" t="s">
        <v>47</v>
      </c>
      <c s="6" t="s">
        <v>652</v>
      </c>
      <c s="36" t="s">
        <v>83</v>
      </c>
      <c s="37">
        <v>42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527</v>
      </c>
    </row>
    <row r="29" spans="1:5" ht="12.75">
      <c r="A29" t="s">
        <v>58</v>
      </c>
      <c r="E29" s="39" t="s">
        <v>86</v>
      </c>
    </row>
    <row r="30" spans="1:13" ht="12.75">
      <c r="A30" t="s">
        <v>46</v>
      </c>
      <c r="C30" s="31" t="s">
        <v>333</v>
      </c>
      <c r="E30" s="33" t="s">
        <v>571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12.75">
      <c r="A31" t="s">
        <v>49</v>
      </c>
      <c s="34" t="s">
        <v>194</v>
      </c>
      <c s="34" t="s">
        <v>653</v>
      </c>
      <c s="35" t="s">
        <v>47</v>
      </c>
      <c s="6" t="s">
        <v>654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84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63</v>
      </c>
    </row>
    <row r="34" spans="1:5" ht="12.75">
      <c r="A34" t="s">
        <v>58</v>
      </c>
      <c r="E34" s="39" t="s">
        <v>86</v>
      </c>
    </row>
    <row r="35" spans="1:16" ht="12.75">
      <c r="A35" t="s">
        <v>49</v>
      </c>
      <c s="34" t="s">
        <v>198</v>
      </c>
      <c s="34" t="s">
        <v>655</v>
      </c>
      <c s="35" t="s">
        <v>47</v>
      </c>
      <c s="6" t="s">
        <v>656</v>
      </c>
      <c s="36" t="s">
        <v>72</v>
      </c>
      <c s="37">
        <v>1.36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63</v>
      </c>
    </row>
    <row r="38" spans="1:5" ht="12.75">
      <c r="A38" t="s">
        <v>58</v>
      </c>
      <c r="E38" s="39" t="s">
        <v>86</v>
      </c>
    </row>
    <row r="39" spans="1:16" ht="12.75">
      <c r="A39" t="s">
        <v>49</v>
      </c>
      <c s="34" t="s">
        <v>201</v>
      </c>
      <c s="34" t="s">
        <v>657</v>
      </c>
      <c s="35" t="s">
        <v>47</v>
      </c>
      <c s="6" t="s">
        <v>658</v>
      </c>
      <c s="36" t="s">
        <v>83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84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63</v>
      </c>
    </row>
    <row r="42" spans="1:5" ht="12.75">
      <c r="A42" t="s">
        <v>58</v>
      </c>
      <c r="E42" s="39" t="s">
        <v>86</v>
      </c>
    </row>
    <row r="43" spans="1:16" ht="12.75">
      <c r="A43" t="s">
        <v>49</v>
      </c>
      <c s="34" t="s">
        <v>205</v>
      </c>
      <c s="34" t="s">
        <v>659</v>
      </c>
      <c s="35" t="s">
        <v>47</v>
      </c>
      <c s="6" t="s">
        <v>660</v>
      </c>
      <c s="36" t="s">
        <v>83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63</v>
      </c>
    </row>
    <row r="46" spans="1:5" ht="12.75">
      <c r="A46" t="s">
        <v>58</v>
      </c>
      <c r="E46" s="39" t="s">
        <v>661</v>
      </c>
    </row>
    <row r="47" spans="1:16" ht="25.5">
      <c r="A47" t="s">
        <v>49</v>
      </c>
      <c s="34" t="s">
        <v>209</v>
      </c>
      <c s="34" t="s">
        <v>114</v>
      </c>
      <c s="35" t="s">
        <v>115</v>
      </c>
      <c s="6" t="s">
        <v>116</v>
      </c>
      <c s="36" t="s">
        <v>117</v>
      </c>
      <c s="37">
        <v>2.28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</v>
      </c>
    </row>
    <row r="50" spans="1:5" ht="165.75">
      <c r="A50" t="s">
        <v>58</v>
      </c>
      <c r="E50" s="39" t="s">
        <v>118</v>
      </c>
    </row>
    <row r="51" spans="1:16" ht="25.5">
      <c r="A51" t="s">
        <v>49</v>
      </c>
      <c s="34" t="s">
        <v>212</v>
      </c>
      <c s="34" t="s">
        <v>662</v>
      </c>
      <c s="35" t="s">
        <v>663</v>
      </c>
      <c s="6" t="s">
        <v>664</v>
      </c>
      <c s="36" t="s">
        <v>117</v>
      </c>
      <c s="37">
        <v>41.28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63</v>
      </c>
    </row>
    <row r="54" spans="1:5" ht="165.75">
      <c r="A54" t="s">
        <v>58</v>
      </c>
      <c r="E54" s="39" t="s">
        <v>118</v>
      </c>
    </row>
    <row r="55" spans="1:16" ht="25.5">
      <c r="A55" t="s">
        <v>49</v>
      </c>
      <c s="34" t="s">
        <v>216</v>
      </c>
      <c s="34" t="s">
        <v>665</v>
      </c>
      <c s="35" t="s">
        <v>666</v>
      </c>
      <c s="6" t="s">
        <v>667</v>
      </c>
      <c s="36" t="s">
        <v>117</v>
      </c>
      <c s="37">
        <v>79.8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</v>
      </c>
    </row>
    <row r="58" spans="1:5" ht="165.75">
      <c r="A58" t="s">
        <v>58</v>
      </c>
      <c r="E58" s="39" t="s">
        <v>587</v>
      </c>
    </row>
    <row r="59" spans="1:16" ht="25.5">
      <c r="A59" t="s">
        <v>49</v>
      </c>
      <c s="34" t="s">
        <v>219</v>
      </c>
      <c s="34" t="s">
        <v>374</v>
      </c>
      <c s="35" t="s">
        <v>375</v>
      </c>
      <c s="6" t="s">
        <v>376</v>
      </c>
      <c s="36" t="s">
        <v>117</v>
      </c>
      <c s="37">
        <v>0.015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</v>
      </c>
    </row>
    <row r="62" spans="1:5" ht="165.75">
      <c r="A62" t="s">
        <v>58</v>
      </c>
      <c r="E62" s="39" t="s">
        <v>587</v>
      </c>
    </row>
    <row r="63" spans="1:16" ht="25.5">
      <c r="A63" t="s">
        <v>49</v>
      </c>
      <c s="34" t="s">
        <v>223</v>
      </c>
      <c s="34" t="s">
        <v>362</v>
      </c>
      <c s="35" t="s">
        <v>363</v>
      </c>
      <c s="6" t="s">
        <v>364</v>
      </c>
      <c s="36" t="s">
        <v>117</v>
      </c>
      <c s="37">
        <v>0.45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165.75">
      <c r="A66" t="s">
        <v>58</v>
      </c>
      <c r="E66" s="39" t="s">
        <v>118</v>
      </c>
    </row>
    <row r="67" spans="1:13" ht="12.75">
      <c r="A67" t="s">
        <v>46</v>
      </c>
      <c r="C67" s="31" t="s">
        <v>20</v>
      </c>
      <c r="E67" s="33" t="s">
        <v>465</v>
      </c>
      <c r="J67" s="32">
        <f>0</f>
      </c>
      <c s="32">
        <f>0</f>
      </c>
      <c s="32">
        <f>0+L68+L72+L76+L80+L84+L88+L92</f>
      </c>
      <c s="32">
        <f>0+M68+M72+M76+M80+M84+M88+M92</f>
      </c>
    </row>
    <row r="68" spans="1:16" ht="12.75">
      <c r="A68" t="s">
        <v>49</v>
      </c>
      <c s="34" t="s">
        <v>226</v>
      </c>
      <c s="34" t="s">
        <v>626</v>
      </c>
      <c s="35" t="s">
        <v>47</v>
      </c>
      <c s="6" t="s">
        <v>627</v>
      </c>
      <c s="36" t="s">
        <v>62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25.5">
      <c r="A71" t="s">
        <v>58</v>
      </c>
      <c r="E71" s="39" t="s">
        <v>628</v>
      </c>
    </row>
    <row r="72" spans="1:16" ht="12.75">
      <c r="A72" t="s">
        <v>49</v>
      </c>
      <c s="34" t="s">
        <v>229</v>
      </c>
      <c s="34" t="s">
        <v>668</v>
      </c>
      <c s="35" t="s">
        <v>47</v>
      </c>
      <c s="6" t="s">
        <v>669</v>
      </c>
      <c s="36" t="s">
        <v>67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.75">
      <c r="A75" t="s">
        <v>58</v>
      </c>
      <c r="E75" s="39" t="s">
        <v>670</v>
      </c>
    </row>
    <row r="76" spans="1:16" ht="12.75">
      <c r="A76" t="s">
        <v>49</v>
      </c>
      <c s="34" t="s">
        <v>232</v>
      </c>
      <c s="34" t="s">
        <v>671</v>
      </c>
      <c s="35" t="s">
        <v>47</v>
      </c>
      <c s="6" t="s">
        <v>672</v>
      </c>
      <c s="36" t="s">
        <v>62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527</v>
      </c>
    </row>
    <row r="79" spans="1:5" ht="12.75">
      <c r="A79" t="s">
        <v>58</v>
      </c>
      <c r="E79" s="39" t="s">
        <v>673</v>
      </c>
    </row>
    <row r="80" spans="1:16" ht="12.75">
      <c r="A80" t="s">
        <v>49</v>
      </c>
      <c s="34" t="s">
        <v>235</v>
      </c>
      <c s="34" t="s">
        <v>674</v>
      </c>
      <c s="35" t="s">
        <v>47</v>
      </c>
      <c s="6" t="s">
        <v>675</v>
      </c>
      <c s="36" t="s">
        <v>62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2.75">
      <c r="A83" t="s">
        <v>58</v>
      </c>
      <c r="E83" s="39" t="s">
        <v>676</v>
      </c>
    </row>
    <row r="84" spans="1:16" ht="12.75">
      <c r="A84" t="s">
        <v>49</v>
      </c>
      <c s="34" t="s">
        <v>239</v>
      </c>
      <c s="34" t="s">
        <v>493</v>
      </c>
      <c s="35" t="s">
        <v>47</v>
      </c>
      <c s="6" t="s">
        <v>677</v>
      </c>
      <c s="36" t="s">
        <v>452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2.75">
      <c r="A87" t="s">
        <v>58</v>
      </c>
      <c r="E87" s="39" t="s">
        <v>678</v>
      </c>
    </row>
    <row r="88" spans="1:16" ht="12.75">
      <c r="A88" t="s">
        <v>49</v>
      </c>
      <c s="34" t="s">
        <v>243</v>
      </c>
      <c s="34" t="s">
        <v>489</v>
      </c>
      <c s="35" t="s">
        <v>47</v>
      </c>
      <c s="6" t="s">
        <v>490</v>
      </c>
      <c s="36" t="s">
        <v>452</v>
      </c>
      <c s="37">
        <v>96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38.25">
      <c r="A91" t="s">
        <v>58</v>
      </c>
      <c r="E91" s="39" t="s">
        <v>491</v>
      </c>
    </row>
    <row r="92" spans="1:16" ht="12.75">
      <c r="A92" t="s">
        <v>49</v>
      </c>
      <c s="34" t="s">
        <v>246</v>
      </c>
      <c s="34" t="s">
        <v>480</v>
      </c>
      <c s="35" t="s">
        <v>47</v>
      </c>
      <c s="6" t="s">
        <v>481</v>
      </c>
      <c s="36" t="s">
        <v>452</v>
      </c>
      <c s="37">
        <v>36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84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12.75">
      <c r="A95" t="s">
        <v>58</v>
      </c>
      <c r="E95" s="39" t="s">
        <v>86</v>
      </c>
    </row>
    <row r="96" spans="1:13" ht="12.75">
      <c r="A96" t="s">
        <v>46</v>
      </c>
      <c r="C96" s="31" t="s">
        <v>629</v>
      </c>
      <c r="E96" s="33" t="s">
        <v>679</v>
      </c>
      <c r="J96" s="32">
        <f>0</f>
      </c>
      <c s="32">
        <f>0</f>
      </c>
      <c s="32">
        <f>0+L97+L101+L105+L109+L113+L117+L121+L125+L129+L133+L137+L141+L145+L149+L153+L157+L161+L165+L169+L173+L177+L181+L185+L189+L193+L197</f>
      </c>
      <c s="32">
        <f>0+M97+M101+M105+M109+M113+M117+M121+M125+M129+M133+M137+M141+M145+M149+M153+M157+M161+M165+M169+M173+M177+M181+M185+M189+M193+M197</f>
      </c>
    </row>
    <row r="97" spans="1:16" ht="12.75">
      <c r="A97" t="s">
        <v>49</v>
      </c>
      <c s="34" t="s">
        <v>103</v>
      </c>
      <c s="34" t="s">
        <v>680</v>
      </c>
      <c s="35" t="s">
        <v>47</v>
      </c>
      <c s="6" t="s">
        <v>681</v>
      </c>
      <c s="36" t="s">
        <v>72</v>
      </c>
      <c s="37">
        <v>1.12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682</v>
      </c>
    </row>
    <row r="100" spans="1:5" ht="12.75">
      <c r="A100" t="s">
        <v>58</v>
      </c>
      <c r="E100" s="39" t="s">
        <v>86</v>
      </c>
    </row>
    <row r="101" spans="1:16" ht="25.5">
      <c r="A101" t="s">
        <v>49</v>
      </c>
      <c s="34" t="s">
        <v>107</v>
      </c>
      <c s="34" t="s">
        <v>88</v>
      </c>
      <c s="35" t="s">
        <v>47</v>
      </c>
      <c s="6" t="s">
        <v>89</v>
      </c>
      <c s="36" t="s">
        <v>83</v>
      </c>
      <c s="37">
        <v>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63</v>
      </c>
    </row>
    <row r="104" spans="1:5" ht="25.5">
      <c r="A104" t="s">
        <v>58</v>
      </c>
      <c r="E104" s="39" t="s">
        <v>90</v>
      </c>
    </row>
    <row r="105" spans="1:16" ht="12.75">
      <c r="A105" t="s">
        <v>49</v>
      </c>
      <c s="34" t="s">
        <v>110</v>
      </c>
      <c s="34" t="s">
        <v>92</v>
      </c>
      <c s="35" t="s">
        <v>47</v>
      </c>
      <c s="6" t="s">
        <v>93</v>
      </c>
      <c s="36" t="s">
        <v>83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63</v>
      </c>
    </row>
    <row r="108" spans="1:5" ht="12.75">
      <c r="A108" t="s">
        <v>58</v>
      </c>
      <c r="E108" s="39" t="s">
        <v>86</v>
      </c>
    </row>
    <row r="109" spans="1:16" ht="12.75">
      <c r="A109" t="s">
        <v>49</v>
      </c>
      <c s="34" t="s">
        <v>113</v>
      </c>
      <c s="34" t="s">
        <v>95</v>
      </c>
      <c s="35" t="s">
        <v>47</v>
      </c>
      <c s="6" t="s">
        <v>96</v>
      </c>
      <c s="36" t="s">
        <v>72</v>
      </c>
      <c s="37">
        <v>0.98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683</v>
      </c>
    </row>
    <row r="112" spans="1:5" ht="12.75">
      <c r="A112" t="s">
        <v>58</v>
      </c>
      <c r="E112" s="39" t="s">
        <v>86</v>
      </c>
    </row>
    <row r="113" spans="1:16" ht="12.75">
      <c r="A113" t="s">
        <v>49</v>
      </c>
      <c s="34" t="s">
        <v>120</v>
      </c>
      <c s="34" t="s">
        <v>99</v>
      </c>
      <c s="35" t="s">
        <v>47</v>
      </c>
      <c s="6" t="s">
        <v>100</v>
      </c>
      <c s="36" t="s">
        <v>101</v>
      </c>
      <c s="37">
        <v>1.4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84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684</v>
      </c>
    </row>
    <row r="116" spans="1:5" ht="12.75">
      <c r="A116" t="s">
        <v>58</v>
      </c>
      <c r="E116" s="39" t="s">
        <v>86</v>
      </c>
    </row>
    <row r="117" spans="1:16" ht="12.75">
      <c r="A117" t="s">
        <v>49</v>
      </c>
      <c s="34" t="s">
        <v>125</v>
      </c>
      <c s="34" t="s">
        <v>168</v>
      </c>
      <c s="35" t="s">
        <v>47</v>
      </c>
      <c s="6" t="s">
        <v>169</v>
      </c>
      <c s="36" t="s">
        <v>83</v>
      </c>
      <c s="37">
        <v>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84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63</v>
      </c>
    </row>
    <row r="120" spans="1:5" ht="12.75">
      <c r="A120" t="s">
        <v>58</v>
      </c>
      <c r="E120" s="39" t="s">
        <v>86</v>
      </c>
    </row>
    <row r="121" spans="1:16" ht="25.5">
      <c r="A121" t="s">
        <v>49</v>
      </c>
      <c s="34" t="s">
        <v>129</v>
      </c>
      <c s="34" t="s">
        <v>685</v>
      </c>
      <c s="35" t="s">
        <v>47</v>
      </c>
      <c s="6" t="s">
        <v>686</v>
      </c>
      <c s="36" t="s">
        <v>62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63</v>
      </c>
    </row>
    <row r="124" spans="1:5" ht="25.5">
      <c r="A124" t="s">
        <v>58</v>
      </c>
      <c r="E124" s="39" t="s">
        <v>686</v>
      </c>
    </row>
    <row r="125" spans="1:16" ht="12.75">
      <c r="A125" t="s">
        <v>49</v>
      </c>
      <c s="34" t="s">
        <v>132</v>
      </c>
      <c s="34" t="s">
        <v>183</v>
      </c>
      <c s="35" t="s">
        <v>47</v>
      </c>
      <c s="6" t="s">
        <v>184</v>
      </c>
      <c s="36" t="s">
        <v>62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12.75">
      <c r="A126" s="35" t="s">
        <v>54</v>
      </c>
      <c r="E126" s="39" t="s">
        <v>55</v>
      </c>
    </row>
    <row r="127" spans="1:5" ht="12.75">
      <c r="A127" s="35" t="s">
        <v>56</v>
      </c>
      <c r="E127" s="40" t="s">
        <v>63</v>
      </c>
    </row>
    <row r="128" spans="1:5" ht="12.75">
      <c r="A128" t="s">
        <v>58</v>
      </c>
      <c r="E128" s="39" t="s">
        <v>86</v>
      </c>
    </row>
    <row r="129" spans="1:16" ht="12.75">
      <c r="A129" t="s">
        <v>49</v>
      </c>
      <c s="34" t="s">
        <v>135</v>
      </c>
      <c s="34" t="s">
        <v>687</v>
      </c>
      <c s="35" t="s">
        <v>47</v>
      </c>
      <c s="6" t="s">
        <v>688</v>
      </c>
      <c s="36" t="s">
        <v>62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84</v>
      </c>
      <c>
        <f>(M129*21)/100</f>
      </c>
      <c t="s">
        <v>27</v>
      </c>
    </row>
    <row r="130" spans="1:5" ht="12.75">
      <c r="A130" s="35" t="s">
        <v>54</v>
      </c>
      <c r="E130" s="39" t="s">
        <v>55</v>
      </c>
    </row>
    <row r="131" spans="1:5" ht="12.75">
      <c r="A131" s="35" t="s">
        <v>56</v>
      </c>
      <c r="E131" s="40" t="s">
        <v>63</v>
      </c>
    </row>
    <row r="132" spans="1:5" ht="12.75">
      <c r="A132" t="s">
        <v>58</v>
      </c>
      <c r="E132" s="39" t="s">
        <v>86</v>
      </c>
    </row>
    <row r="133" spans="1:16" ht="12.75">
      <c r="A133" t="s">
        <v>49</v>
      </c>
      <c s="34" t="s">
        <v>139</v>
      </c>
      <c s="34" t="s">
        <v>689</v>
      </c>
      <c s="35" t="s">
        <v>47</v>
      </c>
      <c s="6" t="s">
        <v>690</v>
      </c>
      <c s="36" t="s">
        <v>83</v>
      </c>
      <c s="37">
        <v>45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84</v>
      </c>
      <c>
        <f>(M133*21)/100</f>
      </c>
      <c t="s">
        <v>27</v>
      </c>
    </row>
    <row r="134" spans="1:5" ht="12.75">
      <c r="A134" s="35" t="s">
        <v>54</v>
      </c>
      <c r="E134" s="39" t="s">
        <v>55</v>
      </c>
    </row>
    <row r="135" spans="1:5" ht="12.75">
      <c r="A135" s="35" t="s">
        <v>56</v>
      </c>
      <c r="E135" s="40" t="s">
        <v>691</v>
      </c>
    </row>
    <row r="136" spans="1:5" ht="12.75">
      <c r="A136" t="s">
        <v>58</v>
      </c>
      <c r="E136" s="39" t="s">
        <v>86</v>
      </c>
    </row>
    <row r="137" spans="1:16" ht="12.75">
      <c r="A137" t="s">
        <v>49</v>
      </c>
      <c s="34" t="s">
        <v>142</v>
      </c>
      <c s="34" t="s">
        <v>692</v>
      </c>
      <c s="35" t="s">
        <v>47</v>
      </c>
      <c s="6" t="s">
        <v>693</v>
      </c>
      <c s="36" t="s">
        <v>83</v>
      </c>
      <c s="37">
        <v>18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84</v>
      </c>
      <c>
        <f>(M137*21)/100</f>
      </c>
      <c t="s">
        <v>27</v>
      </c>
    </row>
    <row r="138" spans="1:5" ht="12.75">
      <c r="A138" s="35" t="s">
        <v>54</v>
      </c>
      <c r="E138" s="39" t="s">
        <v>55</v>
      </c>
    </row>
    <row r="139" spans="1:5" ht="12.75">
      <c r="A139" s="35" t="s">
        <v>56</v>
      </c>
      <c r="E139" s="40" t="s">
        <v>691</v>
      </c>
    </row>
    <row r="140" spans="1:5" ht="12.75">
      <c r="A140" t="s">
        <v>58</v>
      </c>
      <c r="E140" s="39" t="s">
        <v>86</v>
      </c>
    </row>
    <row r="141" spans="1:16" ht="12.75">
      <c r="A141" t="s">
        <v>49</v>
      </c>
      <c s="34" t="s">
        <v>145</v>
      </c>
      <c s="34" t="s">
        <v>694</v>
      </c>
      <c s="35" t="s">
        <v>47</v>
      </c>
      <c s="6" t="s">
        <v>695</v>
      </c>
      <c s="36" t="s">
        <v>101</v>
      </c>
      <c s="37">
        <v>34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84</v>
      </c>
      <c>
        <f>(M141*21)/100</f>
      </c>
      <c t="s">
        <v>27</v>
      </c>
    </row>
    <row r="142" spans="1:5" ht="12.75">
      <c r="A142" s="35" t="s">
        <v>54</v>
      </c>
      <c r="E142" s="39" t="s">
        <v>55</v>
      </c>
    </row>
    <row r="143" spans="1:5" ht="12.75">
      <c r="A143" s="35" t="s">
        <v>56</v>
      </c>
      <c r="E143" s="40" t="s">
        <v>691</v>
      </c>
    </row>
    <row r="144" spans="1:5" ht="12.75">
      <c r="A144" t="s">
        <v>58</v>
      </c>
      <c r="E144" s="39" t="s">
        <v>86</v>
      </c>
    </row>
    <row r="145" spans="1:16" ht="12.75">
      <c r="A145" t="s">
        <v>49</v>
      </c>
      <c s="34" t="s">
        <v>150</v>
      </c>
      <c s="34" t="s">
        <v>696</v>
      </c>
      <c s="35" t="s">
        <v>47</v>
      </c>
      <c s="6" t="s">
        <v>697</v>
      </c>
      <c s="36" t="s">
        <v>101</v>
      </c>
      <c s="37">
        <v>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84</v>
      </c>
      <c>
        <f>(M145*21)/100</f>
      </c>
      <c t="s">
        <v>27</v>
      </c>
    </row>
    <row r="146" spans="1:5" ht="12.75">
      <c r="A146" s="35" t="s">
        <v>54</v>
      </c>
      <c r="E146" s="39" t="s">
        <v>55</v>
      </c>
    </row>
    <row r="147" spans="1:5" ht="12.75">
      <c r="A147" s="35" t="s">
        <v>56</v>
      </c>
      <c r="E147" s="40" t="s">
        <v>691</v>
      </c>
    </row>
    <row r="148" spans="1:5" ht="12.75">
      <c r="A148" t="s">
        <v>58</v>
      </c>
      <c r="E148" s="39" t="s">
        <v>86</v>
      </c>
    </row>
    <row r="149" spans="1:16" ht="12.75">
      <c r="A149" t="s">
        <v>49</v>
      </c>
      <c s="34" t="s">
        <v>154</v>
      </c>
      <c s="34" t="s">
        <v>698</v>
      </c>
      <c s="35" t="s">
        <v>47</v>
      </c>
      <c s="6" t="s">
        <v>600</v>
      </c>
      <c s="36" t="s">
        <v>72</v>
      </c>
      <c s="37">
        <v>1.5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616</v>
      </c>
    </row>
    <row r="152" spans="1:5" ht="38.25">
      <c r="A152" t="s">
        <v>58</v>
      </c>
      <c r="E152" s="39" t="s">
        <v>699</v>
      </c>
    </row>
    <row r="153" spans="1:16" ht="12.75">
      <c r="A153" t="s">
        <v>49</v>
      </c>
      <c s="34" t="s">
        <v>158</v>
      </c>
      <c s="34" t="s">
        <v>606</v>
      </c>
      <c s="35" t="s">
        <v>47</v>
      </c>
      <c s="6" t="s">
        <v>607</v>
      </c>
      <c s="36" t="s">
        <v>72</v>
      </c>
      <c s="37">
        <v>4.5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84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616</v>
      </c>
    </row>
    <row r="156" spans="1:5" ht="12.75">
      <c r="A156" t="s">
        <v>58</v>
      </c>
      <c r="E156" s="39" t="s">
        <v>86</v>
      </c>
    </row>
    <row r="157" spans="1:16" ht="12.75">
      <c r="A157" t="s">
        <v>49</v>
      </c>
      <c s="34" t="s">
        <v>161</v>
      </c>
      <c s="34" t="s">
        <v>70</v>
      </c>
      <c s="35" t="s">
        <v>47</v>
      </c>
      <c s="6" t="s">
        <v>71</v>
      </c>
      <c s="36" t="s">
        <v>72</v>
      </c>
      <c s="37">
        <v>43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53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63</v>
      </c>
    </row>
    <row r="160" spans="1:5" ht="216.75">
      <c r="A160" t="s">
        <v>58</v>
      </c>
      <c r="E160" s="39" t="s">
        <v>74</v>
      </c>
    </row>
    <row r="161" spans="1:16" ht="12.75">
      <c r="A161" t="s">
        <v>49</v>
      </c>
      <c s="34" t="s">
        <v>164</v>
      </c>
      <c s="34" t="s">
        <v>700</v>
      </c>
      <c s="35" t="s">
        <v>47</v>
      </c>
      <c s="6" t="s">
        <v>701</v>
      </c>
      <c s="36" t="s">
        <v>101</v>
      </c>
      <c s="37">
        <v>70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53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63</v>
      </c>
    </row>
    <row r="164" spans="1:5" ht="12.75">
      <c r="A164" t="s">
        <v>58</v>
      </c>
      <c r="E164" s="39" t="s">
        <v>702</v>
      </c>
    </row>
    <row r="165" spans="1:16" ht="12.75">
      <c r="A165" t="s">
        <v>49</v>
      </c>
      <c s="34" t="s">
        <v>167</v>
      </c>
      <c s="34" t="s">
        <v>703</v>
      </c>
      <c s="35" t="s">
        <v>47</v>
      </c>
      <c s="6" t="s">
        <v>704</v>
      </c>
      <c s="36" t="s">
        <v>101</v>
      </c>
      <c s="37">
        <v>70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84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63</v>
      </c>
    </row>
    <row r="168" spans="1:5" ht="12.75">
      <c r="A168" t="s">
        <v>58</v>
      </c>
      <c r="E168" s="39" t="s">
        <v>86</v>
      </c>
    </row>
    <row r="169" spans="1:16" ht="12.75">
      <c r="A169" t="s">
        <v>49</v>
      </c>
      <c s="34" t="s">
        <v>170</v>
      </c>
      <c s="34" t="s">
        <v>705</v>
      </c>
      <c s="35" t="s">
        <v>47</v>
      </c>
      <c s="6" t="s">
        <v>706</v>
      </c>
      <c s="36" t="s">
        <v>101</v>
      </c>
      <c s="37">
        <v>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63</v>
      </c>
    </row>
    <row r="172" spans="1:5" ht="38.25">
      <c r="A172" t="s">
        <v>58</v>
      </c>
      <c r="E172" s="39" t="s">
        <v>707</v>
      </c>
    </row>
    <row r="173" spans="1:16" ht="12.75">
      <c r="A173" t="s">
        <v>49</v>
      </c>
      <c s="34" t="s">
        <v>173</v>
      </c>
      <c s="34" t="s">
        <v>708</v>
      </c>
      <c s="35" t="s">
        <v>47</v>
      </c>
      <c s="6" t="s">
        <v>709</v>
      </c>
      <c s="36" t="s">
        <v>101</v>
      </c>
      <c s="37">
        <v>70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84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63</v>
      </c>
    </row>
    <row r="176" spans="1:5" ht="12.75">
      <c r="A176" t="s">
        <v>58</v>
      </c>
      <c r="E176" s="39" t="s">
        <v>86</v>
      </c>
    </row>
    <row r="177" spans="1:16" ht="12.75">
      <c r="A177" t="s">
        <v>49</v>
      </c>
      <c s="34" t="s">
        <v>176</v>
      </c>
      <c s="34" t="s">
        <v>710</v>
      </c>
      <c s="35" t="s">
        <v>47</v>
      </c>
      <c s="6" t="s">
        <v>711</v>
      </c>
      <c s="36" t="s">
        <v>101</v>
      </c>
      <c s="37">
        <v>70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84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527</v>
      </c>
    </row>
    <row r="180" spans="1:5" ht="12.75">
      <c r="A180" t="s">
        <v>58</v>
      </c>
      <c r="E180" s="39" t="s">
        <v>86</v>
      </c>
    </row>
    <row r="181" spans="1:16" ht="12.75">
      <c r="A181" t="s">
        <v>49</v>
      </c>
      <c s="34" t="s">
        <v>179</v>
      </c>
      <c s="34" t="s">
        <v>712</v>
      </c>
      <c s="35" t="s">
        <v>47</v>
      </c>
      <c s="6" t="s">
        <v>713</v>
      </c>
      <c s="36" t="s">
        <v>67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527</v>
      </c>
    </row>
    <row r="184" spans="1:5" ht="12.75">
      <c r="A184" t="s">
        <v>58</v>
      </c>
      <c r="E184" s="39" t="s">
        <v>714</v>
      </c>
    </row>
    <row r="185" spans="1:16" ht="25.5">
      <c r="A185" t="s">
        <v>49</v>
      </c>
      <c s="34" t="s">
        <v>182</v>
      </c>
      <c s="34" t="s">
        <v>715</v>
      </c>
      <c s="35" t="s">
        <v>47</v>
      </c>
      <c s="6" t="s">
        <v>716</v>
      </c>
      <c s="36" t="s">
        <v>67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63</v>
      </c>
    </row>
    <row r="188" spans="1:5" ht="25.5">
      <c r="A188" t="s">
        <v>58</v>
      </c>
      <c r="E188" s="39" t="s">
        <v>717</v>
      </c>
    </row>
    <row r="189" spans="1:16" ht="12.75">
      <c r="A189" t="s">
        <v>49</v>
      </c>
      <c s="34" t="s">
        <v>185</v>
      </c>
      <c s="34" t="s">
        <v>718</v>
      </c>
      <c s="35" t="s">
        <v>47</v>
      </c>
      <c s="6" t="s">
        <v>719</v>
      </c>
      <c s="36" t="s">
        <v>83</v>
      </c>
      <c s="37">
        <v>42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84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527</v>
      </c>
    </row>
    <row r="192" spans="1:5" ht="12.75">
      <c r="A192" t="s">
        <v>58</v>
      </c>
      <c r="E192" s="39" t="s">
        <v>86</v>
      </c>
    </row>
    <row r="193" spans="1:16" ht="12.75">
      <c r="A193" t="s">
        <v>49</v>
      </c>
      <c s="34" t="s">
        <v>188</v>
      </c>
      <c s="34" t="s">
        <v>720</v>
      </c>
      <c s="35" t="s">
        <v>47</v>
      </c>
      <c s="6" t="s">
        <v>721</v>
      </c>
      <c s="36" t="s">
        <v>72</v>
      </c>
      <c s="37">
        <v>17.2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616</v>
      </c>
    </row>
    <row r="196" spans="1:5" ht="38.25">
      <c r="A196" t="s">
        <v>58</v>
      </c>
      <c r="E196" s="39" t="s">
        <v>722</v>
      </c>
    </row>
    <row r="197" spans="1:16" ht="12.75">
      <c r="A197" t="s">
        <v>49</v>
      </c>
      <c s="34" t="s">
        <v>191</v>
      </c>
      <c s="34" t="s">
        <v>723</v>
      </c>
      <c s="35" t="s">
        <v>47</v>
      </c>
      <c s="6" t="s">
        <v>724</v>
      </c>
      <c s="36" t="s">
        <v>67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527</v>
      </c>
    </row>
    <row r="200" spans="1:5" ht="12.75">
      <c r="A200" t="s">
        <v>58</v>
      </c>
      <c r="E200" s="39" t="s">
        <v>724</v>
      </c>
    </row>
    <row r="201" spans="1:13" ht="12.75">
      <c r="A201" t="s">
        <v>46</v>
      </c>
      <c r="C201" s="31" t="s">
        <v>725</v>
      </c>
      <c r="E201" s="33" t="s">
        <v>726</v>
      </c>
      <c r="J201" s="32">
        <f>0</f>
      </c>
      <c s="32">
        <f>0</f>
      </c>
      <c s="32">
        <f>0+L202+L206+L210+L214+L218</f>
      </c>
      <c s="32">
        <f>0+M202+M206+M210+M214+M218</f>
      </c>
    </row>
    <row r="202" spans="1:16" ht="12.75">
      <c r="A202" t="s">
        <v>49</v>
      </c>
      <c s="34" t="s">
        <v>47</v>
      </c>
      <c s="34" t="s">
        <v>727</v>
      </c>
      <c s="35" t="s">
        <v>47</v>
      </c>
      <c s="6" t="s">
        <v>728</v>
      </c>
      <c s="36" t="s">
        <v>101</v>
      </c>
      <c s="37">
        <v>44.7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84</v>
      </c>
      <c>
        <f>(M202*21)/100</f>
      </c>
      <c t="s">
        <v>27</v>
      </c>
    </row>
    <row r="203" spans="1:5" ht="12.75">
      <c r="A203" s="35" t="s">
        <v>54</v>
      </c>
      <c r="E203" s="39" t="s">
        <v>55</v>
      </c>
    </row>
    <row r="204" spans="1:5" ht="12.75">
      <c r="A204" s="35" t="s">
        <v>56</v>
      </c>
      <c r="E204" s="40" t="s">
        <v>691</v>
      </c>
    </row>
    <row r="205" spans="1:5" ht="12.75">
      <c r="A205" t="s">
        <v>58</v>
      </c>
      <c r="E205" s="39" t="s">
        <v>86</v>
      </c>
    </row>
    <row r="206" spans="1:16" ht="12.75">
      <c r="A206" t="s">
        <v>49</v>
      </c>
      <c s="34" t="s">
        <v>27</v>
      </c>
      <c s="34" t="s">
        <v>729</v>
      </c>
      <c s="35" t="s">
        <v>47</v>
      </c>
      <c s="6" t="s">
        <v>730</v>
      </c>
      <c s="36" t="s">
        <v>72</v>
      </c>
      <c s="37">
        <v>2.82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84</v>
      </c>
      <c>
        <f>(M206*21)/100</f>
      </c>
      <c t="s">
        <v>27</v>
      </c>
    </row>
    <row r="207" spans="1:5" ht="12.75">
      <c r="A207" s="35" t="s">
        <v>54</v>
      </c>
      <c r="E207" s="39" t="s">
        <v>55</v>
      </c>
    </row>
    <row r="208" spans="1:5" ht="12.75">
      <c r="A208" s="35" t="s">
        <v>56</v>
      </c>
      <c r="E208" s="40" t="s">
        <v>616</v>
      </c>
    </row>
    <row r="209" spans="1:5" ht="12.75">
      <c r="A209" t="s">
        <v>58</v>
      </c>
      <c r="E209" s="39" t="s">
        <v>86</v>
      </c>
    </row>
    <row r="210" spans="1:16" ht="12.75">
      <c r="A210" t="s">
        <v>49</v>
      </c>
      <c s="34" t="s">
        <v>26</v>
      </c>
      <c s="34" t="s">
        <v>731</v>
      </c>
      <c s="35" t="s">
        <v>47</v>
      </c>
      <c s="6" t="s">
        <v>732</v>
      </c>
      <c s="36" t="s">
        <v>72</v>
      </c>
      <c s="37">
        <v>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84</v>
      </c>
      <c>
        <f>(M210*21)/100</f>
      </c>
      <c t="s">
        <v>27</v>
      </c>
    </row>
    <row r="211" spans="1:5" ht="12.75">
      <c r="A211" s="35" t="s">
        <v>54</v>
      </c>
      <c r="E211" s="39" t="s">
        <v>55</v>
      </c>
    </row>
    <row r="212" spans="1:5" ht="12.75">
      <c r="A212" s="35" t="s">
        <v>56</v>
      </c>
      <c r="E212" s="40" t="s">
        <v>616</v>
      </c>
    </row>
    <row r="213" spans="1:5" ht="12.75">
      <c r="A213" t="s">
        <v>58</v>
      </c>
      <c r="E213" s="39" t="s">
        <v>86</v>
      </c>
    </row>
    <row r="214" spans="1:16" ht="12.75">
      <c r="A214" t="s">
        <v>49</v>
      </c>
      <c s="34" t="s">
        <v>69</v>
      </c>
      <c s="34" t="s">
        <v>733</v>
      </c>
      <c s="35" t="s">
        <v>47</v>
      </c>
      <c s="6" t="s">
        <v>734</v>
      </c>
      <c s="36" t="s">
        <v>72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84</v>
      </c>
      <c>
        <f>(M214*21)/100</f>
      </c>
      <c t="s">
        <v>27</v>
      </c>
    </row>
    <row r="215" spans="1:5" ht="12.75">
      <c r="A215" s="35" t="s">
        <v>54</v>
      </c>
      <c r="E215" s="39" t="s">
        <v>55</v>
      </c>
    </row>
    <row r="216" spans="1:5" ht="12.75">
      <c r="A216" s="35" t="s">
        <v>56</v>
      </c>
      <c r="E216" s="40" t="s">
        <v>616</v>
      </c>
    </row>
    <row r="217" spans="1:5" ht="12.75">
      <c r="A217" t="s">
        <v>58</v>
      </c>
      <c r="E217" s="39" t="s">
        <v>86</v>
      </c>
    </row>
    <row r="218" spans="1:16" ht="12.75">
      <c r="A218" t="s">
        <v>49</v>
      </c>
      <c s="34" t="s">
        <v>75</v>
      </c>
      <c s="34" t="s">
        <v>735</v>
      </c>
      <c s="35" t="s">
        <v>47</v>
      </c>
      <c s="6" t="s">
        <v>736</v>
      </c>
      <c s="36" t="s">
        <v>83</v>
      </c>
      <c s="37">
        <v>80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55</v>
      </c>
    </row>
    <row r="220" spans="1:5" ht="12.75">
      <c r="A220" s="35" t="s">
        <v>56</v>
      </c>
      <c r="E220" s="40" t="s">
        <v>616</v>
      </c>
    </row>
    <row r="221" spans="1:5" ht="191.25">
      <c r="A221" t="s">
        <v>58</v>
      </c>
      <c r="E221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738</v>
      </c>
      <c r="E4" s="26" t="s">
        <v>739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742</v>
      </c>
      <c r="E8" s="30" t="s">
        <v>741</v>
      </c>
      <c r="J8" s="29">
        <f>0+J9+J46+J119</f>
      </c>
      <c s="29">
        <f>0+K9+K46+K119</f>
      </c>
      <c s="29">
        <f>0+L9+L46+L119</f>
      </c>
      <c s="29">
        <f>0+M9+M46+M119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620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216.75">
      <c r="A25" t="s">
        <v>58</v>
      </c>
      <c r="E25" s="39" t="s">
        <v>74</v>
      </c>
    </row>
    <row r="26" spans="1:16" ht="25.5">
      <c r="A26" t="s">
        <v>49</v>
      </c>
      <c s="34" t="s">
        <v>75</v>
      </c>
      <c s="34" t="s">
        <v>76</v>
      </c>
      <c s="35" t="s">
        <v>47</v>
      </c>
      <c s="6" t="s">
        <v>743</v>
      </c>
      <c s="36" t="s">
        <v>72</v>
      </c>
      <c s="37">
        <v>5.6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744</v>
      </c>
    </row>
    <row r="29" spans="1:5" ht="229.5">
      <c r="A29" t="s">
        <v>58</v>
      </c>
      <c r="E29" s="39" t="s">
        <v>745</v>
      </c>
    </row>
    <row r="30" spans="1:16" ht="12.75">
      <c r="A30" t="s">
        <v>49</v>
      </c>
      <c s="34" t="s">
        <v>80</v>
      </c>
      <c s="34" t="s">
        <v>92</v>
      </c>
      <c s="35" t="s">
        <v>47</v>
      </c>
      <c s="6" t="s">
        <v>93</v>
      </c>
      <c s="36" t="s">
        <v>83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86</v>
      </c>
    </row>
    <row r="34" spans="1:16" ht="12.75">
      <c r="A34" t="s">
        <v>49</v>
      </c>
      <c s="34" t="s">
        <v>87</v>
      </c>
      <c s="34" t="s">
        <v>95</v>
      </c>
      <c s="35" t="s">
        <v>47</v>
      </c>
      <c s="6" t="s">
        <v>96</v>
      </c>
      <c s="36" t="s">
        <v>72</v>
      </c>
      <c s="37">
        <v>5.6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744</v>
      </c>
    </row>
    <row r="37" spans="1:5" ht="12.75">
      <c r="A37" t="s">
        <v>58</v>
      </c>
      <c r="E37" s="39" t="s">
        <v>86</v>
      </c>
    </row>
    <row r="38" spans="1:16" ht="12.75">
      <c r="A38" t="s">
        <v>49</v>
      </c>
      <c s="34" t="s">
        <v>91</v>
      </c>
      <c s="34" t="s">
        <v>99</v>
      </c>
      <c s="35" t="s">
        <v>47</v>
      </c>
      <c s="6" t="s">
        <v>100</v>
      </c>
      <c s="36" t="s">
        <v>101</v>
      </c>
      <c s="37">
        <v>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746</v>
      </c>
    </row>
    <row r="41" spans="1:5" ht="12.75">
      <c r="A41" t="s">
        <v>58</v>
      </c>
      <c r="E41" s="39" t="s">
        <v>86</v>
      </c>
    </row>
    <row r="42" spans="1:16" ht="25.5">
      <c r="A42" t="s">
        <v>49</v>
      </c>
      <c s="34" t="s">
        <v>94</v>
      </c>
      <c s="34" t="s">
        <v>114</v>
      </c>
      <c s="35" t="s">
        <v>115</v>
      </c>
      <c s="6" t="s">
        <v>116</v>
      </c>
      <c s="36" t="s">
        <v>117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25.5">
      <c r="A43" s="35" t="s">
        <v>54</v>
      </c>
      <c r="E43" s="39" t="s">
        <v>747</v>
      </c>
    </row>
    <row r="44" spans="1:5" ht="12.75">
      <c r="A44" s="35" t="s">
        <v>56</v>
      </c>
      <c r="E44" s="40" t="s">
        <v>63</v>
      </c>
    </row>
    <row r="45" spans="1:5" ht="165.75">
      <c r="A45" t="s">
        <v>58</v>
      </c>
      <c r="E45" s="39" t="s">
        <v>118</v>
      </c>
    </row>
    <row r="46" spans="1:13" ht="12.75">
      <c r="A46" t="s">
        <v>46</v>
      </c>
      <c r="C46" s="31" t="s">
        <v>27</v>
      </c>
      <c r="E46" s="33" t="s">
        <v>748</v>
      </c>
      <c r="J46" s="32">
        <f>0</f>
      </c>
      <c s="32">
        <f>0</f>
      </c>
      <c s="32">
        <f>0+L47+L51+L55+L59+L63+L67+L71+L75+L79+L83+L87+L91+L95+L99+L103+L107+L111+L115</f>
      </c>
      <c s="32">
        <f>0+M47+M51+M55+M59+M63+M67+M71+M75+M79+M83+M87+M91+M95+M99+M103+M107+M111+M115</f>
      </c>
    </row>
    <row r="47" spans="1:16" ht="25.5">
      <c r="A47" t="s">
        <v>49</v>
      </c>
      <c s="34" t="s">
        <v>98</v>
      </c>
      <c s="34" t="s">
        <v>749</v>
      </c>
      <c s="35" t="s">
        <v>47</v>
      </c>
      <c s="6" t="s">
        <v>750</v>
      </c>
      <c s="36" t="s">
        <v>62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84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751</v>
      </c>
    </row>
    <row r="50" spans="1:5" ht="12.75">
      <c r="A50" t="s">
        <v>58</v>
      </c>
      <c r="E50" s="39" t="s">
        <v>86</v>
      </c>
    </row>
    <row r="51" spans="1:16" ht="12.75">
      <c r="A51" t="s">
        <v>49</v>
      </c>
      <c s="34" t="s">
        <v>103</v>
      </c>
      <c s="34" t="s">
        <v>752</v>
      </c>
      <c s="35" t="s">
        <v>47</v>
      </c>
      <c s="6" t="s">
        <v>753</v>
      </c>
      <c s="36" t="s">
        <v>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751</v>
      </c>
    </row>
    <row r="54" spans="1:5" ht="25.5">
      <c r="A54" t="s">
        <v>58</v>
      </c>
      <c r="E54" s="39" t="s">
        <v>754</v>
      </c>
    </row>
    <row r="55" spans="1:16" ht="12.75">
      <c r="A55" t="s">
        <v>49</v>
      </c>
      <c s="34" t="s">
        <v>107</v>
      </c>
      <c s="34" t="s">
        <v>755</v>
      </c>
      <c s="35" t="s">
        <v>47</v>
      </c>
      <c s="6" t="s">
        <v>756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757</v>
      </c>
    </row>
    <row r="58" spans="1:5" ht="12.75">
      <c r="A58" t="s">
        <v>58</v>
      </c>
      <c r="E58" s="39" t="s">
        <v>758</v>
      </c>
    </row>
    <row r="59" spans="1:16" ht="12.75">
      <c r="A59" t="s">
        <v>49</v>
      </c>
      <c s="34" t="s">
        <v>110</v>
      </c>
      <c s="34" t="s">
        <v>168</v>
      </c>
      <c s="35" t="s">
        <v>47</v>
      </c>
      <c s="6" t="s">
        <v>169</v>
      </c>
      <c s="36" t="s">
        <v>83</v>
      </c>
      <c s="37">
        <v>28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759</v>
      </c>
    </row>
    <row r="62" spans="1:5" ht="12.75">
      <c r="A62" t="s">
        <v>58</v>
      </c>
      <c r="E62" s="39" t="s">
        <v>86</v>
      </c>
    </row>
    <row r="63" spans="1:16" ht="25.5">
      <c r="A63" t="s">
        <v>49</v>
      </c>
      <c s="34" t="s">
        <v>113</v>
      </c>
      <c s="34" t="s">
        <v>177</v>
      </c>
      <c s="35" t="s">
        <v>47</v>
      </c>
      <c s="6" t="s">
        <v>178</v>
      </c>
      <c s="36" t="s">
        <v>62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759</v>
      </c>
    </row>
    <row r="66" spans="1:5" ht="12.75">
      <c r="A66" t="s">
        <v>58</v>
      </c>
      <c r="E66" s="39" t="s">
        <v>86</v>
      </c>
    </row>
    <row r="67" spans="1:16" ht="12.75">
      <c r="A67" t="s">
        <v>49</v>
      </c>
      <c s="34" t="s">
        <v>120</v>
      </c>
      <c s="34" t="s">
        <v>189</v>
      </c>
      <c s="35" t="s">
        <v>47</v>
      </c>
      <c s="6" t="s">
        <v>190</v>
      </c>
      <c s="36" t="s">
        <v>62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12.75">
      <c r="A70" t="s">
        <v>58</v>
      </c>
      <c r="E70" s="39" t="s">
        <v>86</v>
      </c>
    </row>
    <row r="71" spans="1:16" ht="12.75">
      <c r="A71" t="s">
        <v>49</v>
      </c>
      <c s="34" t="s">
        <v>125</v>
      </c>
      <c s="34" t="s">
        <v>760</v>
      </c>
      <c s="35" t="s">
        <v>47</v>
      </c>
      <c s="6" t="s">
        <v>761</v>
      </c>
      <c s="36" t="s">
        <v>67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76.5">
      <c r="A74" t="s">
        <v>58</v>
      </c>
      <c r="E74" s="39" t="s">
        <v>762</v>
      </c>
    </row>
    <row r="75" spans="1:16" ht="12.75">
      <c r="A75" t="s">
        <v>49</v>
      </c>
      <c s="34" t="s">
        <v>129</v>
      </c>
      <c s="34" t="s">
        <v>763</v>
      </c>
      <c s="35" t="s">
        <v>47</v>
      </c>
      <c s="6" t="s">
        <v>764</v>
      </c>
      <c s="36" t="s">
        <v>62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84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765</v>
      </c>
    </row>
    <row r="78" spans="1:5" ht="12.75">
      <c r="A78" t="s">
        <v>58</v>
      </c>
      <c r="E78" s="39" t="s">
        <v>86</v>
      </c>
    </row>
    <row r="79" spans="1:16" ht="12.75">
      <c r="A79" t="s">
        <v>49</v>
      </c>
      <c s="34" t="s">
        <v>132</v>
      </c>
      <c s="34" t="s">
        <v>766</v>
      </c>
      <c s="35" t="s">
        <v>47</v>
      </c>
      <c s="6" t="s">
        <v>767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84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765</v>
      </c>
    </row>
    <row r="82" spans="1:5" ht="12.75">
      <c r="A82" t="s">
        <v>58</v>
      </c>
      <c r="E82" s="39" t="s">
        <v>86</v>
      </c>
    </row>
    <row r="83" spans="1:16" ht="12.75">
      <c r="A83" t="s">
        <v>49</v>
      </c>
      <c s="34" t="s">
        <v>135</v>
      </c>
      <c s="34" t="s">
        <v>768</v>
      </c>
      <c s="35" t="s">
        <v>47</v>
      </c>
      <c s="6" t="s">
        <v>769</v>
      </c>
      <c s="36" t="s">
        <v>62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84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765</v>
      </c>
    </row>
    <row r="86" spans="1:5" ht="12.75">
      <c r="A86" t="s">
        <v>58</v>
      </c>
      <c r="E86" s="39" t="s">
        <v>86</v>
      </c>
    </row>
    <row r="87" spans="1:16" ht="12.75">
      <c r="A87" t="s">
        <v>49</v>
      </c>
      <c s="34" t="s">
        <v>139</v>
      </c>
      <c s="34" t="s">
        <v>770</v>
      </c>
      <c s="35" t="s">
        <v>47</v>
      </c>
      <c s="6" t="s">
        <v>771</v>
      </c>
      <c s="36" t="s">
        <v>62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765</v>
      </c>
    </row>
    <row r="90" spans="1:5" ht="38.25">
      <c r="A90" t="s">
        <v>58</v>
      </c>
      <c r="E90" s="39" t="s">
        <v>772</v>
      </c>
    </row>
    <row r="91" spans="1:16" ht="12.75">
      <c r="A91" t="s">
        <v>49</v>
      </c>
      <c s="34" t="s">
        <v>142</v>
      </c>
      <c s="34" t="s">
        <v>773</v>
      </c>
      <c s="35" t="s">
        <v>47</v>
      </c>
      <c s="6" t="s">
        <v>774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84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765</v>
      </c>
    </row>
    <row r="94" spans="1:5" ht="12.75">
      <c r="A94" t="s">
        <v>58</v>
      </c>
      <c r="E94" s="39" t="s">
        <v>86</v>
      </c>
    </row>
    <row r="95" spans="1:16" ht="12.75">
      <c r="A95" t="s">
        <v>49</v>
      </c>
      <c s="34" t="s">
        <v>145</v>
      </c>
      <c s="34" t="s">
        <v>775</v>
      </c>
      <c s="35" t="s">
        <v>47</v>
      </c>
      <c s="6" t="s">
        <v>776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84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765</v>
      </c>
    </row>
    <row r="98" spans="1:5" ht="12.75">
      <c r="A98" t="s">
        <v>58</v>
      </c>
      <c r="E98" s="39" t="s">
        <v>86</v>
      </c>
    </row>
    <row r="99" spans="1:16" ht="12.75">
      <c r="A99" t="s">
        <v>49</v>
      </c>
      <c s="34" t="s">
        <v>150</v>
      </c>
      <c s="34" t="s">
        <v>777</v>
      </c>
      <c s="35" t="s">
        <v>47</v>
      </c>
      <c s="6" t="s">
        <v>778</v>
      </c>
      <c s="36" t="s">
        <v>452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84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86</v>
      </c>
    </row>
    <row r="103" spans="1:16" ht="25.5">
      <c r="A103" t="s">
        <v>49</v>
      </c>
      <c s="34" t="s">
        <v>154</v>
      </c>
      <c s="34" t="s">
        <v>779</v>
      </c>
      <c s="35" t="s">
        <v>47</v>
      </c>
      <c s="6" t="s">
        <v>780</v>
      </c>
      <c s="36" t="s">
        <v>83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84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616</v>
      </c>
    </row>
    <row r="106" spans="1:5" ht="12.75">
      <c r="A106" t="s">
        <v>58</v>
      </c>
      <c r="E106" s="39" t="s">
        <v>86</v>
      </c>
    </row>
    <row r="107" spans="1:16" ht="12.75">
      <c r="A107" t="s">
        <v>49</v>
      </c>
      <c s="34" t="s">
        <v>158</v>
      </c>
      <c s="34" t="s">
        <v>195</v>
      </c>
      <c s="35" t="s">
        <v>47</v>
      </c>
      <c s="6" t="s">
        <v>196</v>
      </c>
      <c s="36" t="s">
        <v>83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84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2.75">
      <c r="A110" t="s">
        <v>58</v>
      </c>
      <c r="E110" s="39" t="s">
        <v>86</v>
      </c>
    </row>
    <row r="111" spans="1:16" ht="12.75">
      <c r="A111" t="s">
        <v>49</v>
      </c>
      <c s="34" t="s">
        <v>161</v>
      </c>
      <c s="34" t="s">
        <v>781</v>
      </c>
      <c s="35" t="s">
        <v>47</v>
      </c>
      <c s="6" t="s">
        <v>782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12.75">
      <c r="A114" t="s">
        <v>58</v>
      </c>
      <c r="E114" s="39" t="s">
        <v>782</v>
      </c>
    </row>
    <row r="115" spans="1:16" ht="12.75">
      <c r="A115" t="s">
        <v>49</v>
      </c>
      <c s="34" t="s">
        <v>164</v>
      </c>
      <c s="34" t="s">
        <v>783</v>
      </c>
      <c s="35" t="s">
        <v>47</v>
      </c>
      <c s="6" t="s">
        <v>784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12.75">
      <c r="A118" t="s">
        <v>58</v>
      </c>
      <c r="E118" s="39" t="s">
        <v>785</v>
      </c>
    </row>
    <row r="119" spans="1:13" ht="12.75">
      <c r="A119" t="s">
        <v>46</v>
      </c>
      <c r="C119" s="31" t="s">
        <v>20</v>
      </c>
      <c r="E119" s="33" t="s">
        <v>465</v>
      </c>
      <c r="J119" s="32">
        <f>0</f>
      </c>
      <c s="32">
        <f>0</f>
      </c>
      <c s="32">
        <f>0+L120+L124+L128+L132</f>
      </c>
      <c s="32">
        <f>0+M120+M124+M128+M132</f>
      </c>
    </row>
    <row r="120" spans="1:16" ht="12.75">
      <c r="A120" t="s">
        <v>49</v>
      </c>
      <c s="34" t="s">
        <v>167</v>
      </c>
      <c s="34" t="s">
        <v>467</v>
      </c>
      <c s="35" t="s">
        <v>47</v>
      </c>
      <c s="6" t="s">
        <v>468</v>
      </c>
      <c s="36" t="s">
        <v>452</v>
      </c>
      <c s="37">
        <v>16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12.75">
      <c r="A123" t="s">
        <v>58</v>
      </c>
      <c r="E123" s="39" t="s">
        <v>469</v>
      </c>
    </row>
    <row r="124" spans="1:16" ht="12.75">
      <c r="A124" t="s">
        <v>49</v>
      </c>
      <c s="34" t="s">
        <v>170</v>
      </c>
      <c s="34" t="s">
        <v>480</v>
      </c>
      <c s="35" t="s">
        <v>47</v>
      </c>
      <c s="6" t="s">
        <v>481</v>
      </c>
      <c s="36" t="s">
        <v>452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84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2.75">
      <c r="A127" t="s">
        <v>58</v>
      </c>
      <c r="E127" s="39" t="s">
        <v>86</v>
      </c>
    </row>
    <row r="128" spans="1:16" ht="12.75">
      <c r="A128" t="s">
        <v>49</v>
      </c>
      <c s="34" t="s">
        <v>173</v>
      </c>
      <c s="34" t="s">
        <v>477</v>
      </c>
      <c s="35" t="s">
        <v>47</v>
      </c>
      <c s="6" t="s">
        <v>478</v>
      </c>
      <c s="36" t="s">
        <v>62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84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86</v>
      </c>
    </row>
    <row r="132" spans="1:16" ht="12.75">
      <c r="A132" t="s">
        <v>49</v>
      </c>
      <c s="34" t="s">
        <v>176</v>
      </c>
      <c s="34" t="s">
        <v>489</v>
      </c>
      <c s="35" t="s">
        <v>47</v>
      </c>
      <c s="6" t="s">
        <v>490</v>
      </c>
      <c s="36" t="s">
        <v>452</v>
      </c>
      <c s="37">
        <v>24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38.25">
      <c r="A135" t="s">
        <v>58</v>
      </c>
      <c r="E135" s="39" t="s">
        <v>491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786</v>
      </c>
      <c r="E4" s="26" t="s">
        <v>787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790</v>
      </c>
      <c r="E8" s="30" t="s">
        <v>789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791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792</v>
      </c>
      <c s="35" t="s">
        <v>55</v>
      </c>
      <c s="6" t="s">
        <v>793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794</v>
      </c>
      <c>
        <f>(M10*21)/100</f>
      </c>
      <c t="s">
        <v>27</v>
      </c>
    </row>
    <row r="11" spans="1:5" ht="12.75">
      <c r="A11" s="35" t="s">
        <v>54</v>
      </c>
      <c r="E11" s="39" t="s">
        <v>795</v>
      </c>
    </row>
    <row r="12" spans="1:5" ht="12.75">
      <c r="A12" s="35" t="s">
        <v>56</v>
      </c>
      <c r="E12" s="40" t="s">
        <v>796</v>
      </c>
    </row>
    <row r="13" spans="1:5" ht="140.25">
      <c r="A13" t="s">
        <v>58</v>
      </c>
      <c r="E13" s="39" t="s">
        <v>797</v>
      </c>
    </row>
    <row r="14" spans="1:16" ht="12.75">
      <c r="A14" t="s">
        <v>49</v>
      </c>
      <c s="34" t="s">
        <v>27</v>
      </c>
      <c s="34" t="s">
        <v>798</v>
      </c>
      <c s="35" t="s">
        <v>55</v>
      </c>
      <c s="6" t="s">
        <v>799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794</v>
      </c>
      <c>
        <f>(M14*21)/100</f>
      </c>
      <c t="s">
        <v>27</v>
      </c>
    </row>
    <row r="15" spans="1:5" ht="12.75">
      <c r="A15" s="35" t="s">
        <v>54</v>
      </c>
      <c r="E15" s="39" t="s">
        <v>795</v>
      </c>
    </row>
    <row r="16" spans="1:5" ht="12.75">
      <c r="A16" s="35" t="s">
        <v>56</v>
      </c>
      <c r="E16" s="40" t="s">
        <v>796</v>
      </c>
    </row>
    <row r="17" spans="1:5" ht="89.25">
      <c r="A17" t="s">
        <v>58</v>
      </c>
      <c r="E17" s="39" t="s">
        <v>800</v>
      </c>
    </row>
    <row r="18" spans="1:16" ht="12.75">
      <c r="A18" t="s">
        <v>49</v>
      </c>
      <c s="34" t="s">
        <v>26</v>
      </c>
      <c s="34" t="s">
        <v>801</v>
      </c>
      <c s="35" t="s">
        <v>55</v>
      </c>
      <c s="6" t="s">
        <v>802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794</v>
      </c>
      <c>
        <f>(M18*21)/100</f>
      </c>
      <c t="s">
        <v>27</v>
      </c>
    </row>
    <row r="19" spans="1:5" ht="12.75">
      <c r="A19" s="35" t="s">
        <v>54</v>
      </c>
      <c r="E19" s="39" t="s">
        <v>795</v>
      </c>
    </row>
    <row r="20" spans="1:5" ht="12.75">
      <c r="A20" s="35" t="s">
        <v>56</v>
      </c>
      <c r="E20" s="40" t="s">
        <v>796</v>
      </c>
    </row>
    <row r="21" spans="1:5" ht="89.25">
      <c r="A21" t="s">
        <v>58</v>
      </c>
      <c r="E21" s="39" t="s">
        <v>803</v>
      </c>
    </row>
    <row r="22" spans="1:13" ht="12.75">
      <c r="A22" t="s">
        <v>46</v>
      </c>
      <c r="C22" s="31" t="s">
        <v>27</v>
      </c>
      <c r="E22" s="33" t="s">
        <v>465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804</v>
      </c>
      <c s="35" t="s">
        <v>55</v>
      </c>
      <c s="6" t="s">
        <v>805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794</v>
      </c>
      <c>
        <f>(M23*21)/100</f>
      </c>
      <c t="s">
        <v>27</v>
      </c>
    </row>
    <row r="24" spans="1:5" ht="12.75">
      <c r="A24" s="35" t="s">
        <v>54</v>
      </c>
      <c r="E24" s="39" t="s">
        <v>806</v>
      </c>
    </row>
    <row r="25" spans="1:5" ht="12.75">
      <c r="A25" s="35" t="s">
        <v>56</v>
      </c>
      <c r="E25" s="40" t="s">
        <v>796</v>
      </c>
    </row>
    <row r="26" spans="1:5" ht="89.25">
      <c r="A26" t="s">
        <v>58</v>
      </c>
      <c r="E26" s="39" t="s">
        <v>807</v>
      </c>
    </row>
    <row r="27" spans="1:16" ht="12.75">
      <c r="A27" t="s">
        <v>49</v>
      </c>
      <c s="34" t="s">
        <v>75</v>
      </c>
      <c s="34" t="s">
        <v>808</v>
      </c>
      <c s="35" t="s">
        <v>55</v>
      </c>
      <c s="6" t="s">
        <v>809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794</v>
      </c>
      <c>
        <f>(M27*21)/100</f>
      </c>
      <c t="s">
        <v>27</v>
      </c>
    </row>
    <row r="28" spans="1:5" ht="12.75">
      <c r="A28" s="35" t="s">
        <v>54</v>
      </c>
      <c r="E28" s="39" t="s">
        <v>810</v>
      </c>
    </row>
    <row r="29" spans="1:5" ht="12.75">
      <c r="A29" s="35" t="s">
        <v>56</v>
      </c>
      <c r="E29" s="40" t="s">
        <v>796</v>
      </c>
    </row>
    <row r="30" spans="1:5" ht="76.5">
      <c r="A30" t="s">
        <v>58</v>
      </c>
      <c r="E30" s="39" t="s">
        <v>811</v>
      </c>
    </row>
    <row r="31" spans="1:16" ht="12.75">
      <c r="A31" t="s">
        <v>49</v>
      </c>
      <c s="34" t="s">
        <v>80</v>
      </c>
      <c s="34" t="s">
        <v>812</v>
      </c>
      <c s="35" t="s">
        <v>55</v>
      </c>
      <c s="6" t="s">
        <v>813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794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814</v>
      </c>
    </row>
    <row r="34" spans="1:5" ht="12.75">
      <c r="A34" t="s">
        <v>58</v>
      </c>
      <c r="E34" s="39" t="s">
        <v>815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