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0.0.250\proj-dokumentace\ROK\2021\221009_Oprava trati Suchdol nad Odrou – Budišov nad Budišovkou v km 0,487 – 10,014\PROJEKTOVÁ DOKUMENTACE\K PŘIPOMÍNKÁM\SO 14-23-01 Úsek 4, opěrná zeď\"/>
    </mc:Choice>
  </mc:AlternateContent>
  <bookViews>
    <workbookView xWindow="0" yWindow="0" windowWidth="28800" windowHeight="11835" firstSheet="2" activeTab="6"/>
  </bookViews>
  <sheets>
    <sheet name="Výztuž_sítě" sheetId="1" r:id="rId1"/>
    <sheet name="Trny+kotevní desky" sheetId="2" r:id="rId2"/>
    <sheet name="Výztuž_kotevní trny" sheetId="3" r:id="rId3"/>
    <sheet name="Římsa" sheetId="4" r:id="rId4"/>
    <sheet name="Výpis_zábradlí_úsek 4" sheetId="5" r:id="rId5"/>
    <sheet name="Výpis_zábradlí_úsek 4_7,905" sheetId="7" r:id="rId6"/>
    <sheet name="Výpis_zábradlí_úsek 4_7,936" sheetId="8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1" i="8" l="1"/>
  <c r="V11" i="8"/>
  <c r="S11" i="8"/>
  <c r="S10" i="8"/>
  <c r="X10" i="8" s="1"/>
  <c r="S9" i="8"/>
  <c r="X9" i="8" s="1"/>
  <c r="X8" i="8"/>
  <c r="S8" i="8"/>
  <c r="V8" i="8" s="1"/>
  <c r="X7" i="8"/>
  <c r="V7" i="8"/>
  <c r="S7" i="8"/>
  <c r="S6" i="8"/>
  <c r="X6" i="8" s="1"/>
  <c r="V13" i="5"/>
  <c r="X12" i="8" l="1"/>
  <c r="X13" i="8" s="1"/>
  <c r="X14" i="8" s="1"/>
  <c r="V6" i="8"/>
  <c r="V10" i="8"/>
  <c r="V9" i="8"/>
  <c r="V12" i="8" l="1"/>
  <c r="V13" i="8" s="1"/>
  <c r="V14" i="8" s="1"/>
  <c r="X11" i="7" l="1"/>
  <c r="S11" i="7"/>
  <c r="V11" i="7" s="1"/>
  <c r="S10" i="7"/>
  <c r="X10" i="7" s="1"/>
  <c r="S9" i="7"/>
  <c r="V9" i="7" s="1"/>
  <c r="X8" i="7"/>
  <c r="S8" i="7"/>
  <c r="V8" i="7" s="1"/>
  <c r="S7" i="7"/>
  <c r="X7" i="7" s="1"/>
  <c r="S6" i="7"/>
  <c r="X6" i="7" s="1"/>
  <c r="V10" i="7" l="1"/>
  <c r="X9" i="7"/>
  <c r="X12" i="7" s="1"/>
  <c r="X13" i="7" s="1"/>
  <c r="X14" i="7" s="1"/>
  <c r="V7" i="7"/>
  <c r="V6" i="7"/>
  <c r="V12" i="7" l="1"/>
  <c r="V13" i="7" l="1"/>
  <c r="V14" i="7" s="1"/>
  <c r="X11" i="5"/>
  <c r="X10" i="5"/>
  <c r="X9" i="5"/>
  <c r="X8" i="5"/>
  <c r="X7" i="5"/>
  <c r="V7" i="5"/>
  <c r="V10" i="5"/>
  <c r="V9" i="5"/>
  <c r="V8" i="5"/>
  <c r="S11" i="5"/>
  <c r="V11" i="5" s="1"/>
  <c r="S10" i="5"/>
  <c r="S9" i="5"/>
  <c r="S8" i="5"/>
  <c r="S7" i="5"/>
  <c r="S6" i="5"/>
  <c r="X6" i="5" s="1"/>
  <c r="X12" i="5" s="1"/>
  <c r="X13" i="5" s="1"/>
  <c r="X14" i="5" s="1"/>
  <c r="V6" i="5" l="1"/>
  <c r="V12" i="5" s="1"/>
  <c r="V14" i="5" s="1"/>
  <c r="V78" i="4"/>
  <c r="W78" i="4" s="1"/>
  <c r="V77" i="4"/>
  <c r="W77" i="4" s="1"/>
  <c r="V76" i="4"/>
  <c r="W76" i="4" s="1"/>
  <c r="V75" i="4"/>
  <c r="W75" i="4" s="1"/>
  <c r="V74" i="4"/>
  <c r="W74" i="4" s="1"/>
  <c r="V73" i="4"/>
  <c r="W73" i="4" s="1"/>
  <c r="W72" i="4"/>
  <c r="W71" i="4"/>
  <c r="V65" i="4"/>
  <c r="W65" i="4" s="1"/>
  <c r="V64" i="4"/>
  <c r="W64" i="4" s="1"/>
  <c r="V63" i="4"/>
  <c r="W63" i="4" s="1"/>
  <c r="V62" i="4"/>
  <c r="W62" i="4" s="1"/>
  <c r="V61" i="4"/>
  <c r="W61" i="4" s="1"/>
  <c r="V60" i="4"/>
  <c r="W60" i="4" s="1"/>
  <c r="W59" i="4"/>
  <c r="W58" i="4"/>
  <c r="V52" i="4"/>
  <c r="W52" i="4" s="1"/>
  <c r="V51" i="4"/>
  <c r="W51" i="4" s="1"/>
  <c r="V50" i="4"/>
  <c r="W50" i="4" s="1"/>
  <c r="V49" i="4"/>
  <c r="W49" i="4" s="1"/>
  <c r="V48" i="4"/>
  <c r="W48" i="4" s="1"/>
  <c r="V47" i="4"/>
  <c r="W47" i="4" s="1"/>
  <c r="W46" i="4"/>
  <c r="W45" i="4"/>
  <c r="V39" i="4"/>
  <c r="W39" i="4" s="1"/>
  <c r="V38" i="4"/>
  <c r="W38" i="4" s="1"/>
  <c r="V37" i="4"/>
  <c r="W37" i="4" s="1"/>
  <c r="V36" i="4"/>
  <c r="W36" i="4" s="1"/>
  <c r="V35" i="4"/>
  <c r="W35" i="4" s="1"/>
  <c r="V34" i="4"/>
  <c r="W34" i="4" s="1"/>
  <c r="W33" i="4"/>
  <c r="W32" i="4"/>
  <c r="W21" i="4"/>
  <c r="W14" i="4"/>
  <c r="W15" i="4" s="1"/>
  <c r="K27" i="4"/>
  <c r="K28" i="4" s="1"/>
  <c r="K26" i="4"/>
  <c r="K25" i="4"/>
  <c r="K24" i="4"/>
  <c r="K23" i="4"/>
  <c r="K22" i="4"/>
  <c r="K21" i="4"/>
  <c r="K20" i="4"/>
  <c r="K19" i="4"/>
  <c r="V26" i="4"/>
  <c r="W26" i="4" s="1"/>
  <c r="V25" i="4"/>
  <c r="W25" i="4" s="1"/>
  <c r="V24" i="4"/>
  <c r="W24" i="4" s="1"/>
  <c r="V23" i="4"/>
  <c r="W23" i="4" s="1"/>
  <c r="V22" i="4"/>
  <c r="W22" i="4" s="1"/>
  <c r="V21" i="4"/>
  <c r="W20" i="4"/>
  <c r="W19" i="4"/>
  <c r="W13" i="4"/>
  <c r="W12" i="4"/>
  <c r="W10" i="4"/>
  <c r="W9" i="4"/>
  <c r="W8" i="4"/>
  <c r="V12" i="4"/>
  <c r="V13" i="4"/>
  <c r="V11" i="4"/>
  <c r="W11" i="4" s="1"/>
  <c r="V10" i="4"/>
  <c r="V9" i="4"/>
  <c r="V8" i="4"/>
  <c r="W7" i="4"/>
  <c r="W6" i="4"/>
  <c r="K6" i="4"/>
  <c r="K9" i="4"/>
  <c r="K11" i="4"/>
  <c r="K12" i="4"/>
  <c r="K13" i="4"/>
  <c r="K10" i="4"/>
  <c r="K7" i="4"/>
  <c r="K14" i="4" s="1"/>
  <c r="K8" i="4"/>
  <c r="L9" i="2"/>
  <c r="L8" i="2"/>
  <c r="L7" i="2"/>
  <c r="L6" i="2"/>
  <c r="M9" i="3"/>
  <c r="M8" i="3"/>
  <c r="M7" i="3"/>
  <c r="M6" i="3"/>
  <c r="K7" i="1"/>
  <c r="K8" i="1" s="1"/>
  <c r="K9" i="1" s="1"/>
  <c r="K6" i="1"/>
  <c r="K15" i="4" l="1"/>
  <c r="W79" i="4"/>
  <c r="W80" i="4" s="1"/>
  <c r="W66" i="4"/>
  <c r="W67" i="4" s="1"/>
  <c r="W27" i="4"/>
  <c r="W28" i="4" s="1"/>
  <c r="W53" i="4"/>
  <c r="W54" i="4" s="1"/>
  <c r="W40" i="4"/>
  <c r="W41" i="4" s="1"/>
</calcChain>
</file>

<file path=xl/sharedStrings.xml><?xml version="1.0" encoding="utf-8"?>
<sst xmlns="http://schemas.openxmlformats.org/spreadsheetml/2006/main" count="313" uniqueCount="83">
  <si>
    <t>VÝPIS VÝZTUŽE</t>
  </si>
  <si>
    <t>POPIS</t>
  </si>
  <si>
    <t>Kusy</t>
  </si>
  <si>
    <t>Hmotnost /kg/</t>
  </si>
  <si>
    <t>Svařovaná síť z ocel. drátů žebírkových tvářených za studena, typ KY80, KARI 8 mm, oko 150x150 mm, formát 5x2,15 m</t>
  </si>
  <si>
    <t>Rezerva (prořezy) 7%</t>
  </si>
  <si>
    <t>Hmotnost celkem</t>
  </si>
  <si>
    <r>
      <t>Plocha /m</t>
    </r>
    <r>
      <rPr>
        <b/>
        <sz val="11"/>
        <color theme="1"/>
        <rFont val="Calibri"/>
        <family val="2"/>
        <charset val="238"/>
      </rPr>
      <t>²/</t>
    </r>
  </si>
  <si>
    <t>Výpis materiálu</t>
  </si>
  <si>
    <r>
      <t>Hmotnost /kgm</t>
    </r>
    <r>
      <rPr>
        <b/>
        <sz val="11"/>
        <color theme="1"/>
        <rFont val="Calibri"/>
        <family val="2"/>
        <charset val="238"/>
      </rPr>
      <t>¯²/</t>
    </r>
  </si>
  <si>
    <t>Plocha</t>
  </si>
  <si>
    <t>Délka /m/</t>
  </si>
  <si>
    <t>Vlepovaná kotva - Betonářská ocel žebírková, DIN 488</t>
  </si>
  <si>
    <t>Ø</t>
  </si>
  <si>
    <t>Rezerva (prořezy) 5%</t>
  </si>
  <si>
    <t>Kotevní desky 250 x 250mm, tl.8mm</t>
  </si>
  <si>
    <r>
      <t>Rozměry /mm/     Plocha/m</t>
    </r>
    <r>
      <rPr>
        <b/>
        <sz val="11"/>
        <color theme="1"/>
        <rFont val="Calibri"/>
        <family val="2"/>
        <charset val="238"/>
      </rPr>
      <t>²/</t>
    </r>
  </si>
  <si>
    <t>01</t>
  </si>
  <si>
    <t>02</t>
  </si>
  <si>
    <t>03</t>
  </si>
  <si>
    <t>04</t>
  </si>
  <si>
    <t>05</t>
  </si>
  <si>
    <t>04.1.1</t>
  </si>
  <si>
    <t>03.1.1</t>
  </si>
  <si>
    <t>05.1.1</t>
  </si>
  <si>
    <t>03.2.1</t>
  </si>
  <si>
    <t>04.2.1</t>
  </si>
  <si>
    <t>05.2.1</t>
  </si>
  <si>
    <t>22</t>
  </si>
  <si>
    <t>8</t>
  </si>
  <si>
    <t>11</t>
  </si>
  <si>
    <t>Kusy/délka/</t>
  </si>
  <si>
    <t>Kusy celkem</t>
  </si>
  <si>
    <t>03.3.1</t>
  </si>
  <si>
    <t>03.4.1</t>
  </si>
  <si>
    <t>04.4.1</t>
  </si>
  <si>
    <t>05.4.1</t>
  </si>
  <si>
    <t>03.5.1</t>
  </si>
  <si>
    <t>04.5.1</t>
  </si>
  <si>
    <t>05.5.1</t>
  </si>
  <si>
    <t>VÝPIS VÝZTUŽE - ÚSEK 1, 2 x Dl.1,50</t>
  </si>
  <si>
    <t>VÝPIS VÝZTUŽE - ÚSEK 2, Dl.39,00m</t>
  </si>
  <si>
    <t>VÝPIS VÝZTUŽE - ÚSEK 3, 5 x Dl.2,00m</t>
  </si>
  <si>
    <t>VÝPIS VÝZTUŽE - ÚSEK 4, Dl.59,43m</t>
  </si>
  <si>
    <t>VÝPIS VÝZTUŽE - ÚSEK 5, Dl.25,00m</t>
  </si>
  <si>
    <t>VÝPIS VÝZTUŽE - ÚSEK 6, Dl.9,66m</t>
  </si>
  <si>
    <t>03.6.1</t>
  </si>
  <si>
    <t>04.6.1</t>
  </si>
  <si>
    <t>05.6.1</t>
  </si>
  <si>
    <t>03.7.1</t>
  </si>
  <si>
    <t>04.7.1</t>
  </si>
  <si>
    <t>05.7.1</t>
  </si>
  <si>
    <t>VÝPIS VÝZTUŽE - ÚSEK 8, Dl.20,70m</t>
  </si>
  <si>
    <t>VÝPIS VÝZTUŽE - ÚSEK 7, Dl.25,36m</t>
  </si>
  <si>
    <t>Číslo položky</t>
  </si>
  <si>
    <t>Profil</t>
  </si>
  <si>
    <t>ks</t>
  </si>
  <si>
    <r>
      <t>Délka [m,m</t>
    </r>
    <r>
      <rPr>
        <b/>
        <sz val="11"/>
        <color theme="1"/>
        <rFont val="Calibri"/>
        <family val="2"/>
        <charset val="238"/>
      </rPr>
      <t>²]</t>
    </r>
  </si>
  <si>
    <t>Hnotnost [kg]</t>
  </si>
  <si>
    <t>Natíraný obvod 1ks [m]</t>
  </si>
  <si>
    <r>
      <t>Plocha [m</t>
    </r>
    <r>
      <rPr>
        <b/>
        <sz val="11"/>
        <color theme="1"/>
        <rFont val="Calibri"/>
        <family val="2"/>
        <charset val="238"/>
      </rPr>
      <t>²]</t>
    </r>
  </si>
  <si>
    <t>jednotková</t>
  </si>
  <si>
    <t>celkem</t>
  </si>
  <si>
    <t>na 1m</t>
  </si>
  <si>
    <t>1.</t>
  </si>
  <si>
    <t>2.</t>
  </si>
  <si>
    <t>3.</t>
  </si>
  <si>
    <t>4.</t>
  </si>
  <si>
    <t>L70x7</t>
  </si>
  <si>
    <t>L60x5</t>
  </si>
  <si>
    <t>L50x5</t>
  </si>
  <si>
    <t>2.1</t>
  </si>
  <si>
    <t>3.1</t>
  </si>
  <si>
    <t>124x250x20</t>
  </si>
  <si>
    <t>0,065</t>
  </si>
  <si>
    <t>0,23</t>
  </si>
  <si>
    <t>0,19</t>
  </si>
  <si>
    <t>Celkem</t>
  </si>
  <si>
    <t>Svary a drobný materiál</t>
  </si>
  <si>
    <t>Celková hmotnost oceli (plocha nátěru)</t>
  </si>
  <si>
    <t>Výpis zábradlí v km 7,935 000</t>
  </si>
  <si>
    <t>Výpis zábradlí v úseku km 7,905 000 - km 7,934 000</t>
  </si>
  <si>
    <t>Výpis zábradlí v úseku km 7,936 000 - km 8,025 000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</si>
</sst>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0" fillId="0" borderId="0" xfId="0" applyAlignment="1"/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2" fontId="1" fillId="0" borderId="16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2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2" fontId="0" fillId="0" borderId="1" xfId="0" applyNumberForma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7" xfId="0" applyBorder="1" applyAlignment="1">
      <alignment horizontal="left" wrapText="1"/>
    </xf>
    <xf numFmtId="49" fontId="0" fillId="0" borderId="1" xfId="0" applyNumberFormat="1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0" fillId="0" borderId="22" xfId="0" applyBorder="1" applyAlignment="1">
      <alignment horizontal="center" wrapText="1"/>
    </xf>
    <xf numFmtId="49" fontId="0" fillId="0" borderId="3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0" fillId="0" borderId="35" xfId="0" applyBorder="1" applyAlignment="1">
      <alignment wrapText="1"/>
    </xf>
    <xf numFmtId="0" fontId="0" fillId="0" borderId="28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31" xfId="0" applyBorder="1" applyAlignment="1">
      <alignment wrapText="1"/>
    </xf>
    <xf numFmtId="2" fontId="1" fillId="0" borderId="1" xfId="0" applyNumberFormat="1" applyFont="1" applyBorder="1" applyAlignment="1">
      <alignment horizontal="center" wrapText="1"/>
    </xf>
    <xf numFmtId="0" fontId="1" fillId="0" borderId="3" xfId="0" applyFont="1" applyBorder="1" applyAlignment="1">
      <alignment wrapText="1"/>
    </xf>
    <xf numFmtId="2" fontId="1" fillId="0" borderId="10" xfId="0" applyNumberFormat="1" applyFont="1" applyBorder="1" applyAlignment="1">
      <alignment horizontal="center" vertical="center"/>
    </xf>
    <xf numFmtId="0" fontId="0" fillId="0" borderId="33" xfId="0" applyBorder="1" applyAlignment="1"/>
    <xf numFmtId="0" fontId="0" fillId="0" borderId="34" xfId="0" applyBorder="1" applyAlignment="1"/>
    <xf numFmtId="2" fontId="1" fillId="0" borderId="37" xfId="0" applyNumberFormat="1" applyFont="1" applyBorder="1" applyAlignment="1">
      <alignment horizontal="center"/>
    </xf>
    <xf numFmtId="2" fontId="1" fillId="0" borderId="10" xfId="0" applyNumberFormat="1" applyFont="1" applyBorder="1" applyAlignment="1">
      <alignment horizontal="center" wrapText="1"/>
    </xf>
    <xf numFmtId="2" fontId="1" fillId="0" borderId="38" xfId="0" applyNumberFormat="1" applyFont="1" applyBorder="1" applyAlignment="1">
      <alignment horizontal="center"/>
    </xf>
    <xf numFmtId="2" fontId="1" fillId="0" borderId="30" xfId="0" applyNumberFormat="1" applyFont="1" applyBorder="1" applyAlignment="1">
      <alignment horizontal="center" wrapText="1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left" wrapText="1"/>
    </xf>
    <xf numFmtId="0" fontId="0" fillId="0" borderId="1" xfId="0" applyBorder="1" applyAlignment="1">
      <alignment horizontal="left" wrapText="1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2" fontId="0" fillId="0" borderId="15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2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2" fontId="0" fillId="0" borderId="3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0" fillId="0" borderId="18" xfId="0" applyNumberFormat="1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2" fontId="0" fillId="0" borderId="20" xfId="0" applyNumberFormat="1" applyBorder="1" applyAlignment="1">
      <alignment horizontal="center" vertical="center"/>
    </xf>
    <xf numFmtId="0" fontId="0" fillId="0" borderId="17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49" fontId="0" fillId="0" borderId="9" xfId="0" applyNumberFormat="1" applyBorder="1" applyAlignment="1">
      <alignment horizontal="left" vertical="center" wrapText="1"/>
    </xf>
    <xf numFmtId="49" fontId="0" fillId="0" borderId="1" xfId="0" applyNumberForma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21" xfId="0" applyBorder="1" applyAlignment="1">
      <alignment horizontal="center"/>
    </xf>
    <xf numFmtId="0" fontId="0" fillId="0" borderId="9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36" xfId="0" applyBorder="1" applyAlignment="1">
      <alignment horizontal="center" wrapText="1"/>
    </xf>
    <xf numFmtId="0" fontId="0" fillId="0" borderId="37" xfId="0" applyBorder="1" applyAlignment="1">
      <alignment horizontal="center" wrapText="1"/>
    </xf>
    <xf numFmtId="49" fontId="0" fillId="0" borderId="9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2" xfId="0" applyNumberFormat="1" applyBorder="1" applyAlignment="1">
      <alignment horizontal="center" vertical="center" wrapText="1"/>
    </xf>
    <xf numFmtId="49" fontId="0" fillId="0" borderId="3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1" fillId="0" borderId="2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K9"/>
  <sheetViews>
    <sheetView workbookViewId="0">
      <selection activeCell="C4" sqref="C4:K9"/>
    </sheetView>
  </sheetViews>
  <sheetFormatPr defaultRowHeight="15" x14ac:dyDescent="0.25"/>
  <cols>
    <col min="6" max="6" width="8.42578125" customWidth="1"/>
    <col min="7" max="7" width="7.140625" customWidth="1"/>
    <col min="9" max="9" width="4.140625" customWidth="1"/>
    <col min="11" max="11" width="14.85546875" customWidth="1"/>
  </cols>
  <sheetData>
    <row r="3" spans="3:11" ht="15.75" thickBot="1" x14ac:dyDescent="0.3"/>
    <row r="4" spans="3:11" x14ac:dyDescent="0.25">
      <c r="C4" s="51" t="s">
        <v>0</v>
      </c>
      <c r="D4" s="52"/>
      <c r="E4" s="52"/>
      <c r="F4" s="52"/>
      <c r="G4" s="52"/>
      <c r="H4" s="52"/>
      <c r="I4" s="52"/>
      <c r="J4" s="52"/>
      <c r="K4" s="53"/>
    </row>
    <row r="5" spans="3:11" x14ac:dyDescent="0.25">
      <c r="C5" s="49" t="s">
        <v>1</v>
      </c>
      <c r="D5" s="50"/>
      <c r="E5" s="50"/>
      <c r="F5" s="50" t="s">
        <v>7</v>
      </c>
      <c r="G5" s="50"/>
      <c r="H5" s="50" t="s">
        <v>3</v>
      </c>
      <c r="I5" s="50"/>
      <c r="J5" s="9" t="s">
        <v>2</v>
      </c>
      <c r="K5" s="10" t="s">
        <v>3</v>
      </c>
    </row>
    <row r="6" spans="3:11" ht="78.95" customHeight="1" x14ac:dyDescent="0.25">
      <c r="C6" s="54" t="s">
        <v>4</v>
      </c>
      <c r="D6" s="55"/>
      <c r="E6" s="55"/>
      <c r="F6" s="56">
        <v>132</v>
      </c>
      <c r="G6" s="56"/>
      <c r="H6" s="57">
        <v>54.66</v>
      </c>
      <c r="I6" s="57"/>
      <c r="J6" s="3">
        <v>25</v>
      </c>
      <c r="K6" s="4">
        <f>H6*J6</f>
        <v>1366.5</v>
      </c>
    </row>
    <row r="7" spans="3:11" ht="78.95" customHeight="1" x14ac:dyDescent="0.25">
      <c r="C7" s="54" t="s">
        <v>4</v>
      </c>
      <c r="D7" s="55"/>
      <c r="E7" s="55"/>
      <c r="F7" s="56">
        <v>539</v>
      </c>
      <c r="G7" s="56"/>
      <c r="H7" s="57">
        <v>54.66</v>
      </c>
      <c r="I7" s="57"/>
      <c r="J7" s="3">
        <v>100</v>
      </c>
      <c r="K7" s="4">
        <f>H7*J7</f>
        <v>5466</v>
      </c>
    </row>
    <row r="8" spans="3:11" ht="15.75" customHeight="1" thickBot="1" x14ac:dyDescent="0.3">
      <c r="C8" s="62" t="s">
        <v>5</v>
      </c>
      <c r="D8" s="63"/>
      <c r="E8" s="63"/>
      <c r="F8" s="64">
        <v>0</v>
      </c>
      <c r="G8" s="64"/>
      <c r="H8" s="65">
        <v>0</v>
      </c>
      <c r="I8" s="65"/>
      <c r="J8" s="5">
        <v>0</v>
      </c>
      <c r="K8" s="6">
        <f>(K7+K6)*0.07</f>
        <v>478.27500000000003</v>
      </c>
    </row>
    <row r="9" spans="3:11" ht="15.75" customHeight="1" thickBot="1" x14ac:dyDescent="0.3">
      <c r="C9" s="58" t="s">
        <v>6</v>
      </c>
      <c r="D9" s="59"/>
      <c r="E9" s="59"/>
      <c r="F9" s="60">
        <v>0</v>
      </c>
      <c r="G9" s="60"/>
      <c r="H9" s="61">
        <v>0</v>
      </c>
      <c r="I9" s="61"/>
      <c r="J9" s="7">
        <v>0</v>
      </c>
      <c r="K9" s="8">
        <f>K8+K7+K6</f>
        <v>7310.7749999999996</v>
      </c>
    </row>
  </sheetData>
  <mergeCells count="16">
    <mergeCell ref="C9:E9"/>
    <mergeCell ref="F9:G9"/>
    <mergeCell ref="H9:I9"/>
    <mergeCell ref="C7:E7"/>
    <mergeCell ref="F7:G7"/>
    <mergeCell ref="H7:I7"/>
    <mergeCell ref="C8:E8"/>
    <mergeCell ref="F8:G8"/>
    <mergeCell ref="H8:I8"/>
    <mergeCell ref="C5:E5"/>
    <mergeCell ref="F5:G5"/>
    <mergeCell ref="C4:K4"/>
    <mergeCell ref="H5:I5"/>
    <mergeCell ref="C6:E6"/>
    <mergeCell ref="F6:G6"/>
    <mergeCell ref="H6:I6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L9"/>
  <sheetViews>
    <sheetView workbookViewId="0">
      <selection activeCell="C4" sqref="C4:L9"/>
    </sheetView>
  </sheetViews>
  <sheetFormatPr defaultRowHeight="15" x14ac:dyDescent="0.25"/>
  <cols>
    <col min="6" max="6" width="15.28515625" customWidth="1"/>
    <col min="7" max="7" width="8.42578125" customWidth="1"/>
    <col min="8" max="8" width="7.140625" customWidth="1"/>
    <col min="10" max="10" width="10.28515625" customWidth="1"/>
    <col min="12" max="12" width="14.85546875" customWidth="1"/>
  </cols>
  <sheetData>
    <row r="3" spans="3:12" ht="15.75" thickBot="1" x14ac:dyDescent="0.3"/>
    <row r="4" spans="3:12" x14ac:dyDescent="0.25">
      <c r="C4" s="51" t="s">
        <v>8</v>
      </c>
      <c r="D4" s="52"/>
      <c r="E4" s="52"/>
      <c r="F4" s="52"/>
      <c r="G4" s="52"/>
      <c r="H4" s="52"/>
      <c r="I4" s="52"/>
      <c r="J4" s="52"/>
      <c r="K4" s="52"/>
      <c r="L4" s="53"/>
    </row>
    <row r="5" spans="3:12" ht="26.25" customHeight="1" x14ac:dyDescent="0.25">
      <c r="C5" s="49" t="s">
        <v>1</v>
      </c>
      <c r="D5" s="50"/>
      <c r="E5" s="50"/>
      <c r="F5" s="18" t="s">
        <v>16</v>
      </c>
      <c r="G5" s="50" t="s">
        <v>10</v>
      </c>
      <c r="H5" s="50"/>
      <c r="I5" s="50" t="s">
        <v>9</v>
      </c>
      <c r="J5" s="50"/>
      <c r="K5" s="9" t="s">
        <v>2</v>
      </c>
      <c r="L5" s="10" t="s">
        <v>3</v>
      </c>
    </row>
    <row r="6" spans="3:12" ht="30" customHeight="1" x14ac:dyDescent="0.25">
      <c r="C6" s="66" t="s">
        <v>15</v>
      </c>
      <c r="D6" s="67"/>
      <c r="E6" s="67"/>
      <c r="F6" s="15">
        <v>6.25E-2</v>
      </c>
      <c r="G6" s="56">
        <v>132</v>
      </c>
      <c r="H6" s="56"/>
      <c r="I6" s="57">
        <v>6.28</v>
      </c>
      <c r="J6" s="57"/>
      <c r="K6" s="3">
        <v>124</v>
      </c>
      <c r="L6" s="4">
        <f>I6*K6*F6</f>
        <v>48.67</v>
      </c>
    </row>
    <row r="7" spans="3:12" ht="30" customHeight="1" x14ac:dyDescent="0.25">
      <c r="C7" s="66" t="s">
        <v>15</v>
      </c>
      <c r="D7" s="67"/>
      <c r="E7" s="67"/>
      <c r="F7" s="19">
        <v>6.25E-2</v>
      </c>
      <c r="G7" s="68">
        <v>539</v>
      </c>
      <c r="H7" s="69"/>
      <c r="I7" s="70">
        <v>6.28</v>
      </c>
      <c r="J7" s="71"/>
      <c r="K7" s="3">
        <v>574</v>
      </c>
      <c r="L7" s="4">
        <f>I7*K7*F7</f>
        <v>225.29500000000002</v>
      </c>
    </row>
    <row r="8" spans="3:12" ht="15.75" thickBot="1" x14ac:dyDescent="0.3">
      <c r="C8" s="62" t="s">
        <v>14</v>
      </c>
      <c r="D8" s="63"/>
      <c r="E8" s="63"/>
      <c r="F8" s="11"/>
      <c r="G8" s="64">
        <v>0</v>
      </c>
      <c r="H8" s="64"/>
      <c r="I8" s="65">
        <v>0</v>
      </c>
      <c r="J8" s="65"/>
      <c r="K8" s="5">
        <v>0</v>
      </c>
      <c r="L8" s="6">
        <f>(L7+L6)*0.07</f>
        <v>19.177550000000004</v>
      </c>
    </row>
    <row r="9" spans="3:12" ht="15.75" thickBot="1" x14ac:dyDescent="0.3">
      <c r="C9" s="58" t="s">
        <v>6</v>
      </c>
      <c r="D9" s="59"/>
      <c r="E9" s="59"/>
      <c r="F9" s="12"/>
      <c r="G9" s="60">
        <v>0</v>
      </c>
      <c r="H9" s="60"/>
      <c r="I9" s="61">
        <v>0</v>
      </c>
      <c r="J9" s="61"/>
      <c r="K9" s="7">
        <v>0</v>
      </c>
      <c r="L9" s="8">
        <f>L8+L7+L6</f>
        <v>293.14255000000003</v>
      </c>
    </row>
  </sheetData>
  <mergeCells count="16">
    <mergeCell ref="C9:E9"/>
    <mergeCell ref="G9:H9"/>
    <mergeCell ref="I9:J9"/>
    <mergeCell ref="C7:E7"/>
    <mergeCell ref="G7:H7"/>
    <mergeCell ref="I7:J7"/>
    <mergeCell ref="C8:E8"/>
    <mergeCell ref="G8:H8"/>
    <mergeCell ref="I8:J8"/>
    <mergeCell ref="C4:L4"/>
    <mergeCell ref="C5:E5"/>
    <mergeCell ref="G5:H5"/>
    <mergeCell ref="I5:J5"/>
    <mergeCell ref="C6:E6"/>
    <mergeCell ref="G6:H6"/>
    <mergeCell ref="I6:J6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M9"/>
  <sheetViews>
    <sheetView workbookViewId="0">
      <selection activeCell="C4" sqref="C4:M9"/>
    </sheetView>
  </sheetViews>
  <sheetFormatPr defaultRowHeight="15" x14ac:dyDescent="0.25"/>
  <cols>
    <col min="8" max="8" width="8.42578125" customWidth="1"/>
    <col min="9" max="9" width="7.140625" customWidth="1"/>
    <col min="11" max="11" width="4.140625" customWidth="1"/>
    <col min="13" max="13" width="14.85546875" customWidth="1"/>
  </cols>
  <sheetData>
    <row r="3" spans="3:13" ht="15.75" thickBot="1" x14ac:dyDescent="0.3"/>
    <row r="4" spans="3:13" x14ac:dyDescent="0.25">
      <c r="C4" s="51" t="s">
        <v>0</v>
      </c>
      <c r="D4" s="52"/>
      <c r="E4" s="52"/>
      <c r="F4" s="52"/>
      <c r="G4" s="52"/>
      <c r="H4" s="52"/>
      <c r="I4" s="52"/>
      <c r="J4" s="52"/>
      <c r="K4" s="52"/>
      <c r="L4" s="52"/>
      <c r="M4" s="53"/>
    </row>
    <row r="5" spans="3:13" x14ac:dyDescent="0.25">
      <c r="C5" s="49" t="s">
        <v>1</v>
      </c>
      <c r="D5" s="50"/>
      <c r="E5" s="50"/>
      <c r="F5" s="14" t="s">
        <v>13</v>
      </c>
      <c r="G5" s="9" t="s">
        <v>11</v>
      </c>
      <c r="H5" s="50" t="s">
        <v>7</v>
      </c>
      <c r="I5" s="50"/>
      <c r="J5" s="50" t="s">
        <v>3</v>
      </c>
      <c r="K5" s="50"/>
      <c r="L5" s="9" t="s">
        <v>2</v>
      </c>
      <c r="M5" s="10" t="s">
        <v>3</v>
      </c>
    </row>
    <row r="6" spans="3:13" ht="30" customHeight="1" x14ac:dyDescent="0.25">
      <c r="C6" s="66" t="s">
        <v>12</v>
      </c>
      <c r="D6" s="67"/>
      <c r="E6" s="67"/>
      <c r="F6" s="15">
        <v>16</v>
      </c>
      <c r="G6" s="13">
        <v>0.7</v>
      </c>
      <c r="H6" s="56">
        <v>539</v>
      </c>
      <c r="I6" s="56"/>
      <c r="J6" s="57">
        <v>1.58</v>
      </c>
      <c r="K6" s="57"/>
      <c r="L6" s="3">
        <v>574</v>
      </c>
      <c r="M6" s="4">
        <f>G6*J6*L6</f>
        <v>634.84399999999994</v>
      </c>
    </row>
    <row r="7" spans="3:13" ht="30" customHeight="1" x14ac:dyDescent="0.25">
      <c r="C7" s="66" t="s">
        <v>12</v>
      </c>
      <c r="D7" s="67"/>
      <c r="E7" s="67"/>
      <c r="F7" s="15">
        <v>16</v>
      </c>
      <c r="G7" s="13">
        <v>0.7</v>
      </c>
      <c r="H7" s="56">
        <v>132</v>
      </c>
      <c r="I7" s="56"/>
      <c r="J7" s="57">
        <v>1.58</v>
      </c>
      <c r="K7" s="57"/>
      <c r="L7" s="3">
        <v>124</v>
      </c>
      <c r="M7" s="4">
        <f>G7*J7*L7</f>
        <v>137.14399999999998</v>
      </c>
    </row>
    <row r="8" spans="3:13" ht="15.75" thickBot="1" x14ac:dyDescent="0.3">
      <c r="C8" s="62" t="s">
        <v>5</v>
      </c>
      <c r="D8" s="63"/>
      <c r="E8" s="63"/>
      <c r="F8" s="72"/>
      <c r="G8" s="73"/>
      <c r="H8" s="73"/>
      <c r="I8" s="73"/>
      <c r="J8" s="73"/>
      <c r="K8" s="73"/>
      <c r="L8" s="74"/>
      <c r="M8" s="6">
        <f>(M6+M7)*0.07</f>
        <v>54.039160000000003</v>
      </c>
    </row>
    <row r="9" spans="3:13" ht="15.75" thickBot="1" x14ac:dyDescent="0.3">
      <c r="C9" s="58" t="s">
        <v>6</v>
      </c>
      <c r="D9" s="59"/>
      <c r="E9" s="59"/>
      <c r="F9" s="75"/>
      <c r="G9" s="76"/>
      <c r="H9" s="76"/>
      <c r="I9" s="76"/>
      <c r="J9" s="76"/>
      <c r="K9" s="76"/>
      <c r="L9" s="77"/>
      <c r="M9" s="16">
        <f>M8+M6+M7</f>
        <v>826.02715999999998</v>
      </c>
    </row>
  </sheetData>
  <mergeCells count="14">
    <mergeCell ref="C8:E8"/>
    <mergeCell ref="C9:E9"/>
    <mergeCell ref="F8:L8"/>
    <mergeCell ref="F9:L9"/>
    <mergeCell ref="C6:E6"/>
    <mergeCell ref="H6:I6"/>
    <mergeCell ref="J6:K6"/>
    <mergeCell ref="C4:M4"/>
    <mergeCell ref="C5:E5"/>
    <mergeCell ref="H5:I5"/>
    <mergeCell ref="J5:K5"/>
    <mergeCell ref="C7:E7"/>
    <mergeCell ref="H7:I7"/>
    <mergeCell ref="J7:K7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W80"/>
  <sheetViews>
    <sheetView topLeftCell="A13" workbookViewId="0">
      <selection activeCell="C17" sqref="C17:K28"/>
    </sheetView>
  </sheetViews>
  <sheetFormatPr defaultRowHeight="15" x14ac:dyDescent="0.25"/>
  <cols>
    <col min="4" max="4" width="3" customWidth="1"/>
    <col min="5" max="5" width="9.140625" hidden="1" customWidth="1"/>
    <col min="9" max="9" width="4.140625" customWidth="1"/>
    <col min="11" max="11" width="14.85546875" customWidth="1"/>
    <col min="21" max="22" width="13.85546875" customWidth="1"/>
    <col min="23" max="23" width="15.140625" customWidth="1"/>
  </cols>
  <sheetData>
    <row r="3" spans="3:23" ht="15.75" thickBot="1" x14ac:dyDescent="0.3"/>
    <row r="4" spans="3:23" ht="20.100000000000001" customHeight="1" x14ac:dyDescent="0.25">
      <c r="C4" s="80" t="s">
        <v>40</v>
      </c>
      <c r="D4" s="81"/>
      <c r="E4" s="81"/>
      <c r="F4" s="81"/>
      <c r="G4" s="81"/>
      <c r="H4" s="81"/>
      <c r="I4" s="81"/>
      <c r="J4" s="81"/>
      <c r="K4" s="82"/>
      <c r="M4" s="83" t="s">
        <v>41</v>
      </c>
      <c r="N4" s="84"/>
      <c r="O4" s="84"/>
      <c r="P4" s="84"/>
      <c r="Q4" s="84"/>
      <c r="R4" s="84"/>
      <c r="S4" s="84"/>
      <c r="T4" s="84"/>
      <c r="U4" s="84"/>
      <c r="V4" s="85"/>
      <c r="W4" s="86"/>
    </row>
    <row r="5" spans="3:23" x14ac:dyDescent="0.25">
      <c r="C5" s="49" t="s">
        <v>1</v>
      </c>
      <c r="D5" s="50"/>
      <c r="E5" s="50"/>
      <c r="F5" s="14" t="s">
        <v>13</v>
      </c>
      <c r="G5" s="9" t="s">
        <v>11</v>
      </c>
      <c r="H5" s="50" t="s">
        <v>3</v>
      </c>
      <c r="I5" s="50"/>
      <c r="J5" s="9" t="s">
        <v>2</v>
      </c>
      <c r="K5" s="10" t="s">
        <v>3</v>
      </c>
      <c r="M5" s="49" t="s">
        <v>1</v>
      </c>
      <c r="N5" s="50"/>
      <c r="O5" s="50"/>
      <c r="P5" s="9" t="s">
        <v>2</v>
      </c>
      <c r="Q5" s="14" t="s">
        <v>13</v>
      </c>
      <c r="R5" s="9" t="s">
        <v>11</v>
      </c>
      <c r="S5" s="50" t="s">
        <v>3</v>
      </c>
      <c r="T5" s="50"/>
      <c r="U5" s="9" t="s">
        <v>31</v>
      </c>
      <c r="V5" s="25" t="s">
        <v>32</v>
      </c>
      <c r="W5" s="10" t="s">
        <v>3</v>
      </c>
    </row>
    <row r="6" spans="3:23" ht="20.100000000000001" customHeight="1" x14ac:dyDescent="0.25">
      <c r="C6" s="78" t="s">
        <v>17</v>
      </c>
      <c r="D6" s="79"/>
      <c r="E6" s="79"/>
      <c r="F6" s="15">
        <v>10</v>
      </c>
      <c r="G6" s="21">
        <v>1.6879999999999999</v>
      </c>
      <c r="H6" s="57">
        <v>0.61699999999999999</v>
      </c>
      <c r="I6" s="57"/>
      <c r="J6" s="3">
        <v>12</v>
      </c>
      <c r="K6" s="4">
        <f t="shared" ref="K6:K13" si="0">G6*H6*J6</f>
        <v>12.497952</v>
      </c>
      <c r="M6" s="78" t="s">
        <v>17</v>
      </c>
      <c r="N6" s="79"/>
      <c r="O6" s="79"/>
      <c r="P6" s="20"/>
      <c r="Q6" s="15">
        <v>10</v>
      </c>
      <c r="R6" s="21">
        <v>1.6879999999999999</v>
      </c>
      <c r="S6" s="57">
        <v>0.61699999999999999</v>
      </c>
      <c r="T6" s="57"/>
      <c r="U6" s="3">
        <v>289</v>
      </c>
      <c r="V6" s="26"/>
      <c r="W6" s="4">
        <f>R6*S6*U6</f>
        <v>300.992344</v>
      </c>
    </row>
    <row r="7" spans="3:23" ht="20.100000000000001" customHeight="1" x14ac:dyDescent="0.25">
      <c r="C7" s="78" t="s">
        <v>18</v>
      </c>
      <c r="D7" s="79"/>
      <c r="E7" s="79"/>
      <c r="F7" s="15">
        <v>10</v>
      </c>
      <c r="G7" s="21">
        <v>3.254</v>
      </c>
      <c r="H7" s="57">
        <v>0.61699999999999999</v>
      </c>
      <c r="I7" s="57"/>
      <c r="J7" s="3">
        <v>12</v>
      </c>
      <c r="K7" s="4">
        <f t="shared" si="0"/>
        <v>24.092616</v>
      </c>
      <c r="M7" s="78" t="s">
        <v>18</v>
      </c>
      <c r="N7" s="79"/>
      <c r="O7" s="79"/>
      <c r="P7" s="20"/>
      <c r="Q7" s="15">
        <v>10</v>
      </c>
      <c r="R7" s="21">
        <v>3.254</v>
      </c>
      <c r="S7" s="57">
        <v>0.61699999999999999</v>
      </c>
      <c r="T7" s="57"/>
      <c r="U7" s="3">
        <v>289</v>
      </c>
      <c r="V7" s="26"/>
      <c r="W7" s="4">
        <f>R7*S7*U7</f>
        <v>580.230502</v>
      </c>
    </row>
    <row r="8" spans="3:23" ht="20.100000000000001" customHeight="1" x14ac:dyDescent="0.25">
      <c r="C8" s="78" t="s">
        <v>19</v>
      </c>
      <c r="D8" s="79"/>
      <c r="E8" s="79"/>
      <c r="F8" s="15">
        <v>10</v>
      </c>
      <c r="G8" s="21">
        <v>6</v>
      </c>
      <c r="H8" s="57">
        <v>0.61699999999999999</v>
      </c>
      <c r="I8" s="57"/>
      <c r="J8" s="3">
        <v>0</v>
      </c>
      <c r="K8" s="4">
        <f t="shared" si="0"/>
        <v>0</v>
      </c>
      <c r="M8" s="78" t="s">
        <v>19</v>
      </c>
      <c r="N8" s="79"/>
      <c r="O8" s="79"/>
      <c r="P8" s="23" t="s">
        <v>28</v>
      </c>
      <c r="Q8" s="15">
        <v>10</v>
      </c>
      <c r="R8" s="21">
        <v>6</v>
      </c>
      <c r="S8" s="57">
        <v>0.61699999999999999</v>
      </c>
      <c r="T8" s="57"/>
      <c r="U8" s="3">
        <v>5</v>
      </c>
      <c r="V8" s="29">
        <f>U8*P8</f>
        <v>110</v>
      </c>
      <c r="W8" s="4">
        <f>R8*S8*V8</f>
        <v>407.21999999999997</v>
      </c>
    </row>
    <row r="9" spans="3:23" ht="20.100000000000001" customHeight="1" x14ac:dyDescent="0.25">
      <c r="C9" s="78" t="s">
        <v>23</v>
      </c>
      <c r="D9" s="79"/>
      <c r="E9" s="79"/>
      <c r="F9" s="15">
        <v>10</v>
      </c>
      <c r="G9" s="21">
        <v>1.4</v>
      </c>
      <c r="H9" s="57">
        <v>0.61699999999999999</v>
      </c>
      <c r="I9" s="57"/>
      <c r="J9" s="3">
        <v>44</v>
      </c>
      <c r="K9" s="4">
        <f t="shared" si="0"/>
        <v>38.007199999999997</v>
      </c>
      <c r="M9" s="78" t="s">
        <v>25</v>
      </c>
      <c r="N9" s="79"/>
      <c r="O9" s="79"/>
      <c r="P9" s="23" t="s">
        <v>28</v>
      </c>
      <c r="Q9" s="15">
        <v>10</v>
      </c>
      <c r="R9" s="21">
        <v>5.7</v>
      </c>
      <c r="S9" s="57">
        <v>0.61699999999999999</v>
      </c>
      <c r="T9" s="57"/>
      <c r="U9" s="3">
        <v>2</v>
      </c>
      <c r="V9" s="29">
        <f t="shared" ref="V9:V13" si="1">U9*P9</f>
        <v>44</v>
      </c>
      <c r="W9" s="4">
        <f t="shared" ref="W9:W13" si="2">R9*S9*V9</f>
        <v>154.74360000000001</v>
      </c>
    </row>
    <row r="10" spans="3:23" ht="20.100000000000001" customHeight="1" x14ac:dyDescent="0.25">
      <c r="C10" s="78" t="s">
        <v>20</v>
      </c>
      <c r="D10" s="79"/>
      <c r="E10" s="79"/>
      <c r="F10" s="15">
        <v>10</v>
      </c>
      <c r="G10" s="21">
        <v>6</v>
      </c>
      <c r="H10" s="57">
        <v>0.61699999999999999</v>
      </c>
      <c r="I10" s="57"/>
      <c r="J10" s="3">
        <v>0</v>
      </c>
      <c r="K10" s="4">
        <f t="shared" si="0"/>
        <v>0</v>
      </c>
      <c r="M10" s="78" t="s">
        <v>20</v>
      </c>
      <c r="N10" s="79"/>
      <c r="O10" s="79"/>
      <c r="P10" s="23" t="s">
        <v>29</v>
      </c>
      <c r="Q10" s="15">
        <v>10</v>
      </c>
      <c r="R10" s="21">
        <v>6</v>
      </c>
      <c r="S10" s="57">
        <v>0.61699999999999999</v>
      </c>
      <c r="T10" s="57"/>
      <c r="U10" s="3">
        <v>5</v>
      </c>
      <c r="V10" s="29">
        <f t="shared" si="1"/>
        <v>40</v>
      </c>
      <c r="W10" s="4">
        <f t="shared" si="2"/>
        <v>148.07999999999998</v>
      </c>
    </row>
    <row r="11" spans="3:23" ht="20.100000000000001" customHeight="1" x14ac:dyDescent="0.25">
      <c r="C11" s="78" t="s">
        <v>22</v>
      </c>
      <c r="D11" s="79"/>
      <c r="E11" s="79"/>
      <c r="F11" s="15">
        <v>10</v>
      </c>
      <c r="G11" s="21">
        <v>1.4</v>
      </c>
      <c r="H11" s="57">
        <v>0.61699999999999999</v>
      </c>
      <c r="I11" s="57"/>
      <c r="J11" s="3">
        <v>16</v>
      </c>
      <c r="K11" s="4">
        <f t="shared" si="0"/>
        <v>13.820799999999998</v>
      </c>
      <c r="M11" s="78" t="s">
        <v>26</v>
      </c>
      <c r="N11" s="79"/>
      <c r="O11" s="79"/>
      <c r="P11" s="23" t="s">
        <v>29</v>
      </c>
      <c r="Q11" s="15">
        <v>10</v>
      </c>
      <c r="R11" s="21">
        <v>5.7</v>
      </c>
      <c r="S11" s="57">
        <v>0.61699999999999999</v>
      </c>
      <c r="T11" s="57"/>
      <c r="U11" s="3">
        <v>2</v>
      </c>
      <c r="V11" s="29">
        <f t="shared" si="1"/>
        <v>16</v>
      </c>
      <c r="W11" s="4">
        <f t="shared" si="2"/>
        <v>56.270400000000002</v>
      </c>
    </row>
    <row r="12" spans="3:23" ht="20.100000000000001" customHeight="1" x14ac:dyDescent="0.25">
      <c r="C12" s="78" t="s">
        <v>21</v>
      </c>
      <c r="D12" s="79"/>
      <c r="E12" s="79"/>
      <c r="F12" s="15">
        <v>10</v>
      </c>
      <c r="G12" s="21">
        <v>6</v>
      </c>
      <c r="H12" s="57">
        <v>0.61699999999999999</v>
      </c>
      <c r="I12" s="57"/>
      <c r="J12" s="3">
        <v>0</v>
      </c>
      <c r="K12" s="4">
        <f t="shared" si="0"/>
        <v>0</v>
      </c>
      <c r="M12" s="78" t="s">
        <v>21</v>
      </c>
      <c r="N12" s="79"/>
      <c r="O12" s="79"/>
      <c r="P12" s="23" t="s">
        <v>30</v>
      </c>
      <c r="Q12" s="15">
        <v>10</v>
      </c>
      <c r="R12" s="21">
        <v>6</v>
      </c>
      <c r="S12" s="57">
        <v>0.61699999999999999</v>
      </c>
      <c r="T12" s="57"/>
      <c r="U12" s="3">
        <v>5</v>
      </c>
      <c r="V12" s="29">
        <f t="shared" si="1"/>
        <v>55</v>
      </c>
      <c r="W12" s="4">
        <f t="shared" si="2"/>
        <v>203.60999999999999</v>
      </c>
    </row>
    <row r="13" spans="3:23" ht="20.100000000000001" customHeight="1" x14ac:dyDescent="0.25">
      <c r="C13" s="78" t="s">
        <v>24</v>
      </c>
      <c r="D13" s="79"/>
      <c r="E13" s="79"/>
      <c r="F13" s="15">
        <v>10</v>
      </c>
      <c r="G13" s="21">
        <v>1.4</v>
      </c>
      <c r="H13" s="57">
        <v>0.61699999999999999</v>
      </c>
      <c r="I13" s="57"/>
      <c r="J13" s="3">
        <v>22</v>
      </c>
      <c r="K13" s="4">
        <f t="shared" si="0"/>
        <v>19.003599999999999</v>
      </c>
      <c r="M13" s="78" t="s">
        <v>27</v>
      </c>
      <c r="N13" s="79"/>
      <c r="O13" s="79"/>
      <c r="P13" s="23" t="s">
        <v>30</v>
      </c>
      <c r="Q13" s="15">
        <v>10</v>
      </c>
      <c r="R13" s="21">
        <v>5.7</v>
      </c>
      <c r="S13" s="57">
        <v>0.61699999999999999</v>
      </c>
      <c r="T13" s="57"/>
      <c r="U13" s="3">
        <v>2</v>
      </c>
      <c r="V13" s="29">
        <f t="shared" si="1"/>
        <v>22</v>
      </c>
      <c r="W13" s="4">
        <f t="shared" si="2"/>
        <v>77.371800000000007</v>
      </c>
    </row>
    <row r="14" spans="3:23" ht="20.100000000000001" customHeight="1" thickBot="1" x14ac:dyDescent="0.3">
      <c r="C14" s="62" t="s">
        <v>5</v>
      </c>
      <c r="D14" s="63"/>
      <c r="E14" s="63"/>
      <c r="F14" s="72"/>
      <c r="G14" s="73"/>
      <c r="H14" s="73"/>
      <c r="I14" s="73"/>
      <c r="J14" s="74"/>
      <c r="K14" s="6">
        <f>SUM(K6:K13)*0.07</f>
        <v>7.5195517600000006</v>
      </c>
      <c r="M14" s="62" t="s">
        <v>5</v>
      </c>
      <c r="N14" s="63"/>
      <c r="O14" s="63"/>
      <c r="P14" s="24"/>
      <c r="Q14" s="72"/>
      <c r="R14" s="73"/>
      <c r="S14" s="73"/>
      <c r="T14" s="73"/>
      <c r="U14" s="74"/>
      <c r="V14" s="27"/>
      <c r="W14" s="6">
        <f>SUM(W6:W13)*0.07</f>
        <v>134.99630522000001</v>
      </c>
    </row>
    <row r="15" spans="3:23" ht="20.100000000000001" customHeight="1" thickBot="1" x14ac:dyDescent="0.3">
      <c r="C15" s="58" t="s">
        <v>6</v>
      </c>
      <c r="D15" s="59"/>
      <c r="E15" s="59"/>
      <c r="F15" s="75"/>
      <c r="G15" s="76"/>
      <c r="H15" s="76"/>
      <c r="I15" s="76"/>
      <c r="J15" s="77"/>
      <c r="K15" s="16">
        <f>SUM(K6:K14)</f>
        <v>114.94171976</v>
      </c>
      <c r="M15" s="58" t="s">
        <v>6</v>
      </c>
      <c r="N15" s="59"/>
      <c r="O15" s="59"/>
      <c r="P15" s="22"/>
      <c r="Q15" s="75"/>
      <c r="R15" s="76"/>
      <c r="S15" s="76"/>
      <c r="T15" s="76"/>
      <c r="U15" s="77"/>
      <c r="V15" s="28"/>
      <c r="W15" s="16">
        <f>SUM(W6:W14)</f>
        <v>2063.5149512200001</v>
      </c>
    </row>
    <row r="16" spans="3:23" ht="15.75" thickBot="1" x14ac:dyDescent="0.3">
      <c r="C16" s="87"/>
      <c r="D16" s="87"/>
      <c r="E16" s="87"/>
      <c r="F16" s="87"/>
      <c r="G16" s="87"/>
      <c r="H16" s="87"/>
      <c r="I16" s="87"/>
      <c r="J16" s="87"/>
      <c r="K16" s="87"/>
      <c r="L16" s="1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</row>
    <row r="17" spans="3:23" ht="20.100000000000001" customHeight="1" x14ac:dyDescent="0.25">
      <c r="C17" s="83" t="s">
        <v>42</v>
      </c>
      <c r="D17" s="84"/>
      <c r="E17" s="84"/>
      <c r="F17" s="84"/>
      <c r="G17" s="84"/>
      <c r="H17" s="84"/>
      <c r="I17" s="84"/>
      <c r="J17" s="84"/>
      <c r="K17" s="86"/>
      <c r="M17" s="83" t="s">
        <v>43</v>
      </c>
      <c r="N17" s="84"/>
      <c r="O17" s="84"/>
      <c r="P17" s="84"/>
      <c r="Q17" s="84"/>
      <c r="R17" s="84"/>
      <c r="S17" s="84"/>
      <c r="T17" s="84"/>
      <c r="U17" s="84"/>
      <c r="V17" s="85"/>
      <c r="W17" s="86"/>
    </row>
    <row r="18" spans="3:23" x14ac:dyDescent="0.25">
      <c r="C18" s="49" t="s">
        <v>1</v>
      </c>
      <c r="D18" s="50"/>
      <c r="E18" s="50"/>
      <c r="F18" s="14" t="s">
        <v>13</v>
      </c>
      <c r="G18" s="9" t="s">
        <v>11</v>
      </c>
      <c r="H18" s="50" t="s">
        <v>3</v>
      </c>
      <c r="I18" s="50"/>
      <c r="J18" s="9" t="s">
        <v>2</v>
      </c>
      <c r="K18" s="10" t="s">
        <v>3</v>
      </c>
      <c r="M18" s="49" t="s">
        <v>1</v>
      </c>
      <c r="N18" s="50"/>
      <c r="O18" s="50"/>
      <c r="P18" s="9" t="s">
        <v>2</v>
      </c>
      <c r="Q18" s="14" t="s">
        <v>13</v>
      </c>
      <c r="R18" s="9" t="s">
        <v>11</v>
      </c>
      <c r="S18" s="50" t="s">
        <v>3</v>
      </c>
      <c r="T18" s="50"/>
      <c r="U18" s="9" t="s">
        <v>31</v>
      </c>
      <c r="V18" s="25" t="s">
        <v>32</v>
      </c>
      <c r="W18" s="10" t="s">
        <v>3</v>
      </c>
    </row>
    <row r="19" spans="3:23" ht="20.100000000000001" customHeight="1" x14ac:dyDescent="0.25">
      <c r="C19" s="78" t="s">
        <v>17</v>
      </c>
      <c r="D19" s="79"/>
      <c r="E19" s="79"/>
      <c r="F19" s="15">
        <v>10</v>
      </c>
      <c r="G19" s="21">
        <v>1.6879999999999999</v>
      </c>
      <c r="H19" s="57">
        <v>0.61699999999999999</v>
      </c>
      <c r="I19" s="57"/>
      <c r="J19" s="3">
        <v>15</v>
      </c>
      <c r="K19" s="4">
        <f t="shared" ref="K19:K26" si="3">G19*H19*J19</f>
        <v>15.622439999999999</v>
      </c>
      <c r="M19" s="78" t="s">
        <v>17</v>
      </c>
      <c r="N19" s="79"/>
      <c r="O19" s="79"/>
      <c r="P19" s="20"/>
      <c r="Q19" s="15">
        <v>10</v>
      </c>
      <c r="R19" s="21">
        <v>1.6879999999999999</v>
      </c>
      <c r="S19" s="57">
        <v>0.61699999999999999</v>
      </c>
      <c r="T19" s="57"/>
      <c r="U19" s="3">
        <v>440</v>
      </c>
      <c r="V19" s="26"/>
      <c r="W19" s="4">
        <f>R19*S19*U19</f>
        <v>458.25824</v>
      </c>
    </row>
    <row r="20" spans="3:23" ht="20.100000000000001" customHeight="1" x14ac:dyDescent="0.25">
      <c r="C20" s="78" t="s">
        <v>18</v>
      </c>
      <c r="D20" s="79"/>
      <c r="E20" s="79"/>
      <c r="F20" s="15">
        <v>10</v>
      </c>
      <c r="G20" s="21">
        <v>3.254</v>
      </c>
      <c r="H20" s="57">
        <v>0.61699999999999999</v>
      </c>
      <c r="I20" s="57"/>
      <c r="J20" s="3">
        <v>15</v>
      </c>
      <c r="K20" s="4">
        <f t="shared" si="3"/>
        <v>30.115770000000001</v>
      </c>
      <c r="M20" s="78" t="s">
        <v>18</v>
      </c>
      <c r="N20" s="79"/>
      <c r="O20" s="79"/>
      <c r="P20" s="20"/>
      <c r="Q20" s="15">
        <v>10</v>
      </c>
      <c r="R20" s="21">
        <v>3.254</v>
      </c>
      <c r="S20" s="57">
        <v>0.61699999999999999</v>
      </c>
      <c r="T20" s="57"/>
      <c r="U20" s="3">
        <v>440</v>
      </c>
      <c r="V20" s="26"/>
      <c r="W20" s="4">
        <f>R20*S20*U20</f>
        <v>883.39592000000005</v>
      </c>
    </row>
    <row r="21" spans="3:23" ht="20.100000000000001" customHeight="1" x14ac:dyDescent="0.25">
      <c r="C21" s="78" t="s">
        <v>19</v>
      </c>
      <c r="D21" s="79"/>
      <c r="E21" s="79"/>
      <c r="F21" s="15">
        <v>10</v>
      </c>
      <c r="G21" s="21">
        <v>6</v>
      </c>
      <c r="H21" s="57">
        <v>0.61699999999999999</v>
      </c>
      <c r="I21" s="57"/>
      <c r="J21" s="3">
        <v>0</v>
      </c>
      <c r="K21" s="4">
        <f t="shared" si="3"/>
        <v>0</v>
      </c>
      <c r="M21" s="78" t="s">
        <v>19</v>
      </c>
      <c r="N21" s="79"/>
      <c r="O21" s="79"/>
      <c r="P21" s="23" t="s">
        <v>28</v>
      </c>
      <c r="Q21" s="15">
        <v>10</v>
      </c>
      <c r="R21" s="21">
        <v>6</v>
      </c>
      <c r="S21" s="57">
        <v>0.61699999999999999</v>
      </c>
      <c r="T21" s="57"/>
      <c r="U21" s="3">
        <v>10</v>
      </c>
      <c r="V21" s="29">
        <f>U21*P21</f>
        <v>220</v>
      </c>
      <c r="W21" s="4">
        <f>R21*S21*V21</f>
        <v>814.43999999999994</v>
      </c>
    </row>
    <row r="22" spans="3:23" ht="20.100000000000001" customHeight="1" x14ac:dyDescent="0.25">
      <c r="C22" s="78" t="s">
        <v>33</v>
      </c>
      <c r="D22" s="79"/>
      <c r="E22" s="79"/>
      <c r="F22" s="15">
        <v>10</v>
      </c>
      <c r="G22" s="21">
        <v>1.4</v>
      </c>
      <c r="H22" s="57">
        <v>0.61699999999999999</v>
      </c>
      <c r="I22" s="57"/>
      <c r="J22" s="3">
        <v>110</v>
      </c>
      <c r="K22" s="4">
        <f t="shared" si="3"/>
        <v>95.017999999999986</v>
      </c>
      <c r="M22" s="78" t="s">
        <v>34</v>
      </c>
      <c r="N22" s="79"/>
      <c r="O22" s="79"/>
      <c r="P22" s="23" t="s">
        <v>28</v>
      </c>
      <c r="Q22" s="15">
        <v>10</v>
      </c>
      <c r="R22" s="21">
        <v>4.4000000000000004</v>
      </c>
      <c r="S22" s="57">
        <v>0.61699999999999999</v>
      </c>
      <c r="T22" s="57"/>
      <c r="U22" s="3">
        <v>2</v>
      </c>
      <c r="V22" s="29">
        <f t="shared" ref="V22:V26" si="4">U22*P22</f>
        <v>44</v>
      </c>
      <c r="W22" s="4">
        <f t="shared" ref="W22:W26" si="5">R22*S22*V22</f>
        <v>119.45120000000001</v>
      </c>
    </row>
    <row r="23" spans="3:23" ht="20.100000000000001" customHeight="1" x14ac:dyDescent="0.25">
      <c r="C23" s="78" t="s">
        <v>20</v>
      </c>
      <c r="D23" s="79"/>
      <c r="E23" s="79"/>
      <c r="F23" s="15">
        <v>10</v>
      </c>
      <c r="G23" s="21">
        <v>6</v>
      </c>
      <c r="H23" s="57">
        <v>0.61699999999999999</v>
      </c>
      <c r="I23" s="57"/>
      <c r="J23" s="3">
        <v>0</v>
      </c>
      <c r="K23" s="4">
        <f t="shared" si="3"/>
        <v>0</v>
      </c>
      <c r="M23" s="78" t="s">
        <v>20</v>
      </c>
      <c r="N23" s="79"/>
      <c r="O23" s="79"/>
      <c r="P23" s="23" t="s">
        <v>29</v>
      </c>
      <c r="Q23" s="15">
        <v>10</v>
      </c>
      <c r="R23" s="21">
        <v>6</v>
      </c>
      <c r="S23" s="57">
        <v>0.61699999999999999</v>
      </c>
      <c r="T23" s="57"/>
      <c r="U23" s="3">
        <v>10</v>
      </c>
      <c r="V23" s="29">
        <f t="shared" si="4"/>
        <v>80</v>
      </c>
      <c r="W23" s="4">
        <f t="shared" si="5"/>
        <v>296.15999999999997</v>
      </c>
    </row>
    <row r="24" spans="3:23" ht="20.100000000000001" customHeight="1" x14ac:dyDescent="0.25">
      <c r="C24" s="78" t="s">
        <v>38</v>
      </c>
      <c r="D24" s="79"/>
      <c r="E24" s="79"/>
      <c r="F24" s="15">
        <v>10</v>
      </c>
      <c r="G24" s="21">
        <v>1.4</v>
      </c>
      <c r="H24" s="57">
        <v>0.61699999999999999</v>
      </c>
      <c r="I24" s="57"/>
      <c r="J24" s="3">
        <v>40</v>
      </c>
      <c r="K24" s="4">
        <f t="shared" si="3"/>
        <v>34.551999999999992</v>
      </c>
      <c r="M24" s="78" t="s">
        <v>35</v>
      </c>
      <c r="N24" s="79"/>
      <c r="O24" s="79"/>
      <c r="P24" s="23" t="s">
        <v>29</v>
      </c>
      <c r="Q24" s="15">
        <v>10</v>
      </c>
      <c r="R24" s="21">
        <v>4.4000000000000004</v>
      </c>
      <c r="S24" s="57">
        <v>0.61699999999999999</v>
      </c>
      <c r="T24" s="57"/>
      <c r="U24" s="3">
        <v>2</v>
      </c>
      <c r="V24" s="29">
        <f t="shared" si="4"/>
        <v>16</v>
      </c>
      <c r="W24" s="4">
        <f t="shared" si="5"/>
        <v>43.436800000000005</v>
      </c>
    </row>
    <row r="25" spans="3:23" ht="20.100000000000001" customHeight="1" x14ac:dyDescent="0.25">
      <c r="C25" s="78" t="s">
        <v>21</v>
      </c>
      <c r="D25" s="79"/>
      <c r="E25" s="79"/>
      <c r="F25" s="15">
        <v>10</v>
      </c>
      <c r="G25" s="21">
        <v>6</v>
      </c>
      <c r="H25" s="57">
        <v>0.61699999999999999</v>
      </c>
      <c r="I25" s="57"/>
      <c r="J25" s="3">
        <v>0</v>
      </c>
      <c r="K25" s="4">
        <f t="shared" si="3"/>
        <v>0</v>
      </c>
      <c r="M25" s="78" t="s">
        <v>21</v>
      </c>
      <c r="N25" s="79"/>
      <c r="O25" s="79"/>
      <c r="P25" s="23" t="s">
        <v>30</v>
      </c>
      <c r="Q25" s="15">
        <v>10</v>
      </c>
      <c r="R25" s="21">
        <v>6</v>
      </c>
      <c r="S25" s="57">
        <v>0.61699999999999999</v>
      </c>
      <c r="T25" s="57"/>
      <c r="U25" s="3">
        <v>10</v>
      </c>
      <c r="V25" s="29">
        <f t="shared" si="4"/>
        <v>110</v>
      </c>
      <c r="W25" s="4">
        <f t="shared" si="5"/>
        <v>407.21999999999997</v>
      </c>
    </row>
    <row r="26" spans="3:23" ht="20.100000000000001" customHeight="1" x14ac:dyDescent="0.25">
      <c r="C26" s="78" t="s">
        <v>39</v>
      </c>
      <c r="D26" s="79"/>
      <c r="E26" s="79"/>
      <c r="F26" s="15">
        <v>10</v>
      </c>
      <c r="G26" s="21">
        <v>1.4</v>
      </c>
      <c r="H26" s="57">
        <v>0.61699999999999999</v>
      </c>
      <c r="I26" s="57"/>
      <c r="J26" s="3">
        <v>110</v>
      </c>
      <c r="K26" s="4">
        <f t="shared" si="3"/>
        <v>95.017999999999986</v>
      </c>
      <c r="M26" s="78" t="s">
        <v>36</v>
      </c>
      <c r="N26" s="79"/>
      <c r="O26" s="79"/>
      <c r="P26" s="23" t="s">
        <v>30</v>
      </c>
      <c r="Q26" s="15">
        <v>10</v>
      </c>
      <c r="R26" s="21">
        <v>4.4000000000000004</v>
      </c>
      <c r="S26" s="57">
        <v>0.61699999999999999</v>
      </c>
      <c r="T26" s="57"/>
      <c r="U26" s="3">
        <v>2</v>
      </c>
      <c r="V26" s="29">
        <f t="shared" si="4"/>
        <v>22</v>
      </c>
      <c r="W26" s="4">
        <f t="shared" si="5"/>
        <v>59.725600000000007</v>
      </c>
    </row>
    <row r="27" spans="3:23" ht="20.100000000000001" customHeight="1" thickBot="1" x14ac:dyDescent="0.3">
      <c r="C27" s="62" t="s">
        <v>5</v>
      </c>
      <c r="D27" s="63"/>
      <c r="E27" s="63"/>
      <c r="F27" s="72"/>
      <c r="G27" s="73"/>
      <c r="H27" s="73"/>
      <c r="I27" s="73"/>
      <c r="J27" s="74"/>
      <c r="K27" s="6">
        <f>SUM(K19:K26)*0.07</f>
        <v>18.922834699999999</v>
      </c>
      <c r="M27" s="62" t="s">
        <v>5</v>
      </c>
      <c r="N27" s="63"/>
      <c r="O27" s="63"/>
      <c r="P27" s="24"/>
      <c r="Q27" s="72"/>
      <c r="R27" s="73"/>
      <c r="S27" s="73"/>
      <c r="T27" s="73"/>
      <c r="U27" s="74"/>
      <c r="V27" s="27"/>
      <c r="W27" s="6">
        <f>SUM(W19:W26)*0.07</f>
        <v>215.74614320000001</v>
      </c>
    </row>
    <row r="28" spans="3:23" ht="20.100000000000001" customHeight="1" thickBot="1" x14ac:dyDescent="0.3">
      <c r="C28" s="58" t="s">
        <v>6</v>
      </c>
      <c r="D28" s="59"/>
      <c r="E28" s="59"/>
      <c r="F28" s="75"/>
      <c r="G28" s="76"/>
      <c r="H28" s="76"/>
      <c r="I28" s="76"/>
      <c r="J28" s="77"/>
      <c r="K28" s="16">
        <f>SUM(K19:K27)</f>
        <v>289.24904469999996</v>
      </c>
      <c r="M28" s="58" t="s">
        <v>6</v>
      </c>
      <c r="N28" s="59"/>
      <c r="O28" s="59"/>
      <c r="P28" s="22"/>
      <c r="Q28" s="75"/>
      <c r="R28" s="76"/>
      <c r="S28" s="76"/>
      <c r="T28" s="76"/>
      <c r="U28" s="77"/>
      <c r="V28" s="28"/>
      <c r="W28" s="16">
        <f>SUM(W19:W27)</f>
        <v>3297.8339031999999</v>
      </c>
    </row>
    <row r="29" spans="3:23" ht="15.75" thickBot="1" x14ac:dyDescent="0.3"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</row>
    <row r="30" spans="3:23" ht="20.100000000000001" customHeight="1" x14ac:dyDescent="0.25">
      <c r="M30" s="83" t="s">
        <v>44</v>
      </c>
      <c r="N30" s="84"/>
      <c r="O30" s="84"/>
      <c r="P30" s="84"/>
      <c r="Q30" s="84"/>
      <c r="R30" s="84"/>
      <c r="S30" s="84"/>
      <c r="T30" s="84"/>
      <c r="U30" s="84"/>
      <c r="V30" s="85"/>
      <c r="W30" s="86"/>
    </row>
    <row r="31" spans="3:23" ht="20.100000000000001" customHeight="1" x14ac:dyDescent="0.25">
      <c r="M31" s="49" t="s">
        <v>1</v>
      </c>
      <c r="N31" s="50"/>
      <c r="O31" s="50"/>
      <c r="P31" s="9" t="s">
        <v>2</v>
      </c>
      <c r="Q31" s="14" t="s">
        <v>13</v>
      </c>
      <c r="R31" s="9" t="s">
        <v>11</v>
      </c>
      <c r="S31" s="50" t="s">
        <v>3</v>
      </c>
      <c r="T31" s="50"/>
      <c r="U31" s="9" t="s">
        <v>31</v>
      </c>
      <c r="V31" s="25" t="s">
        <v>32</v>
      </c>
      <c r="W31" s="10" t="s">
        <v>3</v>
      </c>
    </row>
    <row r="32" spans="3:23" ht="20.100000000000001" customHeight="1" x14ac:dyDescent="0.25">
      <c r="M32" s="78" t="s">
        <v>17</v>
      </c>
      <c r="N32" s="79"/>
      <c r="O32" s="79"/>
      <c r="P32" s="20"/>
      <c r="Q32" s="15">
        <v>10</v>
      </c>
      <c r="R32" s="21">
        <v>1.6879999999999999</v>
      </c>
      <c r="S32" s="57">
        <v>0.61699999999999999</v>
      </c>
      <c r="T32" s="57"/>
      <c r="U32" s="3">
        <v>185</v>
      </c>
      <c r="V32" s="26"/>
      <c r="W32" s="4">
        <f>R32*S32*U32</f>
        <v>192.67676</v>
      </c>
    </row>
    <row r="33" spans="13:23" ht="20.100000000000001" customHeight="1" x14ac:dyDescent="0.25">
      <c r="M33" s="78" t="s">
        <v>18</v>
      </c>
      <c r="N33" s="79"/>
      <c r="O33" s="79"/>
      <c r="P33" s="20"/>
      <c r="Q33" s="15">
        <v>10</v>
      </c>
      <c r="R33" s="21">
        <v>3.254</v>
      </c>
      <c r="S33" s="57">
        <v>0.61699999999999999</v>
      </c>
      <c r="T33" s="57"/>
      <c r="U33" s="3">
        <v>185</v>
      </c>
      <c r="V33" s="26"/>
      <c r="W33" s="4">
        <f>R33*S33*U33</f>
        <v>371.42783000000003</v>
      </c>
    </row>
    <row r="34" spans="13:23" ht="20.100000000000001" customHeight="1" x14ac:dyDescent="0.25">
      <c r="M34" s="78" t="s">
        <v>19</v>
      </c>
      <c r="N34" s="79"/>
      <c r="O34" s="79"/>
      <c r="P34" s="23" t="s">
        <v>28</v>
      </c>
      <c r="Q34" s="15">
        <v>10</v>
      </c>
      <c r="R34" s="21">
        <v>6</v>
      </c>
      <c r="S34" s="57">
        <v>0.61699999999999999</v>
      </c>
      <c r="T34" s="57"/>
      <c r="U34" s="3">
        <v>4</v>
      </c>
      <c r="V34" s="29">
        <f>U34*P34</f>
        <v>88</v>
      </c>
      <c r="W34" s="4">
        <f>R34*S34*V34</f>
        <v>325.77600000000001</v>
      </c>
    </row>
    <row r="35" spans="13:23" ht="20.100000000000001" customHeight="1" x14ac:dyDescent="0.25">
      <c r="M35" s="78" t="s">
        <v>37</v>
      </c>
      <c r="N35" s="79"/>
      <c r="O35" s="79"/>
      <c r="P35" s="23" t="s">
        <v>28</v>
      </c>
      <c r="Q35" s="15">
        <v>10</v>
      </c>
      <c r="R35" s="21">
        <v>1.7</v>
      </c>
      <c r="S35" s="57">
        <v>0.61699999999999999</v>
      </c>
      <c r="T35" s="57"/>
      <c r="U35" s="3">
        <v>2</v>
      </c>
      <c r="V35" s="29">
        <f t="shared" ref="V35:V39" si="6">U35*P35</f>
        <v>44</v>
      </c>
      <c r="W35" s="4">
        <f t="shared" ref="W35:W39" si="7">R35*S35*V35</f>
        <v>46.151599999999995</v>
      </c>
    </row>
    <row r="36" spans="13:23" ht="20.100000000000001" customHeight="1" x14ac:dyDescent="0.25">
      <c r="M36" s="78" t="s">
        <v>20</v>
      </c>
      <c r="N36" s="79"/>
      <c r="O36" s="79"/>
      <c r="P36" s="23" t="s">
        <v>29</v>
      </c>
      <c r="Q36" s="15">
        <v>10</v>
      </c>
      <c r="R36" s="21">
        <v>6</v>
      </c>
      <c r="S36" s="57">
        <v>0.61699999999999999</v>
      </c>
      <c r="T36" s="57"/>
      <c r="U36" s="3">
        <v>4</v>
      </c>
      <c r="V36" s="29">
        <f t="shared" si="6"/>
        <v>32</v>
      </c>
      <c r="W36" s="4">
        <f t="shared" si="7"/>
        <v>118.464</v>
      </c>
    </row>
    <row r="37" spans="13:23" ht="20.100000000000001" customHeight="1" x14ac:dyDescent="0.25">
      <c r="M37" s="78" t="s">
        <v>35</v>
      </c>
      <c r="N37" s="79"/>
      <c r="O37" s="79"/>
      <c r="P37" s="23" t="s">
        <v>29</v>
      </c>
      <c r="Q37" s="15">
        <v>10</v>
      </c>
      <c r="R37" s="21">
        <v>1.7</v>
      </c>
      <c r="S37" s="57">
        <v>0.61699999999999999</v>
      </c>
      <c r="T37" s="57"/>
      <c r="U37" s="3">
        <v>2</v>
      </c>
      <c r="V37" s="29">
        <f t="shared" si="6"/>
        <v>16</v>
      </c>
      <c r="W37" s="4">
        <f t="shared" si="7"/>
        <v>16.782399999999999</v>
      </c>
    </row>
    <row r="38" spans="13:23" ht="20.100000000000001" customHeight="1" x14ac:dyDescent="0.25">
      <c r="M38" s="78" t="s">
        <v>21</v>
      </c>
      <c r="N38" s="79"/>
      <c r="O38" s="79"/>
      <c r="P38" s="23" t="s">
        <v>30</v>
      </c>
      <c r="Q38" s="15">
        <v>10</v>
      </c>
      <c r="R38" s="21">
        <v>6</v>
      </c>
      <c r="S38" s="57">
        <v>0.61699999999999999</v>
      </c>
      <c r="T38" s="57"/>
      <c r="U38" s="3">
        <v>4</v>
      </c>
      <c r="V38" s="29">
        <f t="shared" si="6"/>
        <v>44</v>
      </c>
      <c r="W38" s="4">
        <f t="shared" si="7"/>
        <v>162.88800000000001</v>
      </c>
    </row>
    <row r="39" spans="13:23" ht="20.100000000000001" customHeight="1" x14ac:dyDescent="0.25">
      <c r="M39" s="78" t="s">
        <v>36</v>
      </c>
      <c r="N39" s="79"/>
      <c r="O39" s="79"/>
      <c r="P39" s="23" t="s">
        <v>30</v>
      </c>
      <c r="Q39" s="15">
        <v>10</v>
      </c>
      <c r="R39" s="21">
        <v>1.7</v>
      </c>
      <c r="S39" s="57">
        <v>0.61699999999999999</v>
      </c>
      <c r="T39" s="57"/>
      <c r="U39" s="3">
        <v>2</v>
      </c>
      <c r="V39" s="29">
        <f t="shared" si="6"/>
        <v>22</v>
      </c>
      <c r="W39" s="4">
        <f t="shared" si="7"/>
        <v>23.075799999999997</v>
      </c>
    </row>
    <row r="40" spans="13:23" ht="20.100000000000001" customHeight="1" thickBot="1" x14ac:dyDescent="0.3">
      <c r="M40" s="62" t="s">
        <v>5</v>
      </c>
      <c r="N40" s="63"/>
      <c r="O40" s="63"/>
      <c r="P40" s="24"/>
      <c r="Q40" s="72"/>
      <c r="R40" s="73"/>
      <c r="S40" s="73"/>
      <c r="T40" s="73"/>
      <c r="U40" s="74"/>
      <c r="V40" s="27"/>
      <c r="W40" s="6">
        <f>SUM(W32:W39)*0.07</f>
        <v>88.006967300000014</v>
      </c>
    </row>
    <row r="41" spans="13:23" ht="20.100000000000001" customHeight="1" thickBot="1" x14ac:dyDescent="0.3">
      <c r="M41" s="58" t="s">
        <v>6</v>
      </c>
      <c r="N41" s="59"/>
      <c r="O41" s="59"/>
      <c r="P41" s="22"/>
      <c r="Q41" s="75"/>
      <c r="R41" s="76"/>
      <c r="S41" s="76"/>
      <c r="T41" s="76"/>
      <c r="U41" s="77"/>
      <c r="V41" s="28"/>
      <c r="W41" s="16">
        <f>SUM(W32:W40)</f>
        <v>1345.2493573000002</v>
      </c>
    </row>
    <row r="42" spans="13:23" ht="15.75" thickBot="1" x14ac:dyDescent="0.3"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</row>
    <row r="43" spans="13:23" ht="20.100000000000001" customHeight="1" x14ac:dyDescent="0.25">
      <c r="M43" s="83" t="s">
        <v>45</v>
      </c>
      <c r="N43" s="84"/>
      <c r="O43" s="84"/>
      <c r="P43" s="84"/>
      <c r="Q43" s="84"/>
      <c r="R43" s="84"/>
      <c r="S43" s="84"/>
      <c r="T43" s="84"/>
      <c r="U43" s="84"/>
      <c r="V43" s="85"/>
      <c r="W43" s="86"/>
    </row>
    <row r="44" spans="13:23" ht="20.100000000000001" customHeight="1" x14ac:dyDescent="0.25">
      <c r="M44" s="49" t="s">
        <v>1</v>
      </c>
      <c r="N44" s="50"/>
      <c r="O44" s="50"/>
      <c r="P44" s="9" t="s">
        <v>2</v>
      </c>
      <c r="Q44" s="14" t="s">
        <v>13</v>
      </c>
      <c r="R44" s="9" t="s">
        <v>11</v>
      </c>
      <c r="S44" s="50" t="s">
        <v>3</v>
      </c>
      <c r="T44" s="50"/>
      <c r="U44" s="9" t="s">
        <v>31</v>
      </c>
      <c r="V44" s="25" t="s">
        <v>32</v>
      </c>
      <c r="W44" s="10" t="s">
        <v>3</v>
      </c>
    </row>
    <row r="45" spans="13:23" ht="20.100000000000001" customHeight="1" x14ac:dyDescent="0.25">
      <c r="M45" s="78" t="s">
        <v>17</v>
      </c>
      <c r="N45" s="79"/>
      <c r="O45" s="79"/>
      <c r="P45" s="20"/>
      <c r="Q45" s="15">
        <v>10</v>
      </c>
      <c r="R45" s="21">
        <v>1.6879999999999999</v>
      </c>
      <c r="S45" s="57">
        <v>0.61699999999999999</v>
      </c>
      <c r="T45" s="57"/>
      <c r="U45" s="3">
        <v>71</v>
      </c>
      <c r="V45" s="26"/>
      <c r="W45" s="4">
        <f>R45*S45*U45</f>
        <v>73.946215999999993</v>
      </c>
    </row>
    <row r="46" spans="13:23" ht="20.100000000000001" customHeight="1" x14ac:dyDescent="0.25">
      <c r="M46" s="78" t="s">
        <v>18</v>
      </c>
      <c r="N46" s="79"/>
      <c r="O46" s="79"/>
      <c r="P46" s="20"/>
      <c r="Q46" s="15">
        <v>10</v>
      </c>
      <c r="R46" s="21">
        <v>3.254</v>
      </c>
      <c r="S46" s="57">
        <v>0.61699999999999999</v>
      </c>
      <c r="T46" s="57"/>
      <c r="U46" s="3">
        <v>71</v>
      </c>
      <c r="V46" s="26"/>
      <c r="W46" s="4">
        <f>R46*S46*U46</f>
        <v>142.547978</v>
      </c>
    </row>
    <row r="47" spans="13:23" ht="20.100000000000001" customHeight="1" x14ac:dyDescent="0.25">
      <c r="M47" s="78" t="s">
        <v>19</v>
      </c>
      <c r="N47" s="79"/>
      <c r="O47" s="79"/>
      <c r="P47" s="23" t="s">
        <v>28</v>
      </c>
      <c r="Q47" s="15">
        <v>10</v>
      </c>
      <c r="R47" s="21">
        <v>6</v>
      </c>
      <c r="S47" s="57">
        <v>0.61699999999999999</v>
      </c>
      <c r="T47" s="57"/>
      <c r="U47" s="3">
        <v>1</v>
      </c>
      <c r="V47" s="29">
        <f>U47*P47</f>
        <v>22</v>
      </c>
      <c r="W47" s="4">
        <f>R47*S47*V47</f>
        <v>81.444000000000003</v>
      </c>
    </row>
    <row r="48" spans="13:23" ht="20.100000000000001" customHeight="1" x14ac:dyDescent="0.25">
      <c r="M48" s="78" t="s">
        <v>37</v>
      </c>
      <c r="N48" s="79"/>
      <c r="O48" s="79"/>
      <c r="P48" s="23" t="s">
        <v>28</v>
      </c>
      <c r="Q48" s="15">
        <v>10</v>
      </c>
      <c r="R48" s="21">
        <v>2.25</v>
      </c>
      <c r="S48" s="57">
        <v>0.61699999999999999</v>
      </c>
      <c r="T48" s="57"/>
      <c r="U48" s="3">
        <v>2</v>
      </c>
      <c r="V48" s="29">
        <f t="shared" ref="V48:V52" si="8">U48*P48</f>
        <v>44</v>
      </c>
      <c r="W48" s="4">
        <f t="shared" ref="W48:W52" si="9">R48*S48*V48</f>
        <v>61.082999999999998</v>
      </c>
    </row>
    <row r="49" spans="13:23" ht="20.100000000000001" customHeight="1" x14ac:dyDescent="0.25">
      <c r="M49" s="78" t="s">
        <v>20</v>
      </c>
      <c r="N49" s="79"/>
      <c r="O49" s="79"/>
      <c r="P49" s="23" t="s">
        <v>29</v>
      </c>
      <c r="Q49" s="15">
        <v>10</v>
      </c>
      <c r="R49" s="21">
        <v>6</v>
      </c>
      <c r="S49" s="57">
        <v>0.61699999999999999</v>
      </c>
      <c r="T49" s="57"/>
      <c r="U49" s="3">
        <v>1</v>
      </c>
      <c r="V49" s="29">
        <f t="shared" si="8"/>
        <v>8</v>
      </c>
      <c r="W49" s="4">
        <f t="shared" si="9"/>
        <v>29.616</v>
      </c>
    </row>
    <row r="50" spans="13:23" ht="20.100000000000001" customHeight="1" x14ac:dyDescent="0.25">
      <c r="M50" s="78" t="s">
        <v>35</v>
      </c>
      <c r="N50" s="79"/>
      <c r="O50" s="79"/>
      <c r="P50" s="23" t="s">
        <v>29</v>
      </c>
      <c r="Q50" s="15">
        <v>10</v>
      </c>
      <c r="R50" s="21">
        <v>2.25</v>
      </c>
      <c r="S50" s="57">
        <v>0.61699999999999999</v>
      </c>
      <c r="T50" s="57"/>
      <c r="U50" s="3">
        <v>2</v>
      </c>
      <c r="V50" s="29">
        <f t="shared" si="8"/>
        <v>16</v>
      </c>
      <c r="W50" s="4">
        <f t="shared" si="9"/>
        <v>22.212</v>
      </c>
    </row>
    <row r="51" spans="13:23" ht="20.100000000000001" customHeight="1" x14ac:dyDescent="0.25">
      <c r="M51" s="78" t="s">
        <v>21</v>
      </c>
      <c r="N51" s="79"/>
      <c r="O51" s="79"/>
      <c r="P51" s="23" t="s">
        <v>30</v>
      </c>
      <c r="Q51" s="15">
        <v>10</v>
      </c>
      <c r="R51" s="21">
        <v>6</v>
      </c>
      <c r="S51" s="57">
        <v>0.61699999999999999</v>
      </c>
      <c r="T51" s="57"/>
      <c r="U51" s="3">
        <v>1</v>
      </c>
      <c r="V51" s="29">
        <f t="shared" si="8"/>
        <v>11</v>
      </c>
      <c r="W51" s="4">
        <f t="shared" si="9"/>
        <v>40.722000000000001</v>
      </c>
    </row>
    <row r="52" spans="13:23" ht="20.100000000000001" customHeight="1" x14ac:dyDescent="0.25">
      <c r="M52" s="78" t="s">
        <v>36</v>
      </c>
      <c r="N52" s="79"/>
      <c r="O52" s="79"/>
      <c r="P52" s="23" t="s">
        <v>30</v>
      </c>
      <c r="Q52" s="15">
        <v>10</v>
      </c>
      <c r="R52" s="21">
        <v>2.25</v>
      </c>
      <c r="S52" s="57">
        <v>0.61699999999999999</v>
      </c>
      <c r="T52" s="57"/>
      <c r="U52" s="3">
        <v>2</v>
      </c>
      <c r="V52" s="29">
        <f t="shared" si="8"/>
        <v>22</v>
      </c>
      <c r="W52" s="4">
        <f t="shared" si="9"/>
        <v>30.541499999999999</v>
      </c>
    </row>
    <row r="53" spans="13:23" ht="20.100000000000001" customHeight="1" thickBot="1" x14ac:dyDescent="0.3">
      <c r="M53" s="62" t="s">
        <v>5</v>
      </c>
      <c r="N53" s="63"/>
      <c r="O53" s="63"/>
      <c r="P53" s="24"/>
      <c r="Q53" s="72"/>
      <c r="R53" s="73"/>
      <c r="S53" s="73"/>
      <c r="T53" s="73"/>
      <c r="U53" s="74"/>
      <c r="V53" s="27"/>
      <c r="W53" s="6">
        <f>SUM(W45:W52)*0.07</f>
        <v>33.747888580000001</v>
      </c>
    </row>
    <row r="54" spans="13:23" ht="20.100000000000001" customHeight="1" thickBot="1" x14ac:dyDescent="0.3">
      <c r="M54" s="58" t="s">
        <v>6</v>
      </c>
      <c r="N54" s="59"/>
      <c r="O54" s="59"/>
      <c r="P54" s="22"/>
      <c r="Q54" s="75"/>
      <c r="R54" s="76"/>
      <c r="S54" s="76"/>
      <c r="T54" s="76"/>
      <c r="U54" s="77"/>
      <c r="V54" s="28"/>
      <c r="W54" s="16">
        <f>SUM(W45:W53)</f>
        <v>515.86058258000003</v>
      </c>
    </row>
    <row r="55" spans="13:23" ht="15.75" customHeight="1" thickBot="1" x14ac:dyDescent="0.3"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</row>
    <row r="56" spans="13:23" ht="20.100000000000001" customHeight="1" x14ac:dyDescent="0.25">
      <c r="M56" s="83" t="s">
        <v>53</v>
      </c>
      <c r="N56" s="84"/>
      <c r="O56" s="84"/>
      <c r="P56" s="84"/>
      <c r="Q56" s="84"/>
      <c r="R56" s="84"/>
      <c r="S56" s="84"/>
      <c r="T56" s="84"/>
      <c r="U56" s="84"/>
      <c r="V56" s="85"/>
      <c r="W56" s="86"/>
    </row>
    <row r="57" spans="13:23" ht="20.100000000000001" customHeight="1" x14ac:dyDescent="0.25">
      <c r="M57" s="49" t="s">
        <v>1</v>
      </c>
      <c r="N57" s="50"/>
      <c r="O57" s="50"/>
      <c r="P57" s="9" t="s">
        <v>2</v>
      </c>
      <c r="Q57" s="14" t="s">
        <v>13</v>
      </c>
      <c r="R57" s="9" t="s">
        <v>11</v>
      </c>
      <c r="S57" s="50" t="s">
        <v>3</v>
      </c>
      <c r="T57" s="50"/>
      <c r="U57" s="9" t="s">
        <v>31</v>
      </c>
      <c r="V57" s="25" t="s">
        <v>32</v>
      </c>
      <c r="W57" s="10" t="s">
        <v>3</v>
      </c>
    </row>
    <row r="58" spans="13:23" ht="20.100000000000001" customHeight="1" x14ac:dyDescent="0.25">
      <c r="M58" s="78" t="s">
        <v>17</v>
      </c>
      <c r="N58" s="79"/>
      <c r="O58" s="79"/>
      <c r="P58" s="20"/>
      <c r="Q58" s="15">
        <v>10</v>
      </c>
      <c r="R58" s="21">
        <v>1.6879999999999999</v>
      </c>
      <c r="S58" s="57">
        <v>0.61699999999999999</v>
      </c>
      <c r="T58" s="57"/>
      <c r="U58" s="3">
        <v>188</v>
      </c>
      <c r="V58" s="26"/>
      <c r="W58" s="4">
        <f>R58*S58*U58</f>
        <v>195.80124799999999</v>
      </c>
    </row>
    <row r="59" spans="13:23" ht="20.100000000000001" customHeight="1" x14ac:dyDescent="0.25">
      <c r="M59" s="78" t="s">
        <v>18</v>
      </c>
      <c r="N59" s="79"/>
      <c r="O59" s="79"/>
      <c r="P59" s="20"/>
      <c r="Q59" s="15">
        <v>10</v>
      </c>
      <c r="R59" s="21">
        <v>3.254</v>
      </c>
      <c r="S59" s="57">
        <v>0.61699999999999999</v>
      </c>
      <c r="T59" s="57"/>
      <c r="U59" s="3">
        <v>188</v>
      </c>
      <c r="V59" s="26"/>
      <c r="W59" s="4">
        <f>R59*S59*U59</f>
        <v>377.45098400000001</v>
      </c>
    </row>
    <row r="60" spans="13:23" ht="20.100000000000001" customHeight="1" x14ac:dyDescent="0.25">
      <c r="M60" s="78" t="s">
        <v>19</v>
      </c>
      <c r="N60" s="79"/>
      <c r="O60" s="79"/>
      <c r="P60" s="23" t="s">
        <v>28</v>
      </c>
      <c r="Q60" s="15">
        <v>10</v>
      </c>
      <c r="R60" s="21">
        <v>6</v>
      </c>
      <c r="S60" s="57">
        <v>0.61699999999999999</v>
      </c>
      <c r="T60" s="57"/>
      <c r="U60" s="3">
        <v>4</v>
      </c>
      <c r="V60" s="29">
        <f>U60*P60</f>
        <v>88</v>
      </c>
      <c r="W60" s="4">
        <f>R60*S60*V60</f>
        <v>325.77600000000001</v>
      </c>
    </row>
    <row r="61" spans="13:23" ht="20.100000000000001" customHeight="1" x14ac:dyDescent="0.25">
      <c r="M61" s="78" t="s">
        <v>46</v>
      </c>
      <c r="N61" s="79"/>
      <c r="O61" s="79"/>
      <c r="P61" s="23" t="s">
        <v>28</v>
      </c>
      <c r="Q61" s="15">
        <v>10</v>
      </c>
      <c r="R61" s="21">
        <v>1.89</v>
      </c>
      <c r="S61" s="57">
        <v>0.61699999999999999</v>
      </c>
      <c r="T61" s="57"/>
      <c r="U61" s="3">
        <v>2</v>
      </c>
      <c r="V61" s="29">
        <f t="shared" ref="V61:V65" si="10">U61*P61</f>
        <v>44</v>
      </c>
      <c r="W61" s="4">
        <f t="shared" ref="W61:W65" si="11">R61*S61*V61</f>
        <v>51.309719999999999</v>
      </c>
    </row>
    <row r="62" spans="13:23" ht="20.100000000000001" customHeight="1" x14ac:dyDescent="0.25">
      <c r="M62" s="78" t="s">
        <v>20</v>
      </c>
      <c r="N62" s="79"/>
      <c r="O62" s="79"/>
      <c r="P62" s="23" t="s">
        <v>29</v>
      </c>
      <c r="Q62" s="15">
        <v>10</v>
      </c>
      <c r="R62" s="21">
        <v>6</v>
      </c>
      <c r="S62" s="57">
        <v>0.61699999999999999</v>
      </c>
      <c r="T62" s="57"/>
      <c r="U62" s="3">
        <v>4</v>
      </c>
      <c r="V62" s="29">
        <f t="shared" si="10"/>
        <v>32</v>
      </c>
      <c r="W62" s="4">
        <f t="shared" si="11"/>
        <v>118.464</v>
      </c>
    </row>
    <row r="63" spans="13:23" ht="20.100000000000001" customHeight="1" x14ac:dyDescent="0.25">
      <c r="M63" s="78" t="s">
        <v>47</v>
      </c>
      <c r="N63" s="79"/>
      <c r="O63" s="79"/>
      <c r="P63" s="23" t="s">
        <v>29</v>
      </c>
      <c r="Q63" s="15">
        <v>10</v>
      </c>
      <c r="R63" s="21">
        <v>1.89</v>
      </c>
      <c r="S63" s="57">
        <v>0.61699999999999999</v>
      </c>
      <c r="T63" s="57"/>
      <c r="U63" s="3">
        <v>2</v>
      </c>
      <c r="V63" s="29">
        <f t="shared" si="10"/>
        <v>16</v>
      </c>
      <c r="W63" s="4">
        <f t="shared" si="11"/>
        <v>18.658079999999998</v>
      </c>
    </row>
    <row r="64" spans="13:23" ht="20.100000000000001" customHeight="1" x14ac:dyDescent="0.25">
      <c r="M64" s="78" t="s">
        <v>21</v>
      </c>
      <c r="N64" s="79"/>
      <c r="O64" s="79"/>
      <c r="P64" s="23" t="s">
        <v>30</v>
      </c>
      <c r="Q64" s="15">
        <v>10</v>
      </c>
      <c r="R64" s="21">
        <v>6</v>
      </c>
      <c r="S64" s="57">
        <v>0.61699999999999999</v>
      </c>
      <c r="T64" s="57"/>
      <c r="U64" s="3">
        <v>4</v>
      </c>
      <c r="V64" s="29">
        <f t="shared" si="10"/>
        <v>44</v>
      </c>
      <c r="W64" s="4">
        <f t="shared" si="11"/>
        <v>162.88800000000001</v>
      </c>
    </row>
    <row r="65" spans="13:23" ht="20.100000000000001" customHeight="1" x14ac:dyDescent="0.25">
      <c r="M65" s="78" t="s">
        <v>48</v>
      </c>
      <c r="N65" s="79"/>
      <c r="O65" s="79"/>
      <c r="P65" s="23" t="s">
        <v>30</v>
      </c>
      <c r="Q65" s="15">
        <v>10</v>
      </c>
      <c r="R65" s="21">
        <v>1.89</v>
      </c>
      <c r="S65" s="57">
        <v>0.61699999999999999</v>
      </c>
      <c r="T65" s="57"/>
      <c r="U65" s="3">
        <v>2</v>
      </c>
      <c r="V65" s="29">
        <f t="shared" si="10"/>
        <v>22</v>
      </c>
      <c r="W65" s="4">
        <f t="shared" si="11"/>
        <v>25.654859999999999</v>
      </c>
    </row>
    <row r="66" spans="13:23" ht="20.100000000000001" customHeight="1" thickBot="1" x14ac:dyDescent="0.3">
      <c r="M66" s="62" t="s">
        <v>5</v>
      </c>
      <c r="N66" s="63"/>
      <c r="O66" s="63"/>
      <c r="P66" s="24"/>
      <c r="Q66" s="72"/>
      <c r="R66" s="73"/>
      <c r="S66" s="73"/>
      <c r="T66" s="73"/>
      <c r="U66" s="74"/>
      <c r="V66" s="27"/>
      <c r="W66" s="6">
        <f>SUM(W58:W65)*0.07</f>
        <v>89.320202440000003</v>
      </c>
    </row>
    <row r="67" spans="13:23" ht="20.100000000000001" customHeight="1" thickBot="1" x14ac:dyDescent="0.3">
      <c r="M67" s="58" t="s">
        <v>6</v>
      </c>
      <c r="N67" s="59"/>
      <c r="O67" s="59"/>
      <c r="P67" s="22"/>
      <c r="Q67" s="75"/>
      <c r="R67" s="76"/>
      <c r="S67" s="76"/>
      <c r="T67" s="76"/>
      <c r="U67" s="77"/>
      <c r="V67" s="28"/>
      <c r="W67" s="16">
        <f>SUM(W58:W66)</f>
        <v>1365.32309444</v>
      </c>
    </row>
    <row r="68" spans="13:23" ht="15.75" customHeight="1" thickBot="1" x14ac:dyDescent="0.3"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</row>
    <row r="69" spans="13:23" ht="20.100000000000001" customHeight="1" x14ac:dyDescent="0.25">
      <c r="M69" s="83" t="s">
        <v>52</v>
      </c>
      <c r="N69" s="84"/>
      <c r="O69" s="84"/>
      <c r="P69" s="84"/>
      <c r="Q69" s="84"/>
      <c r="R69" s="84"/>
      <c r="S69" s="84"/>
      <c r="T69" s="84"/>
      <c r="U69" s="84"/>
      <c r="V69" s="85"/>
      <c r="W69" s="86"/>
    </row>
    <row r="70" spans="13:23" ht="20.100000000000001" customHeight="1" x14ac:dyDescent="0.25">
      <c r="M70" s="49" t="s">
        <v>1</v>
      </c>
      <c r="N70" s="50"/>
      <c r="O70" s="50"/>
      <c r="P70" s="9" t="s">
        <v>2</v>
      </c>
      <c r="Q70" s="14" t="s">
        <v>13</v>
      </c>
      <c r="R70" s="9" t="s">
        <v>11</v>
      </c>
      <c r="S70" s="50" t="s">
        <v>3</v>
      </c>
      <c r="T70" s="50"/>
      <c r="U70" s="9" t="s">
        <v>31</v>
      </c>
      <c r="V70" s="25" t="s">
        <v>32</v>
      </c>
      <c r="W70" s="10" t="s">
        <v>3</v>
      </c>
    </row>
    <row r="71" spans="13:23" ht="20.100000000000001" customHeight="1" x14ac:dyDescent="0.25">
      <c r="M71" s="78" t="s">
        <v>17</v>
      </c>
      <c r="N71" s="79"/>
      <c r="O71" s="79"/>
      <c r="P71" s="20"/>
      <c r="Q71" s="15">
        <v>10</v>
      </c>
      <c r="R71" s="21">
        <v>1.6879999999999999</v>
      </c>
      <c r="S71" s="57">
        <v>0.61699999999999999</v>
      </c>
      <c r="T71" s="57"/>
      <c r="U71" s="3">
        <v>153</v>
      </c>
      <c r="V71" s="26"/>
      <c r="W71" s="4">
        <f>R71*S71*U71</f>
        <v>159.34888799999999</v>
      </c>
    </row>
    <row r="72" spans="13:23" ht="20.100000000000001" customHeight="1" x14ac:dyDescent="0.25">
      <c r="M72" s="78" t="s">
        <v>18</v>
      </c>
      <c r="N72" s="79"/>
      <c r="O72" s="79"/>
      <c r="P72" s="20"/>
      <c r="Q72" s="15">
        <v>10</v>
      </c>
      <c r="R72" s="21">
        <v>3.254</v>
      </c>
      <c r="S72" s="57">
        <v>0.61699999999999999</v>
      </c>
      <c r="T72" s="57"/>
      <c r="U72" s="3">
        <v>153</v>
      </c>
      <c r="V72" s="26"/>
      <c r="W72" s="4">
        <f>R72*S72*U72</f>
        <v>307.18085400000001</v>
      </c>
    </row>
    <row r="73" spans="13:23" ht="20.100000000000001" customHeight="1" x14ac:dyDescent="0.25">
      <c r="M73" s="78" t="s">
        <v>19</v>
      </c>
      <c r="N73" s="79"/>
      <c r="O73" s="79"/>
      <c r="P73" s="23" t="s">
        <v>28</v>
      </c>
      <c r="Q73" s="15">
        <v>10</v>
      </c>
      <c r="R73" s="21">
        <v>6</v>
      </c>
      <c r="S73" s="57">
        <v>0.61699999999999999</v>
      </c>
      <c r="T73" s="57"/>
      <c r="U73" s="3">
        <v>3</v>
      </c>
      <c r="V73" s="29">
        <f>U73*P73</f>
        <v>66</v>
      </c>
      <c r="W73" s="4">
        <f>R73*S73*V73</f>
        <v>244.33199999999999</v>
      </c>
    </row>
    <row r="74" spans="13:23" ht="20.100000000000001" customHeight="1" x14ac:dyDescent="0.25">
      <c r="M74" s="78" t="s">
        <v>49</v>
      </c>
      <c r="N74" s="79"/>
      <c r="O74" s="79"/>
      <c r="P74" s="23" t="s">
        <v>28</v>
      </c>
      <c r="Q74" s="15">
        <v>10</v>
      </c>
      <c r="R74" s="21">
        <v>2.2999999999999998</v>
      </c>
      <c r="S74" s="57">
        <v>0.61699999999999999</v>
      </c>
      <c r="T74" s="57"/>
      <c r="U74" s="3">
        <v>2</v>
      </c>
      <c r="V74" s="29">
        <f t="shared" ref="V74:V78" si="12">U74*P74</f>
        <v>44</v>
      </c>
      <c r="W74" s="4">
        <f t="shared" ref="W74:W78" si="13">R74*S74*V74</f>
        <v>62.44039999999999</v>
      </c>
    </row>
    <row r="75" spans="13:23" ht="20.100000000000001" customHeight="1" x14ac:dyDescent="0.25">
      <c r="M75" s="78" t="s">
        <v>20</v>
      </c>
      <c r="N75" s="79"/>
      <c r="O75" s="79"/>
      <c r="P75" s="23" t="s">
        <v>29</v>
      </c>
      <c r="Q75" s="15">
        <v>10</v>
      </c>
      <c r="R75" s="21">
        <v>6</v>
      </c>
      <c r="S75" s="57">
        <v>0.61699999999999999</v>
      </c>
      <c r="T75" s="57"/>
      <c r="U75" s="3">
        <v>3</v>
      </c>
      <c r="V75" s="29">
        <f t="shared" si="12"/>
        <v>24</v>
      </c>
      <c r="W75" s="4">
        <f t="shared" si="13"/>
        <v>88.847999999999999</v>
      </c>
    </row>
    <row r="76" spans="13:23" ht="20.100000000000001" customHeight="1" x14ac:dyDescent="0.25">
      <c r="M76" s="78" t="s">
        <v>50</v>
      </c>
      <c r="N76" s="79"/>
      <c r="O76" s="79"/>
      <c r="P76" s="23" t="s">
        <v>29</v>
      </c>
      <c r="Q76" s="15">
        <v>10</v>
      </c>
      <c r="R76" s="21">
        <v>2.2999999999999998</v>
      </c>
      <c r="S76" s="57">
        <v>0.61699999999999999</v>
      </c>
      <c r="T76" s="57"/>
      <c r="U76" s="3">
        <v>2</v>
      </c>
      <c r="V76" s="29">
        <f t="shared" si="12"/>
        <v>16</v>
      </c>
      <c r="W76" s="4">
        <f t="shared" si="13"/>
        <v>22.705599999999997</v>
      </c>
    </row>
    <row r="77" spans="13:23" ht="20.100000000000001" customHeight="1" x14ac:dyDescent="0.25">
      <c r="M77" s="78" t="s">
        <v>21</v>
      </c>
      <c r="N77" s="79"/>
      <c r="O77" s="79"/>
      <c r="P77" s="23" t="s">
        <v>30</v>
      </c>
      <c r="Q77" s="15">
        <v>10</v>
      </c>
      <c r="R77" s="21">
        <v>6</v>
      </c>
      <c r="S77" s="57">
        <v>0.61699999999999999</v>
      </c>
      <c r="T77" s="57"/>
      <c r="U77" s="3">
        <v>3</v>
      </c>
      <c r="V77" s="29">
        <f t="shared" si="12"/>
        <v>33</v>
      </c>
      <c r="W77" s="4">
        <f t="shared" si="13"/>
        <v>122.166</v>
      </c>
    </row>
    <row r="78" spans="13:23" ht="20.100000000000001" customHeight="1" x14ac:dyDescent="0.25">
      <c r="M78" s="78" t="s">
        <v>51</v>
      </c>
      <c r="N78" s="79"/>
      <c r="O78" s="79"/>
      <c r="P78" s="23" t="s">
        <v>30</v>
      </c>
      <c r="Q78" s="15">
        <v>10</v>
      </c>
      <c r="R78" s="21">
        <v>2.2999999999999998</v>
      </c>
      <c r="S78" s="57">
        <v>0.61699999999999999</v>
      </c>
      <c r="T78" s="57"/>
      <c r="U78" s="3">
        <v>2</v>
      </c>
      <c r="V78" s="29">
        <f t="shared" si="12"/>
        <v>22</v>
      </c>
      <c r="W78" s="4">
        <f t="shared" si="13"/>
        <v>31.220199999999995</v>
      </c>
    </row>
    <row r="79" spans="13:23" ht="20.100000000000001" customHeight="1" thickBot="1" x14ac:dyDescent="0.3">
      <c r="M79" s="62" t="s">
        <v>5</v>
      </c>
      <c r="N79" s="63"/>
      <c r="O79" s="63"/>
      <c r="P79" s="24"/>
      <c r="Q79" s="72"/>
      <c r="R79" s="73"/>
      <c r="S79" s="73"/>
      <c r="T79" s="73"/>
      <c r="U79" s="74"/>
      <c r="V79" s="27"/>
      <c r="W79" s="6">
        <f>SUM(W71:W78)*0.07</f>
        <v>72.676935939999993</v>
      </c>
    </row>
    <row r="80" spans="13:23" ht="20.100000000000001" customHeight="1" thickBot="1" x14ac:dyDescent="0.3">
      <c r="M80" s="58" t="s">
        <v>6</v>
      </c>
      <c r="N80" s="59"/>
      <c r="O80" s="59"/>
      <c r="P80" s="22"/>
      <c r="Q80" s="75"/>
      <c r="R80" s="76"/>
      <c r="S80" s="76"/>
      <c r="T80" s="76"/>
      <c r="U80" s="77"/>
      <c r="V80" s="28"/>
      <c r="W80" s="16">
        <f>SUM(W71:W79)</f>
        <v>1110.9188779399999</v>
      </c>
    </row>
  </sheetData>
  <mergeCells count="190">
    <mergeCell ref="C16:K16"/>
    <mergeCell ref="M29:W29"/>
    <mergeCell ref="M42:W42"/>
    <mergeCell ref="M55:W55"/>
    <mergeCell ref="M68:W68"/>
    <mergeCell ref="M16:W16"/>
    <mergeCell ref="M78:O78"/>
    <mergeCell ref="S78:T78"/>
    <mergeCell ref="M79:O79"/>
    <mergeCell ref="Q79:U79"/>
    <mergeCell ref="M67:O67"/>
    <mergeCell ref="Q67:U67"/>
    <mergeCell ref="M69:W69"/>
    <mergeCell ref="M70:O70"/>
    <mergeCell ref="S70:T70"/>
    <mergeCell ref="M71:O71"/>
    <mergeCell ref="S71:T71"/>
    <mergeCell ref="M64:O64"/>
    <mergeCell ref="S64:T64"/>
    <mergeCell ref="M65:O65"/>
    <mergeCell ref="S65:T65"/>
    <mergeCell ref="M66:O66"/>
    <mergeCell ref="Q66:U66"/>
    <mergeCell ref="M61:O61"/>
    <mergeCell ref="M80:O80"/>
    <mergeCell ref="Q80:U80"/>
    <mergeCell ref="M75:O75"/>
    <mergeCell ref="S75:T75"/>
    <mergeCell ref="M76:O76"/>
    <mergeCell ref="S76:T76"/>
    <mergeCell ref="M77:O77"/>
    <mergeCell ref="S77:T77"/>
    <mergeCell ref="M72:O72"/>
    <mergeCell ref="S72:T72"/>
    <mergeCell ref="M73:O73"/>
    <mergeCell ref="S73:T73"/>
    <mergeCell ref="M74:O74"/>
    <mergeCell ref="S74:T74"/>
    <mergeCell ref="S61:T61"/>
    <mergeCell ref="M62:O62"/>
    <mergeCell ref="S62:T62"/>
    <mergeCell ref="M63:O63"/>
    <mergeCell ref="S63:T63"/>
    <mergeCell ref="M58:O58"/>
    <mergeCell ref="S58:T58"/>
    <mergeCell ref="M59:O59"/>
    <mergeCell ref="S59:T59"/>
    <mergeCell ref="M60:O60"/>
    <mergeCell ref="S60:T60"/>
    <mergeCell ref="M53:O53"/>
    <mergeCell ref="Q53:U53"/>
    <mergeCell ref="M54:O54"/>
    <mergeCell ref="Q54:U54"/>
    <mergeCell ref="M56:W56"/>
    <mergeCell ref="M57:O57"/>
    <mergeCell ref="S57:T57"/>
    <mergeCell ref="M50:O50"/>
    <mergeCell ref="S50:T50"/>
    <mergeCell ref="M51:O51"/>
    <mergeCell ref="S51:T51"/>
    <mergeCell ref="M52:O52"/>
    <mergeCell ref="S52:T52"/>
    <mergeCell ref="M47:O47"/>
    <mergeCell ref="S47:T47"/>
    <mergeCell ref="M48:O48"/>
    <mergeCell ref="S48:T48"/>
    <mergeCell ref="M49:O49"/>
    <mergeCell ref="S49:T49"/>
    <mergeCell ref="M43:W43"/>
    <mergeCell ref="M44:O44"/>
    <mergeCell ref="S44:T44"/>
    <mergeCell ref="M45:O45"/>
    <mergeCell ref="S45:T45"/>
    <mergeCell ref="M46:O46"/>
    <mergeCell ref="S46:T46"/>
    <mergeCell ref="M39:O39"/>
    <mergeCell ref="S39:T39"/>
    <mergeCell ref="M40:O40"/>
    <mergeCell ref="Q40:U40"/>
    <mergeCell ref="M41:O41"/>
    <mergeCell ref="Q41:U41"/>
    <mergeCell ref="M36:O36"/>
    <mergeCell ref="S36:T36"/>
    <mergeCell ref="M37:O37"/>
    <mergeCell ref="S37:T37"/>
    <mergeCell ref="M38:O38"/>
    <mergeCell ref="S38:T38"/>
    <mergeCell ref="M33:O33"/>
    <mergeCell ref="S33:T33"/>
    <mergeCell ref="M34:O34"/>
    <mergeCell ref="S34:T34"/>
    <mergeCell ref="M35:O35"/>
    <mergeCell ref="S35:T35"/>
    <mergeCell ref="C28:E28"/>
    <mergeCell ref="F28:J28"/>
    <mergeCell ref="M30:W30"/>
    <mergeCell ref="M31:O31"/>
    <mergeCell ref="S31:T31"/>
    <mergeCell ref="M32:O32"/>
    <mergeCell ref="S32:T32"/>
    <mergeCell ref="M28:O28"/>
    <mergeCell ref="Q28:U28"/>
    <mergeCell ref="C26:E26"/>
    <mergeCell ref="H26:I26"/>
    <mergeCell ref="C27:E27"/>
    <mergeCell ref="F27:J27"/>
    <mergeCell ref="H21:I21"/>
    <mergeCell ref="C22:E22"/>
    <mergeCell ref="H22:I22"/>
    <mergeCell ref="C23:E23"/>
    <mergeCell ref="H23:I23"/>
    <mergeCell ref="C24:E24"/>
    <mergeCell ref="H24:I24"/>
    <mergeCell ref="C17:K17"/>
    <mergeCell ref="C18:E18"/>
    <mergeCell ref="H18:I18"/>
    <mergeCell ref="C19:E19"/>
    <mergeCell ref="H19:I19"/>
    <mergeCell ref="C20:E20"/>
    <mergeCell ref="H20:I20"/>
    <mergeCell ref="C21:E21"/>
    <mergeCell ref="M25:O25"/>
    <mergeCell ref="M19:O19"/>
    <mergeCell ref="C25:E25"/>
    <mergeCell ref="H25:I25"/>
    <mergeCell ref="M20:O20"/>
    <mergeCell ref="S25:T25"/>
    <mergeCell ref="M26:O26"/>
    <mergeCell ref="S26:T26"/>
    <mergeCell ref="M27:O27"/>
    <mergeCell ref="Q27:U27"/>
    <mergeCell ref="M22:O22"/>
    <mergeCell ref="S22:T22"/>
    <mergeCell ref="M23:O23"/>
    <mergeCell ref="S23:T23"/>
    <mergeCell ref="M24:O24"/>
    <mergeCell ref="S24:T24"/>
    <mergeCell ref="S20:T20"/>
    <mergeCell ref="M21:O21"/>
    <mergeCell ref="S21:T21"/>
    <mergeCell ref="M14:O14"/>
    <mergeCell ref="Q14:U14"/>
    <mergeCell ref="M15:O15"/>
    <mergeCell ref="Q15:U15"/>
    <mergeCell ref="M17:W17"/>
    <mergeCell ref="M18:O18"/>
    <mergeCell ref="S18:T18"/>
    <mergeCell ref="M13:O13"/>
    <mergeCell ref="S13:T13"/>
    <mergeCell ref="M8:O8"/>
    <mergeCell ref="S8:T8"/>
    <mergeCell ref="M9:O9"/>
    <mergeCell ref="S9:T9"/>
    <mergeCell ref="M10:O10"/>
    <mergeCell ref="S10:T10"/>
    <mergeCell ref="S19:T19"/>
    <mergeCell ref="M4:W4"/>
    <mergeCell ref="M5:O5"/>
    <mergeCell ref="S5:T5"/>
    <mergeCell ref="M6:O6"/>
    <mergeCell ref="S6:T6"/>
    <mergeCell ref="M7:O7"/>
    <mergeCell ref="S7:T7"/>
    <mergeCell ref="C12:E12"/>
    <mergeCell ref="H12:I12"/>
    <mergeCell ref="C11:E11"/>
    <mergeCell ref="H11:I11"/>
    <mergeCell ref="C7:E7"/>
    <mergeCell ref="H7:I7"/>
    <mergeCell ref="C10:E10"/>
    <mergeCell ref="H10:I10"/>
    <mergeCell ref="C9:E9"/>
    <mergeCell ref="H9:I9"/>
    <mergeCell ref="M11:O11"/>
    <mergeCell ref="S11:T11"/>
    <mergeCell ref="M12:O12"/>
    <mergeCell ref="S12:T12"/>
    <mergeCell ref="C13:E13"/>
    <mergeCell ref="H13:I13"/>
    <mergeCell ref="C14:E14"/>
    <mergeCell ref="F14:J14"/>
    <mergeCell ref="C15:E15"/>
    <mergeCell ref="F15:J15"/>
    <mergeCell ref="C4:K4"/>
    <mergeCell ref="C5:E5"/>
    <mergeCell ref="H5:I5"/>
    <mergeCell ref="C8:E8"/>
    <mergeCell ref="H8:I8"/>
    <mergeCell ref="C6:E6"/>
    <mergeCell ref="H6:I6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2:X14"/>
  <sheetViews>
    <sheetView topLeftCell="L1" workbookViewId="0">
      <selection activeCell="M3" sqref="M3:X14"/>
    </sheetView>
  </sheetViews>
  <sheetFormatPr defaultRowHeight="15" x14ac:dyDescent="0.25"/>
  <cols>
    <col min="4" max="4" width="3" customWidth="1"/>
    <col min="5" max="5" width="9.140625" hidden="1" customWidth="1"/>
    <col min="9" max="9" width="4.140625" customWidth="1"/>
    <col min="11" max="11" width="14.85546875" customWidth="1"/>
    <col min="13" max="13" width="5.42578125" customWidth="1"/>
    <col min="14" max="14" width="9.140625" hidden="1" customWidth="1"/>
    <col min="15" max="15" width="14.85546875" customWidth="1"/>
    <col min="16" max="16" width="11.28515625" customWidth="1"/>
    <col min="18" max="18" width="13.7109375" customWidth="1"/>
    <col min="20" max="20" width="5.28515625" customWidth="1"/>
    <col min="21" max="22" width="13.85546875" customWidth="1"/>
    <col min="23" max="23" width="22.140625" customWidth="1"/>
    <col min="24" max="24" width="15.140625" customWidth="1"/>
  </cols>
  <sheetData>
    <row r="2" spans="13:24" ht="15.75" thickBot="1" x14ac:dyDescent="0.3"/>
    <row r="3" spans="13:24" ht="15.75" x14ac:dyDescent="0.25">
      <c r="M3" s="83" t="s">
        <v>80</v>
      </c>
      <c r="N3" s="84"/>
      <c r="O3" s="84"/>
      <c r="P3" s="84"/>
      <c r="Q3" s="84"/>
      <c r="R3" s="84"/>
      <c r="S3" s="84"/>
      <c r="T3" s="84"/>
      <c r="U3" s="84"/>
      <c r="V3" s="85"/>
      <c r="W3" s="85"/>
      <c r="X3" s="86"/>
    </row>
    <row r="4" spans="13:24" x14ac:dyDescent="0.25">
      <c r="M4" s="97" t="s">
        <v>54</v>
      </c>
      <c r="N4" s="98"/>
      <c r="O4" s="99"/>
      <c r="P4" s="103" t="s">
        <v>55</v>
      </c>
      <c r="Q4" s="105" t="s">
        <v>56</v>
      </c>
      <c r="R4" s="107" t="s">
        <v>57</v>
      </c>
      <c r="S4" s="108"/>
      <c r="T4" s="109"/>
      <c r="U4" s="107" t="s">
        <v>58</v>
      </c>
      <c r="V4" s="109"/>
      <c r="W4" s="110" t="s">
        <v>59</v>
      </c>
      <c r="X4" s="112" t="s">
        <v>60</v>
      </c>
    </row>
    <row r="5" spans="13:24" ht="20.100000000000001" customHeight="1" x14ac:dyDescent="0.25">
      <c r="M5" s="100"/>
      <c r="N5" s="101"/>
      <c r="O5" s="102"/>
      <c r="P5" s="104"/>
      <c r="Q5" s="106"/>
      <c r="R5" s="21" t="s">
        <v>61</v>
      </c>
      <c r="S5" s="57" t="s">
        <v>62</v>
      </c>
      <c r="T5" s="57"/>
      <c r="U5" s="3" t="s">
        <v>63</v>
      </c>
      <c r="V5" s="26" t="s">
        <v>62</v>
      </c>
      <c r="W5" s="111"/>
      <c r="X5" s="113"/>
    </row>
    <row r="6" spans="13:24" ht="20.100000000000001" customHeight="1" x14ac:dyDescent="0.25">
      <c r="M6" s="92" t="s">
        <v>64</v>
      </c>
      <c r="N6" s="93"/>
      <c r="O6" s="93"/>
      <c r="P6" s="30" t="s">
        <v>68</v>
      </c>
      <c r="Q6" s="15">
        <v>7</v>
      </c>
      <c r="R6" s="21">
        <v>1.212</v>
      </c>
      <c r="S6" s="57">
        <f t="shared" ref="S6:S11" si="0">R6*Q6</f>
        <v>8.484</v>
      </c>
      <c r="T6" s="57"/>
      <c r="U6" s="3">
        <v>7.38</v>
      </c>
      <c r="V6" s="17">
        <f>U6*S6</f>
        <v>62.611919999999998</v>
      </c>
      <c r="W6" s="26">
        <v>0.27</v>
      </c>
      <c r="X6" s="4">
        <f>W6*S6</f>
        <v>2.29068</v>
      </c>
    </row>
    <row r="7" spans="13:24" ht="20.100000000000001" customHeight="1" x14ac:dyDescent="0.25">
      <c r="M7" s="92" t="s">
        <v>65</v>
      </c>
      <c r="N7" s="93"/>
      <c r="O7" s="93"/>
      <c r="P7" s="23" t="s">
        <v>69</v>
      </c>
      <c r="Q7" s="15">
        <v>1</v>
      </c>
      <c r="R7" s="21">
        <v>2</v>
      </c>
      <c r="S7" s="56">
        <f t="shared" si="0"/>
        <v>2</v>
      </c>
      <c r="T7" s="56"/>
      <c r="U7" s="3">
        <v>4.57</v>
      </c>
      <c r="V7" s="26">
        <f>U7*S7</f>
        <v>9.14</v>
      </c>
      <c r="W7" s="29" t="s">
        <v>75</v>
      </c>
      <c r="X7" s="4">
        <f>S7*W7</f>
        <v>0.46</v>
      </c>
    </row>
    <row r="8" spans="13:24" ht="20.100000000000001" customHeight="1" x14ac:dyDescent="0.25">
      <c r="M8" s="94" t="s">
        <v>71</v>
      </c>
      <c r="N8" s="95"/>
      <c r="O8" s="96"/>
      <c r="P8" s="23" t="s">
        <v>69</v>
      </c>
      <c r="Q8" s="15">
        <v>2</v>
      </c>
      <c r="R8" s="21">
        <v>0.78500000000000003</v>
      </c>
      <c r="S8" s="57">
        <f t="shared" si="0"/>
        <v>1.57</v>
      </c>
      <c r="T8" s="57"/>
      <c r="U8" s="3">
        <v>4.57</v>
      </c>
      <c r="V8" s="17">
        <f t="shared" ref="V8:V11" si="1">U8*S8</f>
        <v>7.1749000000000009</v>
      </c>
      <c r="W8" s="29" t="s">
        <v>75</v>
      </c>
      <c r="X8" s="4">
        <f>U8*W8</f>
        <v>1.0511000000000001</v>
      </c>
    </row>
    <row r="9" spans="13:24" ht="20.100000000000001" customHeight="1" x14ac:dyDescent="0.25">
      <c r="M9" s="94" t="s">
        <v>66</v>
      </c>
      <c r="N9" s="95"/>
      <c r="O9" s="96"/>
      <c r="P9" s="23" t="s">
        <v>70</v>
      </c>
      <c r="Q9" s="15">
        <v>2</v>
      </c>
      <c r="R9" s="21">
        <v>2</v>
      </c>
      <c r="S9" s="68">
        <f t="shared" si="0"/>
        <v>4</v>
      </c>
      <c r="T9" s="69"/>
      <c r="U9" s="3">
        <v>3.77</v>
      </c>
      <c r="V9" s="26">
        <f t="shared" si="1"/>
        <v>15.08</v>
      </c>
      <c r="W9" s="29" t="s">
        <v>76</v>
      </c>
      <c r="X9" s="4">
        <f>W9*S9</f>
        <v>0.76</v>
      </c>
    </row>
    <row r="10" spans="13:24" ht="20.100000000000001" customHeight="1" x14ac:dyDescent="0.25">
      <c r="M10" s="92" t="s">
        <v>72</v>
      </c>
      <c r="N10" s="93"/>
      <c r="O10" s="93"/>
      <c r="P10" s="23" t="s">
        <v>70</v>
      </c>
      <c r="Q10" s="15">
        <v>4</v>
      </c>
      <c r="R10" s="21">
        <v>0.78500000000000003</v>
      </c>
      <c r="S10" s="57">
        <f t="shared" si="0"/>
        <v>3.14</v>
      </c>
      <c r="T10" s="57"/>
      <c r="U10" s="3">
        <v>3.77</v>
      </c>
      <c r="V10" s="17">
        <f t="shared" si="1"/>
        <v>11.8378</v>
      </c>
      <c r="W10" s="29" t="s">
        <v>76</v>
      </c>
      <c r="X10" s="4">
        <f>S10*W10</f>
        <v>0.59660000000000002</v>
      </c>
    </row>
    <row r="11" spans="13:24" ht="20.100000000000001" customHeight="1" x14ac:dyDescent="0.25">
      <c r="M11" s="92" t="s">
        <v>67</v>
      </c>
      <c r="N11" s="93"/>
      <c r="O11" s="93"/>
      <c r="P11" s="23" t="s">
        <v>73</v>
      </c>
      <c r="Q11" s="15">
        <v>7</v>
      </c>
      <c r="R11" s="21">
        <v>3.1E-2</v>
      </c>
      <c r="S11" s="57">
        <f t="shared" si="0"/>
        <v>0.217</v>
      </c>
      <c r="T11" s="57"/>
      <c r="U11" s="2">
        <v>157</v>
      </c>
      <c r="V11" s="17">
        <f t="shared" si="1"/>
        <v>34.069000000000003</v>
      </c>
      <c r="W11" s="29" t="s">
        <v>74</v>
      </c>
      <c r="X11" s="4">
        <f>W11*Q11</f>
        <v>0.45500000000000002</v>
      </c>
    </row>
    <row r="12" spans="13:24" ht="20.100000000000001" customHeight="1" x14ac:dyDescent="0.25">
      <c r="M12" s="92" t="s">
        <v>77</v>
      </c>
      <c r="N12" s="93"/>
      <c r="O12" s="93"/>
      <c r="P12" s="33"/>
      <c r="Q12" s="34"/>
      <c r="R12" s="34"/>
      <c r="S12" s="34"/>
      <c r="T12" s="34"/>
      <c r="U12" s="34"/>
      <c r="V12" s="35">
        <f>SUM(V6:V11)</f>
        <v>139.91361999999998</v>
      </c>
      <c r="W12" s="36"/>
      <c r="X12" s="37">
        <f>SUM(X6:X11)</f>
        <v>5.6133799999999994</v>
      </c>
    </row>
    <row r="13" spans="13:24" ht="30.75" customHeight="1" x14ac:dyDescent="0.25">
      <c r="M13" s="88" t="s">
        <v>78</v>
      </c>
      <c r="N13" s="89"/>
      <c r="O13" s="89"/>
      <c r="P13" s="31"/>
      <c r="Q13" s="32"/>
      <c r="R13" s="32"/>
      <c r="S13" s="32"/>
      <c r="T13" s="32"/>
      <c r="U13" s="32"/>
      <c r="V13" s="43">
        <f>V12*0.09</f>
        <v>12.592225799999998</v>
      </c>
      <c r="W13" s="32"/>
      <c r="X13" s="41">
        <f>X12*0.06</f>
        <v>0.33680279999999996</v>
      </c>
    </row>
    <row r="14" spans="13:24" ht="30" customHeight="1" thickBot="1" x14ac:dyDescent="0.3">
      <c r="M14" s="90" t="s">
        <v>79</v>
      </c>
      <c r="N14" s="91"/>
      <c r="O14" s="91"/>
      <c r="P14" s="38"/>
      <c r="Q14" s="39"/>
      <c r="R14" s="39"/>
      <c r="S14" s="39"/>
      <c r="T14" s="39"/>
      <c r="U14" s="39"/>
      <c r="V14" s="40">
        <f>V13+V12</f>
        <v>152.50584579999997</v>
      </c>
      <c r="W14" s="39"/>
      <c r="X14" s="42">
        <f>X13+X12</f>
        <v>5.9501827999999994</v>
      </c>
    </row>
  </sheetData>
  <mergeCells count="24">
    <mergeCell ref="M3:X3"/>
    <mergeCell ref="S5:T5"/>
    <mergeCell ref="M4:O5"/>
    <mergeCell ref="P4:P5"/>
    <mergeCell ref="Q4:Q5"/>
    <mergeCell ref="R4:T4"/>
    <mergeCell ref="U4:V4"/>
    <mergeCell ref="W4:W5"/>
    <mergeCell ref="X4:X5"/>
    <mergeCell ref="M13:O13"/>
    <mergeCell ref="M14:O14"/>
    <mergeCell ref="M12:O12"/>
    <mergeCell ref="S11:T11"/>
    <mergeCell ref="M6:O6"/>
    <mergeCell ref="S6:T6"/>
    <mergeCell ref="M7:O7"/>
    <mergeCell ref="S7:T7"/>
    <mergeCell ref="M11:O11"/>
    <mergeCell ref="S8:T8"/>
    <mergeCell ref="M9:O9"/>
    <mergeCell ref="S9:T9"/>
    <mergeCell ref="M8:O8"/>
    <mergeCell ref="M10:O10"/>
    <mergeCell ref="S10:T10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2:X14"/>
  <sheetViews>
    <sheetView topLeftCell="L2" workbookViewId="0">
      <selection activeCell="M3" sqref="M3:X14"/>
    </sheetView>
  </sheetViews>
  <sheetFormatPr defaultRowHeight="15" x14ac:dyDescent="0.25"/>
  <cols>
    <col min="4" max="4" width="3" customWidth="1"/>
    <col min="5" max="5" width="9.140625" hidden="1" customWidth="1"/>
    <col min="9" max="9" width="4.140625" customWidth="1"/>
    <col min="11" max="11" width="14.85546875" customWidth="1"/>
    <col min="13" max="13" width="5.42578125" customWidth="1"/>
    <col min="14" max="14" width="9.140625" hidden="1" customWidth="1"/>
    <col min="15" max="15" width="14.85546875" customWidth="1"/>
    <col min="16" max="16" width="11.28515625" customWidth="1"/>
    <col min="18" max="18" width="13.7109375" customWidth="1"/>
    <col min="20" max="20" width="5.28515625" customWidth="1"/>
    <col min="21" max="22" width="13.85546875" customWidth="1"/>
    <col min="23" max="23" width="22.140625" customWidth="1"/>
    <col min="24" max="24" width="15.140625" customWidth="1"/>
  </cols>
  <sheetData>
    <row r="2" spans="13:24" ht="15.75" thickBot="1" x14ac:dyDescent="0.3"/>
    <row r="3" spans="13:24" ht="15.75" x14ac:dyDescent="0.25">
      <c r="M3" s="83" t="s">
        <v>81</v>
      </c>
      <c r="N3" s="84"/>
      <c r="O3" s="84"/>
      <c r="P3" s="84"/>
      <c r="Q3" s="84"/>
      <c r="R3" s="84"/>
      <c r="S3" s="84"/>
      <c r="T3" s="84"/>
      <c r="U3" s="84"/>
      <c r="V3" s="85"/>
      <c r="W3" s="85"/>
      <c r="X3" s="86"/>
    </row>
    <row r="4" spans="13:24" x14ac:dyDescent="0.25">
      <c r="M4" s="97" t="s">
        <v>54</v>
      </c>
      <c r="N4" s="98"/>
      <c r="O4" s="99"/>
      <c r="P4" s="103" t="s">
        <v>55</v>
      </c>
      <c r="Q4" s="105" t="s">
        <v>56</v>
      </c>
      <c r="R4" s="107" t="s">
        <v>57</v>
      </c>
      <c r="S4" s="108"/>
      <c r="T4" s="109"/>
      <c r="U4" s="107" t="s">
        <v>58</v>
      </c>
      <c r="V4" s="109"/>
      <c r="W4" s="110" t="s">
        <v>59</v>
      </c>
      <c r="X4" s="112" t="s">
        <v>60</v>
      </c>
    </row>
    <row r="5" spans="13:24" ht="20.100000000000001" customHeight="1" x14ac:dyDescent="0.25">
      <c r="M5" s="100"/>
      <c r="N5" s="101"/>
      <c r="O5" s="102"/>
      <c r="P5" s="104"/>
      <c r="Q5" s="106"/>
      <c r="R5" s="21" t="s">
        <v>61</v>
      </c>
      <c r="S5" s="57" t="s">
        <v>62</v>
      </c>
      <c r="T5" s="57"/>
      <c r="U5" s="45" t="s">
        <v>63</v>
      </c>
      <c r="V5" s="47" t="s">
        <v>62</v>
      </c>
      <c r="W5" s="111"/>
      <c r="X5" s="113"/>
    </row>
    <row r="6" spans="13:24" ht="20.100000000000001" customHeight="1" x14ac:dyDescent="0.25">
      <c r="M6" s="92" t="s">
        <v>64</v>
      </c>
      <c r="N6" s="93"/>
      <c r="O6" s="93"/>
      <c r="P6" s="48" t="s">
        <v>68</v>
      </c>
      <c r="Q6" s="15">
        <v>24</v>
      </c>
      <c r="R6" s="21">
        <v>1.212</v>
      </c>
      <c r="S6" s="57">
        <f t="shared" ref="S6:S11" si="0">R6*Q6</f>
        <v>29.088000000000001</v>
      </c>
      <c r="T6" s="57"/>
      <c r="U6" s="45">
        <v>7.38</v>
      </c>
      <c r="V6" s="46">
        <f>U6*S6</f>
        <v>214.66944000000001</v>
      </c>
      <c r="W6" s="47">
        <v>0.27</v>
      </c>
      <c r="X6" s="4">
        <f>W6*S6</f>
        <v>7.8537600000000012</v>
      </c>
    </row>
    <row r="7" spans="13:24" ht="20.100000000000001" customHeight="1" x14ac:dyDescent="0.25">
      <c r="M7" s="92" t="s">
        <v>65</v>
      </c>
      <c r="N7" s="93"/>
      <c r="O7" s="93"/>
      <c r="P7" s="23" t="s">
        <v>69</v>
      </c>
      <c r="Q7" s="15">
        <v>2</v>
      </c>
      <c r="R7" s="21">
        <v>2.4700000000000002</v>
      </c>
      <c r="S7" s="56">
        <f t="shared" si="0"/>
        <v>4.9400000000000004</v>
      </c>
      <c r="T7" s="56"/>
      <c r="U7" s="45">
        <v>4.57</v>
      </c>
      <c r="V7" s="47">
        <f>U7*S7</f>
        <v>22.575800000000005</v>
      </c>
      <c r="W7" s="29" t="s">
        <v>75</v>
      </c>
      <c r="X7" s="4">
        <f>S7*W7</f>
        <v>1.1362000000000001</v>
      </c>
    </row>
    <row r="8" spans="13:24" ht="20.100000000000001" customHeight="1" x14ac:dyDescent="0.25">
      <c r="M8" s="94" t="s">
        <v>71</v>
      </c>
      <c r="N8" s="95"/>
      <c r="O8" s="96"/>
      <c r="P8" s="23" t="s">
        <v>69</v>
      </c>
      <c r="Q8" s="15">
        <v>4</v>
      </c>
      <c r="R8" s="21">
        <v>5.97</v>
      </c>
      <c r="S8" s="57">
        <f t="shared" si="0"/>
        <v>23.88</v>
      </c>
      <c r="T8" s="57"/>
      <c r="U8" s="45">
        <v>4.57</v>
      </c>
      <c r="V8" s="46">
        <f t="shared" ref="V8:V11" si="1">U8*S8</f>
        <v>109.13160000000001</v>
      </c>
      <c r="W8" s="29" t="s">
        <v>75</v>
      </c>
      <c r="X8" s="4">
        <f>U8*W8</f>
        <v>1.0511000000000001</v>
      </c>
    </row>
    <row r="9" spans="13:24" ht="20.100000000000001" customHeight="1" x14ac:dyDescent="0.25">
      <c r="M9" s="94" t="s">
        <v>66</v>
      </c>
      <c r="N9" s="95"/>
      <c r="O9" s="96"/>
      <c r="P9" s="23" t="s">
        <v>70</v>
      </c>
      <c r="Q9" s="15">
        <v>4</v>
      </c>
      <c r="R9" s="21">
        <v>2.4700000000000002</v>
      </c>
      <c r="S9" s="68">
        <f t="shared" si="0"/>
        <v>9.8800000000000008</v>
      </c>
      <c r="T9" s="69"/>
      <c r="U9" s="45">
        <v>3.77</v>
      </c>
      <c r="V9" s="47">
        <f t="shared" si="1"/>
        <v>37.247600000000006</v>
      </c>
      <c r="W9" s="29" t="s">
        <v>76</v>
      </c>
      <c r="X9" s="4">
        <f>W9*S9</f>
        <v>1.8772000000000002</v>
      </c>
    </row>
    <row r="10" spans="13:24" ht="20.100000000000001" customHeight="1" x14ac:dyDescent="0.25">
      <c r="M10" s="92" t="s">
        <v>72</v>
      </c>
      <c r="N10" s="93"/>
      <c r="O10" s="93"/>
      <c r="P10" s="23" t="s">
        <v>70</v>
      </c>
      <c r="Q10" s="15">
        <v>8</v>
      </c>
      <c r="R10" s="21">
        <v>5.97</v>
      </c>
      <c r="S10" s="57">
        <f t="shared" si="0"/>
        <v>47.76</v>
      </c>
      <c r="T10" s="57"/>
      <c r="U10" s="45">
        <v>3.77</v>
      </c>
      <c r="V10" s="46">
        <f t="shared" si="1"/>
        <v>180.05519999999999</v>
      </c>
      <c r="W10" s="29" t="s">
        <v>76</v>
      </c>
      <c r="X10" s="4">
        <f>S10*W10</f>
        <v>9.0743999999999989</v>
      </c>
    </row>
    <row r="11" spans="13:24" ht="20.100000000000001" customHeight="1" x14ac:dyDescent="0.25">
      <c r="M11" s="92" t="s">
        <v>67</v>
      </c>
      <c r="N11" s="93"/>
      <c r="O11" s="93"/>
      <c r="P11" s="23" t="s">
        <v>73</v>
      </c>
      <c r="Q11" s="15">
        <v>24</v>
      </c>
      <c r="R11" s="21">
        <v>3.1E-2</v>
      </c>
      <c r="S11" s="57">
        <f t="shared" si="0"/>
        <v>0.74399999999999999</v>
      </c>
      <c r="T11" s="57"/>
      <c r="U11" s="44">
        <v>157</v>
      </c>
      <c r="V11" s="46">
        <f t="shared" si="1"/>
        <v>116.80799999999999</v>
      </c>
      <c r="W11" s="29" t="s">
        <v>74</v>
      </c>
      <c r="X11" s="4">
        <f>W11*Q11</f>
        <v>1.56</v>
      </c>
    </row>
    <row r="12" spans="13:24" ht="20.100000000000001" customHeight="1" x14ac:dyDescent="0.25">
      <c r="M12" s="92" t="s">
        <v>77</v>
      </c>
      <c r="N12" s="93"/>
      <c r="O12" s="93"/>
      <c r="P12" s="33"/>
      <c r="Q12" s="34"/>
      <c r="R12" s="34"/>
      <c r="S12" s="34"/>
      <c r="T12" s="34"/>
      <c r="U12" s="34"/>
      <c r="V12" s="35">
        <f>SUM(V6:V11)</f>
        <v>680.48764000000006</v>
      </c>
      <c r="W12" s="36"/>
      <c r="X12" s="37">
        <f>SUM(X6:X11)</f>
        <v>22.552659999999999</v>
      </c>
    </row>
    <row r="13" spans="13:24" ht="30.75" customHeight="1" x14ac:dyDescent="0.25">
      <c r="M13" s="88" t="s">
        <v>78</v>
      </c>
      <c r="N13" s="89"/>
      <c r="O13" s="89"/>
      <c r="P13" s="31"/>
      <c r="Q13" s="32"/>
      <c r="R13" s="32"/>
      <c r="S13" s="32"/>
      <c r="T13" s="32"/>
      <c r="U13" s="32"/>
      <c r="V13" s="43">
        <f>V12*0.09</f>
        <v>61.243887600000001</v>
      </c>
      <c r="W13" s="32"/>
      <c r="X13" s="41">
        <f>X12*0.06</f>
        <v>1.3531595999999999</v>
      </c>
    </row>
    <row r="14" spans="13:24" ht="30" customHeight="1" thickBot="1" x14ac:dyDescent="0.3">
      <c r="M14" s="90" t="s">
        <v>79</v>
      </c>
      <c r="N14" s="91"/>
      <c r="O14" s="91"/>
      <c r="P14" s="38"/>
      <c r="Q14" s="39"/>
      <c r="R14" s="39"/>
      <c r="S14" s="39"/>
      <c r="T14" s="39"/>
      <c r="U14" s="39"/>
      <c r="V14" s="40">
        <f>V13+V12</f>
        <v>741.73152760000005</v>
      </c>
      <c r="W14" s="39"/>
      <c r="X14" s="42">
        <f>X13+X12</f>
        <v>23.905819600000001</v>
      </c>
    </row>
  </sheetData>
  <mergeCells count="24">
    <mergeCell ref="M3:X3"/>
    <mergeCell ref="M4:O5"/>
    <mergeCell ref="P4:P5"/>
    <mergeCell ref="Q4:Q5"/>
    <mergeCell ref="R4:T4"/>
    <mergeCell ref="U4:V4"/>
    <mergeCell ref="W4:W5"/>
    <mergeCell ref="X4:X5"/>
    <mergeCell ref="S5:T5"/>
    <mergeCell ref="M6:O6"/>
    <mergeCell ref="S6:T6"/>
    <mergeCell ref="M7:O7"/>
    <mergeCell ref="S7:T7"/>
    <mergeCell ref="M8:O8"/>
    <mergeCell ref="S8:T8"/>
    <mergeCell ref="M12:O12"/>
    <mergeCell ref="M13:O13"/>
    <mergeCell ref="M14:O14"/>
    <mergeCell ref="M9:O9"/>
    <mergeCell ref="S9:T9"/>
    <mergeCell ref="M10:O10"/>
    <mergeCell ref="S10:T10"/>
    <mergeCell ref="M11:O11"/>
    <mergeCell ref="S11:T11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2:X14"/>
  <sheetViews>
    <sheetView tabSelected="1" topLeftCell="L1" workbookViewId="0">
      <selection activeCell="M3" sqref="M3:X14"/>
    </sheetView>
  </sheetViews>
  <sheetFormatPr defaultRowHeight="15" x14ac:dyDescent="0.25"/>
  <cols>
    <col min="4" max="4" width="3" customWidth="1"/>
    <col min="5" max="5" width="9.140625" hidden="1" customWidth="1"/>
    <col min="9" max="9" width="4.140625" customWidth="1"/>
    <col min="11" max="11" width="14.85546875" customWidth="1"/>
    <col min="13" max="13" width="5.42578125" customWidth="1"/>
    <col min="14" max="14" width="9.140625" hidden="1" customWidth="1"/>
    <col min="15" max="15" width="14.85546875" customWidth="1"/>
    <col min="16" max="16" width="11.28515625" customWidth="1"/>
    <col min="18" max="18" width="13.7109375" customWidth="1"/>
    <col min="20" max="20" width="5.28515625" customWidth="1"/>
    <col min="21" max="22" width="13.85546875" customWidth="1"/>
    <col min="23" max="23" width="22.140625" customWidth="1"/>
    <col min="24" max="24" width="15.140625" customWidth="1"/>
  </cols>
  <sheetData>
    <row r="2" spans="13:24" ht="15.75" thickBot="1" x14ac:dyDescent="0.3"/>
    <row r="3" spans="13:24" ht="15.75" x14ac:dyDescent="0.25">
      <c r="M3" s="83" t="s">
        <v>82</v>
      </c>
      <c r="N3" s="84"/>
      <c r="O3" s="84"/>
      <c r="P3" s="84"/>
      <c r="Q3" s="84"/>
      <c r="R3" s="84"/>
      <c r="S3" s="84"/>
      <c r="T3" s="84"/>
      <c r="U3" s="84"/>
      <c r="V3" s="85"/>
      <c r="W3" s="85"/>
      <c r="X3" s="86"/>
    </row>
    <row r="4" spans="13:24" x14ac:dyDescent="0.25">
      <c r="M4" s="97" t="s">
        <v>54</v>
      </c>
      <c r="N4" s="98"/>
      <c r="O4" s="99"/>
      <c r="P4" s="103" t="s">
        <v>55</v>
      </c>
      <c r="Q4" s="105" t="s">
        <v>56</v>
      </c>
      <c r="R4" s="107" t="s">
        <v>57</v>
      </c>
      <c r="S4" s="108"/>
      <c r="T4" s="109"/>
      <c r="U4" s="107" t="s">
        <v>58</v>
      </c>
      <c r="V4" s="109"/>
      <c r="W4" s="110" t="s">
        <v>59</v>
      </c>
      <c r="X4" s="112" t="s">
        <v>60</v>
      </c>
    </row>
    <row r="5" spans="13:24" ht="20.100000000000001" customHeight="1" x14ac:dyDescent="0.25">
      <c r="M5" s="100"/>
      <c r="N5" s="101"/>
      <c r="O5" s="102"/>
      <c r="P5" s="104"/>
      <c r="Q5" s="106"/>
      <c r="R5" s="21" t="s">
        <v>61</v>
      </c>
      <c r="S5" s="57" t="s">
        <v>62</v>
      </c>
      <c r="T5" s="57"/>
      <c r="U5" s="45" t="s">
        <v>63</v>
      </c>
      <c r="V5" s="47" t="s">
        <v>62</v>
      </c>
      <c r="W5" s="111"/>
      <c r="X5" s="113"/>
    </row>
    <row r="6" spans="13:24" ht="20.100000000000001" customHeight="1" x14ac:dyDescent="0.25">
      <c r="M6" s="92" t="s">
        <v>64</v>
      </c>
      <c r="N6" s="93"/>
      <c r="O6" s="93"/>
      <c r="P6" s="48" t="s">
        <v>68</v>
      </c>
      <c r="Q6" s="15">
        <v>74</v>
      </c>
      <c r="R6" s="21">
        <v>1.212</v>
      </c>
      <c r="S6" s="57">
        <f t="shared" ref="S6:S11" si="0">R6*Q6</f>
        <v>89.688000000000002</v>
      </c>
      <c r="T6" s="57"/>
      <c r="U6" s="45">
        <v>7.38</v>
      </c>
      <c r="V6" s="46">
        <f>U6*S6</f>
        <v>661.89743999999996</v>
      </c>
      <c r="W6" s="47">
        <v>0.27</v>
      </c>
      <c r="X6" s="4">
        <f>W6*S6</f>
        <v>24.215760000000003</v>
      </c>
    </row>
    <row r="7" spans="13:24" ht="20.100000000000001" customHeight="1" x14ac:dyDescent="0.25">
      <c r="M7" s="92" t="s">
        <v>65</v>
      </c>
      <c r="N7" s="93"/>
      <c r="O7" s="93"/>
      <c r="P7" s="23" t="s">
        <v>69</v>
      </c>
      <c r="Q7" s="15">
        <v>2</v>
      </c>
      <c r="R7" s="21">
        <v>2.4700000000000002</v>
      </c>
      <c r="S7" s="56">
        <f t="shared" si="0"/>
        <v>4.9400000000000004</v>
      </c>
      <c r="T7" s="56"/>
      <c r="U7" s="45">
        <v>4.57</v>
      </c>
      <c r="V7" s="47">
        <f>U7*S7</f>
        <v>22.575800000000005</v>
      </c>
      <c r="W7" s="29" t="s">
        <v>75</v>
      </c>
      <c r="X7" s="4">
        <f>S7*W7</f>
        <v>1.1362000000000001</v>
      </c>
    </row>
    <row r="8" spans="13:24" ht="20.100000000000001" customHeight="1" x14ac:dyDescent="0.25">
      <c r="M8" s="94" t="s">
        <v>71</v>
      </c>
      <c r="N8" s="95"/>
      <c r="O8" s="96"/>
      <c r="P8" s="23" t="s">
        <v>69</v>
      </c>
      <c r="Q8" s="15">
        <v>14</v>
      </c>
      <c r="R8" s="21">
        <v>5.97</v>
      </c>
      <c r="S8" s="57">
        <f t="shared" si="0"/>
        <v>83.58</v>
      </c>
      <c r="T8" s="57"/>
      <c r="U8" s="45">
        <v>4.57</v>
      </c>
      <c r="V8" s="46">
        <f t="shared" ref="V8:V11" si="1">U8*S8</f>
        <v>381.9606</v>
      </c>
      <c r="W8" s="29" t="s">
        <v>75</v>
      </c>
      <c r="X8" s="4">
        <f>U8*W8</f>
        <v>1.0511000000000001</v>
      </c>
    </row>
    <row r="9" spans="13:24" ht="20.100000000000001" customHeight="1" x14ac:dyDescent="0.25">
      <c r="M9" s="94" t="s">
        <v>66</v>
      </c>
      <c r="N9" s="95"/>
      <c r="O9" s="96"/>
      <c r="P9" s="23" t="s">
        <v>70</v>
      </c>
      <c r="Q9" s="15">
        <v>4</v>
      </c>
      <c r="R9" s="21">
        <v>2.4700000000000002</v>
      </c>
      <c r="S9" s="68">
        <f t="shared" si="0"/>
        <v>9.8800000000000008</v>
      </c>
      <c r="T9" s="69"/>
      <c r="U9" s="45">
        <v>3.77</v>
      </c>
      <c r="V9" s="47">
        <f t="shared" si="1"/>
        <v>37.247600000000006</v>
      </c>
      <c r="W9" s="29" t="s">
        <v>76</v>
      </c>
      <c r="X9" s="4">
        <f>W9*S9</f>
        <v>1.8772000000000002</v>
      </c>
    </row>
    <row r="10" spans="13:24" ht="20.100000000000001" customHeight="1" x14ac:dyDescent="0.25">
      <c r="M10" s="92" t="s">
        <v>72</v>
      </c>
      <c r="N10" s="93"/>
      <c r="O10" s="93"/>
      <c r="P10" s="23" t="s">
        <v>70</v>
      </c>
      <c r="Q10" s="15">
        <v>28</v>
      </c>
      <c r="R10" s="21">
        <v>5.97</v>
      </c>
      <c r="S10" s="57">
        <f t="shared" si="0"/>
        <v>167.16</v>
      </c>
      <c r="T10" s="57"/>
      <c r="U10" s="45">
        <v>3.77</v>
      </c>
      <c r="V10" s="46">
        <f t="shared" si="1"/>
        <v>630.19319999999993</v>
      </c>
      <c r="W10" s="29" t="s">
        <v>76</v>
      </c>
      <c r="X10" s="4">
        <f>S10*W10</f>
        <v>31.760400000000001</v>
      </c>
    </row>
    <row r="11" spans="13:24" ht="20.100000000000001" customHeight="1" x14ac:dyDescent="0.25">
      <c r="M11" s="92" t="s">
        <v>67</v>
      </c>
      <c r="N11" s="93"/>
      <c r="O11" s="93"/>
      <c r="P11" s="23" t="s">
        <v>73</v>
      </c>
      <c r="Q11" s="15">
        <v>74</v>
      </c>
      <c r="R11" s="21">
        <v>3.1E-2</v>
      </c>
      <c r="S11" s="57">
        <f t="shared" si="0"/>
        <v>2.294</v>
      </c>
      <c r="T11" s="57"/>
      <c r="U11" s="44">
        <v>157</v>
      </c>
      <c r="V11" s="46">
        <f t="shared" si="1"/>
        <v>360.15800000000002</v>
      </c>
      <c r="W11" s="29" t="s">
        <v>74</v>
      </c>
      <c r="X11" s="4">
        <f>W11*Q11</f>
        <v>4.8100000000000005</v>
      </c>
    </row>
    <row r="12" spans="13:24" ht="20.100000000000001" customHeight="1" x14ac:dyDescent="0.25">
      <c r="M12" s="92" t="s">
        <v>77</v>
      </c>
      <c r="N12" s="93"/>
      <c r="O12" s="93"/>
      <c r="P12" s="33"/>
      <c r="Q12" s="34"/>
      <c r="R12" s="34"/>
      <c r="S12" s="34"/>
      <c r="T12" s="34"/>
      <c r="U12" s="34"/>
      <c r="V12" s="35">
        <f>SUM(V6:V11)</f>
        <v>2094.0326399999999</v>
      </c>
      <c r="W12" s="36"/>
      <c r="X12" s="37">
        <f>SUM(X6:X11)</f>
        <v>64.850660000000005</v>
      </c>
    </row>
    <row r="13" spans="13:24" ht="30.75" customHeight="1" x14ac:dyDescent="0.25">
      <c r="M13" s="88" t="s">
        <v>78</v>
      </c>
      <c r="N13" s="89"/>
      <c r="O13" s="89"/>
      <c r="P13" s="31"/>
      <c r="Q13" s="32"/>
      <c r="R13" s="32"/>
      <c r="S13" s="32"/>
      <c r="T13" s="32"/>
      <c r="U13" s="32"/>
      <c r="V13" s="43">
        <f>V12*0.09</f>
        <v>188.46293759999998</v>
      </c>
      <c r="W13" s="32"/>
      <c r="X13" s="41">
        <f>X12*0.06</f>
        <v>3.8910396</v>
      </c>
    </row>
    <row r="14" spans="13:24" ht="30" customHeight="1" thickBot="1" x14ac:dyDescent="0.3">
      <c r="M14" s="90" t="s">
        <v>79</v>
      </c>
      <c r="N14" s="91"/>
      <c r="O14" s="91"/>
      <c r="P14" s="38"/>
      <c r="Q14" s="39"/>
      <c r="R14" s="39"/>
      <c r="S14" s="39"/>
      <c r="T14" s="39"/>
      <c r="U14" s="39"/>
      <c r="V14" s="40">
        <f>V13+V12</f>
        <v>2282.4955775999997</v>
      </c>
      <c r="W14" s="39"/>
      <c r="X14" s="42">
        <f>X13+X12</f>
        <v>68.741699600000004</v>
      </c>
    </row>
  </sheetData>
  <mergeCells count="24">
    <mergeCell ref="M3:X3"/>
    <mergeCell ref="M4:O5"/>
    <mergeCell ref="P4:P5"/>
    <mergeCell ref="Q4:Q5"/>
    <mergeCell ref="R4:T4"/>
    <mergeCell ref="U4:V4"/>
    <mergeCell ref="W4:W5"/>
    <mergeCell ref="X4:X5"/>
    <mergeCell ref="S5:T5"/>
    <mergeCell ref="M6:O6"/>
    <mergeCell ref="S6:T6"/>
    <mergeCell ref="M7:O7"/>
    <mergeCell ref="S7:T7"/>
    <mergeCell ref="M8:O8"/>
    <mergeCell ref="S8:T8"/>
    <mergeCell ref="M12:O12"/>
    <mergeCell ref="M13:O13"/>
    <mergeCell ref="M14:O14"/>
    <mergeCell ref="M9:O9"/>
    <mergeCell ref="S9:T9"/>
    <mergeCell ref="M10:O10"/>
    <mergeCell ref="S10:T10"/>
    <mergeCell ref="M11:O11"/>
    <mergeCell ref="S11:T1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Výztuž_sítě</vt:lpstr>
      <vt:lpstr>Trny+kotevní desky</vt:lpstr>
      <vt:lpstr>Výztuž_kotevní trny</vt:lpstr>
      <vt:lpstr>Římsa</vt:lpstr>
      <vt:lpstr>Výpis_zábradlí_úsek 4</vt:lpstr>
      <vt:lpstr>Výpis_zábradlí_úsek 4_7,905</vt:lpstr>
      <vt:lpstr>Výpis_zábradlí_úsek 4_7,936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zapletalova</dc:creator>
  <cp:lastModifiedBy>zapletalova</cp:lastModifiedBy>
  <dcterms:created xsi:type="dcterms:W3CDTF">2022-07-19T07:46:38Z</dcterms:created>
  <dcterms:modified xsi:type="dcterms:W3CDTF">2022-08-22T10:42:02Z</dcterms:modified>
</cp:coreProperties>
</file>