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-10-01" sheetId="2" r:id="rId2"/>
    <sheet name="SO 10-12-01.1" sheetId="3" r:id="rId3"/>
    <sheet name="SO 10-86-01" sheetId="4" r:id="rId4"/>
    <sheet name="SO 98-98" sheetId="5" r:id="rId5"/>
  </sheets>
  <definedNames/>
  <calcPr fullCalcOnLoad="1"/>
</workbook>
</file>

<file path=xl/sharedStrings.xml><?xml version="1.0" encoding="utf-8"?>
<sst xmlns="http://schemas.openxmlformats.org/spreadsheetml/2006/main" count="2014" uniqueCount="592">
  <si>
    <t>Aspe</t>
  </si>
  <si>
    <t>Rekapitulace ceny</t>
  </si>
  <si>
    <t>S631800326-zm03</t>
  </si>
  <si>
    <t>Zřízení zastávky Dýšina</t>
  </si>
  <si>
    <t>ZŘ</t>
  </si>
  <si>
    <t>20240214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</si>
  <si>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</si>
  <si>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</si>
  <si>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</si>
  <si>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</si>
  <si>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</si>
  <si>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</si>
  <si>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</si>
  <si>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</si>
  <si>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D.2.1.1</t>
  </si>
  <si>
    <t>Kolejový svršek a spodek</t>
  </si>
  <si>
    <t xml:space="preserve">  SO 10-10-01</t>
  </si>
  <si>
    <t>Železniční svršek a spodek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</si>
  <si>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</si>
  <si>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</si>
  <si>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</si>
  <si>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</si>
  <si>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</si>
  <si>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</si>
  <si>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</si>
  <si>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</si>
  <si>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</si>
  <si>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6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</si>
  <si>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</si>
  <si>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</si>
  <si>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</si>
  <si>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</si>
  <si>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</si>
  <si>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</si>
  <si>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</si>
  <si>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</si>
  <si>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</si>
  <si>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</si>
  <si>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</si>
  <si>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</si>
  <si>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</si>
  <si>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</si>
  <si>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</si>
  <si>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</si>
  <si>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</si>
  <si>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</si>
  <si>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SO 10-10-01</t>
  </si>
  <si>
    <t>SD</t>
  </si>
  <si>
    <t>0</t>
  </si>
  <si>
    <t>Všeobecné konstrukce a práce</t>
  </si>
  <si>
    <t>P</t>
  </si>
  <si>
    <t>015112</t>
  </si>
  <si>
    <t/>
  </si>
  <si>
    <t>POPLATKY ZA LIKVIDACŮ ODPADŮ NEKONTAMINOVANÝCH - 17 05 04 VYTĚŽENÉ ZEMINY A HORNINY - II. TŘÍDA TĚŽITELNOSTI</t>
  </si>
  <si>
    <t>T</t>
  </si>
  <si>
    <t>2023_OTSKP</t>
  </si>
  <si>
    <t>PP</t>
  </si>
  <si>
    <t>ve výpočtu se odečítá zemina pro zpětné zásypy</t>
  </si>
  <si>
    <t>VV</t>
  </si>
  <si>
    <t>(1049,779-125,379)*1,8=824,097 [A]</t>
  </si>
  <si>
    <t>TS</t>
  </si>
  <si>
    <t>1. Položka obsahuje:       
 – veškeré poplatky provozovateli skládky, recyklační linky nebo jiného zařízení na zpracování nebo likvidaci odpadů související s převzetím, uložením, zpracováním nebo likvidací odpadu       
2. Položka neobsahuje:       
 – náklady spojené s dopravou odpadu z místa stavby na místo převzetí provozovatelem skládky, recyklační linky nebo jiného zařízení na zpracování nebo likvidaci odpadů       
3. Způsob měření:       
Tunou se rozumí hmotnost odpadu vytříděného v souladu se zákonem č. 185/2001 Sb., o nakládání s odpady, v platném znění.</t>
  </si>
  <si>
    <t>015150</t>
  </si>
  <si>
    <t>POPLATKY ZA LIKVIDACŮ ODPADŮ NEKONTAMINOVANÝCH - 17 05 08 ŠTĚRK Z KOLEJIŠTĚ (ODPAD PO RECYKLACI)</t>
  </si>
  <si>
    <t>642,540*1,8=1 156,572 [A]</t>
  </si>
  <si>
    <t>4</t>
  </si>
  <si>
    <t>015210</t>
  </si>
  <si>
    <t>POPLATKY ZA LIKVIDACŮ ODPADŮ NEKONTAMINOVANÝCH - 17 01 01 ŽELEZNIČNÍ PRAŽCE BETONOVÉ</t>
  </si>
  <si>
    <t>od km 8,173 - 8,534</t>
  </si>
  <si>
    <t>548*0,28=153,440 [A]</t>
  </si>
  <si>
    <t>5</t>
  </si>
  <si>
    <t>015250</t>
  </si>
  <si>
    <t>POPLATKY ZA LIKVIDACŮ ODPADŮ NEKONTAMINOVANÝCH - 17 02 03 POLYETYLÉNOVÉ PODLOŽKY (ŽEL. SVRŠEK)</t>
  </si>
  <si>
    <t>548*2*0,00009=0,099 [A]</t>
  </si>
  <si>
    <t>015260</t>
  </si>
  <si>
    <t>POPLATKY ZA LIKVIDACŮ ODPADŮ NEKONTAMINOVANÝCH - 07 02 99 PRYŽOVÉ PODLOŽKY (ŽEL. SVRŠEK)</t>
  </si>
  <si>
    <t>548*2*0,000182=0,199 [A]</t>
  </si>
  <si>
    <t>1</t>
  </si>
  <si>
    <t>Zemní práce</t>
  </si>
  <si>
    <t>7</t>
  </si>
  <si>
    <t>11120</t>
  </si>
  <si>
    <t>ODSTRANĚNÍ KŘOVIN</t>
  </si>
  <si>
    <t>M2</t>
  </si>
  <si>
    <t>osečení křídel mostu</t>
  </si>
  <si>
    <t>odstranění křovin a stromů do průměru 100 mm       
doprava dřevin bez ohledu na vzdálenost       
spálení na hromadách nebo štěpkování</t>
  </si>
  <si>
    <t>8</t>
  </si>
  <si>
    <t>11231</t>
  </si>
  <si>
    <t>ŠTĚPKOVÁNÍ PAŘEZŮ D DO 0,5M</t>
  </si>
  <si>
    <t>KUS</t>
  </si>
  <si>
    <t>odhad</t>
  </si>
  <si>
    <t>Průměr pařezu je uvažován dle stromu ve výšce 1,3m nad terénem, u stávajícího pařezu se stanoví jako změřený průměr vynásobený  koeficientem 1/1,38.       
Zahrnuje potřebný stroj a odvoz vyzískaného materiálu dle pokynů zadávací dokumentace,       
položka je určena pro zpracování hmoty z odstraněných pařezů, které nebyly frézované.</t>
  </si>
  <si>
    <t>9</t>
  </si>
  <si>
    <t>123838</t>
  </si>
  <si>
    <t>ODKOP PRO SPOD STAVBU SILNIC A ŽELEZNIC TŘ. II, ODVOZ DO 20KM</t>
  </si>
  <si>
    <t>M3</t>
  </si>
  <si>
    <t>Odtěžení železničního spodku + rýha pro svodné potrubí od ŠK 09 a od ŠP 06</t>
  </si>
  <si>
    <t>km 8,173-8,366 193*((1,67*1,4+0,16)+(2,25+2,1)*0,3)=733,979 [A]    
km 8,366-8,427 61*(2,25+2,4)*0,3=85,095 [B]    
km 8,427-8,534-most-ZKPP (107-9,5-24)*((2,75+3,4)*0,3)=135,608 [C]    
ZKPP 24*0,5*4,8=57,600 [D]    
Přechodový klín 6*((2,25+3,4)*1)=33,900 [E]    
svodné potrubí  (7*0,4*0,5)+(5,3*0,45*0,5)=2,593 [F]    
dlážděný skluz (1*0,5)+(0,5*0,65)+(0,55*0,65)/2=1,004 [G]    
A+B+C+D+E+F+G=1 049,779 [H]</t>
  </si>
  <si>
    <t>položka zahrnuje:       
- vodorovná a svislá doprava, přemístění, přeložení, manipulace s výkopkem       
- kompletní provedení vykopávky nezapažené i zapažené       
- ošetření výkopiště po celou dobu práce v něm vč. klimatických opatření       
- ztížení vykopávek v blízkosti podzemního vedení, konstrukcí a objektů vč. jejich dočasného zajištění       
- ztížení pod vodou, v okolí výbušnin, ve stísněných prostorech a pod.       
- těžení po vrstvách, pásech a po jiných nutných částech (figurách)       
- čerpání vody vč. čerpacích jímek, potrubí a pohotovostní čerpací soupravy (viz ustanovení k pol. 1151,2)       
- potřebné snížení hladiny podzemní vody       
- těžení a rozpojování jednotlivých balvanů       
- vytahování a nošení výkopku       
- svahování a přesvah. svahů do konečného tvaru, výměna hornin v podloží a v pláni znehodnocené klimatickými vlivy       
- eventuelně nutné druhotné rozpojení odstřelené horniny       
- ruční vykopávky, odstranění kořenů a napadávek       
- pažení, vzepření a rozepření vč. přepažování (vyjma štětových stěn)       
- úpravu, ochranu a očištění dna, základové spáry, stěn a svahů       
- zhutnění podloží, případně i svahů vč. svahování       
- zřízení stupňů v podloží a lavic na svazích, není-li pro tyto práce zřízena samostatná položka       
- udržování výkopiště a jeho ochrana proti vodě       
- odvedení nebo obvedení vody v okolí výkopiště a ve výkopišti       
- třídění výkopku       
- veškeré pomocné konstrukce umožňující provedení vykopávky (příjezdy, sjezdy, nájezdy, lešení, podpěr. konstr., přemostění, zpevněné plochy, zakrytí a pod.)       
- nezahrnuje uložení zeminy (na skládku, do násypu) ani poplatky za skládku, vykazují se v položce č.0141**</t>
  </si>
  <si>
    <t>11</t>
  </si>
  <si>
    <t>12583</t>
  </si>
  <si>
    <t>VYKOPÁVKY ZE ZEMNÍKŮ A SKLÁDEK TŘ. II</t>
  </si>
  <si>
    <t>Zásyp nenamrzavým materiálem</t>
  </si>
  <si>
    <t>dlážděný skluz (1*0,5)+(0,5*0,65)+(0,55*0,65)/2=1,004 [A]    
zásyp u jímky 2,5*2,5*0,6=3,750 [B]    
zásyp za žlabem 193*1,25*0,5=120,625 [C]    
A+B+C=125,379 [D]</t>
  </si>
  <si>
    <t>položka zahrnuje:       
- vodorovná a svislá doprava, přemístění, přeložení, manipulace s výkopkem       
- kompletní provedení vykopávky nezapažené i zapažené       
- ošetření výkopiště po celou dobu práce v něm vč. klimatických opatření       
- ztížení vykopávek v blízkosti podzemního vedení, konstrukcí a objektů vč. jejich dočasného zajištění       
- ztížení pod vodou, v okolí výbušnin, ve stísněných prostorech a pod.       
- těžení po vrstvách, pásech a po jiných nutných částech (figurách)       
- čerpání vody vč. čerpacích jímek, potrubí a pohotovostní čerpací soupravy (viz ustanovení k pol. 1151,2)       
- potřebné snížení hladiny podzemní vody       
- těžení a rozpojování jednotlivých balvanů       
- vytahování a nošení výkopku       
- eventuelně nutné druhotné rozpojení odstřelené horniny       
- ruční vykopávky, odstranění kořenů a napadávek       
- pažení, vzepření a rozepření vč. přepažování (vyjma štětových stěn)       
- úpravu, ochranu a očištění dna, základové spáry, stěn a svahů       
- udržování výkopiště a jeho ochrana proti vodě       
- odvedení nebo obvedení vody v okolí výkopiště a ve výkopišti       
- třídění výkopku       
- veškeré pomocné konstrukce umožňující provedení vykopávky (příjezdy, sjezdy, nájezdy, lešení, podpěr. konstr., přemostění, zpevněné plochy, zakrytí a pod.)       
položka nezahrnuje:       
- práce spojené s otvírkou zemníku</t>
  </si>
  <si>
    <t>14</t>
  </si>
  <si>
    <t>17610</t>
  </si>
  <si>
    <t>VÝPLNĚ ZE ZEMIN SE ZHUT</t>
  </si>
  <si>
    <t>položka zahrnuje:       
- kompletní provedení zemní konstrukce vč. výběru vhodného materiálu       
- úprava  ukládaného  materiálu  vlhčením,  tříděním,  promícháním  nebo  vysoušením,  příp. jiné úpravy za účelem zlepšení jeho  mech. vlastností       
- hutnění i různé míry hutnění        
- ošetření úložiště po celou dobu práce v něm vč. klimatických opatření       
- ztížení v okolí vedení, konstrukcí a objektů a jejich dočasné zajištění       
- ztížení provádění vč. hutnění ve ztížených podmínkách a stísněných prostorech       
- ztížené ukládání sypaniny pod vodu       
- ukládání po vrstvách a po jiných nutných částech (figurách) vč. dosypávek       
- spouštění a nošení materiálu       
- výměna částí zemní konstrukce znehodnocené klimatickými vlivy       
- ruční hutnění a výplň jam a prohlubní v podloží       
- úprava, očištění, ochrana a zhutnění podloží       
- udržování úložiště a jeho ochrana proti vodě       
- odvedení nebo obvedení vody v okolí úložiště a v úložišti       
- veškeré  pomocné konstrukce umožňující provedení  zemní konstrukce  (příjezdy,  sjezdy,  nájezdy, lešení, podpěrné konstrukce, přemostění, zpevněné plochy, zakrytí a pod.)</t>
  </si>
  <si>
    <t>Základy</t>
  </si>
  <si>
    <t>15</t>
  </si>
  <si>
    <t>212656</t>
  </si>
  <si>
    <t>TRATIVODY KOMPL Z TRUB Z PLAST HM DN DO 300MM, RÝHA TŘ II</t>
  </si>
  <si>
    <t>M</t>
  </si>
  <si>
    <t>od km 8,173 - 8,442</t>
  </si>
  <si>
    <t>Položka platí pro kompletní konstrukce trativodů a zahrnuje zejména:       
- výkop rýhy předepsaného tvaru v dané třídě těžitelnosti, výplň, zásyp trativodu včetně dopravy, uložení přebytečného materiálu, dodávky předepsaného materiálu pro výplň a zásyp       
- zřízení spojovací vrstvy       
- zřízení podkladu a lože trativodu z předepsaného materiálu       
- dodávka a uložení trativodu předepsaného materiálu a profilu       
- obsyp trativodu předepsaným materiálem       
- ukončení trativodu zaústěním do potrubí nebo vodoteče, případně vybudování ukončujícího objektu (kapličky) dle VL       
- veškerý materiál, výrobky a polotovary, včetně mimostaveništní a vnitrostaveništní dopravy       
- nezahrnuje opláštění z geotextilie, fólie</t>
  </si>
  <si>
    <t>16</t>
  </si>
  <si>
    <t>27231</t>
  </si>
  <si>
    <t>ZÁKLADY Z PROSTÉHO BETONU</t>
  </si>
  <si>
    <t>základ pod výtokové čelo, obetonování svodného potrubí v km 8,366, základ pod jímku a žlaby</t>
  </si>
  <si>
    <t>základ pod výtokové čelo 0,5*0,5*2=0,500 [A]    
obetonování svodného potrubí (4,35*0,1*1)*2=0,870 [B]    
základ pod jímku  0,87*1,55*0,1=0,135 [C]    
základ pod žlaby 193*1,6*0,1=30,880 [D]    
A+B+C+D=32,385 [E]</t>
  </si>
  <si>
    <t>- dodání  čerstvého  betonu  (betonové  směsi)  požadované  kvality,  jeho  uložení  do požadovaného tvaru při jakékoliv hustotě výztuže, konzistenci čerstvého betonu a způsobu hutnění, ošetření a ochranu betonu,       
- zhotovení nepropustného, mrazuvzdorného betonu a betonu požadované trvanlivosti a vlastností,       
- užití potřebných přísad a technologií výroby betonu,       
- zřízení pracovních a dilatačních spar, včetně potřebných úprav, výplně, vložek, opracování, očištění a ošetření,       
- bednění  požadovaných  konstr. (i ztracené) s úpravou  dle požadované  kvality povrchu betonu, včetně odbedňovacích a odskružovacích prostředků,       
- podpěrné  konstr. (skruže) a lešení všech druhů pro bednění, uložení čerstvého betonu, výztuže a doplňkových konstr., vč. požadovaných otvorů, ochranných a bezpečnostních opatření a základů těchto konstrukcí a lešení,       
- vytvoření kotevních čel, kapes, nálitků, a sedel,       
- zřízení  všech  požadovaných  otvorů, kapes, výklenků, prostupů, dutin, drážek a pod., vč. ztížení práce a úprav  kolem nich,       
- úpravy pro osazení výztuže, doplňkových konstrukcí a vybavení,       
- úpravy povrchu pro položení požadované izolace, povlaků a nátěrů, případně vyspravení,       
- ztížení práce u kabelových a injektážních trubek a ostatních zařízení osazovaných do betonu,       
- konstrukce betonových kloubů, upevnění kotevních prvků a doplňkových konstrukcí,       
- nátěry zabraňující soudržnost betonu a bednění,       
- výplň, těsnění  a tmelení spar a spojů,       
- opatření  povrchů  betonu  izolací  proti zemní vlhkosti v částech, kde přijdou do styku se zeminou nebo kamenivem,       
- případné zřízení spojovací vrstvy u základů,       
- úpravy pro osazení zařízení ochrany konstrukce proti vlivu bludných proudů,</t>
  </si>
  <si>
    <t>19</t>
  </si>
  <si>
    <t>272313</t>
  </si>
  <si>
    <t>ZÁKLADY Z PROSTÉHO BETONU DO C16/20</t>
  </si>
  <si>
    <t>Do bednění pod  sloupky</t>
  </si>
  <si>
    <t>(0,049*0,5)*6=0,147 [A]</t>
  </si>
  <si>
    <t>20</t>
  </si>
  <si>
    <t>28997H</t>
  </si>
  <si>
    <t>OPLÁŠTĚNÍ (ZPEVNĚNÍ) Z GEOTEXTILIE DO 1000G/M2</t>
  </si>
  <si>
    <t>opěry mostu</t>
  </si>
  <si>
    <t>5*3*2=30,000 [A]</t>
  </si>
  <si>
    <t>Položka zahrnuje:       
- dodávku předepsané geotextilie       
- úpravu, očištění a ochranu podkladu       
- přichycení k podkladu, případně zatížení       
- úpravy spojů a zajištění okrajů       
- úpravy pro odvodnění       
- nutné přesahy       
- mimostaveništní a vnitrostaveništní dopravu</t>
  </si>
  <si>
    <t>Svislé konstrukce</t>
  </si>
  <si>
    <t>21</t>
  </si>
  <si>
    <t>38632</t>
  </si>
  <si>
    <t>KOMPL KONSTR JÍMEK ZE ŽELEZOBET</t>
  </si>
  <si>
    <t>Jímka u ŠP 06 + 3 poklopy ze žlabů, dodání dle návrhu</t>
  </si>
  <si>
    <t>(0,87*1,55*2,105)-(0,47*0,95*1,8)=2,035 [A]</t>
  </si>
  <si>
    <t>- dodání  čerstvého  betonu  (betonové  směsi)  požadované  kvality,  jeho  uložení  do požadovaného tvaru při jakékoliv hustotě výztuže, konzistenci čerstvého betonu a způsobu hutnění, ošetření a ochranu betonu,       
- zhotovení nepropustného, mrazuvzdorného betonu a betonu požadované trvanlivosti a vlastností,       
- užití potřebných přísad a technologií výroby betonu,       
- zřízení pracovních a dilatačních spar, včetně potřebných úprav, výplně, vložek, opracování, očištění a ošetření,       
- bednění  požadovaných  konstr. (i ztracené) s úpravou  dle požadované  kvality povrchu betonu, včetně odbedňovacích a odskružovacích prostředků,       
- podpěrné  konstr. (skruže) a lešení všech druhů pro bednění, uložení čerstvého betonu, výztuže a doplňkových konstr., vč. požadovaných otvorů, ochranných a bezpečnostních opatření a základů těchto konstrukcí a lešení,       
- vytvoření kotevních čel, kapes, nálitků, a sedel,       
- zřízení  všech  požadovaných  otvorů, kapes, výklenků, prostupů, dutin, drážek a pod., vč. ztížení práce a úprav  kolem nich,       
- úpravy pro osazení výztuže, doplňkových konstrukcí a vybavení,       
- úpravy povrchu pro položení požadované izolace, povlaků a nátěrů, případně vyspravení,       
- ztížení práce u kabelových a injektážních trubek a ostatních zařízení osazovaných do betonu,       
- konstrukce betonových kloubů, upevnění kotevních prvků a doplňkových konstrukcí,       
- nátěry zabraňující soudržnost betonu a bednění,       
- výplň, těsnění  a tmelení spar a spojů,       
- opatření  povrchů  betonu  izolací  proti zemní vlhkosti v částech, kde přijdou do styku se zeminou nebo kamenivem,       
- případné zřízení spojovací vrstvy u základů,       
- úpravy pro osazení zařízení ochrany konstrukce proti vlivu bludných proudů</t>
  </si>
  <si>
    <t>Vodorovné konstrukce</t>
  </si>
  <si>
    <t>23</t>
  </si>
  <si>
    <t>451384</t>
  </si>
  <si>
    <t>PODKL VRSTVY ZE ŽELEZOBET DO C25/30 VČET VÝZTUŽE</t>
  </si>
  <si>
    <t>tvrdá ochrana izolace, dle SVI/008/2016</t>
  </si>
  <si>
    <t>0,05*5*9,8=2,450 [A]</t>
  </si>
  <si>
    <t>- dodání  čerstvého  betonu  (betonové  směsi)  požadované  kvality,  jeho  uložení  do požadovaného tvaru při jakékoliv hustotě výztuže, konzistenci čerstvého betonu a způsobu hutnění, ošetření a ochranu betonu       
- zhotovení nepropustného, mrazuvzdorného betonu a betonu požadované trvanlivosti a vlastností       
- užití potřebných přísad a technologií výroby betonu       
- zřízení pracovních a dilatačních spar, včetně potřebných úprav, výplně, vložek, opracování, očištění a ošetření       
- bednění  požadovaných  konstr. (i ztracené) s úpravou  dle požadované  kvality povrchu betonu       
- vytvoření kotevních čel, kapes, nálitků, a sedel       
- zřízení  všech  požadovaných  otvorů, kapes, výklenků, prostupů, dutin, drážek a pod., vč. ztížení práce a úprav  kolem nich       
- úpravy pro osazení výztuže, doplňkových konstrukcí a vybavení       
- úpravy povrchu pro položení požadované izolace, povlaků a nátěrů, případně vyspravení       
- nátěry zabraňující soudržnost betonu a bednění       
- výplň, těsnění  a tmelení spar a spojů       
- opatření  povrchů  betonu  izolací  proti zemní vlhkosti v částech, kde přijdou do styku se zeminou nebo kamenivem       
- dodání betonářské výztuže v požadované kvalitě, stříhání, řezání, ohýbání a spojování do všech požadovaných tvarů (vč. armakošů) a uložení s požadovaným zajištěním polohy a krytí výztuže betonem       
- veškeré svary nebo jiné spoje výztuže       
- pomocné konstrukce a práce pro osazení a upevnění výztuže       
- úpravy výztuže pro osazení doplňkových konstrukcí       
- veškerá opatření pro zajištění soudržnosti výztuže a betonu       
- povrchovou antikorozní úpravu výztuže       
- separaci výztuže</t>
  </si>
  <si>
    <t>24</t>
  </si>
  <si>
    <t>465512</t>
  </si>
  <si>
    <t>DLAŽBY Z LOMOVÉHO KAMENE NA MC</t>
  </si>
  <si>
    <t>Odláždění  výtokového čela</t>
  </si>
  <si>
    <t>2*6*0,1=1,200 [A]</t>
  </si>
  <si>
    <t>položka zahrnuje:       
- nutné zemní práce (svahování, úpravu pláně a pod.)       
- zřízení spojovací vrstvy       
- zřízení lože dlažby z cementové malty předepsané kvality a předepsané tloušťky       
- dodávku a položení dlažby z lomového kamene do předepsaného tvaru       
- spárování, těsnění, tmelení a vyplnění spar MC případně s vyklínováním       
- úprava povrchu pro odvedení srážkové vody       
- nezahrnuje podklad pod dlažbu, vykazuje se samostatně položkami SD 45</t>
  </si>
  <si>
    <t>Komunikace</t>
  </si>
  <si>
    <t>25</t>
  </si>
  <si>
    <t>501101</t>
  </si>
  <si>
    <t>ZŘÍZENÍ KONSTRU NÍ VRSTVY TĚLESA ŽELEZNIČNÍHO SPODKU ZE ŠTĚRKODRTI NOVÉ</t>
  </si>
  <si>
    <t>fr. 0/32 KV</t>
  </si>
  <si>
    <t>km 8,173-8,366 ((2,25+2,1)*0,3+(0,4*0,4))*193=282,745 [A]    
km 8,366-8,427 (2,25+1,68+0,5)*0,3*61=81,069 [B]    
km 8,427-8,534-most-ZKPP ((2,25+3,4)*0,3)*(107-9,5-24)=124,583 [C]    
ZKPP 24*0,5*4,8=57,600 [D]    
Přechodový klín 6*(2,25+3,4)*1=33,900 [E]    
A+B+C+D+E=579,897 [F]</t>
  </si>
  <si>
    <t>1. Položka obsahuje:       
 – nákup a dodání štěrkodrtě v požadované kvalitě podle zadávací dokumentace       
 – očištění podkladu, případně zřízení spojovací vrstvy       
 – uložení štěrkodrtě dle předepsaného technologického předpisu       
 – zřízení podkladní nebo konstrukční vrstvy ze štěrkodrtě bez rozlišení šířky, pokládání vrstvy po etapách, případně dílčích vrstvách, včetně pracovních spar a spojů       
 – hutnění na předepsanou míru hutnění       
 – průkazní zkoušky, kontrolní zkoušky a kontrolní měření       
 – úpravu napojení, ukončení a těsnění podél odvodňovacích zařízení, vpustí, šachet apod.       
 – těsnění, tmelení a výplň spar a otvorů       
 – ošetření úložiště po celou dobu práce v něm vč. klimatických opatření       
 – ztížení v okolí inženýrských vedení, konstrukcí a objektů a jejich dočasné zajištění       
 – ztížení provádění včetně hutnění ve ztížených podmínkách a stísněných prostorech       
 – úpravu povrchu vrstvy       
2. Položka neobsahuje:       
 X       
3. Způsob měření:       
Měří se metr krychlový.</t>
  </si>
  <si>
    <t>26</t>
  </si>
  <si>
    <t>502941</t>
  </si>
  <si>
    <t>ZŘÍZENÍ KONSTRU NÍ VRSTVY TĚLESA ŽELEZNIČNÍHO SPODKU Z GEOTEXTILIE</t>
  </si>
  <si>
    <t>km 8,173-8,366 (2,25+1,7+0,4+0,3+0,6+0,6+0,4+0,6)*193=1 322,050 [A]    
km 8,366-8,427 (2,25+1,7+0,4+0,65)*61=305,000 [B]    
km 8,427-8,534 (2,75+3,3+0,2)*107=668,750 [C]    
trativod (2,3+0,5+2)*269=1 291,200 [D]    
nosná konstrukce mostu 9,8*5=49,000 [E]    
A+B+C+D+E=3 636,000 [F]</t>
  </si>
  <si>
    <t>1. Položka obsahuje:       
 – nákup a dodání geosyntetika v požadované kvalitě       
 – očištění a urovnání podkladu       
 – uložení geosyntetika dle předepsaného technologického předpisu       
 – zřízení konstrukční vrstvy z geosyntetika bez rozlišení šířky, pokládání vrstvy po etapách, včetně pracovních spar a spojů       
 – průkazní zkoušky, kontrolní zkoušky a kontrolní měření       
 – úpravu napojení, ukončení a těsnění podél trativodů, vpustí, šachet a pod.       
 – úpravu povrchu vrstvy       
2. Položka neobsahuje:       
 X       
3. Způsob měření:       
Měří se metr čtverečný projektované nebo skutečné plochy, přičemž do výměry je již zahrnuto ztratné, přesahy, prořezy.</t>
  </si>
  <si>
    <t>27</t>
  </si>
  <si>
    <t>512550</t>
  </si>
  <si>
    <t>KOLEJOVÉ LOŽE - ZŘÍZENÍ Z KAMENIVA HRUBÉHO DRCENÉHO (ŠTĚRK)</t>
  </si>
  <si>
    <t>od km 8,173 - 8,534, ve výpočtu se odečítají pražce</t>
  </si>
  <si>
    <t>(361*2,5-(361*1,52*0,103))=845,982 [A]</t>
  </si>
  <si>
    <t>1. Položka obsahuje:       
 – dodávku, dopravu a uložení kameniva předepsané specifikace a frakce v požadované míře zhutnění       
2. Položka neobsahuje:       
 X       
3. Způsob měření:       
Měří se objem kolejového lože v projektovaném profilu.</t>
  </si>
  <si>
    <t>28</t>
  </si>
  <si>
    <t>513550</t>
  </si>
  <si>
    <t>KOLEJOVÉ LOŽE - DOPLNĚNÍ Z KAMENIVA HRUBÉHO DRCENÉHO (ŠTĚRK)</t>
  </si>
  <si>
    <t>Doplnění kolejového lože při propracování nová kolej + výběhy</t>
  </si>
  <si>
    <t>(361+148)*0,2=101,800 [A]</t>
  </si>
  <si>
    <t>29</t>
  </si>
  <si>
    <t>528152</t>
  </si>
  <si>
    <t>KOLEJ 49 E1, ROZD. "C", BEZSTYKOVÁ, PR. BET. BEZPODKLADNICOVÝ, UP. PRUŽNÉ</t>
  </si>
  <si>
    <t>od km 8,173 - km 8,534</t>
  </si>
  <si>
    <t>1. Položka obsahuje:       
 – defektoskopické zkoušky kolejnic, jsou-li vyžadovány       
 – dodávku uvedeného typu kolejnic, pražců (popř. mostnic), upevňovadel a drobného kolejiva v uvedeném rozdělení koleje pro normální rozchod kolejí (1435 mm)       
 – montáž kolejových polí ze součástí železničního svršku uvedených typů na montážní základně, popř. přímo na staveništi nebo strojní linkou       
 – dopravu smontovaných kolejových polí nebo součástí z montážní základny na místo určení, pokud si to zvolená technologie pokládky vyžaduje       
 – zřízení koleje pomocí kolejových polí za použití vhodného kladecího prostředku       
 – sespojkování kolejových polí bez jejich svaření       
 – směrovou a výškovou úpravu koleje do předepsané polohy včetně stabilizace kolejového lože       
 – očištění a naolejování spojkových a svěrkových šroubů před zahájením provozu       
 – pomocné a dokončovací práce       
 – případné ztížení práce při překážách na jedné nebo obou stranách, v tunelu i při rekonstrukcích       
2. Položka neobsahuje:       
 – zřízení kolejového lože       
 – svařování kolejnic do bezstykové koleje       
 – broušení koleje       
 – případnou dodávku a montáž pražcových kotev       
 – následnou úpravu směrového a výškového uspořádání koleje       
3. Způsob měření:       
Měří se délka koleje ve smyslu ČSN 73 6360, tj. v ose koleje.</t>
  </si>
  <si>
    <t>30</t>
  </si>
  <si>
    <t>542211</t>
  </si>
  <si>
    <t>SMĚROVÉ A VÝŠKOVÉ VYROVNÁNÍ VÝHYBKOVÉ KONSTRUKCE NA PRAŽCÍCH DŘEVĚNÝCH DO 0,05 M</t>
  </si>
  <si>
    <t>Výběhy do stávajícícho stavu od km 8,534 -  km 8,566</t>
  </si>
  <si>
    <t>32+20=52,000 [A]</t>
  </si>
  <si>
    <t>1. Položka obsahuje:       
 – podbíjení pražců, vyrovnání nivelety stávající koleje nebo výhybkové konstrukce do 50 mm při zapojování na novostavbu (přechodový úsek)       
 – příplatky za ztížené podmínky při práci v koleji, např. překážky po stranách koleje, práci v tunelu apod.       
2. Položka neobsahuje:       
 – případné doplnění štěrkového lože       
3. Způsob měření:       
Měří se délka koleje ve smyslu ČSN 73 6360, tj. v ose koleje.</t>
  </si>
  <si>
    <t>31</t>
  </si>
  <si>
    <t>542121</t>
  </si>
  <si>
    <t>SMĚROVÉ A VÝŠKOVÉ VYROVNÁNÍ KOLEJE NA PRAŽCÍCH BETONOVÝCH DO 0,05 M</t>
  </si>
  <si>
    <t>Výběhy do stávajícího stavu, od km  8,077 - 8,173;</t>
  </si>
  <si>
    <t>32</t>
  </si>
  <si>
    <t>542321</t>
  </si>
  <si>
    <t>NÁSLEDNÁ ÚPRAVA SMĚROVÉHO A VÝŠKOVÉHO USPOŘÁDÁNÍ VÝHYBKOVÉ KONSTRUKCE - PRAŽCE DŘEVĚNÉ NEBO OCELOVÉ</t>
  </si>
  <si>
    <t>Propracování od km 8,534 - 8,566</t>
  </si>
  <si>
    <t>Položka obsahuje:       
- geodetické měření koleje pro následnou směrovou a výškovou úpravu koleje do předepsané polohy       
- následnou směrovou a výškovou úpravu koleje do předepsané polohy       
- kontrolní geodetické měření koleje a posouzení odchylek od předepsané polohy vzhledem k příslušným technickým normám       
Způsob měření:       
- Měří se délka koleje ve smyslu ČSN 73 6360, tj. v ose koleje.</t>
  </si>
  <si>
    <t>33</t>
  </si>
  <si>
    <t>542312</t>
  </si>
  <si>
    <t>NÁSLEDNÁ ÚPRAVA SMĚROVÉHO A VÝŠKOVÉHO USPOŘÁDÁNÍ KOLEJE - PRAŽCE BETONOVÉ</t>
  </si>
  <si>
    <t>Propracování nová kolej od km 8,173 - 8,534 + výběhy</t>
  </si>
  <si>
    <t>361+96=457,000 [A]</t>
  </si>
  <si>
    <t>34</t>
  </si>
  <si>
    <t>545122</t>
  </si>
  <si>
    <t>SVAR KOLEJNIC (STEJNÉHO TVARU) 49 E1, T SPOJITĚ</t>
  </si>
  <si>
    <t>předpoklad dodání kolejnic dl. 75 m</t>
  </si>
  <si>
    <t>Jednotlivým svarem se rozumí svar, který splňuje některé z následujících kriterií:       
–  počet svarů v jednom objektu je menší než 20 ks       
–  při vevařování lepených izolovaných styků a dilatačních zařízení do kolejí       
–  závěrný svar při zřizování bezstykové koleje ve smyslu předpisu S3/2       
Svar, který nesplňuje ani jedno z výše uvedených kriterií, je svar průběžný       
1. Položka obsahuje:       
 – úpravu koleje nebo výhybky, tj. povolení upevňovadel do vzdálenosti předepsané předpisem S3/2, jejich případná ojedinělá výměna, úprava dilatačních spar, vyrovnání kolejnic výškové a směrové, podbití stykových pražců, demontáž spojek a jejich odvoz na určené místo nebo do šrotu, případné obroušení nutných ploch apod., tak, aby mohl být vyhotoven svar, utažení upevňovadel       
–  úpravu kolejového lože pro nasazení formy, zpětnou úprava do profilu       
 – svaření kolejnic nebo části výhybek, opracování a obroušení svaru       
 – úprava koleje nebo výhybkové konstrukce do stavu před svařováním       
 – příplatky za ztížené podmínky při práci v koleji, např. překážky po stranách koleje, práci v tunelu ap.       
2. Položka neobsahuje:       
 – případné řezání koleje       
3. Způsob měření:       
Udává se počet kusů kompletní konstrukce nebo práce.</t>
  </si>
  <si>
    <t>35</t>
  </si>
  <si>
    <t>549111</t>
  </si>
  <si>
    <t>BROUŠENÍ KOLEJE A VÝHYBEK</t>
  </si>
  <si>
    <t>1. Položka obsahuje:       
 – přípravné práce, zejména odstraňování překážek v koleji a výhybce, např. odstranění kolejových propojek, ukolejnění ap.       
 – vlastní broušení a související práce a materiál, např. brusivo       
 – dokončovací práce, zejména zpětná montáž odstraněného zařízení, např. kolejových propojek, ukolejnění ap.       
 – dopravu brousící soupravy a doprovodných vozů na místo broušení a zpět       
 – příplatky za ztížené podmínky při práci v koleji, např. překážky po stranách koleje, práci v tunelu ap.       
2. Položka neobsahuje:       
 X       
3. Způsob měření:       
Měří se délka koleje ve smyslu ČSN 73 6360, tj. v ose koleje.</t>
  </si>
  <si>
    <t>Přidružená stavební výroba</t>
  </si>
  <si>
    <t>36</t>
  </si>
  <si>
    <t>711117</t>
  </si>
  <si>
    <t>IZOLACE BĚŽNÝCH KONSTRUKCÍ PROTI ZEMNÍ VLHKOSTI Z PE FÓLIÍ</t>
  </si>
  <si>
    <t>dle SVI /008/2016</t>
  </si>
  <si>
    <t>nosná konstrukce mostu 9,8*5=49,000 [A]</t>
  </si>
  <si>
    <t>položka zahrnuje:       
- dodání  předepsaného izolačního materiálu       
- očištění a ošetření podkladu, zadávací dokumentace může zahrnout i případné vyspravení       
- zřízení izolace jako kompletního povlaku, případně komplet. soustavy nebo systému podle příslušného  technolog. předpisu       
- zřízení izolace i jednotlivých vrstev po etapách, včetně pracovních spár a spojů       
- úprava u okrajů, rohů, hran, dilatačních i pracovních spojů, kotev, obrubníků, dilatačních zařízení, odvodnění, otvorů, neizolovaných míst a pod.       
- zajištění odvodnění povrchu izolace, včetně odvodnění nejnižších míst, pokud dokumentace pro zadání stavby nestanoví jinak       
- ochrana izolace do doby zřízení definitivní ochranné vrstvy nebo konstrukce       
- úprava, očištění a ošetření prostoru kolem izolace       
- provedení požadovaných zkoušek       
- nezahrnuje ochranné vrstvy, např. geotextilii</t>
  </si>
  <si>
    <t>37</t>
  </si>
  <si>
    <t>711502</t>
  </si>
  <si>
    <t>OCHRANA IZOLACE NA POVRCHU ASFALTOVÝMI PÁSY</t>
  </si>
  <si>
    <t>dle SVI/008/2016</t>
  </si>
  <si>
    <t>opěry mostu + nosná konstrukce mostu    
5*3*2+9,8*5=79,000 [A]</t>
  </si>
  <si>
    <t>položka zahrnuje:       
- dodání  předepsaného ochranného materiálu       
- zřízení ochrany izolace</t>
  </si>
  <si>
    <t>Potrubí</t>
  </si>
  <si>
    <t>39</t>
  </si>
  <si>
    <t>87444</t>
  </si>
  <si>
    <t>POTRUBÍ Z TRUB PLASTOVÝCH ODPADNÍCH DN DO 250MM</t>
  </si>
  <si>
    <t>Svodné potrubí od ŠP 06, svodné potrubí od ŠK 09, bednění pro sloupek DN 60</t>
  </si>
  <si>
    <t>5,3+7=12,300 [A]    
6*0,5=3,000 [B]</t>
  </si>
  <si>
    <t>položky pro zhotovení potrubí platí bez ohledu na sklon       
zahrnuje:       
- výrobní dokumentaci (včetně technologického předpisu)       
- dodání veškerého trubního a pomocného materiálu  (trouby,  trubky,  tvarovky,  spojovací a těsnící  materiál a pod.), podpěrných, závěsných a upevňovacích prvků, včetně potřebných úprav       
- úprava a příprava podkladu a podpěr, očištění a ošetření podkladu a podpěr       
- zřízení plně funkčního potrubí, kompletní soustavy, podle příslušného technologického předpisu       
- zřízení potrubí i jednotlivých částí po etapách, včetně pracovních spar a spojů, pracovního zaslepení konců a pod.       
- úprava prostupů, průchodů  šachtami a komorami, okolí podpěr a vyústění, zaústění, napojení, vyvedení a upevnění odpad. výustí       
- ochrana potrubí nátěrem (vč. úpravy povrchu), případně izolací, nejsou-li tyto práce předmětem jiné položky       
- úprava, očištění a ošetření prostoru kolem potrubí       
- položky platí pro práce prováděné v prostoru zapaženém i nezapaženém a i v kolektorech, chráničkách       
- položky zahrnují i práce spojené s nutnými obtoky, převáděním a čerpáním vody       
nezahrnuje zkoušky vodotěsnosti a televizní prohlídku</t>
  </si>
  <si>
    <t>41</t>
  </si>
  <si>
    <t>894846</t>
  </si>
  <si>
    <t>ŠACHTY KANALIZAČNÍ PLASTOVÉ D 400MM</t>
  </si>
  <si>
    <t>vrcholové, kontrolní,  přípojné</t>
  </si>
  <si>
    <t>vrcholové-1=1,000 [A]    
kontrolní-5=5,000 [B]    
přípojné-2=2,000 [C]    
A+B+C=8,000 [D]</t>
  </si>
  <si>
    <t>položka zahrnuje:       
- poklopy s rámem z předepsaného materiálu a tvaru       
- předepsané plastové skruže, dno a není-li uvedeno jinak i podkladní vrstvu (z kameniva nebo betonu).       
- výplň, těsnění a tmelení spár a spojů,       
- očištění a ošetření úložných ploch,       
- předepsané podkladní konstrukce</t>
  </si>
  <si>
    <t>58</t>
  </si>
  <si>
    <t>R013120</t>
  </si>
  <si>
    <t>VÝTOKOVÉ ČELO</t>
  </si>
  <si>
    <t>KPL</t>
  </si>
  <si>
    <t>[bez vazby na CS]</t>
  </si>
  <si>
    <t>Vnější - prefabrikát</t>
  </si>
  <si>
    <t>Dodání prefabrikátu, osazení dle projektové dokumentace</t>
  </si>
  <si>
    <t>Ostatní konstrukce a práce</t>
  </si>
  <si>
    <t>42</t>
  </si>
  <si>
    <t>91323</t>
  </si>
  <si>
    <t>HEKTOMETROVNÍKY BETONOVÉ</t>
  </si>
  <si>
    <t>km 8,2; 8,3; 8,4; 8,5</t>
  </si>
  <si>
    <t>položka zahrnuje:       
- dodání a osazení hektometrovníku včetně nutných zemních prací       
- vnitrostaveništní a mimostaveništní dopravau       
- odrazky plastové nebo z retroreflexní fólie.</t>
  </si>
  <si>
    <t>46</t>
  </si>
  <si>
    <t>923411</t>
  </si>
  <si>
    <t>NÁVĚST "VLAK SE BLÍŽÍ K ZASTÁVCE" - ZÁKLADNÍ TABULE</t>
  </si>
  <si>
    <t>1. Položka obsahuje:       
 – dodávku a montáž návěsti v příslušném provedení na sloupek, popř. jinou podpůrnou konstrukci včetně upevňovacího a pomocného materiálu       
 – protikorozní úpravu, není-li tato provedena již z výroby nebo daná vlastnostmi použitého materiálu       
 – odrazky nebo retroreflexní fólie       
2. Položka neobsahuje:       
 – nosnou konstrukci, např. sloupek, konzolu apod. včetně základu a zemních prácí       
3. Způsob měření:       
Udává se počet kusů kompletní konstrukce nebo práce.</t>
  </si>
  <si>
    <t>47</t>
  </si>
  <si>
    <t>923431</t>
  </si>
  <si>
    <t>NÁVĚST "KONEC NÁSTUPIŠTĚ"</t>
  </si>
  <si>
    <t>48</t>
  </si>
  <si>
    <t>923821</t>
  </si>
  <si>
    <t>SLOUPEK DN 60 PRO NÁVĚST</t>
  </si>
  <si>
    <t>Vlak se blíží k zastávce</t>
  </si>
  <si>
    <t>4+2=6,000 [A]</t>
  </si>
  <si>
    <t>1. Položka obsahuje:       
 – dodání a osazení sloupku v příslušném provedení včetně základu nebo patky a zemních prací       
 – protikorozní úpravu, není-li tato provedena již z výroby nebo daná vlastnostmi použitého materiálu       
2. Položka neobsahuje:       
 X       
3. Způsob měření:       
Udává se počet kusů kompletní konstrukce nebo práce.</t>
  </si>
  <si>
    <t>49</t>
  </si>
  <si>
    <t>935903</t>
  </si>
  <si>
    <t>ŽLABY A RIGOLY Z PŘÍKOPOVÝCH ŽLABŮ (VČETNĚ POKLOPŮ A MŘÍŽÍ) UCB 0</t>
  </si>
  <si>
    <t>km 8,173 - km 8,366</t>
  </si>
  <si>
    <t>1. Položka obsahuje:       
 – veškeré práce a materiál obsažený v názvu položky       
2. Položka neobsahuje:       
 X       
3. Způsob měření:       
Měří se metr délkový.</t>
  </si>
  <si>
    <t>50</t>
  </si>
  <si>
    <t>965010</t>
  </si>
  <si>
    <t>ODSTRANĚNÍ KOLEJOVÉHO LOŽE A DRÁŽNÍCH STEZEK</t>
  </si>
  <si>
    <t>361*0,5*4-(548*0,145)=642,540 [A]    
ve výpočtu dochází k odečtení objemu pražců</t>
  </si>
  <si>
    <t>1. Položka obsahuje:       
 – odstranění kolejového lože ručně nebo mechanizací, a to po nebo bez sejmutí kolejového roštu       
 – příplatky za ztížené podmínky při práci v kolejišti, např. za překážky na straně koleje apod.       
 – naložení vybouraného materiálu na dopravní prostředek       
2. Položka neobsahuje:       
 – odvoz vybouraného materiálu do skladu nebo na likvidaci       
 – poplatky za likvidaci odpadů, nacení se položkami ze ssd 0       
3. Způsob měření:       
Měří se metry krychlové odtěženého kolejového lože v ulehlém (původním) stavu.</t>
  </si>
  <si>
    <t>51</t>
  </si>
  <si>
    <t>965021</t>
  </si>
  <si>
    <t>ODSTRANĚNÍ KOLEJOVÉHO LOŽE A DRÁŽNÍCH STEZEK - ODVOZ NA SKLÁDKU</t>
  </si>
  <si>
    <t>M3KM</t>
  </si>
  <si>
    <t>předpoklad 25 km</t>
  </si>
  <si>
    <t>25*642,540=16 063,500 [A]</t>
  </si>
  <si>
    <t>1. Položka obsahuje:       
 – odvoz jakýmkoliv dopravním prostředkem a složení       
 – případné překládky na trase       
2. Položka neobsahuje:       
 – naložení vybouraného materiálu na dopravní prostředek (je zahrnuto ve zdrojové položce)       
 – poplatky za likvidaci odpadů, nacení se položkami ze ssd 0       
3. Způsob měření:       
Výměra je součtem součinů metrů krychlových vytěženého v rostlém (původním) stavu nebo vybouraného materiálu a jednotlivých vzdáleností v kilometrech.</t>
  </si>
  <si>
    <t>52</t>
  </si>
  <si>
    <t>965113</t>
  </si>
  <si>
    <t>DEMONTÁŽ KOLEJE NA BETONOVÝCH PRAŽCÍCH DO KOLEJOVÝCH POLÍ S ODVOZEM NA MONTÁŽNÍ ZÁKLADNU S NÁSLEDNÝM ROZEBRÁNÍM</t>
  </si>
  <si>
    <t>1. Položka obsahuje:       
 – uvolnění kolejového roštu z kolejového lože       
 – odstranění kolejnicových propojek, uzemnění a jiného vybavení       
 – případné rozřezání kolejového roštu       
 – úplné rozebrání koleje v místě demontáže do kolejových polí a jejich hrubé očištění       
 – naložení vybouraného materiálu na dopravní prostředek       
 – odvoz kolejových polí z místa demontáže na montážní základnu       
 – rozebrání kolejových polí na montážní základně do součástí       
 – příplatky za ztížené podmínky při práci v kolejišti, např. za překážky na straně koleje apod.        
 2. Položka neobsahuje:       
 – odvoz nevyhovujícího materiálu na likvidaci       
 – poplatky za likvidaci odpadů, nacení se položkami ze ssd 0       
3. Způsob měření:       
Měří se délka koleje ve smyslu ČSN 73 6360, tj. v ose koleje.</t>
  </si>
  <si>
    <t>53</t>
  </si>
  <si>
    <t>965116</t>
  </si>
  <si>
    <t>DEMONTÁŽ KOLEJE NA BETONOVÝCH PRAŽCÍCH - ODVOZ ROZEBRANÝCH SOUČÁSTÍ (Z MÍSTA DEMONTÁŽE NEBO Z MONTÁŽNÍ ZÁKLADNY) K LIKVIDACI</t>
  </si>
  <si>
    <t>tkm</t>
  </si>
  <si>
    <t>od km 8,173 - km 8,534, předpoklad 25 km</t>
  </si>
  <si>
    <t>kolejnice 361*2*0,049=35,378 [A]    
pražce 548*0,28=153,440 [B]    
podkladnice 548*2*0,0074=8,110 [C]    
polyetylen.podložky 548*2*0,00009=0,099 [D]    
pryžové podložky 548*2*0,000182=0,199 [E]    
A+B+C+D+E=197,226 [F]    
F*25=4 930,650 [G]</t>
  </si>
  <si>
    <t>1. Položka obsahuje:       
 – naložení na dopravní prostředek, odvoz a složení       
 – případné překládky na trase       
2. Položka neobsahuje:       
 – poplatky za likvidaci odpadů, nacení se položkami ze ssd 0       
3. Způsob měření:       
Výměra je sumou součinů tun vybouraného materiálu v původním stavu a k nim příslušných jednotlivých odvozových vzdáleností v kilometrech.</t>
  </si>
  <si>
    <t>54</t>
  </si>
  <si>
    <t>965821</t>
  </si>
  <si>
    <t>DEMONTÁŽ KILOMETROVNÍKU, HEKTOMETROVNÍKU, MEZNÍKU</t>
  </si>
  <si>
    <t>1. Položka obsahuje:       
 – zahrnuje veškeré činnosti, zařízení a materiál nutných k odstranění konstrukce       
 – naložení vybouraného materiálu na dopravní prostředek       
 – příplatky za ztížené podmínky při práci v kolejišti, např. za překážky na straně koleje apod.       
2. Položka neobsahuje:       
 – odvoz vybouraného materiálu do skladu nebo na likvidaci       
 – poplatky za likvidaci odpadů, nacení se položkami ze ssd 0       
3. Způsob měření:       
Udává se počet kusů kompletní konstrukce nebo práce.</t>
  </si>
  <si>
    <t>55</t>
  </si>
  <si>
    <t>965822</t>
  </si>
  <si>
    <t>DEMONTÁŽ KILOMETROVNÍKU, HEKTOMETROVNÍKU, MEZNÍKU - ODVOZ (NA LIKVIDACI ODPADŮ NEBO JINÉ URČENÉ MÍSTO)</t>
  </si>
  <si>
    <t>předpoklad do 25 km</t>
  </si>
  <si>
    <t>0,165*4*25=16,500 [A]</t>
  </si>
  <si>
    <t>1. Položka obsahuje:       
 – odvoz jakýmkoliv dopravním prostředkem a složení       
 – případné překládky na trase       
2. Položka neobsahuje:       
 – naložení vybouraného materiálu na dopravní prostředek (je zahrnuto ve zdrojové položce)       
 – poplatky za likvidaci odpadů, nacení se položkami ze ssd 0       
3. Způsob měření:       
Výměra je součtem součinů metrů krychlových tun vybouraného materiálu v původním stavu a jednotlivých vzdáleností v kilometrech.</t>
  </si>
  <si>
    <t>D.2.1.2</t>
  </si>
  <si>
    <t>Nástupiště</t>
  </si>
  <si>
    <t xml:space="preserve">  SO 10-12-01.1</t>
  </si>
  <si>
    <t>SO 10-12-01.1</t>
  </si>
  <si>
    <t>Ve výpočtu se odečítá zásyp pro přístupový chodník</t>
  </si>
  <si>
    <t>(343,844-12,097)*1,8=597,145 [A]</t>
  </si>
  <si>
    <t>v místě nového nástupiště</t>
  </si>
  <si>
    <t>12110</t>
  </si>
  <si>
    <t>SEJMUTÍ ORNICE NEBO LESNÍ PŮDY</t>
  </si>
  <si>
    <t>Pod nástupištěm, přístupový chodník</t>
  </si>
  <si>
    <t>60*7*0,1=42,000 [A]</t>
  </si>
  <si>
    <t>položka zahrnuje sejmutí ornice bez ohledu na tloušťku vrstvy a její vodorovnou dopravu       
nezahrnuje uložení na trvalou skládku</t>
  </si>
  <si>
    <t>Odkop pro nástupiště, rampu, přístřešek</t>
  </si>
  <si>
    <t>nástupiště 4,39*60=263,400 [A]    
rampa 2,6*10*1,8=46,800 [B]    
přístřešek 2,0*7,54*1,8=27,144 [C]    
chodník 2,5*0,2*13=6,500 [D]    
A+B+C+D=343,844 [E]</t>
  </si>
  <si>
    <t>12573</t>
  </si>
  <si>
    <t>VYKOPÁVKY ZE ZEMNÍKŮ A SKLÁDEK TŘ. I</t>
  </si>
  <si>
    <t>Nakládání výkopku - materiál pro zpětný zásyp</t>
  </si>
  <si>
    <t>zásyp přístupového chodníku ((0,762*12,7)/2)*2,5=12,097 [A]    
zásyp u nástupiště 60*1,05=63,000 [B]    
ornice k rozprostření 60*7*0,1=42,000 [C]    
A+B+C=117,097 [D]</t>
  </si>
  <si>
    <t>položka zahrnuje:       
- vodorovná a svislá doprava, přemístění, přeložení, manipulace s výkopkem       
- kompletní provedení vykopávky nezapažené i zapažené       
- ošetření výkopiště po celou dobu práce v něm vč. klimatických opatření       
- ztížení vykopávek v blízkosti podzemního vedení, konstrukcí a objektů vč. jejich dočasného zajištění       
- ztížení pod vodou, v okolí výbušnin, ve stísněných prostorech a pod.       
- příplatek za lepivost       
- těžení po vrstvách, pásech a po jiných nutných částech (figurách)       
- čerpání vody vč. čerpacích jímek, potrubí a pohotovostní čerpací soupravy (viz ustanovení k pol. 1151,2)       
- potřebné snížení hladiny podzemní vody       
- těžení a rozpojování jednotlivých balvanů       
- vytahování a nošení výkopku       
- ruční vykopávky, odstranění kořenů a napadávek       
- pažení, vzepření a rozepření vč. přepažování (vyjma štětových stěn)       
- úpravu, ochranu a očištění dna, základové spáry, stěn a svahů       
- udržování výkopiště a jeho ochrana proti vodě       
- odvedení nebo obvedení vody v okolí výkopiště a ve výkopišti       
- třídění výkopku       
- veškeré pomocné konstrukce umožňující provedení vykopávky (příjezdy, sjezdy, nájezdy, lešení, podpěr. konstr., přemostění, zpevněné plochy, zakrytí a pod.)       
položka nezahrnuje:       
- práce spojené s otvírkou zemníku</t>
  </si>
  <si>
    <t>Zásyp z nenamrzavého materiálu</t>
  </si>
  <si>
    <t>zásyp přístupového chodníku ((0,762*12,7)/2)*2,5=12,097 [A]    
zásyp u nástupiště 60*1,05=63,000 [B]    
A+B=75,097 [C]</t>
  </si>
  <si>
    <t>10</t>
  </si>
  <si>
    <t>18120</t>
  </si>
  <si>
    <t>ÚPRAVA PLÁNĚ SE ZHUTNĚNÍM V HORNINĚ TŘ. II</t>
  </si>
  <si>
    <t>hutnění základové spáry pod nástupištěm, rampou, základem pro přístřeškem, chodníkem</t>
  </si>
  <si>
    <t>(2,6*1,1)*60+10*2,5+7,5*1,8+13*2,5=242,600 [A]</t>
  </si>
  <si>
    <t>položka zahrnuje úpravu pláně včetně vyrovnání výškových rozdílů. Míru zhutnění určuje projekt.</t>
  </si>
  <si>
    <t>18221</t>
  </si>
  <si>
    <t>ROZPROSTŘENÍ ORNICE VE SVAHU V TL DO 0,10M</t>
  </si>
  <si>
    <t>Přístupový chodník</t>
  </si>
  <si>
    <t>60*7=420,000 [A]</t>
  </si>
  <si>
    <t>položka zahrnuje:       
nutné přemístění ornice z dočasných skládek vzdálených do 50m       
rozprostření ornice v předepsané tloušťce ve svahu přes 1:5</t>
  </si>
  <si>
    <t>12</t>
  </si>
  <si>
    <t>18241</t>
  </si>
  <si>
    <t>ZALOŽENÍ TRÁVNÍKU RUČNÍM VÝSEVEM</t>
  </si>
  <si>
    <t>Zatravnění</t>
  </si>
  <si>
    <t>60*5=300,000 [A]</t>
  </si>
  <si>
    <t>Zahrnuje dodání předepsané travní směsi, její výsev na ornici, zalévání, první pokosení, to vše bez ohledu na sklon terénu</t>
  </si>
  <si>
    <t>13</t>
  </si>
  <si>
    <t>227821</t>
  </si>
  <si>
    <t>MIKROPILOTY KOMPLET D DO 100MM NA POVRCHU</t>
  </si>
  <si>
    <t>Založení nástupiště</t>
  </si>
  <si>
    <t>28*6=168,000 [A]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</si>
  <si>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</si>
  <si>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26122</t>
  </si>
  <si>
    <t>VRTY PRO KOTVENÍ, INJEKTÁŽ A MIKROPILOTY NA POVRCHU TŘ. II D DO 100MM</t>
  </si>
  <si>
    <t>položka zahrnuje:       
přemístění, montáž a demontáž vrtných souprav       
svislou dopravu zeminy z vrtu       
vodorovnou dopravu zeminy bez uložení na skládku       
případně nutné pažení dočasné (včetně odpažení) i trvalé</t>
  </si>
  <si>
    <t>27232</t>
  </si>
  <si>
    <t>ZÁKLADY ZE ŽELEZOBETONU</t>
  </si>
  <si>
    <t>Základ nástupiště</t>
  </si>
  <si>
    <t>pod nástupištěm + pod rampou 10*(2,3*0,8*0,5)=9,200 [A]    
pod přístřeškem 2*(3,8*0,8*0,5)=3,040 [B]    
A+B=12,240 [C]</t>
  </si>
  <si>
    <t>18</t>
  </si>
  <si>
    <t>272365</t>
  </si>
  <si>
    <t>VÝZTUŽ ZÁKLADŮ Z OCELI 10505, B500B</t>
  </si>
  <si>
    <t>Do základů pod nástupiště</t>
  </si>
  <si>
    <t>0,193+0,614=0,807 [A]</t>
  </si>
  <si>
    <t>Položka zahrnuje veškerý materiál, výrobky a polotovary, včetně mimostaveništní a vnitrostaveništní dopravy (rovněž přesuny), včetně naložení a složení, případně s uložením       
- dodání betonářské výztuže v požadované kvalitě, stříhání, řezání, ohýbání a spojování do všech požadovaných tvarů (vč. armakošů) a uložení s požadovaným zajištěním polohy a krytí výztuže betonem,       
- veškeré svary nebo jiné spoje výztuže,       
- pomocné konstrukce a práce pro osazení a upevnění výztuže,       
- zednické výpomoci pro montáž betonářské výztuže,       
- úpravy výztuže pro osazení doplňkových konstrukcí,       
- ochranu výztuže do doby jejího zabetonování,       
- úpravy výztuže pro zřízení železobetonových kloubů, kotevních prvků, závěsných ok a doplňkových konstrukcí,       
- veškerá opatření pro zajištění soudržnosti výztuže a betonu,       
- vodivé propojení výztuže, které je součástí ochrany konstrukce proti vlivům bludných proudů, vyvedení do měřících skříní nebo míst pro měření bludných proudů (vlastní měřící skříně se uvádějí položkami SD 74),       
- povrchovou antikorozní úpravu výztuže,       
- separaci výztuže,       
- osazení měřících zařízení a úpravy pro ně,       
- osazení měřících skříní nebo míst pro měření bludných proudů.</t>
  </si>
  <si>
    <t>348173</t>
  </si>
  <si>
    <t>ZÁBRADLÍ Z DÍLCŮ KOVOVÝCH ŽÁROVĚ ZINK PONOREM S NÁTĚREM</t>
  </si>
  <si>
    <t>KG</t>
  </si>
  <si>
    <t>Specifikace viz. výkres zábradlí</t>
  </si>
  <si>
    <t>- dílenská dokumentace, včetně technologického předpisu spojování,       
- dodání  materiálu  v požadované kvalitě a výroba konstrukce (včetně  pomůcek,  přípravků a prostředků pro výrobu) bez ohledu na náročnost a její hmotnost,       
- dodání spojovacího materiálu,       
- zřízení  montážních  a  dilatačních  spojů,  spar, včetně potřebných úprav, vložek, opracování, očištění a ošetření,       
- podpěr. konstr. a lešení všech druhů pro montáž konstrukcí i doplňkových, včetně požadovaných otvorů, ochranných a bezpečnostních opatření a základů pro tyto konstrukce a lešení,       
- montáž konstrukce na staveništi, včetně montážních prostředků a pomůcek a zednických výpomocí,                                     
- výplň, těsnění a tmelení spar a spojů,       
- všechny druhy ocelového kotvení,       
- dílenskou přejímku a montážní prohlídku, včetně požadovaných dokladů,       
- zřízení kotevních otvorů nebo jam, nejsou-li částí jiné konstrukce,       
- osazení kotvení nebo přímo částí konstrukce do podpůrné konstrukce nebo do zeminy,       
- výplň kotevních otvorů  (příp.  podlití  patních  desek) maltou,  betonem  nebo  jinou speciální hmotou, vyplnění jam zeminou,       
- veškeré druhy protikorozní ochrany a nátěry konstrukcí,       
- zvláštní spojovací prostředky, rozebíratelnost konstrukce,       
- ochranná opatření před účinky bludných proudů       
- ochranu před přepětím.</t>
  </si>
  <si>
    <t>56112</t>
  </si>
  <si>
    <t>PODKLADNÍ BETON TL. DO 100MM</t>
  </si>
  <si>
    <t>Pod základovou patku nástupiště</t>
  </si>
  <si>
    <t>pod nástupištěm + pod rampou (2,6*1,1)*10=28,600 [A]    
pod přístřeškem 2*(4,1*1,1)=9,020 [B]    
A+B=37,620 [C]</t>
  </si>
  <si>
    <t>- dodání směsi v požadované kvalitě       
- očištění podkladu       
- uložení směsi dle předepsaného technologického předpisu a zhutnění vrstvy v předepsané tloušťce       
- zřízení vrstvy bez rozlišení šířky, pokládání vrstvy po etapách, včetně pracovních spar a spojů       
- úpravu napojení, ukončení       
- úpravu dilatačních spar včetně předepsané výztuže       
- nezahrnuje postřiky, nátěry       
- nezahrnuje úpravu povrchu krytu</t>
  </si>
  <si>
    <t>22</t>
  </si>
  <si>
    <t>582611</t>
  </si>
  <si>
    <t>KRYTY Z BETON DLAŽDIC SE ZÁMKEM ŠEDÝCH TL 60MM DO LOŽE Z KAM</t>
  </si>
  <si>
    <t>Přístupová komunikace</t>
  </si>
  <si>
    <t>15,948*2,4 - (0,4*2,4)=37,315 [A]</t>
  </si>
  <si>
    <t>- dodání dlažebního materiálu v požadované kvalitě, dodání materiálu pro předepsané  lože v tloušťce předepsané dokumentací a pro předepsanou výplň spar       
- očištění podkladu       
- uložení dlažby dle předepsaného technologického předpisu včetně předepsané podkladní vrstvy a předepsané výplně spar       
- zřízení vrstvy bez rozlišení šířky, pokládání vrstvy po etapách        
- úpravu napojení, ukončení podél obrubníků, dilatačních zařízení, odvodňovacích proužků, odvodňovačů, vpustí, šachet a pod., nestanoví-li zadávací dokumentace jinak       
- nezahrnuje postřiky, nátěry       
- nezahrnuje těsnění podél obrubníků, dilatačních zařízení, odvodňovacích proužků, odvodňovačů, vpustí, šachet a pod.</t>
  </si>
  <si>
    <t>58261A</t>
  </si>
  <si>
    <t>KRYTY Z BETON DLAŽDIC SE ZÁMKEM BAREV RELIÉF TL 60MM DO LOŽE Z KAM</t>
  </si>
  <si>
    <t>Varovný pás přístupový chodník</t>
  </si>
  <si>
    <t>0,4*2,4=0,960 [A]</t>
  </si>
  <si>
    <t>R923711</t>
  </si>
  <si>
    <t>TABULE VELIKOSTI 2000X600 MM "NÁZEV STANICE"</t>
  </si>
  <si>
    <t>Dýšina - umístění na přístřešku</t>
  </si>
  <si>
    <t>R923731</t>
  </si>
  <si>
    <t>TABULE VELIKOSTI 1200X365 MM "OZNAČENÍ SMĚRŮ"</t>
  </si>
  <si>
    <t>Chrást - Ejpovice, umístění na přístřešku</t>
  </si>
  <si>
    <t>R923752</t>
  </si>
  <si>
    <t>TABULE VELIKOSTI 340X340 MM "ČÍSLO NÁSTUPIŠTĚ"</t>
  </si>
  <si>
    <t>umístění na lampě</t>
  </si>
  <si>
    <t>R923751</t>
  </si>
  <si>
    <t>TABULE VELIKOSTI 240X240 MM "ZÁKAZ KOUŘENÍ"</t>
  </si>
  <si>
    <t>umístění na osvětlení</t>
  </si>
  <si>
    <t>1. Položka obsahuje:       
– dodávku a montáž návěsti v příslušném provedení na sloupek, popř. jinou podpůrnou konstrukci včetně upevňovacího a pomocného materiálu       
– protikorozní úpravu, není-li tato provedena již z výroby nebo daná vlastnostmi použitého       
materiálu       
– odrazky nebo retroreflexní fólie       
2. Položka neobsahuje:       
– nosnou konstrukci, např. sloupek, konzolu apod. včetně základu a zemních prácí       
3. Způsob měření:       
Udává se počet kusů kompletní konstrukce nebo práce.</t>
  </si>
  <si>
    <t>917223</t>
  </si>
  <si>
    <t>SILNIČNÍ A CHODNÍKOVÉ OBRUBY Z BETONOVÝCH OBRUBNÍKŮ ŠÍŘ 100MM</t>
  </si>
  <si>
    <t>12,7*2=25,400 [A]</t>
  </si>
  <si>
    <t>Položka zahrnuje:       
dodání a pokládku betonových obrubníků o rozměrech předepsaných zadávací dokumentací       
betonové lože i boční betonovou opěrku.</t>
  </si>
  <si>
    <t>924510</t>
  </si>
  <si>
    <t>NÁSTUPIŠTĚ MOSTOVÉHO TYPU S VELKOPLOŠNÝMI INTEGROVANÝMI NÁSTUPIŠTNÍMI DESKAMI</t>
  </si>
  <si>
    <t>včetně všech povrchových úprav a vodících a varovných pásů</t>
  </si>
  <si>
    <t>od km 8,367 - km 8,427 + rampa 60+10=70,000 [A]</t>
  </si>
  <si>
    <t>1. Položka obsahuje:       
 – dodávku veškerých prvků a částí daného typu nástupiště dle odpovídajících vzorových listů a TKP včetně výplňových desek       
 – zřízení nástupiště mostového typu pro požadovanou osovou vzdálenost kolejí i výšku nástupní hrany nad TK       
 – slepá zakončení nástupiště       
 – kabelovou trasu včetně kabelových komor s poklopy       
 – přípravu pro osvětlení, tj. vyvrtání otvorů a příprava upevnění osvětlení šrouby       
 – příplatky za ztížené podmínky při práci v kolejišti, např. za překážky na straně koleje ap.       
2. Položka neobsahuje:       
 – zemní práce, tj. odkopávky, hloubení rýh, násypy, zásypy ad.       
 – zvláštní zakládání       
 – náklady na zřízení zpevněné plochy nástupiště vyjma konzolových desek, např. ze zámkové dlažby, asfaltu ap. včetně konstrukčních vrstev       
 – jiná zakončení nástupiště, např. schůdky apod.       
 – zábradlí, osvětlení, přístřešky, mobiliář nástupiště, orientační a informační systém, kamerový systém, přístupové komunikace ap.       
3. Způsob měření:       
Měří se vždy délka nástupní hrany nástupiště podél přilehlé koleje v metrech délkových, a to i u oboustranných nástupišť.</t>
  </si>
  <si>
    <t>924913</t>
  </si>
  <si>
    <t>NÁSTUPIŠTĚ - OPTICKÉ ZNAČENÍ NÁTĚREM ŠÍŘKY 0,15 M, ODSTÍN ŽLUTÁ 6200</t>
  </si>
  <si>
    <t>1. Položka obsahuje:       
 – příprava a očištění podkladu       
 – dodání a aplikace nátěrové hmoty       
2. Položka neobsahuje:       
 X       
3. Způsob měření:       
Měří se metr délkový.</t>
  </si>
  <si>
    <t>R93753</t>
  </si>
  <si>
    <t>MOBILIÁŘ - KOVOVÉ KOŠE NA ODPADKY</t>
  </si>
  <si>
    <t>Dodávka a doprava mobiliáře bude provedena na základě požadovaného místa a času (součástí nabídky) objednatelem.</t>
  </si>
  <si>
    <t>Položka zahrnuje:      
- montáž a osazení kompletního zařízení, předepsaného zadávací dokumentací      
- vnitrostaveništní dopravu      
- nezbytné zemní práce a základové konstrukce      
- předepsanou povrchovou úpravu (nátěry a pod.)      
Pozn.: materiál uvedený v textu představuje rozhodující podíl ve výrobku</t>
  </si>
  <si>
    <t>93767</t>
  </si>
  <si>
    <t>MOBILIÁŘ - PŘÍSTŘEŠKY PRO ZASTÁVKY VEŘEJNÉ DOPRAVY</t>
  </si>
  <si>
    <t>Přístřešek řady IVOX dle Ž15 1.1 Přístřešek standard</t>
  </si>
  <si>
    <t>Položka zahrnuje:       
- montáž, osazení a dodávku kompletního zařízení, předepsaného zadávací dokumentací       
- mimostavništní a vnitrostaveništní dopravu       
- nezbytné zemní práce a základové konstrukce       
- předepsanou povrchovou úpravu (nátěry a pod.)       
Pozn.: materiál uvedený v textu představuje rozhodující podíl ve výrobku</t>
  </si>
  <si>
    <t>43</t>
  </si>
  <si>
    <t>R923432</t>
  </si>
  <si>
    <t>NÁVĚST "MÍSTO ZASTAVENÍ"</t>
  </si>
  <si>
    <t>D.2.1.5</t>
  </si>
  <si>
    <t>Ostatní inženýrské objekty</t>
  </si>
  <si>
    <t xml:space="preserve">  SO 10-86-01</t>
  </si>
  <si>
    <t>Zast. Dýšina - Osvětlení nástupiště</t>
  </si>
  <si>
    <t>SO 10-86-01</t>
  </si>
  <si>
    <t>R701AAA</t>
  </si>
  <si>
    <t>VYTYČENÍ TRASY VENKOVNÍHO SILOVÉHO VEDENÍ NN A VN V PŘEHLEDNÉM TERÉNU (TÉŽ V OBCI)</t>
  </si>
  <si>
    <t>KM</t>
  </si>
  <si>
    <t>R</t>
  </si>
  <si>
    <t>Položka obsahuje: Pochůzka projektovanou trasou kabelového vedení, vyznačení trasy kabelu číslovanými kolíky nebo psanými značkami včetně zhotovení a číslování kolíků. Stanovení a označení míst pro kabelové prostupy a podchodové štoly a vyznačení překážek. Dále obsahuje cenu za pom. mechanismy včetně všech ostatních vedlejších nákladů.</t>
  </si>
  <si>
    <t>R701AAEB</t>
  </si>
  <si>
    <t>VYTYČENÍ KABELOVÉHO VEDENÍ - PEVNÁ ČÁSTKA</t>
  </si>
  <si>
    <t>Pevné náklady za vytýčení kabelového vedení</t>
  </si>
  <si>
    <t>R13173</t>
  </si>
  <si>
    <t>HLOUBENÍ JAM ZAPAŽ I NEPAŽ TŘ. I</t>
  </si>
  <si>
    <t>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</si>
  <si>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R13273</t>
  </si>
  <si>
    <t>HLOUBENÍ RÝH ŠÍŘ DO 2M PAŽ I NEPAŽ TŘ. I</t>
  </si>
  <si>
    <t>0,35*0,8*160+0,65*1,4*6</t>
  </si>
  <si>
    <t>R701CFB</t>
  </si>
  <si>
    <t>ZŘÍZENÍ KAB.LOŽE Z KOPANÉHO PÍSKU BEZ ZAKRYTÍ V RÝZE DO Š.65CM, TL.VRSTVY 10CM</t>
  </si>
  <si>
    <t>1. Položka obsahuje: – veškeré zemní práce včetně dodání zásypového materiálu 2. Položka neobsahuje: X 3. Způsob měření: Měří se metr délkový.</t>
  </si>
  <si>
    <t>702312</t>
  </si>
  <si>
    <t>ZAKRYTÍ KABELŮ VÝSTRAŽNOU FÓLIÍ ŠÍŘKY PŘES 20 DO 40 CM</t>
  </si>
  <si>
    <t>1. Položka obsahuje: – přípravu podkladu pro osazení 2. Položka neobsahuje: X 3. Způsob měření: Měří se metr délkový.</t>
  </si>
  <si>
    <t>R17411</t>
  </si>
  <si>
    <t>ZÁSYP JAM A RÝH ZEMINOU SE ZHUTNĚNÍM</t>
  </si>
  <si>
    <t>0,35*0,7*160+0,65*1,4*6+0,8</t>
  </si>
  <si>
    <t>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- udržování úložiště a jeho ochrana proti vodě - odvedení nebo obvedení vody v okolí úložiště a v úložišti - veškeré pomocné konstrukce umožňující provedení zemní konstrukce (příjezdy, sjezdy, nájezdy, lešení,</t>
  </si>
  <si>
    <t>18214</t>
  </si>
  <si>
    <t>ÚPRAVA POVRCHŮ SROVNÁNÍM ÚZEMÍ V TL DO 0,25M</t>
  </si>
  <si>
    <t>0,35*160</t>
  </si>
  <si>
    <t>položka zahrnuje srovnání výškových rozdílů terénu</t>
  </si>
  <si>
    <t>R702212</t>
  </si>
  <si>
    <t>KABELOVÁ CHRÁNIČKA ZEMNÍ DN PŘES 100 DO 200 MM</t>
  </si>
  <si>
    <t>1. Položka obsahuje: – proražení otvoru zdivem o průřezu od 0,01 do 0,025m2 – úpravu a začištění omítky po montáži vedení – pomocné mechanismy 2. Položka neobsahuje: – protipožární ucpávku 3. Způsob měření:</t>
  </si>
  <si>
    <t>701004</t>
  </si>
  <si>
    <t>VYHLEDÁVACÍ MARKER ZEMNÍ</t>
  </si>
  <si>
    <t>Technická specifikace položky odpovídá příslušné cenové soustavě</t>
  </si>
  <si>
    <t>R742O17</t>
  </si>
  <si>
    <t>VYHLEDÁNÍ STÁVAJÍCÍHO KABELU (MĚŘENÍ, SONDA)</t>
  </si>
  <si>
    <t>1. Položka obsahuje: – vyhledání stávajícího kabelu vn/nn v obvodu žel. stanice, na trati vč. výkopu sondy a veškerého příslušenství 2. Položka neobsahuje: X 3. Způsob měření: Udává se počet kusů kompletní konstrukce nebo práce.</t>
  </si>
  <si>
    <t>R87433</t>
  </si>
  <si>
    <t>POUZDRO STOŽÁRU Z TRUB PLASTOVÝ PRŮMĚRU DO 150 MM</t>
  </si>
  <si>
    <t>POUZDRO STOŽÁRU Z TRUB PLASTOVÝ PRŮMĚRU DO 150 MM, VČ. VÝPLNĚ PROSTORU PÍSKEM (MEZI STOŽÁREM A POUZDREM) - DODÁVKA A MONTÁŽ</t>
  </si>
  <si>
    <t>R36135</t>
  </si>
  <si>
    <t>BEDNĚNÍ PRO ZÁKLAD STOŽÁRU</t>
  </si>
  <si>
    <t>BEDNĚNÍ PRO ZÁKLAD STOŽÁRU - DODÁVKA A MONTÁŽ</t>
  </si>
  <si>
    <t>R015111</t>
  </si>
  <si>
    <t>907</t>
  </si>
  <si>
    <t>POPLATKY ZA LIKVIDACI ODPADŮ NEKONTAMINOVANÝCH - 17 05 04 VYTĚŽENÉ ZEMINY A HORNINY - I. TŘÍDA TĚŽITELNOSTI), VČETNĚ DOPRAVY</t>
  </si>
  <si>
    <t>1. Položka obsahuje:      
 – veškeré poplatky provozovateli skládky, recyklační linky nebo jiného zařízení na zpracování nebo likvidaci odpadů související s převzetím, uložením, zpracováním nebo likvidací odpadu      
- náklady spojené s dopravou odpadu z místa stavby na místo převzetí provozovatelem skládky, recyklační linky nebo jiného zařízení na zpracování nebo likvidaci odpadů      
- náklady spojené s vyložením a manipulací s materiálem v místě skládky      
2. Položka neobsahuje:      
 – náklady spojené s naložením a manipulací s materiálem      
3. Způsob měření:      
(měrná jednotka - nejčastěji Tuna) určující množství odpadu vytříděného v souladu se zákonem č. 541/2020 Sb., o nakládání s odpady, v platném znění.</t>
  </si>
  <si>
    <t>R2911</t>
  </si>
  <si>
    <t>OSTATNÍ POŽADAVKY - GEODETICKÉ ZAMĚŘENÍ</t>
  </si>
  <si>
    <t>HM</t>
  </si>
  <si>
    <t>zahrnuje veškeré náklady spojené s objednatelem požadovanými pracemi</t>
  </si>
  <si>
    <t>Pokládka, montáž</t>
  </si>
  <si>
    <t>17</t>
  </si>
  <si>
    <t>743621</t>
  </si>
  <si>
    <t>ROZVADĚČ PRO DRÁŽNÍ OSVĚTLENÍ SILOVÝ NAPÁJECÍ BEZ PLC ŘÍDÍCÍHO SYSTÉMU DO 6 KUSŮ TŘÍFÁZOVÝCH VĚTVÍ</t>
  </si>
  <si>
    <t>1. Položka obsahuje:  – instalaci rozvaděče do terénu/rozvodny včetně nastavení a oživení, zhotovení výrobní dokumentace  – technický popis viz. projektová dokumentace 2. Položka neobsahuje:  – zemní práce 3. Způsob měření: Udává se počet kusů kompletní konstrukce nebo práce.</t>
  </si>
  <si>
    <t>R743644</t>
  </si>
  <si>
    <t>ROZVADĚČ PRO DRÁŽNÍ OSVĚTLENÍ - SPÍNACÍ HODINY PROGRAMOVATELNÉ SE SOUMRAKOVÝM ČIDLEM</t>
  </si>
  <si>
    <t>1. Položka obsahuje:      
– veškeré příslušenství      
– technický popis viz. projektová dokumentace      
2. Položka neobsahuje:      
X      
3. Způsob měření:</t>
  </si>
  <si>
    <t>743F22</t>
  </si>
  <si>
    <t>SKŘÍŇ ELEKTROMĚROVÁ V KOMPAKTNÍM PILÍŘI PRO PŘÍMÉ MĚŘENÍ DO 80 A DVOUSAZBOVÉ VČETNĚ VÝSTROJE</t>
  </si>
  <si>
    <t>1. Položka obsahuje:  – instalaci do terénu vč. prefabrikovaného základu a zapojení  – technický popis viz. projektová dokumentace 2. Položka neobsahuje:  – zemní práce 3. Způsob měření: Udává se počet kusů kompletní konstrukce nebo práce.</t>
  </si>
  <si>
    <t>R743EF</t>
  </si>
  <si>
    <t>SOKL PRO ROZVADĚČE VČ. ZÁKLADOVÉHO DÍLU</t>
  </si>
  <si>
    <t>SOKL PRO ROZVADĚČE  VČ. ZÁKLADOVÉHO DÍLU - DODÁVKA A MONTÁŽ</t>
  </si>
  <si>
    <t>R899121</t>
  </si>
  <si>
    <t>OCHRANNÝ RÁM (KLEC) ROZVADĚČE, ŽÁROVĚ ZINKOVANÝ - DODÁVKA A MONTÁŽ</t>
  </si>
  <si>
    <t>Dodávka a montáž ochranné klece pro sestavu plastových pilířových rozvaděčů</t>
  </si>
  <si>
    <t>744633</t>
  </si>
  <si>
    <t>JISTIČ TŘÍPÓLOVÝ (10 KA) OD 13 DO 20 A</t>
  </si>
  <si>
    <t>1. Položka obsahuje:  – veškerý spojovací materiál vč. připojovacího vedení  – technický popis viz. projektová dokumentace  2. Položka neobsahuje:  X 3. Způsob měření: Udává se počet kusů kompletní konstrukce nebo práce.</t>
  </si>
  <si>
    <t>744O14</t>
  </si>
  <si>
    <t>ELEKTROMĚR</t>
  </si>
  <si>
    <t>R703411</t>
  </si>
  <si>
    <t>ELEKTROINSTALAČNÍ TRUBKA PLASTOVÁ VČETNĚ UPEVNĚNÍ A PŘÍSLUŠENSTVÍ DN PRŮMĚRU DO 25 MM</t>
  </si>
  <si>
    <t>1. Položka obsahuje:      
– přípravu podkladu pro osazení      
2. Položka neobsahuje:      
X      
3. Způsob měření:</t>
  </si>
  <si>
    <t>703511</t>
  </si>
  <si>
    <t>ELEKTROINSTALAČNÍ LIŠTA ŠÍŘKY DO 30 MM</t>
  </si>
  <si>
    <t>R743111</t>
  </si>
  <si>
    <t>OSVĚTLOVACÍ STOŽÁR SKLOPNÝ ŽÁROVĚ ZINKOVANÝ DÉLKY DO 6 M</t>
  </si>
  <si>
    <t>1. Položka obsahuje:      
– základovou konstrukci a veškeré příslušenství      
– připojovací svorkovnici ve třídě izolace II ( pro 2x svítidlo ) a kabelové vedení ke svítidlům      
– uzavírací nátěr, technický popis viz. projektová dokumentace      
2. Položka neobsahuje:      
– zemní práce, betonový základ, svítidlo, výložník      
3. Způsob měření:</t>
  </si>
  <si>
    <t>743164</t>
  </si>
  <si>
    <t>OSVĚTLOVACÍ STOŽÁR - PRUŽINOVÉ SKLOPNÉ ZAŘÍZENÍ</t>
  </si>
  <si>
    <t>R743AAA</t>
  </si>
  <si>
    <t>OSVĚTLOVACÍ STOŽÁR SKLOPNÝ VÝŠKY DO 6M - CHEMICKÉ KOTVENÍ</t>
  </si>
  <si>
    <t>Osvětlovací stožár sklopný výšky do 6m - chemické kotvení pro ukotvení jednoho stožáru - dodávka a montáž</t>
  </si>
  <si>
    <t>R743151</t>
  </si>
  <si>
    <t>OSVĚTLOVACÍ STOŽÁR - STOŽÁROVÁ ROZVODNICE S 1-2 JISTÍCÍMI PRVKY</t>
  </si>
  <si>
    <t>1. Položka obsahuje:  – veškeré příslušenství, technický popis viz. projektová dokumentace  2. Položka neobsahuje:  X 3. Způsob měření: Udává se počet kusů kompletní konstrukce nebo práce.</t>
  </si>
  <si>
    <t>R742G12</t>
  </si>
  <si>
    <t>KABEL NN DVOU- A TŘÍŽÍLOVÝ CU S PLASTOVOU IZOLACÍ OD 4 DO 16 MM2</t>
  </si>
  <si>
    <t>1. Položka obsahuje:      
– manipulace a uložení kabelu (do země, chráničky, kanálu, na rošty, na TV a pod.)      
2. Položka neobsahuje:      
– příchytky, spojky, koncovky, chráničky apod.      
3. Způsob měření:</t>
  </si>
  <si>
    <t>R742H12</t>
  </si>
  <si>
    <t>KABEL NN ČTYŘ- A PĚTIŽÍLOVÝ CU S PLASTOVOU IZOLACÍ OD 4 DO 16 MM2</t>
  </si>
  <si>
    <t>1. Položka obsahuje: – manipulace a uložení kabelu (do země, chráničky, kanálu, na rošty, na TV a pod.) 2. Položka neobsahuje: – příchytky, spojky, koncovky, chráničky apod. 3. Způsob měření:</t>
  </si>
  <si>
    <t>742L12</t>
  </si>
  <si>
    <t>UKONČENÍ DVOU AŽ PĚTIŽÍLOVÉHO KABELU V ROZVADĚČI NEBO NA PŘÍSTROJI OD 4 DO 16 MM2</t>
  </si>
  <si>
    <t>R75IJ12</t>
  </si>
  <si>
    <t>MĚŘENÍ A ZKOUŠENÍ KABELŮ, VČ. PROTOKOLŮ</t>
  </si>
  <si>
    <t>1. Položka obsahuje: – práce spojené s měřením specifikované kabelizace specifikovaným způsobem včetně potřebného drobného montážního materiálu – veškeré potřebné mechanizmy (měřicí přístroje a měřící příslušenství), včetně obsluhy, náklady na mzdy a přibližné (průměrné) náklady na pořízení potřebných materiálů včetně všech ostatních vedlejších nákladů 2. Položka neobsahuje: X 3. Způsob měření: Udává se vždy pár, tj. po dvou KUSech.</t>
  </si>
  <si>
    <t>743472</t>
  </si>
  <si>
    <t>SVÍTIDLO DRÁŽNÍ LED, MIN. IP 54, ELEKTRONICKÝ PŘEDŘADNÍK, PŘES 10 DO 25 W</t>
  </si>
  <si>
    <t>1. Položka obsahuje:  – zdroj a veškeré příslušenství  – technický popis viz. projektová dokumentace 2. Položka neobsahuje:  X 3. Způsob měření: Udává se počet kusů kompletní konstrukce nebo práce.</t>
  </si>
  <si>
    <t>R743486</t>
  </si>
  <si>
    <t>SVÍTIDLO DRÁŽNÍ - MONTÁŽ SVÍTIDLA NA OSVĚTLOVACÍ STOŽÁR DO VÝŠKY 15 M</t>
  </si>
  <si>
    <t>1. Položka obsahuje:      
– montáž zařízení      
2. Položka neobsahuje:      
X      
3. Způsob měření:</t>
  </si>
  <si>
    <t>743451</t>
  </si>
  <si>
    <t>SVÍTIDLO DRÁŽNÍ ZÁŘIVKOVÉ ANTIVANDAL KOVOVÉ, MIN. IP 65, TŘÍDA II, ELEKTRONICKÝ PŘEDŘADNÍK, DO 40 W</t>
  </si>
  <si>
    <t>743485</t>
  </si>
  <si>
    <t>SVÍTIDLO DRÁŽNÍ - MONTÁŽ NÁSTĚNNÉHO, PŘISAZENÉHO NEBO ZÁVĚSNÉHO SVÍTIDLA</t>
  </si>
  <si>
    <t>38</t>
  </si>
  <si>
    <t>747111</t>
  </si>
  <si>
    <t>KONTROLA SILOVÝCH ROZVADĚČŮ NN, 1 POLE</t>
  </si>
  <si>
    <t>747701</t>
  </si>
  <si>
    <t>DOKONČOVACÍ MONTÁŽNÍ PRÁCE NA ELEKTRICKÉM ZAŘÍZENÍ</t>
  </si>
  <si>
    <t>HOD</t>
  </si>
  <si>
    <t>40</t>
  </si>
  <si>
    <t>741911</t>
  </si>
  <si>
    <t>UZEMŇOVACÍ VODIČ V ZEMI FEZN DO 120 MM2</t>
  </si>
  <si>
    <t>1. Položka obsahuje: – přípravu podkladu pro osazení – měření, dělení, spojování, tvarování – ochranný nátěr spojů a při průchodu vodiče nad terén apod. dle příslušných norem 2. Položka neobsahuje: – zemní práce – ochranu vodiče - chráničky apod. 3. Způsob měření:</t>
  </si>
  <si>
    <t>741B11</t>
  </si>
  <si>
    <t>ZEMNÍCÍ TYČ FEZN DÉLKY DO 2 M</t>
  </si>
  <si>
    <t>R759999</t>
  </si>
  <si>
    <t>PODÍL PŘIDRUŽENÝCH MONTÁŽNÍCH PRACÍ A MATERIÁLU</t>
  </si>
  <si>
    <t>podíl přidružených motážních prací a materiálu</t>
  </si>
  <si>
    <t>Ostatní</t>
  </si>
  <si>
    <t>R29611</t>
  </si>
  <si>
    <t>OSTATNÍ POŽADAVKY - ODBORNÝ DOZOR</t>
  </si>
  <si>
    <t>Odborný dozor správce zařízení</t>
  </si>
  <si>
    <t>44</t>
  </si>
  <si>
    <t>R75E126</t>
  </si>
  <si>
    <t>OŽIVENÍ, NASTAVENÍ A ODZKOUŠENÍ SYSTÉMU</t>
  </si>
  <si>
    <t>45</t>
  </si>
  <si>
    <t>747541</t>
  </si>
  <si>
    <t>MĚŘENÍ INTENZITY OSVĚTLENÍ INSTALOVANÉHO V ROZSAHU TOHOTO SO/PS</t>
  </si>
  <si>
    <t>R747EDA</t>
  </si>
  <si>
    <t>VÝPOČET OSVĚTLENÍ</t>
  </si>
  <si>
    <t>VÝPOČET OSVĚTLENÍ - ZPRACOVÁNÍ VÝPOČTU, VČ. DOKUMENTACE</t>
  </si>
  <si>
    <t>747704</t>
  </si>
  <si>
    <t>ZAŠKOLENÍ OBSLUHY</t>
  </si>
  <si>
    <t>R75E1C7</t>
  </si>
  <si>
    <t>PROTOKOL UTZ</t>
  </si>
  <si>
    <t>1. Položka obsahuje: – protokol autorizovanou osobou podle požadavku ČSN, včetně hodnocení 2. Položka neobsahuje: X 3. Způsob měření:</t>
  </si>
  <si>
    <t>75E127</t>
  </si>
  <si>
    <t>CELKOVÁ PROHLÍDKA ZAŘÍZENÍ A VYHOTOVENÍ REVIZNÍ ZPRÁVY</t>
  </si>
  <si>
    <t>D.9.8</t>
  </si>
  <si>
    <t>SO 98-98 Všeobecný objekt</t>
  </si>
  <si>
    <t xml:space="preserve">  SO 98-98</t>
  </si>
  <si>
    <t>Všeobecný objekt</t>
  </si>
  <si>
    <t>SO 98-98</t>
  </si>
  <si>
    <t>ROST01</t>
  </si>
  <si>
    <t>Zajištění vydání osvědčení o shodě notifikovanou osobou</t>
  </si>
  <si>
    <t>Zajištění vydání osvědčení o shodě notifikovanou osobou v předepsaném rozsahu a počtu dle VTP a ZTP</t>
  </si>
  <si>
    <t>v předepsaném rozsahu a počtu dle VTP a ZTP</t>
  </si>
  <si>
    <t>"Položka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 
Položka zahrnuje  všechny nezbytné práce, náklady a zařízení  včetně  všech doprav a pomocného materiálu nutných  pro uskutečnění dané činnosti."</t>
  </si>
  <si>
    <t>ROST02</t>
  </si>
  <si>
    <t>Osvědčení o bezpečnosti před uvedením do provozu</t>
  </si>
  <si>
    <t>Zajištění vydání osvědčení o bezpečnosti před uvedením do provozu.</t>
  </si>
  <si>
    <t>"Položka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 
Položka zahrnuje  všechny nezbytné práce, náklady a zařízení  včetně  všech doprav a pomocného materiálu nutných  pro uskutečnění dané činnosti."</t>
  </si>
  <si>
    <t>ROST03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</si>
  <si>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</si>
  <si>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</si>
  <si>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</si>
  <si>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</si>
  <si>
    <t>DOKUMENTACE STAVBY</t>
  </si>
  <si>
    <t>RVSEOB01</t>
  </si>
  <si>
    <t>Dokumentace skutečného provedení stavby, geodetická část</t>
  </si>
  <si>
    <t>Vypracování vybrané části dokumentace skutečného provedení (DSPS)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</si>
  <si>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geodetické části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 Zhotovitel bude postupovat dle požadavků na obsahovou náležitost této části DSPS, která je uvedená v interním předpisu Objednatele - SŽ SM011 Dokumentace staveb Správy železnic, státní organizace. Položka zahrnuje odevzdání dokumentace v předepsaném počtu v listinné i elektronické formě uvedeném v ZTP a VTP.</t>
  </si>
  <si>
    <t>RVSEOB02</t>
  </si>
  <si>
    <t>Dokumentace skutečného provedení stavby, technická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</si>
  <si>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</si>
  <si>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RVSEOB03</t>
  </si>
  <si>
    <t>Dokumentace skutečného provedení stavby, dokladová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</si>
  <si>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doložení dokladů a podkladů pro předání stavby a její kolaudace v předepsané formě a počtu v listinné i elektronické formě. Zhotovitel bude postupovat dle požadavků na obsahovou náležitost této části DSPS, která je uvedená v interním předpisu Objednatele - SŽ SM011 Dokumentace staveb Správy železnic, státní organizace.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</si>
</sst>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0+C10+C12+C14+C16</f>
      </c>
    </row>
    <row r="7" spans="2:3" ht="12.75" customHeight="1">
      <c r="B7" s="8" t="s">
        <v>7</v>
      </c>
      <c r="C7" s="10">
        <f>0+E10+E12+E14+E16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'SO 10-10-01'!K8+'SO 10-10-01'!M8</f>
      </c>
      <c r="D11" s="14">
        <f>C11*0.21</f>
      </c>
      <c r="E11" s="14">
        <f>C11+D11</f>
      </c>
      <c r="F11" s="13">
        <f>'SO 10-10-01'!T7</f>
      </c>
    </row>
    <row r="12" spans="1:6" ht="12.75">
      <c r="A12" s="11" t="s">
        <v>299</v>
      </c>
      <c r="B12" s="12" t="s">
        <v>300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301</v>
      </c>
      <c r="B13" s="12" t="s">
        <v>300</v>
      </c>
      <c r="C13" s="14">
        <f>'SO 10-12-01.1'!K8+'SO 10-12-01.1'!M8</f>
      </c>
      <c r="D13" s="14">
        <f>C13*0.21</f>
      </c>
      <c r="E13" s="14">
        <f>C13+D13</f>
      </c>
      <c r="F13" s="13">
        <f>'SO 10-12-01.1'!T7</f>
      </c>
    </row>
    <row r="14" spans="1:6" ht="12.75">
      <c r="A14" s="11" t="s">
        <v>412</v>
      </c>
      <c r="B14" s="12" t="s">
        <v>413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414</v>
      </c>
      <c r="B15" s="12" t="s">
        <v>415</v>
      </c>
      <c r="C15" s="14">
        <f>'SO 10-86-01'!K8+'SO 10-86-01'!M8</f>
      </c>
      <c r="D15" s="14">
        <f>C15*0.21</f>
      </c>
      <c r="E15" s="14">
        <f>C15+D15</f>
      </c>
      <c r="F15" s="13">
        <f>'SO 10-86-01'!T7</f>
      </c>
    </row>
    <row r="16" spans="1:6" ht="12.75">
      <c r="A16" s="11" t="s">
        <v>562</v>
      </c>
      <c r="B16" s="12" t="s">
        <v>563</v>
      </c>
      <c r="C16" s="14">
        <f>0+C17</f>
      </c>
      <c r="D16" s="14">
        <f>C16*0.21</f>
      </c>
      <c r="E16" s="14">
        <f>0+E17</f>
      </c>
      <c r="F16" s="13">
        <f>0+F17</f>
      </c>
    </row>
    <row r="17" spans="1:6" ht="12.75">
      <c r="A17" s="11" t="s">
        <v>564</v>
      </c>
      <c r="B17" s="12" t="s">
        <v>565</v>
      </c>
      <c r="C17" s="14">
        <f>'SO 98-98'!K8+'SO 98-98'!M8</f>
      </c>
      <c r="D17" s="14">
        <f>C17*0.21</f>
      </c>
      <c r="E17" s="14">
        <f>C17+D17</f>
      </c>
      <c r="F17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27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28</v>
      </c>
    </row>
    <row r="4" spans="1:16" ht="32" customHeight="1">
      <c r="A4" s="24" t="s">
        <v>20</v>
      </c>
      <c r="B4" s="25" t="s">
        <v>29</v>
      </c>
      <c r="C4" s="27" t="s">
        <v>14</v>
      </c>
      <c r="E4" s="26" t="s">
        <v>15</v>
      </c>
      <c r="O4" t="s">
        <v>24</v>
      </c>
      <c r="P4" t="s">
        <v>28</v>
      </c>
    </row>
    <row r="5" spans="1:16" ht="12.75" customHeight="1">
      <c r="A5" s="23" t="s">
        <v>30</v>
      </c>
      <c r="B5" s="23" t="s">
        <v>31</v>
      </c>
      <c r="C5" s="23" t="s">
        <v>32</v>
      </c>
      <c r="D5" s="23" t="s">
        <v>33</v>
      </c>
      <c r="E5" s="23" t="s">
        <v>34</v>
      </c>
      <c r="F5" s="23" t="s">
        <v>35</v>
      </c>
      <c r="G5" s="23" t="s">
        <v>36</v>
      </c>
      <c r="H5" s="23" t="s">
        <v>37</v>
      </c>
      <c r="I5" s="23" t="s">
        <v>38</v>
      </c>
      <c r="J5" s="23"/>
      <c r="K5" s="23"/>
      <c r="L5" s="23" t="s">
        <v>39</v>
      </c>
      <c r="M5" s="23"/>
      <c r="N5" s="23" t="s">
        <v>43</v>
      </c>
      <c r="O5" t="s">
        <v>25</v>
      </c>
      <c r="P5" t="s">
        <v>28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40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41</v>
      </c>
      <c r="K7" s="23" t="s">
        <v>42</v>
      </c>
      <c r="L7" s="23" t="s">
        <v>41</v>
      </c>
      <c r="M7" s="23" t="s">
        <v>42</v>
      </c>
      <c r="N7" s="23"/>
      <c r="S7" t="s">
        <v>44</v>
      </c>
      <c r="T7">
        <f>COUNTIFS(L8:L190,"=0",A8:A190,"P")+COUNTIFS(L8:L190,"",A8:A190,"P")+SUM(Q8:Q190)</f>
      </c>
    </row>
    <row r="8" spans="1:13" ht="12.75">
      <c r="A8" t="s">
        <v>45</v>
      </c>
      <c r="C8" s="28" t="s">
        <v>46</v>
      </c>
      <c r="E8" s="30" t="s">
        <v>17</v>
      </c>
      <c r="J8" s="29">
        <f>0+J9+J30+J51+J68+J73+J82+J127+J136+J149</f>
      </c>
      <c r="K8" s="29">
        <f>0+K9+K30+K51+K68+K73+K82+K127+K136+K149</f>
      </c>
      <c r="L8" s="29">
        <f>0+L9+L30+L51+L68+L73+L82+L127+L136+L149</f>
      </c>
      <c r="M8" s="29">
        <f>0+M9+M30+M51+M68+M73+M82+M127+M136+M149</f>
      </c>
    </row>
    <row r="9" spans="1:13" ht="12.75">
      <c r="A9" t="s">
        <v>47</v>
      </c>
      <c r="C9" s="31" t="s">
        <v>48</v>
      </c>
      <c r="E9" s="33" t="s">
        <v>49</v>
      </c>
      <c r="J9" s="32">
        <f>0</f>
      </c>
      <c r="K9" s="32">
        <f>0</f>
      </c>
      <c r="L9" s="32">
        <f>0+L10+L14+L18+L22+L26</f>
      </c>
      <c r="M9" s="32">
        <f>0+M10+M14+M18+M22+M26</f>
      </c>
    </row>
    <row r="10" spans="1:16" ht="25.5">
      <c r="A10" t="s">
        <v>50</v>
      </c>
      <c r="B10" s="34" t="s">
        <v>28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824.097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28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59</v>
      </c>
    </row>
    <row r="13" spans="1:5" ht="140.25">
      <c r="A13" t="s">
        <v>60</v>
      </c>
      <c r="E13" s="39" t="s">
        <v>61</v>
      </c>
    </row>
    <row r="14" spans="1:16" ht="25.5">
      <c r="A14" t="s">
        <v>50</v>
      </c>
      <c r="B14" s="34" t="s">
        <v>26</v>
      </c>
      <c r="C14" s="34" t="s">
        <v>62</v>
      </c>
      <c r="D14" s="35" t="s">
        <v>52</v>
      </c>
      <c r="E14" s="6" t="s">
        <v>63</v>
      </c>
      <c r="F14" s="36" t="s">
        <v>54</v>
      </c>
      <c r="G14" s="37">
        <v>1156.572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28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58</v>
      </c>
      <c r="E16" s="40" t="s">
        <v>64</v>
      </c>
    </row>
    <row r="17" spans="1:5" ht="140.25">
      <c r="A17" t="s">
        <v>60</v>
      </c>
      <c r="E17" s="39" t="s">
        <v>61</v>
      </c>
    </row>
    <row r="18" spans="1:16" ht="25.5">
      <c r="A18" t="s">
        <v>50</v>
      </c>
      <c r="B18" s="34" t="s">
        <v>65</v>
      </c>
      <c r="C18" s="34" t="s">
        <v>66</v>
      </c>
      <c r="D18" s="35" t="s">
        <v>52</v>
      </c>
      <c r="E18" s="6" t="s">
        <v>67</v>
      </c>
      <c r="F18" s="36" t="s">
        <v>54</v>
      </c>
      <c r="G18" s="37">
        <v>153.44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28</v>
      </c>
    </row>
    <row r="19" spans="1:5" ht="12.75">
      <c r="A19" s="35" t="s">
        <v>56</v>
      </c>
      <c r="E19" s="39" t="s">
        <v>68</v>
      </c>
    </row>
    <row r="20" spans="1:5" ht="12.75">
      <c r="A20" s="35" t="s">
        <v>58</v>
      </c>
      <c r="E20" s="40" t="s">
        <v>69</v>
      </c>
    </row>
    <row r="21" spans="1:5" ht="140.25">
      <c r="A21" t="s">
        <v>60</v>
      </c>
      <c r="E21" s="39" t="s">
        <v>61</v>
      </c>
    </row>
    <row r="22" spans="1:16" ht="25.5">
      <c r="A22" t="s">
        <v>50</v>
      </c>
      <c r="B22" s="34" t="s">
        <v>70</v>
      </c>
      <c r="C22" s="34" t="s">
        <v>71</v>
      </c>
      <c r="D22" s="35" t="s">
        <v>52</v>
      </c>
      <c r="E22" s="6" t="s">
        <v>72</v>
      </c>
      <c r="F22" s="36" t="s">
        <v>54</v>
      </c>
      <c r="G22" s="37">
        <v>0.099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28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58</v>
      </c>
      <c r="E24" s="40" t="s">
        <v>73</v>
      </c>
    </row>
    <row r="25" spans="1:5" ht="140.25">
      <c r="A25" t="s">
        <v>60</v>
      </c>
      <c r="E25" s="39" t="s">
        <v>61</v>
      </c>
    </row>
    <row r="26" spans="1:16" ht="25.5">
      <c r="A26" t="s">
        <v>50</v>
      </c>
      <c r="B26" s="34" t="s">
        <v>27</v>
      </c>
      <c r="C26" s="34" t="s">
        <v>74</v>
      </c>
      <c r="D26" s="35" t="s">
        <v>52</v>
      </c>
      <c r="E26" s="6" t="s">
        <v>75</v>
      </c>
      <c r="F26" s="36" t="s">
        <v>54</v>
      </c>
      <c r="G26" s="37">
        <v>0.199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28</v>
      </c>
    </row>
    <row r="27" spans="1:5" ht="12.75">
      <c r="A27" s="35" t="s">
        <v>56</v>
      </c>
      <c r="E27" s="39" t="s">
        <v>52</v>
      </c>
    </row>
    <row r="28" spans="1:5" ht="12.75">
      <c r="A28" s="35" t="s">
        <v>58</v>
      </c>
      <c r="E28" s="40" t="s">
        <v>76</v>
      </c>
    </row>
    <row r="29" spans="1:5" ht="140.25">
      <c r="A29" t="s">
        <v>60</v>
      </c>
      <c r="E29" s="39" t="s">
        <v>61</v>
      </c>
    </row>
    <row r="30" spans="1:13" ht="12.75">
      <c r="A30" t="s">
        <v>47</v>
      </c>
      <c r="C30" s="31" t="s">
        <v>77</v>
      </c>
      <c r="E30" s="33" t="s">
        <v>78</v>
      </c>
      <c r="J30" s="32">
        <f>0</f>
      </c>
      <c r="K30" s="32">
        <f>0</f>
      </c>
      <c r="L30" s="32">
        <f>0+L31+L35+L39+L43+L47</f>
      </c>
      <c r="M30" s="32">
        <f>0+M31+M35+M39+M43+M47</f>
      </c>
    </row>
    <row r="31" spans="1:16" ht="12.75">
      <c r="A31" t="s">
        <v>50</v>
      </c>
      <c r="B31" s="34" t="s">
        <v>79</v>
      </c>
      <c r="C31" s="34" t="s">
        <v>80</v>
      </c>
      <c r="D31" s="35" t="s">
        <v>52</v>
      </c>
      <c r="E31" s="6" t="s">
        <v>81</v>
      </c>
      <c r="F31" s="36" t="s">
        <v>82</v>
      </c>
      <c r="G31" s="37">
        <v>70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28</v>
      </c>
    </row>
    <row r="32" spans="1:5" ht="12.75">
      <c r="A32" s="35" t="s">
        <v>56</v>
      </c>
      <c r="E32" s="39" t="s">
        <v>83</v>
      </c>
    </row>
    <row r="33" spans="1:5" ht="12.75">
      <c r="A33" s="35" t="s">
        <v>58</v>
      </c>
      <c r="E33" s="40" t="s">
        <v>52</v>
      </c>
    </row>
    <row r="34" spans="1:5" ht="38.25">
      <c r="A34" t="s">
        <v>60</v>
      </c>
      <c r="E34" s="39" t="s">
        <v>84</v>
      </c>
    </row>
    <row r="35" spans="1:16" ht="12.75">
      <c r="A35" t="s">
        <v>50</v>
      </c>
      <c r="B35" s="34" t="s">
        <v>85</v>
      </c>
      <c r="C35" s="34" t="s">
        <v>86</v>
      </c>
      <c r="D35" s="35" t="s">
        <v>52</v>
      </c>
      <c r="E35" s="6" t="s">
        <v>87</v>
      </c>
      <c r="F35" s="36" t="s">
        <v>88</v>
      </c>
      <c r="G35" s="37">
        <v>35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28</v>
      </c>
    </row>
    <row r="36" spans="1:5" ht="12.75">
      <c r="A36" s="35" t="s">
        <v>56</v>
      </c>
      <c r="E36" s="39" t="s">
        <v>89</v>
      </c>
    </row>
    <row r="37" spans="1:5" ht="12.75">
      <c r="A37" s="35" t="s">
        <v>58</v>
      </c>
      <c r="E37" s="40" t="s">
        <v>52</v>
      </c>
    </row>
    <row r="38" spans="1:5" ht="76.5">
      <c r="A38" t="s">
        <v>60</v>
      </c>
      <c r="E38" s="39" t="s">
        <v>90</v>
      </c>
    </row>
    <row r="39" spans="1:16" ht="12.75">
      <c r="A39" t="s">
        <v>50</v>
      </c>
      <c r="B39" s="34" t="s">
        <v>91</v>
      </c>
      <c r="C39" s="34" t="s">
        <v>92</v>
      </c>
      <c r="D39" s="35" t="s">
        <v>52</v>
      </c>
      <c r="E39" s="6" t="s">
        <v>93</v>
      </c>
      <c r="F39" s="36" t="s">
        <v>94</v>
      </c>
      <c r="G39" s="37">
        <v>1049.779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28</v>
      </c>
    </row>
    <row r="40" spans="1:5" ht="12.75">
      <c r="A40" s="35" t="s">
        <v>56</v>
      </c>
      <c r="E40" s="39" t="s">
        <v>95</v>
      </c>
    </row>
    <row r="41" spans="1:5" ht="102">
      <c r="A41" s="35" t="s">
        <v>58</v>
      </c>
      <c r="E41" s="40" t="s">
        <v>96</v>
      </c>
    </row>
    <row r="42" spans="1:5" ht="369.75">
      <c r="A42" t="s">
        <v>60</v>
      </c>
      <c r="E42" s="39" t="s">
        <v>97</v>
      </c>
    </row>
    <row r="43" spans="1:16" ht="12.75">
      <c r="A43" t="s">
        <v>50</v>
      </c>
      <c r="B43" s="34" t="s">
        <v>98</v>
      </c>
      <c r="C43" s="34" t="s">
        <v>99</v>
      </c>
      <c r="D43" s="35" t="s">
        <v>52</v>
      </c>
      <c r="E43" s="6" t="s">
        <v>100</v>
      </c>
      <c r="F43" s="36" t="s">
        <v>94</v>
      </c>
      <c r="G43" s="37">
        <v>125.379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28</v>
      </c>
    </row>
    <row r="44" spans="1:5" ht="12.75">
      <c r="A44" s="35" t="s">
        <v>56</v>
      </c>
      <c r="E44" s="39" t="s">
        <v>101</v>
      </c>
    </row>
    <row r="45" spans="1:5" ht="51">
      <c r="A45" s="35" t="s">
        <v>58</v>
      </c>
      <c r="E45" s="40" t="s">
        <v>102</v>
      </c>
    </row>
    <row r="46" spans="1:5" ht="306">
      <c r="A46" t="s">
        <v>60</v>
      </c>
      <c r="E46" s="39" t="s">
        <v>103</v>
      </c>
    </row>
    <row r="47" spans="1:16" ht="12.75">
      <c r="A47" t="s">
        <v>50</v>
      </c>
      <c r="B47" s="34" t="s">
        <v>104</v>
      </c>
      <c r="C47" s="34" t="s">
        <v>105</v>
      </c>
      <c r="D47" s="35" t="s">
        <v>52</v>
      </c>
      <c r="E47" s="6" t="s">
        <v>106</v>
      </c>
      <c r="F47" s="36" t="s">
        <v>94</v>
      </c>
      <c r="G47" s="37">
        <v>125.379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28</v>
      </c>
    </row>
    <row r="48" spans="1:5" ht="12.75">
      <c r="A48" s="35" t="s">
        <v>56</v>
      </c>
      <c r="E48" s="39" t="s">
        <v>52</v>
      </c>
    </row>
    <row r="49" spans="1:5" ht="51">
      <c r="A49" s="35" t="s">
        <v>58</v>
      </c>
      <c r="E49" s="40" t="s">
        <v>102</v>
      </c>
    </row>
    <row r="50" spans="1:5" ht="255">
      <c r="A50" t="s">
        <v>60</v>
      </c>
      <c r="E50" s="39" t="s">
        <v>107</v>
      </c>
    </row>
    <row r="51" spans="1:13" ht="12.75">
      <c r="A51" t="s">
        <v>47</v>
      </c>
      <c r="C51" s="31" t="s">
        <v>28</v>
      </c>
      <c r="E51" s="33" t="s">
        <v>108</v>
      </c>
      <c r="J51" s="32">
        <f>0</f>
      </c>
      <c r="K51" s="32">
        <f>0</f>
      </c>
      <c r="L51" s="32">
        <f>0+L52+L56+L60+L64</f>
      </c>
      <c r="M51" s="32">
        <f>0+M52+M56+M60+M64</f>
      </c>
    </row>
    <row r="52" spans="1:16" ht="12.75">
      <c r="A52" t="s">
        <v>50</v>
      </c>
      <c r="B52" s="34" t="s">
        <v>109</v>
      </c>
      <c r="C52" s="34" t="s">
        <v>110</v>
      </c>
      <c r="D52" s="35" t="s">
        <v>52</v>
      </c>
      <c r="E52" s="6" t="s">
        <v>111</v>
      </c>
      <c r="F52" s="36" t="s">
        <v>112</v>
      </c>
      <c r="G52" s="37">
        <v>269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55</v>
      </c>
      <c r="O52">
        <f>(M52*21)/100</f>
      </c>
      <c r="P52" t="s">
        <v>28</v>
      </c>
    </row>
    <row r="53" spans="1:5" ht="12.75">
      <c r="A53" s="35" t="s">
        <v>56</v>
      </c>
      <c r="E53" s="39" t="s">
        <v>113</v>
      </c>
    </row>
    <row r="54" spans="1:5" ht="12.75">
      <c r="A54" s="35" t="s">
        <v>58</v>
      </c>
      <c r="E54" s="40" t="s">
        <v>52</v>
      </c>
    </row>
    <row r="55" spans="1:5" ht="165.75">
      <c r="A55" t="s">
        <v>60</v>
      </c>
      <c r="E55" s="39" t="s">
        <v>114</v>
      </c>
    </row>
    <row r="56" spans="1:16" ht="12.75">
      <c r="A56" t="s">
        <v>50</v>
      </c>
      <c r="B56" s="34" t="s">
        <v>115</v>
      </c>
      <c r="C56" s="34" t="s">
        <v>116</v>
      </c>
      <c r="D56" s="35" t="s">
        <v>52</v>
      </c>
      <c r="E56" s="6" t="s">
        <v>117</v>
      </c>
      <c r="F56" s="36" t="s">
        <v>94</v>
      </c>
      <c r="G56" s="37">
        <v>32.385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55</v>
      </c>
      <c r="O56">
        <f>(M56*21)/100</f>
      </c>
      <c r="P56" t="s">
        <v>28</v>
      </c>
    </row>
    <row r="57" spans="1:5" ht="25.5">
      <c r="A57" s="35" t="s">
        <v>56</v>
      </c>
      <c r="E57" s="39" t="s">
        <v>118</v>
      </c>
    </row>
    <row r="58" spans="1:5" ht="63.75">
      <c r="A58" s="35" t="s">
        <v>58</v>
      </c>
      <c r="E58" s="40" t="s">
        <v>119</v>
      </c>
    </row>
    <row r="59" spans="1:5" ht="369.75">
      <c r="A59" t="s">
        <v>60</v>
      </c>
      <c r="E59" s="39" t="s">
        <v>120</v>
      </c>
    </row>
    <row r="60" spans="1:16" ht="12.75">
      <c r="A60" t="s">
        <v>50</v>
      </c>
      <c r="B60" s="34" t="s">
        <v>121</v>
      </c>
      <c r="C60" s="34" t="s">
        <v>122</v>
      </c>
      <c r="D60" s="35" t="s">
        <v>52</v>
      </c>
      <c r="E60" s="6" t="s">
        <v>123</v>
      </c>
      <c r="F60" s="36" t="s">
        <v>94</v>
      </c>
      <c r="G60" s="37">
        <v>0.147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28</v>
      </c>
    </row>
    <row r="61" spans="1:5" ht="12.75">
      <c r="A61" s="35" t="s">
        <v>56</v>
      </c>
      <c r="E61" s="39" t="s">
        <v>124</v>
      </c>
    </row>
    <row r="62" spans="1:5" ht="12.75">
      <c r="A62" s="35" t="s">
        <v>58</v>
      </c>
      <c r="E62" s="40" t="s">
        <v>125</v>
      </c>
    </row>
    <row r="63" spans="1:5" ht="369.75">
      <c r="A63" t="s">
        <v>60</v>
      </c>
      <c r="E63" s="39" t="s">
        <v>120</v>
      </c>
    </row>
    <row r="64" spans="1:16" ht="12.75">
      <c r="A64" t="s">
        <v>50</v>
      </c>
      <c r="B64" s="34" t="s">
        <v>126</v>
      </c>
      <c r="C64" s="34" t="s">
        <v>127</v>
      </c>
      <c r="D64" s="35" t="s">
        <v>52</v>
      </c>
      <c r="E64" s="6" t="s">
        <v>128</v>
      </c>
      <c r="F64" s="36" t="s">
        <v>82</v>
      </c>
      <c r="G64" s="37">
        <v>30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28</v>
      </c>
    </row>
    <row r="65" spans="1:5" ht="12.75">
      <c r="A65" s="35" t="s">
        <v>56</v>
      </c>
      <c r="E65" s="39" t="s">
        <v>129</v>
      </c>
    </row>
    <row r="66" spans="1:5" ht="12.75">
      <c r="A66" s="35" t="s">
        <v>58</v>
      </c>
      <c r="E66" s="40" t="s">
        <v>130</v>
      </c>
    </row>
    <row r="67" spans="1:5" ht="102">
      <c r="A67" t="s">
        <v>60</v>
      </c>
      <c r="E67" s="39" t="s">
        <v>131</v>
      </c>
    </row>
    <row r="68" spans="1:13" ht="12.75">
      <c r="A68" t="s">
        <v>47</v>
      </c>
      <c r="C68" s="31" t="s">
        <v>26</v>
      </c>
      <c r="E68" s="33" t="s">
        <v>132</v>
      </c>
      <c r="J68" s="32">
        <f>0</f>
      </c>
      <c r="K68" s="32">
        <f>0</f>
      </c>
      <c r="L68" s="32">
        <f>0+L69</f>
      </c>
      <c r="M68" s="32">
        <f>0+M69</f>
      </c>
    </row>
    <row r="69" spans="1:16" ht="12.75">
      <c r="A69" t="s">
        <v>50</v>
      </c>
      <c r="B69" s="34" t="s">
        <v>133</v>
      </c>
      <c r="C69" s="34" t="s">
        <v>134</v>
      </c>
      <c r="D69" s="35" t="s">
        <v>52</v>
      </c>
      <c r="E69" s="6" t="s">
        <v>135</v>
      </c>
      <c r="F69" s="36" t="s">
        <v>94</v>
      </c>
      <c r="G69" s="37">
        <v>2.035</v>
      </c>
      <c r="H69" s="36">
        <v>0</v>
      </c>
      <c r="I69" s="36">
        <f>ROUND(G69*H69,6)</f>
      </c>
      <c r="L69" s="38">
        <v>0</v>
      </c>
      <c r="M69" s="32">
        <f>ROUND(ROUND(L69,2)*ROUND(G69,3),2)</f>
      </c>
      <c r="N69" s="36" t="s">
        <v>55</v>
      </c>
      <c r="O69">
        <f>(M69*21)/100</f>
      </c>
      <c r="P69" t="s">
        <v>28</v>
      </c>
    </row>
    <row r="70" spans="1:5" ht="12.75">
      <c r="A70" s="35" t="s">
        <v>56</v>
      </c>
      <c r="E70" s="39" t="s">
        <v>136</v>
      </c>
    </row>
    <row r="71" spans="1:5" ht="12.75">
      <c r="A71" s="35" t="s">
        <v>58</v>
      </c>
      <c r="E71" s="40" t="s">
        <v>137</v>
      </c>
    </row>
    <row r="72" spans="1:5" ht="369.75">
      <c r="A72" t="s">
        <v>60</v>
      </c>
      <c r="E72" s="39" t="s">
        <v>138</v>
      </c>
    </row>
    <row r="73" spans="1:13" ht="12.75">
      <c r="A73" t="s">
        <v>47</v>
      </c>
      <c r="C73" s="31" t="s">
        <v>65</v>
      </c>
      <c r="E73" s="33" t="s">
        <v>139</v>
      </c>
      <c r="J73" s="32">
        <f>0</f>
      </c>
      <c r="K73" s="32">
        <f>0</f>
      </c>
      <c r="L73" s="32">
        <f>0+L74+L78</f>
      </c>
      <c r="M73" s="32">
        <f>0+M74+M78</f>
      </c>
    </row>
    <row r="74" spans="1:16" ht="12.75">
      <c r="A74" t="s">
        <v>50</v>
      </c>
      <c r="B74" s="34" t="s">
        <v>140</v>
      </c>
      <c r="C74" s="34" t="s">
        <v>141</v>
      </c>
      <c r="D74" s="35" t="s">
        <v>52</v>
      </c>
      <c r="E74" s="6" t="s">
        <v>142</v>
      </c>
      <c r="F74" s="36" t="s">
        <v>94</v>
      </c>
      <c r="G74" s="37">
        <v>2.45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55</v>
      </c>
      <c r="O74">
        <f>(M74*21)/100</f>
      </c>
      <c r="P74" t="s">
        <v>28</v>
      </c>
    </row>
    <row r="75" spans="1:5" ht="12.75">
      <c r="A75" s="35" t="s">
        <v>56</v>
      </c>
      <c r="E75" s="39" t="s">
        <v>143</v>
      </c>
    </row>
    <row r="76" spans="1:5" ht="12.75">
      <c r="A76" s="35" t="s">
        <v>58</v>
      </c>
      <c r="E76" s="40" t="s">
        <v>144</v>
      </c>
    </row>
    <row r="77" spans="1:5" ht="369.75">
      <c r="A77" t="s">
        <v>60</v>
      </c>
      <c r="E77" s="39" t="s">
        <v>145</v>
      </c>
    </row>
    <row r="78" spans="1:16" ht="12.75">
      <c r="A78" t="s">
        <v>50</v>
      </c>
      <c r="B78" s="34" t="s">
        <v>146</v>
      </c>
      <c r="C78" s="34" t="s">
        <v>147</v>
      </c>
      <c r="D78" s="35" t="s">
        <v>52</v>
      </c>
      <c r="E78" s="6" t="s">
        <v>148</v>
      </c>
      <c r="F78" s="36" t="s">
        <v>94</v>
      </c>
      <c r="G78" s="37">
        <v>1.2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55</v>
      </c>
      <c r="O78">
        <f>(M78*21)/100</f>
      </c>
      <c r="P78" t="s">
        <v>28</v>
      </c>
    </row>
    <row r="79" spans="1:5" ht="12.75">
      <c r="A79" s="35" t="s">
        <v>56</v>
      </c>
      <c r="E79" s="39" t="s">
        <v>149</v>
      </c>
    </row>
    <row r="80" spans="1:5" ht="12.75">
      <c r="A80" s="35" t="s">
        <v>58</v>
      </c>
      <c r="E80" s="40" t="s">
        <v>150</v>
      </c>
    </row>
    <row r="81" spans="1:5" ht="114.75">
      <c r="A81" t="s">
        <v>60</v>
      </c>
      <c r="E81" s="39" t="s">
        <v>151</v>
      </c>
    </row>
    <row r="82" spans="1:13" ht="12.75">
      <c r="A82" t="s">
        <v>47</v>
      </c>
      <c r="C82" s="31" t="s">
        <v>70</v>
      </c>
      <c r="E82" s="33" t="s">
        <v>152</v>
      </c>
      <c r="J82" s="32">
        <f>0</f>
      </c>
      <c r="K82" s="32">
        <f>0</f>
      </c>
      <c r="L82" s="32">
        <f>0+L83+L87+L91+L95+L99+L103+L107+L111+L115+L119+L123</f>
      </c>
      <c r="M82" s="32">
        <f>0+M83+M87+M91+M95+M99+M103+M107+M111+M115+M119+M123</f>
      </c>
    </row>
    <row r="83" spans="1:16" ht="25.5">
      <c r="A83" t="s">
        <v>50</v>
      </c>
      <c r="B83" s="34" t="s">
        <v>153</v>
      </c>
      <c r="C83" s="34" t="s">
        <v>154</v>
      </c>
      <c r="D83" s="35" t="s">
        <v>52</v>
      </c>
      <c r="E83" s="6" t="s">
        <v>155</v>
      </c>
      <c r="F83" s="36" t="s">
        <v>94</v>
      </c>
      <c r="G83" s="37">
        <v>579.897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55</v>
      </c>
      <c r="O83">
        <f>(M83*21)/100</f>
      </c>
      <c r="P83" t="s">
        <v>28</v>
      </c>
    </row>
    <row r="84" spans="1:5" ht="12.75">
      <c r="A84" s="35" t="s">
        <v>56</v>
      </c>
      <c r="E84" s="39" t="s">
        <v>156</v>
      </c>
    </row>
    <row r="85" spans="1:5" ht="76.5">
      <c r="A85" s="35" t="s">
        <v>58</v>
      </c>
      <c r="E85" s="40" t="s">
        <v>157</v>
      </c>
    </row>
    <row r="86" spans="1:5" ht="280.5">
      <c r="A86" t="s">
        <v>60</v>
      </c>
      <c r="E86" s="39" t="s">
        <v>158</v>
      </c>
    </row>
    <row r="87" spans="1:16" ht="12.75">
      <c r="A87" t="s">
        <v>50</v>
      </c>
      <c r="B87" s="34" t="s">
        <v>159</v>
      </c>
      <c r="C87" s="34" t="s">
        <v>160</v>
      </c>
      <c r="D87" s="35" t="s">
        <v>52</v>
      </c>
      <c r="E87" s="6" t="s">
        <v>161</v>
      </c>
      <c r="F87" s="36" t="s">
        <v>82</v>
      </c>
      <c r="G87" s="37">
        <v>3636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55</v>
      </c>
      <c r="O87">
        <f>(M87*21)/100</f>
      </c>
      <c r="P87" t="s">
        <v>28</v>
      </c>
    </row>
    <row r="88" spans="1:5" ht="12.75">
      <c r="A88" s="35" t="s">
        <v>56</v>
      </c>
      <c r="E88" s="39" t="s">
        <v>52</v>
      </c>
    </row>
    <row r="89" spans="1:5" ht="76.5">
      <c r="A89" s="35" t="s">
        <v>58</v>
      </c>
      <c r="E89" s="40" t="s">
        <v>162</v>
      </c>
    </row>
    <row r="90" spans="1:5" ht="178.5">
      <c r="A90" t="s">
        <v>60</v>
      </c>
      <c r="E90" s="39" t="s">
        <v>163</v>
      </c>
    </row>
    <row r="91" spans="1:16" ht="12.75">
      <c r="A91" t="s">
        <v>50</v>
      </c>
      <c r="B91" s="34" t="s">
        <v>164</v>
      </c>
      <c r="C91" s="34" t="s">
        <v>165</v>
      </c>
      <c r="D91" s="35" t="s">
        <v>52</v>
      </c>
      <c r="E91" s="6" t="s">
        <v>166</v>
      </c>
      <c r="F91" s="36" t="s">
        <v>94</v>
      </c>
      <c r="G91" s="37">
        <v>845.982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55</v>
      </c>
      <c r="O91">
        <f>(M91*21)/100</f>
      </c>
      <c r="P91" t="s">
        <v>28</v>
      </c>
    </row>
    <row r="92" spans="1:5" ht="12.75">
      <c r="A92" s="35" t="s">
        <v>56</v>
      </c>
      <c r="E92" s="39" t="s">
        <v>167</v>
      </c>
    </row>
    <row r="93" spans="1:5" ht="12.75">
      <c r="A93" s="35" t="s">
        <v>58</v>
      </c>
      <c r="E93" s="40" t="s">
        <v>168</v>
      </c>
    </row>
    <row r="94" spans="1:5" ht="89.25">
      <c r="A94" t="s">
        <v>60</v>
      </c>
      <c r="E94" s="39" t="s">
        <v>169</v>
      </c>
    </row>
    <row r="95" spans="1:16" ht="12.75">
      <c r="A95" t="s">
        <v>50</v>
      </c>
      <c r="B95" s="34" t="s">
        <v>170</v>
      </c>
      <c r="C95" s="34" t="s">
        <v>171</v>
      </c>
      <c r="D95" s="35" t="s">
        <v>52</v>
      </c>
      <c r="E95" s="6" t="s">
        <v>172</v>
      </c>
      <c r="F95" s="36" t="s">
        <v>94</v>
      </c>
      <c r="G95" s="37">
        <v>101.8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55</v>
      </c>
      <c r="O95">
        <f>(M95*21)/100</f>
      </c>
      <c r="P95" t="s">
        <v>28</v>
      </c>
    </row>
    <row r="96" spans="1:5" ht="12.75">
      <c r="A96" s="35" t="s">
        <v>56</v>
      </c>
      <c r="E96" s="39" t="s">
        <v>173</v>
      </c>
    </row>
    <row r="97" spans="1:5" ht="12.75">
      <c r="A97" s="35" t="s">
        <v>58</v>
      </c>
      <c r="E97" s="40" t="s">
        <v>174</v>
      </c>
    </row>
    <row r="98" spans="1:5" ht="89.25">
      <c r="A98" t="s">
        <v>60</v>
      </c>
      <c r="E98" s="39" t="s">
        <v>169</v>
      </c>
    </row>
    <row r="99" spans="1:16" ht="25.5">
      <c r="A99" t="s">
        <v>50</v>
      </c>
      <c r="B99" s="34" t="s">
        <v>175</v>
      </c>
      <c r="C99" s="34" t="s">
        <v>176</v>
      </c>
      <c r="D99" s="35" t="s">
        <v>52</v>
      </c>
      <c r="E99" s="6" t="s">
        <v>177</v>
      </c>
      <c r="F99" s="36" t="s">
        <v>112</v>
      </c>
      <c r="G99" s="37">
        <v>361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55</v>
      </c>
      <c r="O99">
        <f>(M99*21)/100</f>
      </c>
      <c r="P99" t="s">
        <v>28</v>
      </c>
    </row>
    <row r="100" spans="1:5" ht="12.75">
      <c r="A100" s="35" t="s">
        <v>56</v>
      </c>
      <c r="E100" s="39" t="s">
        <v>178</v>
      </c>
    </row>
    <row r="101" spans="1:5" ht="12.75">
      <c r="A101" s="35" t="s">
        <v>58</v>
      </c>
      <c r="E101" s="40" t="s">
        <v>52</v>
      </c>
    </row>
    <row r="102" spans="1:5" ht="331.5">
      <c r="A102" t="s">
        <v>60</v>
      </c>
      <c r="E102" s="39" t="s">
        <v>179</v>
      </c>
    </row>
    <row r="103" spans="1:16" ht="25.5">
      <c r="A103" t="s">
        <v>50</v>
      </c>
      <c r="B103" s="34" t="s">
        <v>180</v>
      </c>
      <c r="C103" s="34" t="s">
        <v>181</v>
      </c>
      <c r="D103" s="35" t="s">
        <v>52</v>
      </c>
      <c r="E103" s="6" t="s">
        <v>182</v>
      </c>
      <c r="F103" s="36" t="s">
        <v>112</v>
      </c>
      <c r="G103" s="37">
        <v>52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55</v>
      </c>
      <c r="O103">
        <f>(M103*21)/100</f>
      </c>
      <c r="P103" t="s">
        <v>28</v>
      </c>
    </row>
    <row r="104" spans="1:5" ht="12.75">
      <c r="A104" s="35" t="s">
        <v>56</v>
      </c>
      <c r="E104" s="39" t="s">
        <v>183</v>
      </c>
    </row>
    <row r="105" spans="1:5" ht="12.75">
      <c r="A105" s="35" t="s">
        <v>58</v>
      </c>
      <c r="E105" s="40" t="s">
        <v>184</v>
      </c>
    </row>
    <row r="106" spans="1:5" ht="114.75">
      <c r="A106" t="s">
        <v>60</v>
      </c>
      <c r="E106" s="39" t="s">
        <v>185</v>
      </c>
    </row>
    <row r="107" spans="1:16" ht="25.5">
      <c r="A107" t="s">
        <v>50</v>
      </c>
      <c r="B107" s="34" t="s">
        <v>186</v>
      </c>
      <c r="C107" s="34" t="s">
        <v>187</v>
      </c>
      <c r="D107" s="35" t="s">
        <v>52</v>
      </c>
      <c r="E107" s="6" t="s">
        <v>188</v>
      </c>
      <c r="F107" s="36" t="s">
        <v>112</v>
      </c>
      <c r="G107" s="37">
        <v>96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55</v>
      </c>
      <c r="O107">
        <f>(M107*21)/100</f>
      </c>
      <c r="P107" t="s">
        <v>28</v>
      </c>
    </row>
    <row r="108" spans="1:5" ht="12.75">
      <c r="A108" s="35" t="s">
        <v>56</v>
      </c>
      <c r="E108" s="39" t="s">
        <v>189</v>
      </c>
    </row>
    <row r="109" spans="1:5" ht="12.75">
      <c r="A109" s="35" t="s">
        <v>58</v>
      </c>
      <c r="E109" s="40" t="s">
        <v>52</v>
      </c>
    </row>
    <row r="110" spans="1:5" ht="114.75">
      <c r="A110" t="s">
        <v>60</v>
      </c>
      <c r="E110" s="39" t="s">
        <v>185</v>
      </c>
    </row>
    <row r="111" spans="1:16" ht="25.5">
      <c r="A111" t="s">
        <v>50</v>
      </c>
      <c r="B111" s="34" t="s">
        <v>190</v>
      </c>
      <c r="C111" s="34" t="s">
        <v>191</v>
      </c>
      <c r="D111" s="35" t="s">
        <v>52</v>
      </c>
      <c r="E111" s="6" t="s">
        <v>192</v>
      </c>
      <c r="F111" s="36" t="s">
        <v>112</v>
      </c>
      <c r="G111" s="37">
        <v>52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55</v>
      </c>
      <c r="O111">
        <f>(M111*21)/100</f>
      </c>
      <c r="P111" t="s">
        <v>28</v>
      </c>
    </row>
    <row r="112" spans="1:5" ht="12.75">
      <c r="A112" s="35" t="s">
        <v>56</v>
      </c>
      <c r="E112" s="39" t="s">
        <v>193</v>
      </c>
    </row>
    <row r="113" spans="1:5" ht="12.75">
      <c r="A113" s="35" t="s">
        <v>58</v>
      </c>
      <c r="E113" s="40" t="s">
        <v>184</v>
      </c>
    </row>
    <row r="114" spans="1:5" ht="102">
      <c r="A114" t="s">
        <v>60</v>
      </c>
      <c r="E114" s="39" t="s">
        <v>194</v>
      </c>
    </row>
    <row r="115" spans="1:16" ht="25.5">
      <c r="A115" t="s">
        <v>50</v>
      </c>
      <c r="B115" s="34" t="s">
        <v>195</v>
      </c>
      <c r="C115" s="34" t="s">
        <v>196</v>
      </c>
      <c r="D115" s="35" t="s">
        <v>52</v>
      </c>
      <c r="E115" s="6" t="s">
        <v>197</v>
      </c>
      <c r="F115" s="36" t="s">
        <v>112</v>
      </c>
      <c r="G115" s="37">
        <v>457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55</v>
      </c>
      <c r="O115">
        <f>(M115*21)/100</f>
      </c>
      <c r="P115" t="s">
        <v>28</v>
      </c>
    </row>
    <row r="116" spans="1:5" ht="12.75">
      <c r="A116" s="35" t="s">
        <v>56</v>
      </c>
      <c r="E116" s="39" t="s">
        <v>198</v>
      </c>
    </row>
    <row r="117" spans="1:5" ht="12.75">
      <c r="A117" s="35" t="s">
        <v>58</v>
      </c>
      <c r="E117" s="40" t="s">
        <v>199</v>
      </c>
    </row>
    <row r="118" spans="1:5" ht="102">
      <c r="A118" t="s">
        <v>60</v>
      </c>
      <c r="E118" s="39" t="s">
        <v>194</v>
      </c>
    </row>
    <row r="119" spans="1:16" ht="12.75">
      <c r="A119" t="s">
        <v>50</v>
      </c>
      <c r="B119" s="34" t="s">
        <v>200</v>
      </c>
      <c r="C119" s="34" t="s">
        <v>201</v>
      </c>
      <c r="D119" s="35" t="s">
        <v>52</v>
      </c>
      <c r="E119" s="6" t="s">
        <v>202</v>
      </c>
      <c r="F119" s="36" t="s">
        <v>88</v>
      </c>
      <c r="G119" s="37">
        <v>12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55</v>
      </c>
      <c r="O119">
        <f>(M119*21)/100</f>
      </c>
      <c r="P119" t="s">
        <v>28</v>
      </c>
    </row>
    <row r="120" spans="1:5" ht="12.75">
      <c r="A120" s="35" t="s">
        <v>56</v>
      </c>
      <c r="E120" s="39" t="s">
        <v>203</v>
      </c>
    </row>
    <row r="121" spans="1:5" ht="12.75">
      <c r="A121" s="35" t="s">
        <v>58</v>
      </c>
      <c r="E121" s="40" t="s">
        <v>52</v>
      </c>
    </row>
    <row r="122" spans="1:5" ht="255">
      <c r="A122" t="s">
        <v>60</v>
      </c>
      <c r="E122" s="39" t="s">
        <v>204</v>
      </c>
    </row>
    <row r="123" spans="1:16" ht="12.75">
      <c r="A123" t="s">
        <v>50</v>
      </c>
      <c r="B123" s="34" t="s">
        <v>205</v>
      </c>
      <c r="C123" s="34" t="s">
        <v>206</v>
      </c>
      <c r="D123" s="35" t="s">
        <v>52</v>
      </c>
      <c r="E123" s="6" t="s">
        <v>207</v>
      </c>
      <c r="F123" s="36" t="s">
        <v>112</v>
      </c>
      <c r="G123" s="37">
        <v>361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55</v>
      </c>
      <c r="O123">
        <f>(M123*21)/100</f>
      </c>
      <c r="P123" t="s">
        <v>28</v>
      </c>
    </row>
    <row r="124" spans="1:5" ht="12.75">
      <c r="A124" s="35" t="s">
        <v>56</v>
      </c>
      <c r="E124" s="39" t="s">
        <v>68</v>
      </c>
    </row>
    <row r="125" spans="1:5" ht="12.75">
      <c r="A125" s="35" t="s">
        <v>58</v>
      </c>
      <c r="E125" s="40" t="s">
        <v>52</v>
      </c>
    </row>
    <row r="126" spans="1:5" ht="165.75">
      <c r="A126" t="s">
        <v>60</v>
      </c>
      <c r="E126" s="39" t="s">
        <v>208</v>
      </c>
    </row>
    <row r="127" spans="1:13" ht="12.75">
      <c r="A127" t="s">
        <v>47</v>
      </c>
      <c r="C127" s="31" t="s">
        <v>79</v>
      </c>
      <c r="E127" s="33" t="s">
        <v>209</v>
      </c>
      <c r="J127" s="32">
        <f>0</f>
      </c>
      <c r="K127" s="32">
        <f>0</f>
      </c>
      <c r="L127" s="32">
        <f>0+L128+L132</f>
      </c>
      <c r="M127" s="32">
        <f>0+M128+M132</f>
      </c>
    </row>
    <row r="128" spans="1:16" ht="12.75">
      <c r="A128" t="s">
        <v>50</v>
      </c>
      <c r="B128" s="34" t="s">
        <v>210</v>
      </c>
      <c r="C128" s="34" t="s">
        <v>211</v>
      </c>
      <c r="D128" s="35" t="s">
        <v>52</v>
      </c>
      <c r="E128" s="6" t="s">
        <v>212</v>
      </c>
      <c r="F128" s="36" t="s">
        <v>82</v>
      </c>
      <c r="G128" s="37">
        <v>49</v>
      </c>
      <c r="H128" s="36">
        <v>0</v>
      </c>
      <c r="I128" s="36">
        <f>ROUND(G128*H128,6)</f>
      </c>
      <c r="L128" s="38">
        <v>0</v>
      </c>
      <c r="M128" s="32">
        <f>ROUND(ROUND(L128,2)*ROUND(G128,3),2)</f>
      </c>
      <c r="N128" s="36" t="s">
        <v>55</v>
      </c>
      <c r="O128">
        <f>(M128*21)/100</f>
      </c>
      <c r="P128" t="s">
        <v>28</v>
      </c>
    </row>
    <row r="129" spans="1:5" ht="12.75">
      <c r="A129" s="35" t="s">
        <v>56</v>
      </c>
      <c r="E129" s="39" t="s">
        <v>213</v>
      </c>
    </row>
    <row r="130" spans="1:5" ht="12.75">
      <c r="A130" s="35" t="s">
        <v>58</v>
      </c>
      <c r="E130" s="40" t="s">
        <v>214</v>
      </c>
    </row>
    <row r="131" spans="1:5" ht="191.25">
      <c r="A131" t="s">
        <v>60</v>
      </c>
      <c r="E131" s="39" t="s">
        <v>215</v>
      </c>
    </row>
    <row r="132" spans="1:16" ht="12.75">
      <c r="A132" t="s">
        <v>50</v>
      </c>
      <c r="B132" s="34" t="s">
        <v>216</v>
      </c>
      <c r="C132" s="34" t="s">
        <v>217</v>
      </c>
      <c r="D132" s="35" t="s">
        <v>52</v>
      </c>
      <c r="E132" s="6" t="s">
        <v>218</v>
      </c>
      <c r="F132" s="36" t="s">
        <v>82</v>
      </c>
      <c r="G132" s="37">
        <v>79</v>
      </c>
      <c r="H132" s="36">
        <v>0</v>
      </c>
      <c r="I132" s="36">
        <f>ROUND(G132*H132,6)</f>
      </c>
      <c r="L132" s="38">
        <v>0</v>
      </c>
      <c r="M132" s="32">
        <f>ROUND(ROUND(L132,2)*ROUND(G132,3),2)</f>
      </c>
      <c r="N132" s="36" t="s">
        <v>55</v>
      </c>
      <c r="O132">
        <f>(M132*21)/100</f>
      </c>
      <c r="P132" t="s">
        <v>28</v>
      </c>
    </row>
    <row r="133" spans="1:5" ht="12.75">
      <c r="A133" s="35" t="s">
        <v>56</v>
      </c>
      <c r="E133" s="39" t="s">
        <v>219</v>
      </c>
    </row>
    <row r="134" spans="1:5" ht="25.5">
      <c r="A134" s="35" t="s">
        <v>58</v>
      </c>
      <c r="E134" s="40" t="s">
        <v>220</v>
      </c>
    </row>
    <row r="135" spans="1:5" ht="38.25">
      <c r="A135" t="s">
        <v>60</v>
      </c>
      <c r="E135" s="39" t="s">
        <v>221</v>
      </c>
    </row>
    <row r="136" spans="1:13" ht="12.75">
      <c r="A136" t="s">
        <v>47</v>
      </c>
      <c r="C136" s="31" t="s">
        <v>85</v>
      </c>
      <c r="E136" s="33" t="s">
        <v>222</v>
      </c>
      <c r="J136" s="32">
        <f>0</f>
      </c>
      <c r="K136" s="32">
        <f>0</f>
      </c>
      <c r="L136" s="32">
        <f>0+L137+L141+L145</f>
      </c>
      <c r="M136" s="32">
        <f>0+M137+M141+M145</f>
      </c>
    </row>
    <row r="137" spans="1:16" ht="12.75">
      <c r="A137" t="s">
        <v>50</v>
      </c>
      <c r="B137" s="34" t="s">
        <v>223</v>
      </c>
      <c r="C137" s="34" t="s">
        <v>224</v>
      </c>
      <c r="D137" s="35" t="s">
        <v>52</v>
      </c>
      <c r="E137" s="6" t="s">
        <v>225</v>
      </c>
      <c r="F137" s="36" t="s">
        <v>112</v>
      </c>
      <c r="G137" s="37">
        <v>15.3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55</v>
      </c>
      <c r="O137">
        <f>(M137*21)/100</f>
      </c>
      <c r="P137" t="s">
        <v>28</v>
      </c>
    </row>
    <row r="138" spans="1:5" ht="12.75">
      <c r="A138" s="35" t="s">
        <v>56</v>
      </c>
      <c r="E138" s="39" t="s">
        <v>226</v>
      </c>
    </row>
    <row r="139" spans="1:5" ht="25.5">
      <c r="A139" s="35" t="s">
        <v>58</v>
      </c>
      <c r="E139" s="40" t="s">
        <v>227</v>
      </c>
    </row>
    <row r="140" spans="1:5" ht="267.75">
      <c r="A140" t="s">
        <v>60</v>
      </c>
      <c r="E140" s="39" t="s">
        <v>228</v>
      </c>
    </row>
    <row r="141" spans="1:16" ht="12.75">
      <c r="A141" t="s">
        <v>50</v>
      </c>
      <c r="B141" s="34" t="s">
        <v>229</v>
      </c>
      <c r="C141" s="34" t="s">
        <v>230</v>
      </c>
      <c r="D141" s="35" t="s">
        <v>52</v>
      </c>
      <c r="E141" s="6" t="s">
        <v>231</v>
      </c>
      <c r="F141" s="36" t="s">
        <v>88</v>
      </c>
      <c r="G141" s="37">
        <v>8</v>
      </c>
      <c r="H141" s="36">
        <v>0</v>
      </c>
      <c r="I141" s="36">
        <f>ROUND(G141*H141,6)</f>
      </c>
      <c r="L141" s="38">
        <v>0</v>
      </c>
      <c r="M141" s="32">
        <f>ROUND(ROUND(L141,2)*ROUND(G141,3),2)</f>
      </c>
      <c r="N141" s="36" t="s">
        <v>55</v>
      </c>
      <c r="O141">
        <f>(M141*21)/100</f>
      </c>
      <c r="P141" t="s">
        <v>28</v>
      </c>
    </row>
    <row r="142" spans="1:5" ht="12.75">
      <c r="A142" s="35" t="s">
        <v>56</v>
      </c>
      <c r="E142" s="39" t="s">
        <v>232</v>
      </c>
    </row>
    <row r="143" spans="1:5" ht="51">
      <c r="A143" s="35" t="s">
        <v>58</v>
      </c>
      <c r="E143" s="40" t="s">
        <v>233</v>
      </c>
    </row>
    <row r="144" spans="1:5" ht="89.25">
      <c r="A144" t="s">
        <v>60</v>
      </c>
      <c r="E144" s="39" t="s">
        <v>234</v>
      </c>
    </row>
    <row r="145" spans="1:16" ht="12.75">
      <c r="A145" t="s">
        <v>50</v>
      </c>
      <c r="B145" s="34" t="s">
        <v>235</v>
      </c>
      <c r="C145" s="34" t="s">
        <v>236</v>
      </c>
      <c r="D145" s="35" t="s">
        <v>77</v>
      </c>
      <c r="E145" s="6" t="s">
        <v>237</v>
      </c>
      <c r="F145" s="36" t="s">
        <v>238</v>
      </c>
      <c r="G145" s="37">
        <v>1</v>
      </c>
      <c r="H145" s="36">
        <v>0</v>
      </c>
      <c r="I145" s="36">
        <f>ROUND(G145*H145,6)</f>
      </c>
      <c r="L145" s="38">
        <v>0</v>
      </c>
      <c r="M145" s="32">
        <f>ROUND(ROUND(L145,2)*ROUND(G145,3),2)</f>
      </c>
      <c r="N145" s="36" t="s">
        <v>239</v>
      </c>
      <c r="O145">
        <f>(M145*21)/100</f>
      </c>
      <c r="P145" t="s">
        <v>28</v>
      </c>
    </row>
    <row r="146" spans="1:5" ht="12.75">
      <c r="A146" s="35" t="s">
        <v>56</v>
      </c>
      <c r="E146" s="39" t="s">
        <v>240</v>
      </c>
    </row>
    <row r="147" spans="1:5" ht="12.75">
      <c r="A147" s="35" t="s">
        <v>58</v>
      </c>
      <c r="E147" s="40" t="s">
        <v>52</v>
      </c>
    </row>
    <row r="148" spans="1:5" ht="12.75">
      <c r="A148" t="s">
        <v>60</v>
      </c>
      <c r="E148" s="39" t="s">
        <v>241</v>
      </c>
    </row>
    <row r="149" spans="1:13" ht="12.75">
      <c r="A149" t="s">
        <v>47</v>
      </c>
      <c r="C149" s="31" t="s">
        <v>91</v>
      </c>
      <c r="E149" s="33" t="s">
        <v>242</v>
      </c>
      <c r="J149" s="32">
        <f>0</f>
      </c>
      <c r="K149" s="32">
        <f>0</f>
      </c>
      <c r="L149" s="32">
        <f>0+L150+L154+L158+L162+L166+L170+L174+L178+L182+L186+L190</f>
      </c>
      <c r="M149" s="32">
        <f>0+M150+M154+M158+M162+M166+M170+M174+M178+M182+M186+M190</f>
      </c>
    </row>
    <row r="150" spans="1:16" ht="12.75">
      <c r="A150" t="s">
        <v>50</v>
      </c>
      <c r="B150" s="34" t="s">
        <v>243</v>
      </c>
      <c r="C150" s="34" t="s">
        <v>244</v>
      </c>
      <c r="D150" s="35" t="s">
        <v>52</v>
      </c>
      <c r="E150" s="6" t="s">
        <v>245</v>
      </c>
      <c r="F150" s="36" t="s">
        <v>88</v>
      </c>
      <c r="G150" s="37">
        <v>4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55</v>
      </c>
      <c r="O150">
        <f>(M150*21)/100</f>
      </c>
      <c r="P150" t="s">
        <v>28</v>
      </c>
    </row>
    <row r="151" spans="1:5" ht="12.75">
      <c r="A151" s="35" t="s">
        <v>56</v>
      </c>
      <c r="E151" s="39" t="s">
        <v>246</v>
      </c>
    </row>
    <row r="152" spans="1:5" ht="12.75">
      <c r="A152" s="35" t="s">
        <v>58</v>
      </c>
      <c r="E152" s="40" t="s">
        <v>52</v>
      </c>
    </row>
    <row r="153" spans="1:5" ht="51">
      <c r="A153" t="s">
        <v>60</v>
      </c>
      <c r="E153" s="39" t="s">
        <v>247</v>
      </c>
    </row>
    <row r="154" spans="1:16" ht="12.75">
      <c r="A154" t="s">
        <v>50</v>
      </c>
      <c r="B154" s="34" t="s">
        <v>248</v>
      </c>
      <c r="C154" s="34" t="s">
        <v>249</v>
      </c>
      <c r="D154" s="35" t="s">
        <v>52</v>
      </c>
      <c r="E154" s="6" t="s">
        <v>250</v>
      </c>
      <c r="F154" s="36" t="s">
        <v>88</v>
      </c>
      <c r="G154" s="37">
        <v>2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55</v>
      </c>
      <c r="O154">
        <f>(M154*21)/100</f>
      </c>
      <c r="P154" t="s">
        <v>28</v>
      </c>
    </row>
    <row r="155" spans="1:5" ht="12.75">
      <c r="A155" s="35" t="s">
        <v>56</v>
      </c>
      <c r="E155" s="39" t="s">
        <v>52</v>
      </c>
    </row>
    <row r="156" spans="1:5" ht="12.75">
      <c r="A156" s="35" t="s">
        <v>58</v>
      </c>
      <c r="E156" s="40" t="s">
        <v>52</v>
      </c>
    </row>
    <row r="157" spans="1:5" ht="140.25">
      <c r="A157" t="s">
        <v>60</v>
      </c>
      <c r="E157" s="39" t="s">
        <v>251</v>
      </c>
    </row>
    <row r="158" spans="1:16" ht="12.75">
      <c r="A158" t="s">
        <v>50</v>
      </c>
      <c r="B158" s="34" t="s">
        <v>252</v>
      </c>
      <c r="C158" s="34" t="s">
        <v>253</v>
      </c>
      <c r="D158" s="35" t="s">
        <v>52</v>
      </c>
      <c r="E158" s="6" t="s">
        <v>254</v>
      </c>
      <c r="F158" s="36" t="s">
        <v>88</v>
      </c>
      <c r="G158" s="37">
        <v>2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55</v>
      </c>
      <c r="O158">
        <f>(M158*21)/100</f>
      </c>
      <c r="P158" t="s">
        <v>28</v>
      </c>
    </row>
    <row r="159" spans="1:5" ht="12.75">
      <c r="A159" s="35" t="s">
        <v>56</v>
      </c>
      <c r="E159" s="39" t="s">
        <v>52</v>
      </c>
    </row>
    <row r="160" spans="1:5" ht="12.75">
      <c r="A160" s="35" t="s">
        <v>58</v>
      </c>
      <c r="E160" s="40" t="s">
        <v>52</v>
      </c>
    </row>
    <row r="161" spans="1:5" ht="140.25">
      <c r="A161" t="s">
        <v>60</v>
      </c>
      <c r="E161" s="39" t="s">
        <v>251</v>
      </c>
    </row>
    <row r="162" spans="1:16" ht="12.75">
      <c r="A162" t="s">
        <v>50</v>
      </c>
      <c r="B162" s="34" t="s">
        <v>255</v>
      </c>
      <c r="C162" s="34" t="s">
        <v>256</v>
      </c>
      <c r="D162" s="35" t="s">
        <v>52</v>
      </c>
      <c r="E162" s="6" t="s">
        <v>257</v>
      </c>
      <c r="F162" s="36" t="s">
        <v>88</v>
      </c>
      <c r="G162" s="37">
        <v>6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55</v>
      </c>
      <c r="O162">
        <f>(M162*21)/100</f>
      </c>
      <c r="P162" t="s">
        <v>28</v>
      </c>
    </row>
    <row r="163" spans="1:5" ht="12.75">
      <c r="A163" s="35" t="s">
        <v>56</v>
      </c>
      <c r="E163" s="39" t="s">
        <v>258</v>
      </c>
    </row>
    <row r="164" spans="1:5" ht="12.75">
      <c r="A164" s="35" t="s">
        <v>58</v>
      </c>
      <c r="E164" s="40" t="s">
        <v>259</v>
      </c>
    </row>
    <row r="165" spans="1:5" ht="114.75">
      <c r="A165" t="s">
        <v>60</v>
      </c>
      <c r="E165" s="39" t="s">
        <v>260</v>
      </c>
    </row>
    <row r="166" spans="1:16" ht="12.75">
      <c r="A166" t="s">
        <v>50</v>
      </c>
      <c r="B166" s="34" t="s">
        <v>261</v>
      </c>
      <c r="C166" s="34" t="s">
        <v>262</v>
      </c>
      <c r="D166" s="35" t="s">
        <v>52</v>
      </c>
      <c r="E166" s="6" t="s">
        <v>263</v>
      </c>
      <c r="F166" s="36" t="s">
        <v>112</v>
      </c>
      <c r="G166" s="37">
        <v>193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55</v>
      </c>
      <c r="O166">
        <f>(M166*21)/100</f>
      </c>
      <c r="P166" t="s">
        <v>28</v>
      </c>
    </row>
    <row r="167" spans="1:5" ht="12.75">
      <c r="A167" s="35" t="s">
        <v>56</v>
      </c>
      <c r="E167" s="39" t="s">
        <v>264</v>
      </c>
    </row>
    <row r="168" spans="1:5" ht="12.75">
      <c r="A168" s="35" t="s">
        <v>58</v>
      </c>
      <c r="E168" s="40" t="s">
        <v>52</v>
      </c>
    </row>
    <row r="169" spans="1:5" ht="76.5">
      <c r="A169" t="s">
        <v>60</v>
      </c>
      <c r="E169" s="39" t="s">
        <v>265</v>
      </c>
    </row>
    <row r="170" spans="1:16" ht="12.75">
      <c r="A170" t="s">
        <v>50</v>
      </c>
      <c r="B170" s="34" t="s">
        <v>266</v>
      </c>
      <c r="C170" s="34" t="s">
        <v>267</v>
      </c>
      <c r="D170" s="35" t="s">
        <v>52</v>
      </c>
      <c r="E170" s="6" t="s">
        <v>268</v>
      </c>
      <c r="F170" s="36" t="s">
        <v>94</v>
      </c>
      <c r="G170" s="37">
        <v>642.54</v>
      </c>
      <c r="H170" s="36">
        <v>0</v>
      </c>
      <c r="I170" s="36">
        <f>ROUND(G170*H170,6)</f>
      </c>
      <c r="L170" s="38">
        <v>0</v>
      </c>
      <c r="M170" s="32">
        <f>ROUND(ROUND(L170,2)*ROUND(G170,3),2)</f>
      </c>
      <c r="N170" s="36" t="s">
        <v>55</v>
      </c>
      <c r="O170">
        <f>(M170*21)/100</f>
      </c>
      <c r="P170" t="s">
        <v>28</v>
      </c>
    </row>
    <row r="171" spans="1:5" ht="12.75">
      <c r="A171" s="35" t="s">
        <v>56</v>
      </c>
      <c r="E171" s="39" t="s">
        <v>52</v>
      </c>
    </row>
    <row r="172" spans="1:5" ht="25.5">
      <c r="A172" s="35" t="s">
        <v>58</v>
      </c>
      <c r="E172" s="40" t="s">
        <v>269</v>
      </c>
    </row>
    <row r="173" spans="1:5" ht="140.25">
      <c r="A173" t="s">
        <v>60</v>
      </c>
      <c r="E173" s="39" t="s">
        <v>270</v>
      </c>
    </row>
    <row r="174" spans="1:16" ht="25.5">
      <c r="A174" t="s">
        <v>50</v>
      </c>
      <c r="B174" s="34" t="s">
        <v>271</v>
      </c>
      <c r="C174" s="34" t="s">
        <v>272</v>
      </c>
      <c r="D174" s="35" t="s">
        <v>52</v>
      </c>
      <c r="E174" s="6" t="s">
        <v>273</v>
      </c>
      <c r="F174" s="36" t="s">
        <v>274</v>
      </c>
      <c r="G174" s="37">
        <v>16063.5</v>
      </c>
      <c r="H174" s="36">
        <v>0</v>
      </c>
      <c r="I174" s="36">
        <f>ROUND(G174*H174,6)</f>
      </c>
      <c r="L174" s="38">
        <v>0</v>
      </c>
      <c r="M174" s="32">
        <f>ROUND(ROUND(L174,2)*ROUND(G174,3),2)</f>
      </c>
      <c r="N174" s="36" t="s">
        <v>55</v>
      </c>
      <c r="O174">
        <f>(M174*21)/100</f>
      </c>
      <c r="P174" t="s">
        <v>28</v>
      </c>
    </row>
    <row r="175" spans="1:5" ht="12.75">
      <c r="A175" s="35" t="s">
        <v>56</v>
      </c>
      <c r="E175" s="39" t="s">
        <v>275</v>
      </c>
    </row>
    <row r="176" spans="1:5" ht="12.75">
      <c r="A176" s="35" t="s">
        <v>58</v>
      </c>
      <c r="E176" s="40" t="s">
        <v>276</v>
      </c>
    </row>
    <row r="177" spans="1:5" ht="127.5">
      <c r="A177" t="s">
        <v>60</v>
      </c>
      <c r="E177" s="39" t="s">
        <v>277</v>
      </c>
    </row>
    <row r="178" spans="1:16" ht="25.5">
      <c r="A178" t="s">
        <v>50</v>
      </c>
      <c r="B178" s="34" t="s">
        <v>278</v>
      </c>
      <c r="C178" s="34" t="s">
        <v>279</v>
      </c>
      <c r="D178" s="35" t="s">
        <v>52</v>
      </c>
      <c r="E178" s="6" t="s">
        <v>280</v>
      </c>
      <c r="F178" s="36" t="s">
        <v>112</v>
      </c>
      <c r="G178" s="37">
        <v>361</v>
      </c>
      <c r="H178" s="36">
        <v>0</v>
      </c>
      <c r="I178" s="36">
        <f>ROUND(G178*H178,6)</f>
      </c>
      <c r="L178" s="38">
        <v>0</v>
      </c>
      <c r="M178" s="32">
        <f>ROUND(ROUND(L178,2)*ROUND(G178,3),2)</f>
      </c>
      <c r="N178" s="36" t="s">
        <v>55</v>
      </c>
      <c r="O178">
        <f>(M178*21)/100</f>
      </c>
      <c r="P178" t="s">
        <v>28</v>
      </c>
    </row>
    <row r="179" spans="1:5" ht="12.75">
      <c r="A179" s="35" t="s">
        <v>56</v>
      </c>
      <c r="E179" s="39" t="s">
        <v>178</v>
      </c>
    </row>
    <row r="180" spans="1:5" ht="12.75">
      <c r="A180" s="35" t="s">
        <v>58</v>
      </c>
      <c r="E180" s="40" t="s">
        <v>52</v>
      </c>
    </row>
    <row r="181" spans="1:5" ht="204">
      <c r="A181" t="s">
        <v>60</v>
      </c>
      <c r="E181" s="39" t="s">
        <v>281</v>
      </c>
    </row>
    <row r="182" spans="1:16" ht="25.5">
      <c r="A182" t="s">
        <v>50</v>
      </c>
      <c r="B182" s="34" t="s">
        <v>282</v>
      </c>
      <c r="C182" s="34" t="s">
        <v>283</v>
      </c>
      <c r="D182" s="35" t="s">
        <v>52</v>
      </c>
      <c r="E182" s="6" t="s">
        <v>284</v>
      </c>
      <c r="F182" s="36" t="s">
        <v>285</v>
      </c>
      <c r="G182" s="37">
        <v>4930.65</v>
      </c>
      <c r="H182" s="36">
        <v>0</v>
      </c>
      <c r="I182" s="36">
        <f>ROUND(G182*H182,6)</f>
      </c>
      <c r="L182" s="38">
        <v>0</v>
      </c>
      <c r="M182" s="32">
        <f>ROUND(ROUND(L182,2)*ROUND(G182,3),2)</f>
      </c>
      <c r="N182" s="36" t="s">
        <v>55</v>
      </c>
      <c r="O182">
        <f>(M182*21)/100</f>
      </c>
      <c r="P182" t="s">
        <v>28</v>
      </c>
    </row>
    <row r="183" spans="1:5" ht="12.75">
      <c r="A183" s="35" t="s">
        <v>56</v>
      </c>
      <c r="E183" s="39" t="s">
        <v>286</v>
      </c>
    </row>
    <row r="184" spans="1:5" ht="89.25">
      <c r="A184" s="35" t="s">
        <v>58</v>
      </c>
      <c r="E184" s="40" t="s">
        <v>287</v>
      </c>
    </row>
    <row r="185" spans="1:5" ht="102">
      <c r="A185" t="s">
        <v>60</v>
      </c>
      <c r="E185" s="39" t="s">
        <v>288</v>
      </c>
    </row>
    <row r="186" spans="1:16" ht="12.75">
      <c r="A186" t="s">
        <v>50</v>
      </c>
      <c r="B186" s="34" t="s">
        <v>289</v>
      </c>
      <c r="C186" s="34" t="s">
        <v>290</v>
      </c>
      <c r="D186" s="35" t="s">
        <v>52</v>
      </c>
      <c r="E186" s="6" t="s">
        <v>291</v>
      </c>
      <c r="F186" s="36" t="s">
        <v>88</v>
      </c>
      <c r="G186" s="37">
        <v>4</v>
      </c>
      <c r="H186" s="36">
        <v>0</v>
      </c>
      <c r="I186" s="36">
        <f>ROUND(G186*H186,6)</f>
      </c>
      <c r="L186" s="38">
        <v>0</v>
      </c>
      <c r="M186" s="32">
        <f>ROUND(ROUND(L186,2)*ROUND(G186,3),2)</f>
      </c>
      <c r="N186" s="36" t="s">
        <v>55</v>
      </c>
      <c r="O186">
        <f>(M186*21)/100</f>
      </c>
      <c r="P186" t="s">
        <v>28</v>
      </c>
    </row>
    <row r="187" spans="1:5" ht="12.75">
      <c r="A187" s="35" t="s">
        <v>56</v>
      </c>
      <c r="E187" s="39" t="s">
        <v>246</v>
      </c>
    </row>
    <row r="188" spans="1:5" ht="12.75">
      <c r="A188" s="35" t="s">
        <v>58</v>
      </c>
      <c r="E188" s="40" t="s">
        <v>52</v>
      </c>
    </row>
    <row r="189" spans="1:5" ht="140.25">
      <c r="A189" t="s">
        <v>60</v>
      </c>
      <c r="E189" s="39" t="s">
        <v>292</v>
      </c>
    </row>
    <row r="190" spans="1:16" ht="25.5">
      <c r="A190" t="s">
        <v>50</v>
      </c>
      <c r="B190" s="34" t="s">
        <v>293</v>
      </c>
      <c r="C190" s="34" t="s">
        <v>294</v>
      </c>
      <c r="D190" s="35" t="s">
        <v>52</v>
      </c>
      <c r="E190" s="6" t="s">
        <v>295</v>
      </c>
      <c r="F190" s="36" t="s">
        <v>285</v>
      </c>
      <c r="G190" s="37">
        <v>16.5</v>
      </c>
      <c r="H190" s="36">
        <v>0</v>
      </c>
      <c r="I190" s="36">
        <f>ROUND(G190*H190,6)</f>
      </c>
      <c r="L190" s="38">
        <v>0</v>
      </c>
      <c r="M190" s="32">
        <f>ROUND(ROUND(L190,2)*ROUND(G190,3),2)</f>
      </c>
      <c r="N190" s="36" t="s">
        <v>55</v>
      </c>
      <c r="O190">
        <f>(M190*21)/100</f>
      </c>
      <c r="P190" t="s">
        <v>28</v>
      </c>
    </row>
    <row r="191" spans="1:5" ht="12.75">
      <c r="A191" s="35" t="s">
        <v>56</v>
      </c>
      <c r="E191" s="39" t="s">
        <v>296</v>
      </c>
    </row>
    <row r="192" spans="1:5" ht="12.75">
      <c r="A192" s="35" t="s">
        <v>58</v>
      </c>
      <c r="E192" s="40" t="s">
        <v>297</v>
      </c>
    </row>
    <row r="193" spans="1:5" ht="127.5">
      <c r="A193" t="s">
        <v>60</v>
      </c>
      <c r="E193" s="39" t="s">
        <v>298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27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299</v>
      </c>
      <c r="M3" s="41">
        <f>Rekapitulace!C12</f>
      </c>
      <c r="N3" s="20" t="s">
        <v>0</v>
      </c>
      <c r="O3" t="s">
        <v>23</v>
      </c>
      <c r="P3" t="s">
        <v>28</v>
      </c>
    </row>
    <row r="4" spans="1:16" ht="32" customHeight="1">
      <c r="A4" s="24" t="s">
        <v>20</v>
      </c>
      <c r="B4" s="25" t="s">
        <v>29</v>
      </c>
      <c r="C4" s="27" t="s">
        <v>299</v>
      </c>
      <c r="E4" s="26" t="s">
        <v>300</v>
      </c>
      <c r="O4" t="s">
        <v>24</v>
      </c>
      <c r="P4" t="s">
        <v>28</v>
      </c>
    </row>
    <row r="5" spans="1:16" ht="12.75" customHeight="1">
      <c r="A5" s="23" t="s">
        <v>30</v>
      </c>
      <c r="B5" s="23" t="s">
        <v>31</v>
      </c>
      <c r="C5" s="23" t="s">
        <v>32</v>
      </c>
      <c r="D5" s="23" t="s">
        <v>33</v>
      </c>
      <c r="E5" s="23" t="s">
        <v>34</v>
      </c>
      <c r="F5" s="23" t="s">
        <v>35</v>
      </c>
      <c r="G5" s="23" t="s">
        <v>36</v>
      </c>
      <c r="H5" s="23" t="s">
        <v>37</v>
      </c>
      <c r="I5" s="23" t="s">
        <v>38</v>
      </c>
      <c r="J5" s="23"/>
      <c r="K5" s="23"/>
      <c r="L5" s="23" t="s">
        <v>39</v>
      </c>
      <c r="M5" s="23"/>
      <c r="N5" s="23" t="s">
        <v>43</v>
      </c>
      <c r="O5" t="s">
        <v>25</v>
      </c>
      <c r="P5" t="s">
        <v>28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40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41</v>
      </c>
      <c r="K7" s="23" t="s">
        <v>42</v>
      </c>
      <c r="L7" s="23" t="s">
        <v>41</v>
      </c>
      <c r="M7" s="23" t="s">
        <v>42</v>
      </c>
      <c r="N7" s="23"/>
      <c r="S7" t="s">
        <v>44</v>
      </c>
      <c r="T7">
        <f>COUNTIFS(L8:L119,"=0",A8:A119,"P")+COUNTIFS(L8:L119,"",A8:A119,"P")+SUM(Q8:Q119)</f>
      </c>
    </row>
    <row r="8" spans="1:13" ht="12.75">
      <c r="A8" t="s">
        <v>45</v>
      </c>
      <c r="C8" s="28" t="s">
        <v>302</v>
      </c>
      <c r="E8" s="30" t="s">
        <v>300</v>
      </c>
      <c r="J8" s="29">
        <f>0+J9+J14+J47+J64+J69+J82</f>
      </c>
      <c r="K8" s="29">
        <f>0+K9+K14+K47+K64+K69+K82</f>
      </c>
      <c r="L8" s="29">
        <f>0+L9+L14+L47+L64+L69+L82</f>
      </c>
      <c r="M8" s="29">
        <f>0+M9+M14+M47+M64+M69+M82</f>
      </c>
    </row>
    <row r="9" spans="1:13" ht="12.75">
      <c r="A9" t="s">
        <v>47</v>
      </c>
      <c r="C9" s="31" t="s">
        <v>48</v>
      </c>
      <c r="E9" s="33" t="s">
        <v>49</v>
      </c>
      <c r="J9" s="32">
        <f>0</f>
      </c>
      <c r="K9" s="32">
        <f>0</f>
      </c>
      <c r="L9" s="32">
        <f>0+L10</f>
      </c>
      <c r="M9" s="32">
        <f>0+M10</f>
      </c>
    </row>
    <row r="10" spans="1:16" ht="25.5">
      <c r="A10" t="s">
        <v>50</v>
      </c>
      <c r="B10" s="34" t="s">
        <v>77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597.145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28</v>
      </c>
    </row>
    <row r="11" spans="1:5" ht="12.75">
      <c r="A11" s="35" t="s">
        <v>56</v>
      </c>
      <c r="E11" s="39" t="s">
        <v>303</v>
      </c>
    </row>
    <row r="12" spans="1:5" ht="12.75">
      <c r="A12" s="35" t="s">
        <v>58</v>
      </c>
      <c r="E12" s="40" t="s">
        <v>304</v>
      </c>
    </row>
    <row r="13" spans="1:5" ht="140.25">
      <c r="A13" t="s">
        <v>60</v>
      </c>
      <c r="E13" s="39" t="s">
        <v>61</v>
      </c>
    </row>
    <row r="14" spans="1:13" ht="12.75">
      <c r="A14" t="s">
        <v>47</v>
      </c>
      <c r="C14" s="31" t="s">
        <v>77</v>
      </c>
      <c r="E14" s="33" t="s">
        <v>78</v>
      </c>
      <c r="J14" s="32">
        <f>0</f>
      </c>
      <c r="K14" s="32">
        <f>0</f>
      </c>
      <c r="L14" s="32">
        <f>0+L15+L19+L23+L27+L31+L35+L39+L43</f>
      </c>
      <c r="M14" s="32">
        <f>0+M15+M19+M23+M27+M31+M35+M39+M43</f>
      </c>
    </row>
    <row r="15" spans="1:16" ht="12.75">
      <c r="A15" t="s">
        <v>50</v>
      </c>
      <c r="B15" s="34" t="s">
        <v>28</v>
      </c>
      <c r="C15" s="34" t="s">
        <v>80</v>
      </c>
      <c r="D15" s="35" t="s">
        <v>52</v>
      </c>
      <c r="E15" s="6" t="s">
        <v>81</v>
      </c>
      <c r="F15" s="36" t="s">
        <v>82</v>
      </c>
      <c r="G15" s="37">
        <v>180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55</v>
      </c>
      <c r="O15">
        <f>(M15*21)/100</f>
      </c>
      <c r="P15" t="s">
        <v>28</v>
      </c>
    </row>
    <row r="16" spans="1:5" ht="12.75">
      <c r="A16" s="35" t="s">
        <v>56</v>
      </c>
      <c r="E16" s="39" t="s">
        <v>305</v>
      </c>
    </row>
    <row r="17" spans="1:5" ht="12.75">
      <c r="A17" s="35" t="s">
        <v>58</v>
      </c>
      <c r="E17" s="40" t="s">
        <v>52</v>
      </c>
    </row>
    <row r="18" spans="1:5" ht="38.25">
      <c r="A18" t="s">
        <v>60</v>
      </c>
      <c r="E18" s="39" t="s">
        <v>84</v>
      </c>
    </row>
    <row r="19" spans="1:16" ht="12.75">
      <c r="A19" t="s">
        <v>50</v>
      </c>
      <c r="B19" s="34" t="s">
        <v>26</v>
      </c>
      <c r="C19" s="34" t="s">
        <v>306</v>
      </c>
      <c r="D19" s="35" t="s">
        <v>52</v>
      </c>
      <c r="E19" s="6" t="s">
        <v>307</v>
      </c>
      <c r="F19" s="36" t="s">
        <v>94</v>
      </c>
      <c r="G19" s="37">
        <v>42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55</v>
      </c>
      <c r="O19">
        <f>(M19*21)/100</f>
      </c>
      <c r="P19" t="s">
        <v>28</v>
      </c>
    </row>
    <row r="20" spans="1:5" ht="12.75">
      <c r="A20" s="35" t="s">
        <v>56</v>
      </c>
      <c r="E20" s="39" t="s">
        <v>308</v>
      </c>
    </row>
    <row r="21" spans="1:5" ht="12.75">
      <c r="A21" s="35" t="s">
        <v>58</v>
      </c>
      <c r="E21" s="40" t="s">
        <v>309</v>
      </c>
    </row>
    <row r="22" spans="1:5" ht="38.25">
      <c r="A22" t="s">
        <v>60</v>
      </c>
      <c r="E22" s="39" t="s">
        <v>310</v>
      </c>
    </row>
    <row r="23" spans="1:16" ht="12.75">
      <c r="A23" t="s">
        <v>50</v>
      </c>
      <c r="B23" s="34" t="s">
        <v>65</v>
      </c>
      <c r="C23" s="34" t="s">
        <v>92</v>
      </c>
      <c r="D23" s="35" t="s">
        <v>52</v>
      </c>
      <c r="E23" s="6" t="s">
        <v>93</v>
      </c>
      <c r="F23" s="36" t="s">
        <v>94</v>
      </c>
      <c r="G23" s="37">
        <v>343.844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28</v>
      </c>
    </row>
    <row r="24" spans="1:5" ht="12.75">
      <c r="A24" s="35" t="s">
        <v>56</v>
      </c>
      <c r="E24" s="39" t="s">
        <v>311</v>
      </c>
    </row>
    <row r="25" spans="1:5" ht="63.75">
      <c r="A25" s="35" t="s">
        <v>58</v>
      </c>
      <c r="E25" s="40" t="s">
        <v>312</v>
      </c>
    </row>
    <row r="26" spans="1:5" ht="369.75">
      <c r="A26" t="s">
        <v>60</v>
      </c>
      <c r="E26" s="39" t="s">
        <v>97</v>
      </c>
    </row>
    <row r="27" spans="1:16" ht="12.75">
      <c r="A27" t="s">
        <v>50</v>
      </c>
      <c r="B27" s="34" t="s">
        <v>27</v>
      </c>
      <c r="C27" s="34" t="s">
        <v>313</v>
      </c>
      <c r="D27" s="35" t="s">
        <v>52</v>
      </c>
      <c r="E27" s="6" t="s">
        <v>314</v>
      </c>
      <c r="F27" s="36" t="s">
        <v>94</v>
      </c>
      <c r="G27" s="37">
        <v>117.097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28</v>
      </c>
    </row>
    <row r="28" spans="1:5" ht="12.75">
      <c r="A28" s="35" t="s">
        <v>56</v>
      </c>
      <c r="E28" s="39" t="s">
        <v>315</v>
      </c>
    </row>
    <row r="29" spans="1:5" ht="51">
      <c r="A29" s="35" t="s">
        <v>58</v>
      </c>
      <c r="E29" s="40" t="s">
        <v>316</v>
      </c>
    </row>
    <row r="30" spans="1:5" ht="306">
      <c r="A30" t="s">
        <v>60</v>
      </c>
      <c r="E30" s="39" t="s">
        <v>317</v>
      </c>
    </row>
    <row r="31" spans="1:16" ht="12.75">
      <c r="A31" t="s">
        <v>50</v>
      </c>
      <c r="B31" s="34" t="s">
        <v>91</v>
      </c>
      <c r="C31" s="34" t="s">
        <v>105</v>
      </c>
      <c r="D31" s="35" t="s">
        <v>52</v>
      </c>
      <c r="E31" s="6" t="s">
        <v>106</v>
      </c>
      <c r="F31" s="36" t="s">
        <v>94</v>
      </c>
      <c r="G31" s="37">
        <v>75.097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28</v>
      </c>
    </row>
    <row r="32" spans="1:5" ht="12.75">
      <c r="A32" s="35" t="s">
        <v>56</v>
      </c>
      <c r="E32" s="39" t="s">
        <v>318</v>
      </c>
    </row>
    <row r="33" spans="1:5" ht="38.25">
      <c r="A33" s="35" t="s">
        <v>58</v>
      </c>
      <c r="E33" s="40" t="s">
        <v>319</v>
      </c>
    </row>
    <row r="34" spans="1:5" ht="255">
      <c r="A34" t="s">
        <v>60</v>
      </c>
      <c r="E34" s="39" t="s">
        <v>107</v>
      </c>
    </row>
    <row r="35" spans="1:16" ht="12.75">
      <c r="A35" t="s">
        <v>50</v>
      </c>
      <c r="B35" s="34" t="s">
        <v>320</v>
      </c>
      <c r="C35" s="34" t="s">
        <v>321</v>
      </c>
      <c r="D35" s="35" t="s">
        <v>52</v>
      </c>
      <c r="E35" s="6" t="s">
        <v>322</v>
      </c>
      <c r="F35" s="36" t="s">
        <v>82</v>
      </c>
      <c r="G35" s="37">
        <v>242.6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28</v>
      </c>
    </row>
    <row r="36" spans="1:5" ht="25.5">
      <c r="A36" s="35" t="s">
        <v>56</v>
      </c>
      <c r="E36" s="39" t="s">
        <v>323</v>
      </c>
    </row>
    <row r="37" spans="1:5" ht="12.75">
      <c r="A37" s="35" t="s">
        <v>58</v>
      </c>
      <c r="E37" s="40" t="s">
        <v>324</v>
      </c>
    </row>
    <row r="38" spans="1:5" ht="25.5">
      <c r="A38" t="s">
        <v>60</v>
      </c>
      <c r="E38" s="39" t="s">
        <v>325</v>
      </c>
    </row>
    <row r="39" spans="1:16" ht="12.75">
      <c r="A39" t="s">
        <v>50</v>
      </c>
      <c r="B39" s="34" t="s">
        <v>98</v>
      </c>
      <c r="C39" s="34" t="s">
        <v>326</v>
      </c>
      <c r="D39" s="35" t="s">
        <v>52</v>
      </c>
      <c r="E39" s="6" t="s">
        <v>327</v>
      </c>
      <c r="F39" s="36" t="s">
        <v>82</v>
      </c>
      <c r="G39" s="37">
        <v>420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28</v>
      </c>
    </row>
    <row r="40" spans="1:5" ht="12.75">
      <c r="A40" s="35" t="s">
        <v>56</v>
      </c>
      <c r="E40" s="39" t="s">
        <v>328</v>
      </c>
    </row>
    <row r="41" spans="1:5" ht="12.75">
      <c r="A41" s="35" t="s">
        <v>58</v>
      </c>
      <c r="E41" s="40" t="s">
        <v>329</v>
      </c>
    </row>
    <row r="42" spans="1:5" ht="38.25">
      <c r="A42" t="s">
        <v>60</v>
      </c>
      <c r="E42" s="39" t="s">
        <v>330</v>
      </c>
    </row>
    <row r="43" spans="1:16" ht="12.75">
      <c r="A43" t="s">
        <v>50</v>
      </c>
      <c r="B43" s="34" t="s">
        <v>331</v>
      </c>
      <c r="C43" s="34" t="s">
        <v>332</v>
      </c>
      <c r="D43" s="35" t="s">
        <v>52</v>
      </c>
      <c r="E43" s="6" t="s">
        <v>333</v>
      </c>
      <c r="F43" s="36" t="s">
        <v>82</v>
      </c>
      <c r="G43" s="37">
        <v>300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28</v>
      </c>
    </row>
    <row r="44" spans="1:5" ht="12.75">
      <c r="A44" s="35" t="s">
        <v>56</v>
      </c>
      <c r="E44" s="39" t="s">
        <v>334</v>
      </c>
    </row>
    <row r="45" spans="1:5" ht="12.75">
      <c r="A45" s="35" t="s">
        <v>58</v>
      </c>
      <c r="E45" s="40" t="s">
        <v>335</v>
      </c>
    </row>
    <row r="46" spans="1:5" ht="25.5">
      <c r="A46" t="s">
        <v>60</v>
      </c>
      <c r="E46" s="39" t="s">
        <v>336</v>
      </c>
    </row>
    <row r="47" spans="1:13" ht="12.75">
      <c r="A47" t="s">
        <v>47</v>
      </c>
      <c r="C47" s="31" t="s">
        <v>28</v>
      </c>
      <c r="E47" s="33" t="s">
        <v>108</v>
      </c>
      <c r="J47" s="32">
        <f>0</f>
      </c>
      <c r="K47" s="32">
        <f>0</f>
      </c>
      <c r="L47" s="32">
        <f>0+L48+L52+L56+L60</f>
      </c>
      <c r="M47" s="32">
        <f>0+M48+M52+M56+M60</f>
      </c>
    </row>
    <row r="48" spans="1:16" ht="12.75">
      <c r="A48" t="s">
        <v>50</v>
      </c>
      <c r="B48" s="34" t="s">
        <v>337</v>
      </c>
      <c r="C48" s="34" t="s">
        <v>338</v>
      </c>
      <c r="D48" s="35" t="s">
        <v>52</v>
      </c>
      <c r="E48" s="6" t="s">
        <v>339</v>
      </c>
      <c r="F48" s="36" t="s">
        <v>112</v>
      </c>
      <c r="G48" s="37">
        <v>168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28</v>
      </c>
    </row>
    <row r="49" spans="1:5" ht="12.75">
      <c r="A49" s="35" t="s">
        <v>56</v>
      </c>
      <c r="E49" s="39" t="s">
        <v>340</v>
      </c>
    </row>
    <row r="50" spans="1:5" ht="12.75">
      <c r="A50" s="35" t="s">
        <v>58</v>
      </c>
      <c r="E50" s="40" t="s">
        <v>341</v>
      </c>
    </row>
    <row r="51" spans="1:5" ht="51">
      <c r="A51" t="s">
        <v>60</v>
      </c>
      <c r="E51" s="39" t="s">
        <v>342</v>
      </c>
    </row>
    <row r="52" spans="1:16" ht="25.5">
      <c r="A52" t="s">
        <v>50</v>
      </c>
      <c r="B52" s="34" t="s">
        <v>104</v>
      </c>
      <c r="C52" s="34" t="s">
        <v>343</v>
      </c>
      <c r="D52" s="35" t="s">
        <v>52</v>
      </c>
      <c r="E52" s="6" t="s">
        <v>344</v>
      </c>
      <c r="F52" s="36" t="s">
        <v>112</v>
      </c>
      <c r="G52" s="37">
        <v>168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55</v>
      </c>
      <c r="O52">
        <f>(M52*21)/100</f>
      </c>
      <c r="P52" t="s">
        <v>28</v>
      </c>
    </row>
    <row r="53" spans="1:5" ht="12.75">
      <c r="A53" s="35" t="s">
        <v>56</v>
      </c>
      <c r="E53" s="39" t="s">
        <v>340</v>
      </c>
    </row>
    <row r="54" spans="1:5" ht="12.75">
      <c r="A54" s="35" t="s">
        <v>58</v>
      </c>
      <c r="E54" s="40" t="s">
        <v>341</v>
      </c>
    </row>
    <row r="55" spans="1:5" ht="63.75">
      <c r="A55" t="s">
        <v>60</v>
      </c>
      <c r="E55" s="39" t="s">
        <v>345</v>
      </c>
    </row>
    <row r="56" spans="1:16" ht="12.75">
      <c r="A56" t="s">
        <v>50</v>
      </c>
      <c r="B56" s="34" t="s">
        <v>115</v>
      </c>
      <c r="C56" s="34" t="s">
        <v>346</v>
      </c>
      <c r="D56" s="35" t="s">
        <v>52</v>
      </c>
      <c r="E56" s="6" t="s">
        <v>347</v>
      </c>
      <c r="F56" s="36" t="s">
        <v>94</v>
      </c>
      <c r="G56" s="37">
        <v>12.24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55</v>
      </c>
      <c r="O56">
        <f>(M56*21)/100</f>
      </c>
      <c r="P56" t="s">
        <v>28</v>
      </c>
    </row>
    <row r="57" spans="1:5" ht="12.75">
      <c r="A57" s="35" t="s">
        <v>56</v>
      </c>
      <c r="E57" s="39" t="s">
        <v>348</v>
      </c>
    </row>
    <row r="58" spans="1:5" ht="38.25">
      <c r="A58" s="35" t="s">
        <v>58</v>
      </c>
      <c r="E58" s="40" t="s">
        <v>349</v>
      </c>
    </row>
    <row r="59" spans="1:5" ht="369.75">
      <c r="A59" t="s">
        <v>60</v>
      </c>
      <c r="E59" s="39" t="s">
        <v>120</v>
      </c>
    </row>
    <row r="60" spans="1:16" ht="12.75">
      <c r="A60" t="s">
        <v>50</v>
      </c>
      <c r="B60" s="34" t="s">
        <v>350</v>
      </c>
      <c r="C60" s="34" t="s">
        <v>351</v>
      </c>
      <c r="D60" s="35" t="s">
        <v>52</v>
      </c>
      <c r="E60" s="6" t="s">
        <v>352</v>
      </c>
      <c r="F60" s="36" t="s">
        <v>54</v>
      </c>
      <c r="G60" s="37">
        <v>0.807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28</v>
      </c>
    </row>
    <row r="61" spans="1:5" ht="12.75">
      <c r="A61" s="35" t="s">
        <v>56</v>
      </c>
      <c r="E61" s="39" t="s">
        <v>353</v>
      </c>
    </row>
    <row r="62" spans="1:5" ht="12.75">
      <c r="A62" s="35" t="s">
        <v>58</v>
      </c>
      <c r="E62" s="40" t="s">
        <v>354</v>
      </c>
    </row>
    <row r="63" spans="1:5" ht="267.75">
      <c r="A63" t="s">
        <v>60</v>
      </c>
      <c r="E63" s="39" t="s">
        <v>355</v>
      </c>
    </row>
    <row r="64" spans="1:13" ht="12.75">
      <c r="A64" t="s">
        <v>47</v>
      </c>
      <c r="C64" s="31" t="s">
        <v>26</v>
      </c>
      <c r="E64" s="33" t="s">
        <v>132</v>
      </c>
      <c r="J64" s="32">
        <f>0</f>
      </c>
      <c r="K64" s="32">
        <f>0</f>
      </c>
      <c r="L64" s="32">
        <f>0+L65</f>
      </c>
      <c r="M64" s="32">
        <f>0+M65</f>
      </c>
    </row>
    <row r="65" spans="1:16" ht="12.75">
      <c r="A65" t="s">
        <v>50</v>
      </c>
      <c r="B65" s="34" t="s">
        <v>121</v>
      </c>
      <c r="C65" s="34" t="s">
        <v>356</v>
      </c>
      <c r="D65" s="35" t="s">
        <v>52</v>
      </c>
      <c r="E65" s="6" t="s">
        <v>357</v>
      </c>
      <c r="F65" s="36" t="s">
        <v>358</v>
      </c>
      <c r="G65" s="37">
        <v>3305.861</v>
      </c>
      <c r="H65" s="36">
        <v>0</v>
      </c>
      <c r="I65" s="36">
        <f>ROUND(G65*H65,6)</f>
      </c>
      <c r="L65" s="38">
        <v>0</v>
      </c>
      <c r="M65" s="32">
        <f>ROUND(ROUND(L65,2)*ROUND(G65,3),2)</f>
      </c>
      <c r="N65" s="36" t="s">
        <v>55</v>
      </c>
      <c r="O65">
        <f>(M65*21)/100</f>
      </c>
      <c r="P65" t="s">
        <v>28</v>
      </c>
    </row>
    <row r="66" spans="1:5" ht="12.75">
      <c r="A66" s="35" t="s">
        <v>56</v>
      </c>
      <c r="E66" s="39" t="s">
        <v>359</v>
      </c>
    </row>
    <row r="67" spans="1:5" ht="12.75">
      <c r="A67" s="35" t="s">
        <v>58</v>
      </c>
      <c r="E67" s="40" t="s">
        <v>52</v>
      </c>
    </row>
    <row r="68" spans="1:5" ht="293.25">
      <c r="A68" t="s">
        <v>60</v>
      </c>
      <c r="E68" s="39" t="s">
        <v>360</v>
      </c>
    </row>
    <row r="69" spans="1:13" ht="12.75">
      <c r="A69" t="s">
        <v>47</v>
      </c>
      <c r="C69" s="31" t="s">
        <v>70</v>
      </c>
      <c r="E69" s="33" t="s">
        <v>152</v>
      </c>
      <c r="J69" s="32">
        <f>0</f>
      </c>
      <c r="K69" s="32">
        <f>0</f>
      </c>
      <c r="L69" s="32">
        <f>0+L70+L74+L78</f>
      </c>
      <c r="M69" s="32">
        <f>0+M70+M74+M78</f>
      </c>
    </row>
    <row r="70" spans="1:16" ht="12.75">
      <c r="A70" t="s">
        <v>50</v>
      </c>
      <c r="B70" s="34" t="s">
        <v>133</v>
      </c>
      <c r="C70" s="34" t="s">
        <v>361</v>
      </c>
      <c r="D70" s="35" t="s">
        <v>52</v>
      </c>
      <c r="E70" s="6" t="s">
        <v>362</v>
      </c>
      <c r="F70" s="36" t="s">
        <v>82</v>
      </c>
      <c r="G70" s="37">
        <v>37.62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55</v>
      </c>
      <c r="O70">
        <f>(M70*21)/100</f>
      </c>
      <c r="P70" t="s">
        <v>28</v>
      </c>
    </row>
    <row r="71" spans="1:5" ht="12.75">
      <c r="A71" s="35" t="s">
        <v>56</v>
      </c>
      <c r="E71" s="39" t="s">
        <v>363</v>
      </c>
    </row>
    <row r="72" spans="1:5" ht="38.25">
      <c r="A72" s="35" t="s">
        <v>58</v>
      </c>
      <c r="E72" s="40" t="s">
        <v>364</v>
      </c>
    </row>
    <row r="73" spans="1:5" ht="127.5">
      <c r="A73" t="s">
        <v>60</v>
      </c>
      <c r="E73" s="39" t="s">
        <v>365</v>
      </c>
    </row>
    <row r="74" spans="1:16" ht="12.75">
      <c r="A74" t="s">
        <v>50</v>
      </c>
      <c r="B74" s="34" t="s">
        <v>366</v>
      </c>
      <c r="C74" s="34" t="s">
        <v>367</v>
      </c>
      <c r="D74" s="35" t="s">
        <v>52</v>
      </c>
      <c r="E74" s="6" t="s">
        <v>368</v>
      </c>
      <c r="F74" s="36" t="s">
        <v>82</v>
      </c>
      <c r="G74" s="37">
        <v>37.315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55</v>
      </c>
      <c r="O74">
        <f>(M74*21)/100</f>
      </c>
      <c r="P74" t="s">
        <v>28</v>
      </c>
    </row>
    <row r="75" spans="1:5" ht="12.75">
      <c r="A75" s="35" t="s">
        <v>56</v>
      </c>
      <c r="E75" s="39" t="s">
        <v>369</v>
      </c>
    </row>
    <row r="76" spans="1:5" ht="12.75">
      <c r="A76" s="35" t="s">
        <v>58</v>
      </c>
      <c r="E76" s="40" t="s">
        <v>370</v>
      </c>
    </row>
    <row r="77" spans="1:5" ht="153">
      <c r="A77" t="s">
        <v>60</v>
      </c>
      <c r="E77" s="39" t="s">
        <v>371</v>
      </c>
    </row>
    <row r="78" spans="1:16" ht="25.5">
      <c r="A78" t="s">
        <v>50</v>
      </c>
      <c r="B78" s="34" t="s">
        <v>146</v>
      </c>
      <c r="C78" s="34" t="s">
        <v>372</v>
      </c>
      <c r="D78" s="35" t="s">
        <v>52</v>
      </c>
      <c r="E78" s="6" t="s">
        <v>373</v>
      </c>
      <c r="F78" s="36" t="s">
        <v>82</v>
      </c>
      <c r="G78" s="37">
        <v>0.96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55</v>
      </c>
      <c r="O78">
        <f>(M78*21)/100</f>
      </c>
      <c r="P78" t="s">
        <v>28</v>
      </c>
    </row>
    <row r="79" spans="1:5" ht="12.75">
      <c r="A79" s="35" t="s">
        <v>56</v>
      </c>
      <c r="E79" s="39" t="s">
        <v>374</v>
      </c>
    </row>
    <row r="80" spans="1:5" ht="12.75">
      <c r="A80" s="35" t="s">
        <v>58</v>
      </c>
      <c r="E80" s="40" t="s">
        <v>375</v>
      </c>
    </row>
    <row r="81" spans="1:5" ht="153">
      <c r="A81" t="s">
        <v>60</v>
      </c>
      <c r="E81" s="39" t="s">
        <v>371</v>
      </c>
    </row>
    <row r="82" spans="1:13" ht="12.75">
      <c r="A82" t="s">
        <v>47</v>
      </c>
      <c r="C82" s="31" t="s">
        <v>91</v>
      </c>
      <c r="E82" s="33" t="s">
        <v>242</v>
      </c>
      <c r="J82" s="32">
        <f>0</f>
      </c>
      <c r="K82" s="32">
        <f>0</f>
      </c>
      <c r="L82" s="32">
        <f>0+L83+L87+L91+L95+L99+L103+L107+L111+L115+L119</f>
      </c>
      <c r="M82" s="32">
        <f>0+M83+M87+M91+M95+M99+M103+M107+M111+M115+M119</f>
      </c>
    </row>
    <row r="83" spans="1:16" ht="12.75">
      <c r="A83" t="s">
        <v>50</v>
      </c>
      <c r="B83" s="34" t="s">
        <v>65</v>
      </c>
      <c r="C83" s="34" t="s">
        <v>376</v>
      </c>
      <c r="D83" s="35" t="s">
        <v>77</v>
      </c>
      <c r="E83" s="6" t="s">
        <v>377</v>
      </c>
      <c r="F83" s="36" t="s">
        <v>88</v>
      </c>
      <c r="G83" s="37">
        <v>1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239</v>
      </c>
      <c r="O83">
        <f>(M83*21)/100</f>
      </c>
      <c r="P83" t="s">
        <v>28</v>
      </c>
    </row>
    <row r="84" spans="1:5" ht="12.75">
      <c r="A84" s="35" t="s">
        <v>56</v>
      </c>
      <c r="E84" s="39" t="s">
        <v>378</v>
      </c>
    </row>
    <row r="85" spans="1:5" ht="12.75">
      <c r="A85" s="35" t="s">
        <v>58</v>
      </c>
      <c r="E85" s="40" t="s">
        <v>52</v>
      </c>
    </row>
    <row r="86" spans="1:5" ht="140.25">
      <c r="A86" t="s">
        <v>60</v>
      </c>
      <c r="E86" s="39" t="s">
        <v>251</v>
      </c>
    </row>
    <row r="87" spans="1:16" ht="12.75">
      <c r="A87" t="s">
        <v>50</v>
      </c>
      <c r="B87" s="34" t="s">
        <v>27</v>
      </c>
      <c r="C87" s="34" t="s">
        <v>379</v>
      </c>
      <c r="D87" s="35" t="s">
        <v>77</v>
      </c>
      <c r="E87" s="6" t="s">
        <v>380</v>
      </c>
      <c r="F87" s="36" t="s">
        <v>88</v>
      </c>
      <c r="G87" s="37">
        <v>1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239</v>
      </c>
      <c r="O87">
        <f>(M87*21)/100</f>
      </c>
      <c r="P87" t="s">
        <v>28</v>
      </c>
    </row>
    <row r="88" spans="1:5" ht="12.75">
      <c r="A88" s="35" t="s">
        <v>56</v>
      </c>
      <c r="E88" s="39" t="s">
        <v>381</v>
      </c>
    </row>
    <row r="89" spans="1:5" ht="12.75">
      <c r="A89" s="35" t="s">
        <v>58</v>
      </c>
      <c r="E89" s="40" t="s">
        <v>52</v>
      </c>
    </row>
    <row r="90" spans="1:5" ht="140.25">
      <c r="A90" t="s">
        <v>60</v>
      </c>
      <c r="E90" s="39" t="s">
        <v>251</v>
      </c>
    </row>
    <row r="91" spans="1:16" ht="12.75">
      <c r="A91" t="s">
        <v>50</v>
      </c>
      <c r="B91" s="34" t="s">
        <v>79</v>
      </c>
      <c r="C91" s="34" t="s">
        <v>382</v>
      </c>
      <c r="D91" s="35" t="s">
        <v>77</v>
      </c>
      <c r="E91" s="6" t="s">
        <v>383</v>
      </c>
      <c r="F91" s="36" t="s">
        <v>88</v>
      </c>
      <c r="G91" s="37">
        <v>1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239</v>
      </c>
      <c r="O91">
        <f>(M91*21)/100</f>
      </c>
      <c r="P91" t="s">
        <v>28</v>
      </c>
    </row>
    <row r="92" spans="1:5" ht="12.75">
      <c r="A92" s="35" t="s">
        <v>56</v>
      </c>
      <c r="E92" s="39" t="s">
        <v>384</v>
      </c>
    </row>
    <row r="93" spans="1:5" ht="12.75">
      <c r="A93" s="35" t="s">
        <v>58</v>
      </c>
      <c r="E93" s="40" t="s">
        <v>52</v>
      </c>
    </row>
    <row r="94" spans="1:5" ht="140.25">
      <c r="A94" t="s">
        <v>60</v>
      </c>
      <c r="E94" s="39" t="s">
        <v>251</v>
      </c>
    </row>
    <row r="95" spans="1:16" ht="12.75">
      <c r="A95" t="s">
        <v>50</v>
      </c>
      <c r="B95" s="34" t="s">
        <v>331</v>
      </c>
      <c r="C95" s="34" t="s">
        <v>385</v>
      </c>
      <c r="D95" s="35" t="s">
        <v>77</v>
      </c>
      <c r="E95" s="6" t="s">
        <v>386</v>
      </c>
      <c r="F95" s="36" t="s">
        <v>88</v>
      </c>
      <c r="G95" s="37">
        <v>3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239</v>
      </c>
      <c r="O95">
        <f>(M95*21)/100</f>
      </c>
      <c r="P95" t="s">
        <v>28</v>
      </c>
    </row>
    <row r="96" spans="1:5" ht="12.75">
      <c r="A96" s="35" t="s">
        <v>56</v>
      </c>
      <c r="E96" s="39" t="s">
        <v>387</v>
      </c>
    </row>
    <row r="97" spans="1:5" ht="12.75">
      <c r="A97" s="35" t="s">
        <v>58</v>
      </c>
      <c r="E97" s="40" t="s">
        <v>52</v>
      </c>
    </row>
    <row r="98" spans="1:5" ht="153">
      <c r="A98" t="s">
        <v>60</v>
      </c>
      <c r="E98" s="39" t="s">
        <v>388</v>
      </c>
    </row>
    <row r="99" spans="1:16" ht="12.75">
      <c r="A99" t="s">
        <v>50</v>
      </c>
      <c r="B99" s="34" t="s">
        <v>159</v>
      </c>
      <c r="C99" s="34" t="s">
        <v>389</v>
      </c>
      <c r="D99" s="35" t="s">
        <v>52</v>
      </c>
      <c r="E99" s="6" t="s">
        <v>390</v>
      </c>
      <c r="F99" s="36" t="s">
        <v>112</v>
      </c>
      <c r="G99" s="37">
        <v>25.4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55</v>
      </c>
      <c r="O99">
        <f>(M99*21)/100</f>
      </c>
      <c r="P99" t="s">
        <v>28</v>
      </c>
    </row>
    <row r="100" spans="1:5" ht="12.75">
      <c r="A100" s="35" t="s">
        <v>56</v>
      </c>
      <c r="E100" s="39" t="s">
        <v>369</v>
      </c>
    </row>
    <row r="101" spans="1:5" ht="12.75">
      <c r="A101" s="35" t="s">
        <v>58</v>
      </c>
      <c r="E101" s="40" t="s">
        <v>391</v>
      </c>
    </row>
    <row r="102" spans="1:5" ht="51">
      <c r="A102" t="s">
        <v>60</v>
      </c>
      <c r="E102" s="39" t="s">
        <v>392</v>
      </c>
    </row>
    <row r="103" spans="1:16" ht="25.5">
      <c r="A103" t="s">
        <v>50</v>
      </c>
      <c r="B103" s="34" t="s">
        <v>164</v>
      </c>
      <c r="C103" s="34" t="s">
        <v>393</v>
      </c>
      <c r="D103" s="35" t="s">
        <v>52</v>
      </c>
      <c r="E103" s="6" t="s">
        <v>394</v>
      </c>
      <c r="F103" s="36" t="s">
        <v>112</v>
      </c>
      <c r="G103" s="37">
        <v>70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55</v>
      </c>
      <c r="O103">
        <f>(M103*21)/100</f>
      </c>
      <c r="P103" t="s">
        <v>28</v>
      </c>
    </row>
    <row r="104" spans="1:5" ht="12.75">
      <c r="A104" s="35" t="s">
        <v>56</v>
      </c>
      <c r="E104" s="39" t="s">
        <v>395</v>
      </c>
    </row>
    <row r="105" spans="1:5" ht="12.75">
      <c r="A105" s="35" t="s">
        <v>58</v>
      </c>
      <c r="E105" s="40" t="s">
        <v>396</v>
      </c>
    </row>
    <row r="106" spans="1:5" ht="267.75">
      <c r="A106" t="s">
        <v>60</v>
      </c>
      <c r="E106" s="39" t="s">
        <v>397</v>
      </c>
    </row>
    <row r="107" spans="1:16" ht="25.5">
      <c r="A107" t="s">
        <v>50</v>
      </c>
      <c r="B107" s="34" t="s">
        <v>175</v>
      </c>
      <c r="C107" s="34" t="s">
        <v>398</v>
      </c>
      <c r="D107" s="35" t="s">
        <v>52</v>
      </c>
      <c r="E107" s="6" t="s">
        <v>399</v>
      </c>
      <c r="F107" s="36" t="s">
        <v>112</v>
      </c>
      <c r="G107" s="37">
        <v>60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55</v>
      </c>
      <c r="O107">
        <f>(M107*21)/100</f>
      </c>
      <c r="P107" t="s">
        <v>28</v>
      </c>
    </row>
    <row r="108" spans="1:5" ht="12.75">
      <c r="A108" s="35" t="s">
        <v>56</v>
      </c>
      <c r="E108" s="39" t="s">
        <v>52</v>
      </c>
    </row>
    <row r="109" spans="1:5" ht="12.75">
      <c r="A109" s="35" t="s">
        <v>58</v>
      </c>
      <c r="E109" s="40" t="s">
        <v>52</v>
      </c>
    </row>
    <row r="110" spans="1:5" ht="89.25">
      <c r="A110" t="s">
        <v>60</v>
      </c>
      <c r="E110" s="39" t="s">
        <v>400</v>
      </c>
    </row>
    <row r="111" spans="1:16" ht="12.75">
      <c r="A111" t="s">
        <v>50</v>
      </c>
      <c r="B111" s="34" t="s">
        <v>180</v>
      </c>
      <c r="C111" s="34" t="s">
        <v>401</v>
      </c>
      <c r="D111" s="35" t="s">
        <v>52</v>
      </c>
      <c r="E111" s="6" t="s">
        <v>402</v>
      </c>
      <c r="F111" s="36" t="s">
        <v>88</v>
      </c>
      <c r="G111" s="37">
        <v>2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55</v>
      </c>
      <c r="O111">
        <f>(M111*21)/100</f>
      </c>
      <c r="P111" t="s">
        <v>28</v>
      </c>
    </row>
    <row r="112" spans="1:5" ht="25.5">
      <c r="A112" s="35" t="s">
        <v>56</v>
      </c>
      <c r="E112" s="39" t="s">
        <v>403</v>
      </c>
    </row>
    <row r="113" spans="1:5" ht="12.75">
      <c r="A113" s="35" t="s">
        <v>58</v>
      </c>
      <c r="E113" s="40" t="s">
        <v>52</v>
      </c>
    </row>
    <row r="114" spans="1:5" ht="76.5">
      <c r="A114" t="s">
        <v>60</v>
      </c>
      <c r="E114" s="39" t="s">
        <v>404</v>
      </c>
    </row>
    <row r="115" spans="1:16" ht="12.75">
      <c r="A115" t="s">
        <v>50</v>
      </c>
      <c r="B115" s="34" t="s">
        <v>186</v>
      </c>
      <c r="C115" s="34" t="s">
        <v>405</v>
      </c>
      <c r="D115" s="35" t="s">
        <v>52</v>
      </c>
      <c r="E115" s="6" t="s">
        <v>406</v>
      </c>
      <c r="F115" s="36" t="s">
        <v>88</v>
      </c>
      <c r="G115" s="37">
        <v>1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55</v>
      </c>
      <c r="O115">
        <f>(M115*21)/100</f>
      </c>
      <c r="P115" t="s">
        <v>28</v>
      </c>
    </row>
    <row r="116" spans="1:5" ht="12.75">
      <c r="A116" s="35" t="s">
        <v>56</v>
      </c>
      <c r="E116" s="39" t="s">
        <v>407</v>
      </c>
    </row>
    <row r="117" spans="1:5" ht="12.75">
      <c r="A117" s="35" t="s">
        <v>58</v>
      </c>
      <c r="E117" s="40" t="s">
        <v>52</v>
      </c>
    </row>
    <row r="118" spans="1:5" ht="89.25">
      <c r="A118" t="s">
        <v>60</v>
      </c>
      <c r="E118" s="39" t="s">
        <v>408</v>
      </c>
    </row>
    <row r="119" spans="1:16" ht="12.75">
      <c r="A119" t="s">
        <v>50</v>
      </c>
      <c r="B119" s="34" t="s">
        <v>409</v>
      </c>
      <c r="C119" s="34" t="s">
        <v>410</v>
      </c>
      <c r="D119" s="35" t="s">
        <v>77</v>
      </c>
      <c r="E119" s="6" t="s">
        <v>411</v>
      </c>
      <c r="F119" s="36" t="s">
        <v>88</v>
      </c>
      <c r="G119" s="37">
        <v>2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239</v>
      </c>
      <c r="O119">
        <f>(M119*21)/100</f>
      </c>
      <c r="P119" t="s">
        <v>28</v>
      </c>
    </row>
    <row r="120" spans="1:5" ht="12.75">
      <c r="A120" s="35" t="s">
        <v>56</v>
      </c>
      <c r="E120" s="39" t="s">
        <v>52</v>
      </c>
    </row>
    <row r="121" spans="1:5" ht="12.75">
      <c r="A121" s="35" t="s">
        <v>58</v>
      </c>
      <c r="E121" s="40" t="s">
        <v>52</v>
      </c>
    </row>
    <row r="122" spans="1:5" ht="140.25">
      <c r="A122" t="s">
        <v>60</v>
      </c>
      <c r="E122" s="39" t="s">
        <v>251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27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412</v>
      </c>
      <c r="M3" s="41">
        <f>Rekapitulace!C14</f>
      </c>
      <c r="N3" s="20" t="s">
        <v>0</v>
      </c>
      <c r="O3" t="s">
        <v>23</v>
      </c>
      <c r="P3" t="s">
        <v>28</v>
      </c>
    </row>
    <row r="4" spans="1:16" ht="32" customHeight="1">
      <c r="A4" s="24" t="s">
        <v>20</v>
      </c>
      <c r="B4" s="25" t="s">
        <v>29</v>
      </c>
      <c r="C4" s="27" t="s">
        <v>412</v>
      </c>
      <c r="E4" s="26" t="s">
        <v>413</v>
      </c>
      <c r="O4" t="s">
        <v>24</v>
      </c>
      <c r="P4" t="s">
        <v>28</v>
      </c>
    </row>
    <row r="5" spans="1:16" ht="12.75" customHeight="1">
      <c r="A5" s="23" t="s">
        <v>30</v>
      </c>
      <c r="B5" s="23" t="s">
        <v>31</v>
      </c>
      <c r="C5" s="23" t="s">
        <v>32</v>
      </c>
      <c r="D5" s="23" t="s">
        <v>33</v>
      </c>
      <c r="E5" s="23" t="s">
        <v>34</v>
      </c>
      <c r="F5" s="23" t="s">
        <v>35</v>
      </c>
      <c r="G5" s="23" t="s">
        <v>36</v>
      </c>
      <c r="H5" s="23" t="s">
        <v>37</v>
      </c>
      <c r="I5" s="23" t="s">
        <v>38</v>
      </c>
      <c r="J5" s="23"/>
      <c r="K5" s="23"/>
      <c r="L5" s="23" t="s">
        <v>39</v>
      </c>
      <c r="M5" s="23"/>
      <c r="N5" s="23" t="s">
        <v>43</v>
      </c>
      <c r="O5" t="s">
        <v>25</v>
      </c>
      <c r="P5" t="s">
        <v>28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40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41</v>
      </c>
      <c r="K7" s="23" t="s">
        <v>42</v>
      </c>
      <c r="L7" s="23" t="s">
        <v>41</v>
      </c>
      <c r="M7" s="23" t="s">
        <v>42</v>
      </c>
      <c r="N7" s="23"/>
      <c r="S7" t="s">
        <v>44</v>
      </c>
      <c r="T7">
        <f>COUNTIFS(L8:L204,"=0",A8:A204,"P")+COUNTIFS(L8:L204,"",A8:A204,"P")+SUM(Q8:Q204)</f>
      </c>
    </row>
    <row r="8" spans="1:13" ht="12.75">
      <c r="A8" t="s">
        <v>45</v>
      </c>
      <c r="C8" s="28" t="s">
        <v>416</v>
      </c>
      <c r="E8" s="30" t="s">
        <v>415</v>
      </c>
      <c r="J8" s="29">
        <f>0+J9+J74+J179</f>
      </c>
      <c r="K8" s="29">
        <f>0+K9+K74+K179</f>
      </c>
      <c r="L8" s="29">
        <f>0+L9+L74+L179</f>
      </c>
      <c r="M8" s="29">
        <f>0+M9+M74+M179</f>
      </c>
    </row>
    <row r="9" spans="1:13" ht="12.75">
      <c r="A9" t="s">
        <v>47</v>
      </c>
      <c r="C9" s="31" t="s">
        <v>77</v>
      </c>
      <c r="E9" s="33" t="s">
        <v>78</v>
      </c>
      <c r="J9" s="32">
        <f>0</f>
      </c>
      <c r="K9" s="32">
        <f>0</f>
      </c>
      <c r="L9" s="32">
        <f>0+L10+L14+L18+L22+L26+L30+L34+L38+L42+L46+L50+L54+L58+L62+L66+L70</f>
      </c>
      <c r="M9" s="32">
        <f>0+M10+M14+M18+M22+M26+M30+M34+M38+M42+M46+M50+M54+M58+M62+M66+M70</f>
      </c>
    </row>
    <row r="10" spans="1:16" ht="25.5">
      <c r="A10" t="s">
        <v>50</v>
      </c>
      <c r="B10" s="34" t="s">
        <v>77</v>
      </c>
      <c r="C10" s="34" t="s">
        <v>417</v>
      </c>
      <c r="D10" s="35" t="s">
        <v>77</v>
      </c>
      <c r="E10" s="6" t="s">
        <v>418</v>
      </c>
      <c r="F10" s="36" t="s">
        <v>419</v>
      </c>
      <c r="G10" s="37">
        <v>0.166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420</v>
      </c>
      <c r="O10">
        <f>(M10*21)/100</f>
      </c>
      <c r="P10" t="s">
        <v>28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58</v>
      </c>
      <c r="E12" s="40" t="s">
        <v>52</v>
      </c>
    </row>
    <row r="13" spans="1:5" ht="63.75">
      <c r="A13" t="s">
        <v>60</v>
      </c>
      <c r="E13" s="39" t="s">
        <v>421</v>
      </c>
    </row>
    <row r="14" spans="1:16" ht="12.75">
      <c r="A14" t="s">
        <v>50</v>
      </c>
      <c r="B14" s="34" t="s">
        <v>28</v>
      </c>
      <c r="C14" s="34" t="s">
        <v>422</v>
      </c>
      <c r="D14" s="35" t="s">
        <v>77</v>
      </c>
      <c r="E14" s="6" t="s">
        <v>423</v>
      </c>
      <c r="F14" s="36" t="s">
        <v>88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420</v>
      </c>
      <c r="O14">
        <f>(M14*21)/100</f>
      </c>
      <c r="P14" t="s">
        <v>28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58</v>
      </c>
      <c r="E16" s="40" t="s">
        <v>52</v>
      </c>
    </row>
    <row r="17" spans="1:5" ht="12.75">
      <c r="A17" t="s">
        <v>60</v>
      </c>
      <c r="E17" s="39" t="s">
        <v>424</v>
      </c>
    </row>
    <row r="18" spans="1:16" ht="12.75">
      <c r="A18" t="s">
        <v>50</v>
      </c>
      <c r="B18" s="34" t="s">
        <v>26</v>
      </c>
      <c r="C18" s="34" t="s">
        <v>425</v>
      </c>
      <c r="D18" s="35" t="s">
        <v>77</v>
      </c>
      <c r="E18" s="6" t="s">
        <v>426</v>
      </c>
      <c r="F18" s="36" t="s">
        <v>94</v>
      </c>
      <c r="G18" s="37">
        <v>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420</v>
      </c>
      <c r="O18">
        <f>(M18*21)/100</f>
      </c>
      <c r="P18" t="s">
        <v>28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58</v>
      </c>
      <c r="E20" s="40" t="s">
        <v>52</v>
      </c>
    </row>
    <row r="21" spans="1:5" ht="216.75">
      <c r="A21" t="s">
        <v>60</v>
      </c>
      <c r="E21" s="39" t="s">
        <v>427</v>
      </c>
    </row>
    <row r="22" spans="1:16" ht="12.75">
      <c r="A22" t="s">
        <v>50</v>
      </c>
      <c r="B22" s="34" t="s">
        <v>65</v>
      </c>
      <c r="C22" s="34" t="s">
        <v>428</v>
      </c>
      <c r="D22" s="35" t="s">
        <v>77</v>
      </c>
      <c r="E22" s="6" t="s">
        <v>429</v>
      </c>
      <c r="F22" s="36" t="s">
        <v>94</v>
      </c>
      <c r="G22" s="37">
        <v>50.26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420</v>
      </c>
      <c r="O22">
        <f>(M22*21)/100</f>
      </c>
      <c r="P22" t="s">
        <v>28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58</v>
      </c>
      <c r="E24" s="40" t="s">
        <v>430</v>
      </c>
    </row>
    <row r="25" spans="1:5" ht="216.75">
      <c r="A25" t="s">
        <v>60</v>
      </c>
      <c r="E25" s="39" t="s">
        <v>427</v>
      </c>
    </row>
    <row r="26" spans="1:16" ht="25.5">
      <c r="A26" t="s">
        <v>50</v>
      </c>
      <c r="B26" s="34" t="s">
        <v>70</v>
      </c>
      <c r="C26" s="34" t="s">
        <v>431</v>
      </c>
      <c r="D26" s="35" t="s">
        <v>77</v>
      </c>
      <c r="E26" s="6" t="s">
        <v>432</v>
      </c>
      <c r="F26" s="36" t="s">
        <v>112</v>
      </c>
      <c r="G26" s="37">
        <v>160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420</v>
      </c>
      <c r="O26">
        <f>(M26*21)/100</f>
      </c>
      <c r="P26" t="s">
        <v>28</v>
      </c>
    </row>
    <row r="27" spans="1:5" ht="12.75">
      <c r="A27" s="35" t="s">
        <v>56</v>
      </c>
      <c r="E27" s="39" t="s">
        <v>52</v>
      </c>
    </row>
    <row r="28" spans="1:5" ht="12.75">
      <c r="A28" s="35" t="s">
        <v>58</v>
      </c>
      <c r="E28" s="40" t="s">
        <v>52</v>
      </c>
    </row>
    <row r="29" spans="1:5" ht="25.5">
      <c r="A29" t="s">
        <v>60</v>
      </c>
      <c r="E29" s="39" t="s">
        <v>433</v>
      </c>
    </row>
    <row r="30" spans="1:16" ht="12.75">
      <c r="A30" t="s">
        <v>50</v>
      </c>
      <c r="B30" s="34" t="s">
        <v>27</v>
      </c>
      <c r="C30" s="34" t="s">
        <v>434</v>
      </c>
      <c r="D30" s="35" t="s">
        <v>77</v>
      </c>
      <c r="E30" s="6" t="s">
        <v>435</v>
      </c>
      <c r="F30" s="36" t="s">
        <v>112</v>
      </c>
      <c r="G30" s="37">
        <v>160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28</v>
      </c>
    </row>
    <row r="31" spans="1:5" ht="12.75">
      <c r="A31" s="35" t="s">
        <v>56</v>
      </c>
      <c r="E31" s="39" t="s">
        <v>52</v>
      </c>
    </row>
    <row r="32" spans="1:5" ht="12.75">
      <c r="A32" s="35" t="s">
        <v>58</v>
      </c>
      <c r="E32" s="40" t="s">
        <v>52</v>
      </c>
    </row>
    <row r="33" spans="1:5" ht="25.5">
      <c r="A33" t="s">
        <v>60</v>
      </c>
      <c r="E33" s="39" t="s">
        <v>436</v>
      </c>
    </row>
    <row r="34" spans="1:16" ht="12.75">
      <c r="A34" t="s">
        <v>50</v>
      </c>
      <c r="B34" s="34" t="s">
        <v>79</v>
      </c>
      <c r="C34" s="34" t="s">
        <v>437</v>
      </c>
      <c r="D34" s="35" t="s">
        <v>77</v>
      </c>
      <c r="E34" s="6" t="s">
        <v>438</v>
      </c>
      <c r="F34" s="36" t="s">
        <v>94</v>
      </c>
      <c r="G34" s="37">
        <v>45.46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420</v>
      </c>
      <c r="O34">
        <f>(M34*21)/100</f>
      </c>
      <c r="P34" t="s">
        <v>28</v>
      </c>
    </row>
    <row r="35" spans="1:5" ht="12.75">
      <c r="A35" s="35" t="s">
        <v>56</v>
      </c>
      <c r="E35" s="39" t="s">
        <v>52</v>
      </c>
    </row>
    <row r="36" spans="1:5" ht="12.75">
      <c r="A36" s="35" t="s">
        <v>58</v>
      </c>
      <c r="E36" s="40" t="s">
        <v>439</v>
      </c>
    </row>
    <row r="37" spans="1:5" ht="153">
      <c r="A37" t="s">
        <v>60</v>
      </c>
      <c r="E37" s="39" t="s">
        <v>440</v>
      </c>
    </row>
    <row r="38" spans="1:16" ht="12.75">
      <c r="A38" t="s">
        <v>50</v>
      </c>
      <c r="B38" s="34" t="s">
        <v>85</v>
      </c>
      <c r="C38" s="34" t="s">
        <v>441</v>
      </c>
      <c r="D38" s="35" t="s">
        <v>77</v>
      </c>
      <c r="E38" s="6" t="s">
        <v>442</v>
      </c>
      <c r="F38" s="36" t="s">
        <v>82</v>
      </c>
      <c r="G38" s="37">
        <v>56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55</v>
      </c>
      <c r="O38">
        <f>(M38*21)/100</f>
      </c>
      <c r="P38" t="s">
        <v>28</v>
      </c>
    </row>
    <row r="39" spans="1:5" ht="12.75">
      <c r="A39" s="35" t="s">
        <v>56</v>
      </c>
      <c r="E39" s="39" t="s">
        <v>52</v>
      </c>
    </row>
    <row r="40" spans="1:5" ht="12.75">
      <c r="A40" s="35" t="s">
        <v>58</v>
      </c>
      <c r="E40" s="40" t="s">
        <v>443</v>
      </c>
    </row>
    <row r="41" spans="1:5" ht="12.75">
      <c r="A41" t="s">
        <v>60</v>
      </c>
      <c r="E41" s="39" t="s">
        <v>444</v>
      </c>
    </row>
    <row r="42" spans="1:16" ht="12.75">
      <c r="A42" t="s">
        <v>50</v>
      </c>
      <c r="B42" s="34" t="s">
        <v>91</v>
      </c>
      <c r="C42" s="34" t="s">
        <v>445</v>
      </c>
      <c r="D42" s="35" t="s">
        <v>77</v>
      </c>
      <c r="E42" s="6" t="s">
        <v>446</v>
      </c>
      <c r="F42" s="36" t="s">
        <v>112</v>
      </c>
      <c r="G42" s="37">
        <v>6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420</v>
      </c>
      <c r="O42">
        <f>(M42*21)/100</f>
      </c>
      <c r="P42" t="s">
        <v>28</v>
      </c>
    </row>
    <row r="43" spans="1:5" ht="12.75">
      <c r="A43" s="35" t="s">
        <v>56</v>
      </c>
      <c r="E43" s="39" t="s">
        <v>52</v>
      </c>
    </row>
    <row r="44" spans="1:5" ht="12.75">
      <c r="A44" s="35" t="s">
        <v>58</v>
      </c>
      <c r="E44" s="40" t="s">
        <v>52</v>
      </c>
    </row>
    <row r="45" spans="1:5" ht="38.25">
      <c r="A45" t="s">
        <v>60</v>
      </c>
      <c r="E45" s="39" t="s">
        <v>447</v>
      </c>
    </row>
    <row r="46" spans="1:16" ht="12.75">
      <c r="A46" t="s">
        <v>50</v>
      </c>
      <c r="B46" s="34" t="s">
        <v>320</v>
      </c>
      <c r="C46" s="34" t="s">
        <v>448</v>
      </c>
      <c r="D46" s="35" t="s">
        <v>77</v>
      </c>
      <c r="E46" s="6" t="s">
        <v>449</v>
      </c>
      <c r="F46" s="36" t="s">
        <v>88</v>
      </c>
      <c r="G46" s="37">
        <v>6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55</v>
      </c>
      <c r="O46">
        <f>(M46*21)/100</f>
      </c>
      <c r="P46" t="s">
        <v>28</v>
      </c>
    </row>
    <row r="47" spans="1:5" ht="12.75">
      <c r="A47" s="35" t="s">
        <v>56</v>
      </c>
      <c r="E47" s="39" t="s">
        <v>52</v>
      </c>
    </row>
    <row r="48" spans="1:5" ht="12.75">
      <c r="A48" s="35" t="s">
        <v>58</v>
      </c>
      <c r="E48" s="40" t="s">
        <v>52</v>
      </c>
    </row>
    <row r="49" spans="1:5" ht="12.75">
      <c r="A49" t="s">
        <v>60</v>
      </c>
      <c r="E49" s="39" t="s">
        <v>450</v>
      </c>
    </row>
    <row r="50" spans="1:16" ht="12.75">
      <c r="A50" t="s">
        <v>50</v>
      </c>
      <c r="B50" s="34" t="s">
        <v>98</v>
      </c>
      <c r="C50" s="34" t="s">
        <v>451</v>
      </c>
      <c r="D50" s="35" t="s">
        <v>77</v>
      </c>
      <c r="E50" s="6" t="s">
        <v>452</v>
      </c>
      <c r="F50" s="36" t="s">
        <v>88</v>
      </c>
      <c r="G50" s="37">
        <v>1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420</v>
      </c>
      <c r="O50">
        <f>(M50*21)/100</f>
      </c>
      <c r="P50" t="s">
        <v>28</v>
      </c>
    </row>
    <row r="51" spans="1:5" ht="12.75">
      <c r="A51" s="35" t="s">
        <v>56</v>
      </c>
      <c r="E51" s="39" t="s">
        <v>52</v>
      </c>
    </row>
    <row r="52" spans="1:5" ht="12.75">
      <c r="A52" s="35" t="s">
        <v>58</v>
      </c>
      <c r="E52" s="40" t="s">
        <v>52</v>
      </c>
    </row>
    <row r="53" spans="1:5" ht="38.25">
      <c r="A53" t="s">
        <v>60</v>
      </c>
      <c r="E53" s="39" t="s">
        <v>453</v>
      </c>
    </row>
    <row r="54" spans="1:16" ht="12.75">
      <c r="A54" t="s">
        <v>50</v>
      </c>
      <c r="B54" s="34" t="s">
        <v>331</v>
      </c>
      <c r="C54" s="34" t="s">
        <v>116</v>
      </c>
      <c r="D54" s="35" t="s">
        <v>77</v>
      </c>
      <c r="E54" s="6" t="s">
        <v>117</v>
      </c>
      <c r="F54" s="36" t="s">
        <v>94</v>
      </c>
      <c r="G54" s="37">
        <v>0.2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55</v>
      </c>
      <c r="O54">
        <f>(M54*21)/100</f>
      </c>
      <c r="P54" t="s">
        <v>28</v>
      </c>
    </row>
    <row r="55" spans="1:5" ht="12.75">
      <c r="A55" s="35" t="s">
        <v>56</v>
      </c>
      <c r="E55" s="39" t="s">
        <v>52</v>
      </c>
    </row>
    <row r="56" spans="1:5" ht="12.75">
      <c r="A56" s="35" t="s">
        <v>58</v>
      </c>
      <c r="E56" s="40" t="s">
        <v>52</v>
      </c>
    </row>
    <row r="57" spans="1:5" ht="12.75">
      <c r="A57" t="s">
        <v>60</v>
      </c>
      <c r="E57" s="39" t="s">
        <v>450</v>
      </c>
    </row>
    <row r="58" spans="1:16" ht="12.75">
      <c r="A58" t="s">
        <v>50</v>
      </c>
      <c r="B58" s="34" t="s">
        <v>337</v>
      </c>
      <c r="C58" s="34" t="s">
        <v>454</v>
      </c>
      <c r="D58" s="35" t="s">
        <v>77</v>
      </c>
      <c r="E58" s="6" t="s">
        <v>455</v>
      </c>
      <c r="F58" s="36" t="s">
        <v>88</v>
      </c>
      <c r="G58" s="37">
        <v>1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420</v>
      </c>
      <c r="O58">
        <f>(M58*21)/100</f>
      </c>
      <c r="P58" t="s">
        <v>28</v>
      </c>
    </row>
    <row r="59" spans="1:5" ht="12.75">
      <c r="A59" s="35" t="s">
        <v>56</v>
      </c>
      <c r="E59" s="39" t="s">
        <v>52</v>
      </c>
    </row>
    <row r="60" spans="1:5" ht="12.75">
      <c r="A60" s="35" t="s">
        <v>58</v>
      </c>
      <c r="E60" s="40" t="s">
        <v>52</v>
      </c>
    </row>
    <row r="61" spans="1:5" ht="25.5">
      <c r="A61" t="s">
        <v>60</v>
      </c>
      <c r="E61" s="39" t="s">
        <v>456</v>
      </c>
    </row>
    <row r="62" spans="1:16" ht="12.75">
      <c r="A62" t="s">
        <v>50</v>
      </c>
      <c r="B62" s="34" t="s">
        <v>104</v>
      </c>
      <c r="C62" s="34" t="s">
        <v>457</v>
      </c>
      <c r="D62" s="35" t="s">
        <v>77</v>
      </c>
      <c r="E62" s="6" t="s">
        <v>458</v>
      </c>
      <c r="F62" s="36" t="s">
        <v>88</v>
      </c>
      <c r="G62" s="37">
        <v>1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420</v>
      </c>
      <c r="O62">
        <f>(M62*21)/100</f>
      </c>
      <c r="P62" t="s">
        <v>28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58</v>
      </c>
      <c r="E64" s="40" t="s">
        <v>52</v>
      </c>
    </row>
    <row r="65" spans="1:5" ht="12.75">
      <c r="A65" t="s">
        <v>60</v>
      </c>
      <c r="E65" s="39" t="s">
        <v>459</v>
      </c>
    </row>
    <row r="66" spans="1:16" ht="25.5">
      <c r="A66" t="s">
        <v>50</v>
      </c>
      <c r="B66" s="34" t="s">
        <v>109</v>
      </c>
      <c r="C66" s="34" t="s">
        <v>460</v>
      </c>
      <c r="D66" s="35" t="s">
        <v>461</v>
      </c>
      <c r="E66" s="6" t="s">
        <v>462</v>
      </c>
      <c r="F66" s="36" t="s">
        <v>54</v>
      </c>
      <c r="G66" s="37">
        <v>13.6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420</v>
      </c>
      <c r="O66">
        <f>(M66*21)/100</f>
      </c>
      <c r="P66" t="s">
        <v>28</v>
      </c>
    </row>
    <row r="67" spans="1:5" ht="12.75">
      <c r="A67" s="35" t="s">
        <v>56</v>
      </c>
      <c r="E67" s="39" t="s">
        <v>52</v>
      </c>
    </row>
    <row r="68" spans="1:5" ht="12.75">
      <c r="A68" s="35" t="s">
        <v>58</v>
      </c>
      <c r="E68" s="40" t="s">
        <v>52</v>
      </c>
    </row>
    <row r="69" spans="1:5" ht="165.75">
      <c r="A69" t="s">
        <v>60</v>
      </c>
      <c r="E69" s="39" t="s">
        <v>463</v>
      </c>
    </row>
    <row r="70" spans="1:16" ht="12.75">
      <c r="A70" t="s">
        <v>50</v>
      </c>
      <c r="B70" s="34" t="s">
        <v>115</v>
      </c>
      <c r="C70" s="34" t="s">
        <v>464</v>
      </c>
      <c r="D70" s="35" t="s">
        <v>77</v>
      </c>
      <c r="E70" s="6" t="s">
        <v>465</v>
      </c>
      <c r="F70" s="36" t="s">
        <v>466</v>
      </c>
      <c r="G70" s="37">
        <v>1.6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420</v>
      </c>
      <c r="O70">
        <f>(M70*21)/100</f>
      </c>
      <c r="P70" t="s">
        <v>28</v>
      </c>
    </row>
    <row r="71" spans="1:5" ht="12.75">
      <c r="A71" s="35" t="s">
        <v>56</v>
      </c>
      <c r="E71" s="39" t="s">
        <v>52</v>
      </c>
    </row>
    <row r="72" spans="1:5" ht="12.75">
      <c r="A72" s="35" t="s">
        <v>58</v>
      </c>
      <c r="E72" s="40" t="s">
        <v>52</v>
      </c>
    </row>
    <row r="73" spans="1:5" ht="12.75">
      <c r="A73" t="s">
        <v>60</v>
      </c>
      <c r="E73" s="39" t="s">
        <v>467</v>
      </c>
    </row>
    <row r="74" spans="1:13" ht="12.75">
      <c r="A74" t="s">
        <v>47</v>
      </c>
      <c r="C74" s="31" t="s">
        <v>26</v>
      </c>
      <c r="E74" s="33" t="s">
        <v>468</v>
      </c>
      <c r="J74" s="32">
        <f>0</f>
      </c>
      <c r="K74" s="32">
        <f>0</f>
      </c>
      <c r="L74" s="32">
        <f>0+L75+L79+L83+L87+L91+L95+L99+L103+L107+L111+L115+L119+L123+L127+L131+L135+L139+L143+L147+L151+L155+L159+L163+L167+L171+L175</f>
      </c>
      <c r="M74" s="32">
        <f>0+M75+M79+M83+M87+M91+M95+M99+M103+M107+M111+M115+M119+M123+M127+M131+M135+M139+M143+M147+M151+M155+M159+M163+M167+M171+M175</f>
      </c>
    </row>
    <row r="75" spans="1:16" ht="25.5">
      <c r="A75" t="s">
        <v>50</v>
      </c>
      <c r="B75" s="34" t="s">
        <v>469</v>
      </c>
      <c r="C75" s="34" t="s">
        <v>470</v>
      </c>
      <c r="D75" s="35" t="s">
        <v>77</v>
      </c>
      <c r="E75" s="6" t="s">
        <v>471</v>
      </c>
      <c r="F75" s="36" t="s">
        <v>88</v>
      </c>
      <c r="G75" s="37">
        <v>1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55</v>
      </c>
      <c r="O75">
        <f>(M75*21)/100</f>
      </c>
      <c r="P75" t="s">
        <v>28</v>
      </c>
    </row>
    <row r="76" spans="1:5" ht="12.75">
      <c r="A76" s="35" t="s">
        <v>56</v>
      </c>
      <c r="E76" s="39" t="s">
        <v>52</v>
      </c>
    </row>
    <row r="77" spans="1:5" ht="12.75">
      <c r="A77" s="35" t="s">
        <v>58</v>
      </c>
      <c r="E77" s="40" t="s">
        <v>52</v>
      </c>
    </row>
    <row r="78" spans="1:5" ht="51">
      <c r="A78" t="s">
        <v>60</v>
      </c>
      <c r="E78" s="39" t="s">
        <v>472</v>
      </c>
    </row>
    <row r="79" spans="1:16" ht="25.5">
      <c r="A79" t="s">
        <v>50</v>
      </c>
      <c r="B79" s="34" t="s">
        <v>350</v>
      </c>
      <c r="C79" s="34" t="s">
        <v>473</v>
      </c>
      <c r="D79" s="35" t="s">
        <v>77</v>
      </c>
      <c r="E79" s="6" t="s">
        <v>474</v>
      </c>
      <c r="F79" s="36" t="s">
        <v>88</v>
      </c>
      <c r="G79" s="37">
        <v>1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420</v>
      </c>
      <c r="O79">
        <f>(M79*21)/100</f>
      </c>
      <c r="P79" t="s">
        <v>28</v>
      </c>
    </row>
    <row r="80" spans="1:5" ht="12.75">
      <c r="A80" s="35" t="s">
        <v>56</v>
      </c>
      <c r="E80" s="39" t="s">
        <v>52</v>
      </c>
    </row>
    <row r="81" spans="1:5" ht="12.75">
      <c r="A81" s="35" t="s">
        <v>58</v>
      </c>
      <c r="E81" s="40" t="s">
        <v>52</v>
      </c>
    </row>
    <row r="82" spans="1:5" ht="76.5">
      <c r="A82" t="s">
        <v>60</v>
      </c>
      <c r="E82" s="39" t="s">
        <v>475</v>
      </c>
    </row>
    <row r="83" spans="1:16" ht="25.5">
      <c r="A83" t="s">
        <v>50</v>
      </c>
      <c r="B83" s="34" t="s">
        <v>121</v>
      </c>
      <c r="C83" s="34" t="s">
        <v>476</v>
      </c>
      <c r="D83" s="35" t="s">
        <v>77</v>
      </c>
      <c r="E83" s="6" t="s">
        <v>477</v>
      </c>
      <c r="F83" s="36" t="s">
        <v>88</v>
      </c>
      <c r="G83" s="37">
        <v>1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55</v>
      </c>
      <c r="O83">
        <f>(M83*21)/100</f>
      </c>
      <c r="P83" t="s">
        <v>28</v>
      </c>
    </row>
    <row r="84" spans="1:5" ht="12.75">
      <c r="A84" s="35" t="s">
        <v>56</v>
      </c>
      <c r="E84" s="39" t="s">
        <v>52</v>
      </c>
    </row>
    <row r="85" spans="1:5" ht="12.75">
      <c r="A85" s="35" t="s">
        <v>58</v>
      </c>
      <c r="E85" s="40" t="s">
        <v>52</v>
      </c>
    </row>
    <row r="86" spans="1:5" ht="38.25">
      <c r="A86" t="s">
        <v>60</v>
      </c>
      <c r="E86" s="39" t="s">
        <v>478</v>
      </c>
    </row>
    <row r="87" spans="1:16" ht="12.75">
      <c r="A87" t="s">
        <v>50</v>
      </c>
      <c r="B87" s="34" t="s">
        <v>126</v>
      </c>
      <c r="C87" s="34" t="s">
        <v>479</v>
      </c>
      <c r="D87" s="35" t="s">
        <v>77</v>
      </c>
      <c r="E87" s="6" t="s">
        <v>480</v>
      </c>
      <c r="F87" s="36" t="s">
        <v>88</v>
      </c>
      <c r="G87" s="37">
        <v>1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420</v>
      </c>
      <c r="O87">
        <f>(M87*21)/100</f>
      </c>
      <c r="P87" t="s">
        <v>28</v>
      </c>
    </row>
    <row r="88" spans="1:5" ht="12.75">
      <c r="A88" s="35" t="s">
        <v>56</v>
      </c>
      <c r="E88" s="39" t="s">
        <v>52</v>
      </c>
    </row>
    <row r="89" spans="1:5" ht="12.75">
      <c r="A89" s="35" t="s">
        <v>58</v>
      </c>
      <c r="E89" s="40" t="s">
        <v>52</v>
      </c>
    </row>
    <row r="90" spans="1:5" ht="12.75">
      <c r="A90" t="s">
        <v>60</v>
      </c>
      <c r="E90" s="39" t="s">
        <v>481</v>
      </c>
    </row>
    <row r="91" spans="1:16" ht="25.5">
      <c r="A91" t="s">
        <v>50</v>
      </c>
      <c r="B91" s="34" t="s">
        <v>133</v>
      </c>
      <c r="C91" s="34" t="s">
        <v>482</v>
      </c>
      <c r="D91" s="35" t="s">
        <v>77</v>
      </c>
      <c r="E91" s="6" t="s">
        <v>483</v>
      </c>
      <c r="F91" s="36" t="s">
        <v>88</v>
      </c>
      <c r="G91" s="37">
        <v>1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420</v>
      </c>
      <c r="O91">
        <f>(M91*21)/100</f>
      </c>
      <c r="P91" t="s">
        <v>28</v>
      </c>
    </row>
    <row r="92" spans="1:5" ht="12.75">
      <c r="A92" s="35" t="s">
        <v>56</v>
      </c>
      <c r="E92" s="39" t="s">
        <v>52</v>
      </c>
    </row>
    <row r="93" spans="1:5" ht="12.75">
      <c r="A93" s="35" t="s">
        <v>58</v>
      </c>
      <c r="E93" s="40" t="s">
        <v>52</v>
      </c>
    </row>
    <row r="94" spans="1:5" ht="12.75">
      <c r="A94" t="s">
        <v>60</v>
      </c>
      <c r="E94" s="39" t="s">
        <v>484</v>
      </c>
    </row>
    <row r="95" spans="1:16" ht="12.75">
      <c r="A95" t="s">
        <v>50</v>
      </c>
      <c r="B95" s="34" t="s">
        <v>366</v>
      </c>
      <c r="C95" s="34" t="s">
        <v>485</v>
      </c>
      <c r="D95" s="35" t="s">
        <v>77</v>
      </c>
      <c r="E95" s="6" t="s">
        <v>486</v>
      </c>
      <c r="F95" s="36" t="s">
        <v>112</v>
      </c>
      <c r="G95" s="37">
        <v>1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55</v>
      </c>
      <c r="O95">
        <f>(M95*21)/100</f>
      </c>
      <c r="P95" t="s">
        <v>28</v>
      </c>
    </row>
    <row r="96" spans="1:5" ht="12.75">
      <c r="A96" s="35" t="s">
        <v>56</v>
      </c>
      <c r="E96" s="39" t="s">
        <v>52</v>
      </c>
    </row>
    <row r="97" spans="1:5" ht="12.75">
      <c r="A97" s="35" t="s">
        <v>58</v>
      </c>
      <c r="E97" s="40" t="s">
        <v>52</v>
      </c>
    </row>
    <row r="98" spans="1:5" ht="38.25">
      <c r="A98" t="s">
        <v>60</v>
      </c>
      <c r="E98" s="39" t="s">
        <v>487</v>
      </c>
    </row>
    <row r="99" spans="1:16" ht="12.75">
      <c r="A99" t="s">
        <v>50</v>
      </c>
      <c r="B99" s="34" t="s">
        <v>140</v>
      </c>
      <c r="C99" s="34" t="s">
        <v>488</v>
      </c>
      <c r="D99" s="35" t="s">
        <v>77</v>
      </c>
      <c r="E99" s="6" t="s">
        <v>489</v>
      </c>
      <c r="F99" s="36" t="s">
        <v>112</v>
      </c>
      <c r="G99" s="37">
        <v>1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55</v>
      </c>
      <c r="O99">
        <f>(M99*21)/100</f>
      </c>
      <c r="P99" t="s">
        <v>28</v>
      </c>
    </row>
    <row r="100" spans="1:5" ht="12.75">
      <c r="A100" s="35" t="s">
        <v>56</v>
      </c>
      <c r="E100" s="39" t="s">
        <v>52</v>
      </c>
    </row>
    <row r="101" spans="1:5" ht="12.75">
      <c r="A101" s="35" t="s">
        <v>58</v>
      </c>
      <c r="E101" s="40" t="s">
        <v>52</v>
      </c>
    </row>
    <row r="102" spans="1:5" ht="12.75">
      <c r="A102" t="s">
        <v>60</v>
      </c>
      <c r="E102" s="39" t="s">
        <v>450</v>
      </c>
    </row>
    <row r="103" spans="1:16" ht="25.5">
      <c r="A103" t="s">
        <v>50</v>
      </c>
      <c r="B103" s="34" t="s">
        <v>146</v>
      </c>
      <c r="C103" s="34" t="s">
        <v>490</v>
      </c>
      <c r="D103" s="35" t="s">
        <v>77</v>
      </c>
      <c r="E103" s="6" t="s">
        <v>491</v>
      </c>
      <c r="F103" s="36" t="s">
        <v>112</v>
      </c>
      <c r="G103" s="37">
        <v>420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420</v>
      </c>
      <c r="O103">
        <f>(M103*21)/100</f>
      </c>
      <c r="P103" t="s">
        <v>28</v>
      </c>
    </row>
    <row r="104" spans="1:5" ht="12.75">
      <c r="A104" s="35" t="s">
        <v>56</v>
      </c>
      <c r="E104" s="39" t="s">
        <v>52</v>
      </c>
    </row>
    <row r="105" spans="1:5" ht="12.75">
      <c r="A105" s="35" t="s">
        <v>58</v>
      </c>
      <c r="E105" s="40" t="s">
        <v>52</v>
      </c>
    </row>
    <row r="106" spans="1:5" ht="63.75">
      <c r="A106" t="s">
        <v>60</v>
      </c>
      <c r="E106" s="39" t="s">
        <v>492</v>
      </c>
    </row>
    <row r="107" spans="1:16" ht="12.75">
      <c r="A107" t="s">
        <v>50</v>
      </c>
      <c r="B107" s="34" t="s">
        <v>153</v>
      </c>
      <c r="C107" s="34" t="s">
        <v>493</v>
      </c>
      <c r="D107" s="35" t="s">
        <v>77</v>
      </c>
      <c r="E107" s="6" t="s">
        <v>494</v>
      </c>
      <c r="F107" s="36" t="s">
        <v>112</v>
      </c>
      <c r="G107" s="37">
        <v>10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55</v>
      </c>
      <c r="O107">
        <f>(M107*21)/100</f>
      </c>
      <c r="P107" t="s">
        <v>28</v>
      </c>
    </row>
    <row r="108" spans="1:5" ht="12.75">
      <c r="A108" s="35" t="s">
        <v>56</v>
      </c>
      <c r="E108" s="39" t="s">
        <v>52</v>
      </c>
    </row>
    <row r="109" spans="1:5" ht="12.75">
      <c r="A109" s="35" t="s">
        <v>58</v>
      </c>
      <c r="E109" s="40" t="s">
        <v>52</v>
      </c>
    </row>
    <row r="110" spans="1:5" ht="12.75">
      <c r="A110" t="s">
        <v>60</v>
      </c>
      <c r="E110" s="39" t="s">
        <v>450</v>
      </c>
    </row>
    <row r="111" spans="1:16" ht="12.75">
      <c r="A111" t="s">
        <v>50</v>
      </c>
      <c r="B111" s="34" t="s">
        <v>159</v>
      </c>
      <c r="C111" s="34" t="s">
        <v>495</v>
      </c>
      <c r="D111" s="35" t="s">
        <v>77</v>
      </c>
      <c r="E111" s="6" t="s">
        <v>496</v>
      </c>
      <c r="F111" s="36" t="s">
        <v>88</v>
      </c>
      <c r="G111" s="37">
        <v>5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420</v>
      </c>
      <c r="O111">
        <f>(M111*21)/100</f>
      </c>
      <c r="P111" t="s">
        <v>28</v>
      </c>
    </row>
    <row r="112" spans="1:5" ht="12.75">
      <c r="A112" s="35" t="s">
        <v>56</v>
      </c>
      <c r="E112" s="39" t="s">
        <v>52</v>
      </c>
    </row>
    <row r="113" spans="1:5" ht="12.75">
      <c r="A113" s="35" t="s">
        <v>58</v>
      </c>
      <c r="E113" s="40" t="s">
        <v>52</v>
      </c>
    </row>
    <row r="114" spans="1:5" ht="102">
      <c r="A114" t="s">
        <v>60</v>
      </c>
      <c r="E114" s="39" t="s">
        <v>497</v>
      </c>
    </row>
    <row r="115" spans="1:16" ht="12.75">
      <c r="A115" t="s">
        <v>50</v>
      </c>
      <c r="B115" s="34" t="s">
        <v>164</v>
      </c>
      <c r="C115" s="34" t="s">
        <v>498</v>
      </c>
      <c r="D115" s="35" t="s">
        <v>77</v>
      </c>
      <c r="E115" s="6" t="s">
        <v>499</v>
      </c>
      <c r="F115" s="36" t="s">
        <v>88</v>
      </c>
      <c r="G115" s="37">
        <v>1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55</v>
      </c>
      <c r="O115">
        <f>(M115*21)/100</f>
      </c>
      <c r="P115" t="s">
        <v>28</v>
      </c>
    </row>
    <row r="116" spans="1:5" ht="12.75">
      <c r="A116" s="35" t="s">
        <v>56</v>
      </c>
      <c r="E116" s="39" t="s">
        <v>52</v>
      </c>
    </row>
    <row r="117" spans="1:5" ht="12.75">
      <c r="A117" s="35" t="s">
        <v>58</v>
      </c>
      <c r="E117" s="40" t="s">
        <v>52</v>
      </c>
    </row>
    <row r="118" spans="1:5" ht="12.75">
      <c r="A118" t="s">
        <v>60</v>
      </c>
      <c r="E118" s="39" t="s">
        <v>450</v>
      </c>
    </row>
    <row r="119" spans="1:16" ht="12.75">
      <c r="A119" t="s">
        <v>50</v>
      </c>
      <c r="B119" s="34" t="s">
        <v>170</v>
      </c>
      <c r="C119" s="34" t="s">
        <v>500</v>
      </c>
      <c r="D119" s="35" t="s">
        <v>77</v>
      </c>
      <c r="E119" s="6" t="s">
        <v>501</v>
      </c>
      <c r="F119" s="36" t="s">
        <v>88</v>
      </c>
      <c r="G119" s="37">
        <v>4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420</v>
      </c>
      <c r="O119">
        <f>(M119*21)/100</f>
      </c>
      <c r="P119" t="s">
        <v>28</v>
      </c>
    </row>
    <row r="120" spans="1:5" ht="12.75">
      <c r="A120" s="35" t="s">
        <v>56</v>
      </c>
      <c r="E120" s="39" t="s">
        <v>52</v>
      </c>
    </row>
    <row r="121" spans="1:5" ht="12.75">
      <c r="A121" s="35" t="s">
        <v>58</v>
      </c>
      <c r="E121" s="40" t="s">
        <v>52</v>
      </c>
    </row>
    <row r="122" spans="1:5" ht="25.5">
      <c r="A122" t="s">
        <v>60</v>
      </c>
      <c r="E122" s="39" t="s">
        <v>502</v>
      </c>
    </row>
    <row r="123" spans="1:16" ht="12.75">
      <c r="A123" t="s">
        <v>50</v>
      </c>
      <c r="B123" s="34" t="s">
        <v>175</v>
      </c>
      <c r="C123" s="34" t="s">
        <v>503</v>
      </c>
      <c r="D123" s="35" t="s">
        <v>77</v>
      </c>
      <c r="E123" s="6" t="s">
        <v>504</v>
      </c>
      <c r="F123" s="36" t="s">
        <v>88</v>
      </c>
      <c r="G123" s="37">
        <v>5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420</v>
      </c>
      <c r="O123">
        <f>(M123*21)/100</f>
      </c>
      <c r="P123" t="s">
        <v>28</v>
      </c>
    </row>
    <row r="124" spans="1:5" ht="12.75">
      <c r="A124" s="35" t="s">
        <v>56</v>
      </c>
      <c r="E124" s="39" t="s">
        <v>52</v>
      </c>
    </row>
    <row r="125" spans="1:5" ht="12.75">
      <c r="A125" s="35" t="s">
        <v>58</v>
      </c>
      <c r="E125" s="40" t="s">
        <v>52</v>
      </c>
    </row>
    <row r="126" spans="1:5" ht="38.25">
      <c r="A126" t="s">
        <v>60</v>
      </c>
      <c r="E126" s="39" t="s">
        <v>505</v>
      </c>
    </row>
    <row r="127" spans="1:16" ht="12.75">
      <c r="A127" t="s">
        <v>50</v>
      </c>
      <c r="B127" s="34" t="s">
        <v>180</v>
      </c>
      <c r="C127" s="34" t="s">
        <v>506</v>
      </c>
      <c r="D127" s="35" t="s">
        <v>77</v>
      </c>
      <c r="E127" s="6" t="s">
        <v>507</v>
      </c>
      <c r="F127" s="36" t="s">
        <v>112</v>
      </c>
      <c r="G127" s="37">
        <v>110</v>
      </c>
      <c r="H127" s="36">
        <v>0</v>
      </c>
      <c r="I127" s="36">
        <f>ROUND(G127*H127,6)</f>
      </c>
      <c r="L127" s="38">
        <v>0</v>
      </c>
      <c r="M127" s="32">
        <f>ROUND(ROUND(L127,2)*ROUND(G127,3),2)</f>
      </c>
      <c r="N127" s="36" t="s">
        <v>420</v>
      </c>
      <c r="O127">
        <f>(M127*21)/100</f>
      </c>
      <c r="P127" t="s">
        <v>28</v>
      </c>
    </row>
    <row r="128" spans="1:5" ht="12.75">
      <c r="A128" s="35" t="s">
        <v>56</v>
      </c>
      <c r="E128" s="39" t="s">
        <v>52</v>
      </c>
    </row>
    <row r="129" spans="1:5" ht="12.75">
      <c r="A129" s="35" t="s">
        <v>58</v>
      </c>
      <c r="E129" s="40" t="s">
        <v>52</v>
      </c>
    </row>
    <row r="130" spans="1:5" ht="76.5">
      <c r="A130" t="s">
        <v>60</v>
      </c>
      <c r="E130" s="39" t="s">
        <v>508</v>
      </c>
    </row>
    <row r="131" spans="1:16" ht="12.75">
      <c r="A131" t="s">
        <v>50</v>
      </c>
      <c r="B131" s="34" t="s">
        <v>186</v>
      </c>
      <c r="C131" s="34" t="s">
        <v>509</v>
      </c>
      <c r="D131" s="35" t="s">
        <v>77</v>
      </c>
      <c r="E131" s="6" t="s">
        <v>510</v>
      </c>
      <c r="F131" s="36" t="s">
        <v>112</v>
      </c>
      <c r="G131" s="37">
        <v>60</v>
      </c>
      <c r="H131" s="36">
        <v>0</v>
      </c>
      <c r="I131" s="36">
        <f>ROUND(G131*H131,6)</f>
      </c>
      <c r="L131" s="38">
        <v>0</v>
      </c>
      <c r="M131" s="32">
        <f>ROUND(ROUND(L131,2)*ROUND(G131,3),2)</f>
      </c>
      <c r="N131" s="36" t="s">
        <v>420</v>
      </c>
      <c r="O131">
        <f>(M131*21)/100</f>
      </c>
      <c r="P131" t="s">
        <v>28</v>
      </c>
    </row>
    <row r="132" spans="1:5" ht="12.75">
      <c r="A132" s="35" t="s">
        <v>56</v>
      </c>
      <c r="E132" s="39" t="s">
        <v>52</v>
      </c>
    </row>
    <row r="133" spans="1:5" ht="12.75">
      <c r="A133" s="35" t="s">
        <v>58</v>
      </c>
      <c r="E133" s="40" t="s">
        <v>52</v>
      </c>
    </row>
    <row r="134" spans="1:5" ht="38.25">
      <c r="A134" t="s">
        <v>60</v>
      </c>
      <c r="E134" s="39" t="s">
        <v>511</v>
      </c>
    </row>
    <row r="135" spans="1:16" ht="25.5">
      <c r="A135" t="s">
        <v>50</v>
      </c>
      <c r="B135" s="34" t="s">
        <v>190</v>
      </c>
      <c r="C135" s="34" t="s">
        <v>512</v>
      </c>
      <c r="D135" s="35" t="s">
        <v>77</v>
      </c>
      <c r="E135" s="6" t="s">
        <v>513</v>
      </c>
      <c r="F135" s="36" t="s">
        <v>88</v>
      </c>
      <c r="G135" s="37">
        <v>12</v>
      </c>
      <c r="H135" s="36">
        <v>0</v>
      </c>
      <c r="I135" s="36">
        <f>ROUND(G135*H135,6)</f>
      </c>
      <c r="L135" s="38">
        <v>0</v>
      </c>
      <c r="M135" s="32">
        <f>ROUND(ROUND(L135,2)*ROUND(G135,3),2)</f>
      </c>
      <c r="N135" s="36" t="s">
        <v>55</v>
      </c>
      <c r="O135">
        <f>(M135*21)/100</f>
      </c>
      <c r="P135" t="s">
        <v>28</v>
      </c>
    </row>
    <row r="136" spans="1:5" ht="12.75">
      <c r="A136" s="35" t="s">
        <v>56</v>
      </c>
      <c r="E136" s="39" t="s">
        <v>52</v>
      </c>
    </row>
    <row r="137" spans="1:5" ht="12.75">
      <c r="A137" s="35" t="s">
        <v>58</v>
      </c>
      <c r="E137" s="40" t="s">
        <v>52</v>
      </c>
    </row>
    <row r="138" spans="1:5" ht="12.75">
      <c r="A138" t="s">
        <v>60</v>
      </c>
      <c r="E138" s="39" t="s">
        <v>450</v>
      </c>
    </row>
    <row r="139" spans="1:16" ht="12.75">
      <c r="A139" t="s">
        <v>50</v>
      </c>
      <c r="B139" s="34" t="s">
        <v>195</v>
      </c>
      <c r="C139" s="34" t="s">
        <v>514</v>
      </c>
      <c r="D139" s="35" t="s">
        <v>77</v>
      </c>
      <c r="E139" s="6" t="s">
        <v>515</v>
      </c>
      <c r="F139" s="36" t="s">
        <v>88</v>
      </c>
      <c r="G139" s="37">
        <v>6</v>
      </c>
      <c r="H139" s="36">
        <v>0</v>
      </c>
      <c r="I139" s="36">
        <f>ROUND(G139*H139,6)</f>
      </c>
      <c r="L139" s="38">
        <v>0</v>
      </c>
      <c r="M139" s="32">
        <f>ROUND(ROUND(L139,2)*ROUND(G139,3),2)</f>
      </c>
      <c r="N139" s="36" t="s">
        <v>420</v>
      </c>
      <c r="O139">
        <f>(M139*21)/100</f>
      </c>
      <c r="P139" t="s">
        <v>28</v>
      </c>
    </row>
    <row r="140" spans="1:5" ht="12.75">
      <c r="A140" s="35" t="s">
        <v>56</v>
      </c>
      <c r="E140" s="39" t="s">
        <v>52</v>
      </c>
    </row>
    <row r="141" spans="1:5" ht="12.75">
      <c r="A141" s="35" t="s">
        <v>58</v>
      </c>
      <c r="E141" s="40" t="s">
        <v>52</v>
      </c>
    </row>
    <row r="142" spans="1:5" ht="76.5">
      <c r="A142" t="s">
        <v>60</v>
      </c>
      <c r="E142" s="39" t="s">
        <v>516</v>
      </c>
    </row>
    <row r="143" spans="1:16" ht="25.5">
      <c r="A143" t="s">
        <v>50</v>
      </c>
      <c r="B143" s="34" t="s">
        <v>200</v>
      </c>
      <c r="C143" s="34" t="s">
        <v>517</v>
      </c>
      <c r="D143" s="35" t="s">
        <v>77</v>
      </c>
      <c r="E143" s="6" t="s">
        <v>518</v>
      </c>
      <c r="F143" s="36" t="s">
        <v>88</v>
      </c>
      <c r="G143" s="37">
        <v>5</v>
      </c>
      <c r="H143" s="36">
        <v>0</v>
      </c>
      <c r="I143" s="36">
        <f>ROUND(G143*H143,6)</f>
      </c>
      <c r="L143" s="38">
        <v>0</v>
      </c>
      <c r="M143" s="32">
        <f>ROUND(ROUND(L143,2)*ROUND(G143,3),2)</f>
      </c>
      <c r="N143" s="36" t="s">
        <v>55</v>
      </c>
      <c r="O143">
        <f>(M143*21)/100</f>
      </c>
      <c r="P143" t="s">
        <v>28</v>
      </c>
    </row>
    <row r="144" spans="1:5" ht="12.75">
      <c r="A144" s="35" t="s">
        <v>56</v>
      </c>
      <c r="E144" s="39" t="s">
        <v>52</v>
      </c>
    </row>
    <row r="145" spans="1:5" ht="12.75">
      <c r="A145" s="35" t="s">
        <v>58</v>
      </c>
      <c r="E145" s="40" t="s">
        <v>52</v>
      </c>
    </row>
    <row r="146" spans="1:5" ht="38.25">
      <c r="A146" t="s">
        <v>60</v>
      </c>
      <c r="E146" s="39" t="s">
        <v>519</v>
      </c>
    </row>
    <row r="147" spans="1:16" ht="25.5">
      <c r="A147" t="s">
        <v>50</v>
      </c>
      <c r="B147" s="34" t="s">
        <v>205</v>
      </c>
      <c r="C147" s="34" t="s">
        <v>520</v>
      </c>
      <c r="D147" s="35" t="s">
        <v>77</v>
      </c>
      <c r="E147" s="6" t="s">
        <v>521</v>
      </c>
      <c r="F147" s="36" t="s">
        <v>88</v>
      </c>
      <c r="G147" s="37">
        <v>5</v>
      </c>
      <c r="H147" s="36">
        <v>0</v>
      </c>
      <c r="I147" s="36">
        <f>ROUND(G147*H147,6)</f>
      </c>
      <c r="L147" s="38">
        <v>0</v>
      </c>
      <c r="M147" s="32">
        <f>ROUND(ROUND(L147,2)*ROUND(G147,3),2)</f>
      </c>
      <c r="N147" s="36" t="s">
        <v>420</v>
      </c>
      <c r="O147">
        <f>(M147*21)/100</f>
      </c>
      <c r="P147" t="s">
        <v>28</v>
      </c>
    </row>
    <row r="148" spans="1:5" ht="12.75">
      <c r="A148" s="35" t="s">
        <v>56</v>
      </c>
      <c r="E148" s="39" t="s">
        <v>52</v>
      </c>
    </row>
    <row r="149" spans="1:5" ht="12.75">
      <c r="A149" s="35" t="s">
        <v>58</v>
      </c>
      <c r="E149" s="40" t="s">
        <v>52</v>
      </c>
    </row>
    <row r="150" spans="1:5" ht="63.75">
      <c r="A150" t="s">
        <v>60</v>
      </c>
      <c r="E150" s="39" t="s">
        <v>522</v>
      </c>
    </row>
    <row r="151" spans="1:16" ht="25.5">
      <c r="A151" t="s">
        <v>50</v>
      </c>
      <c r="B151" s="34" t="s">
        <v>210</v>
      </c>
      <c r="C151" s="34" t="s">
        <v>523</v>
      </c>
      <c r="D151" s="35" t="s">
        <v>77</v>
      </c>
      <c r="E151" s="6" t="s">
        <v>524</v>
      </c>
      <c r="F151" s="36" t="s">
        <v>88</v>
      </c>
      <c r="G151" s="37">
        <v>1</v>
      </c>
      <c r="H151" s="36">
        <v>0</v>
      </c>
      <c r="I151" s="36">
        <f>ROUND(G151*H151,6)</f>
      </c>
      <c r="L151" s="38">
        <v>0</v>
      </c>
      <c r="M151" s="32">
        <f>ROUND(ROUND(L151,2)*ROUND(G151,3),2)</f>
      </c>
      <c r="N151" s="36" t="s">
        <v>55</v>
      </c>
      <c r="O151">
        <f>(M151*21)/100</f>
      </c>
      <c r="P151" t="s">
        <v>28</v>
      </c>
    </row>
    <row r="152" spans="1:5" ht="12.75">
      <c r="A152" s="35" t="s">
        <v>56</v>
      </c>
      <c r="E152" s="39" t="s">
        <v>52</v>
      </c>
    </row>
    <row r="153" spans="1:5" ht="12.75">
      <c r="A153" s="35" t="s">
        <v>58</v>
      </c>
      <c r="E153" s="40" t="s">
        <v>52</v>
      </c>
    </row>
    <row r="154" spans="1:5" ht="38.25">
      <c r="A154" t="s">
        <v>60</v>
      </c>
      <c r="E154" s="39" t="s">
        <v>519</v>
      </c>
    </row>
    <row r="155" spans="1:16" ht="25.5">
      <c r="A155" t="s">
        <v>50</v>
      </c>
      <c r="B155" s="34" t="s">
        <v>216</v>
      </c>
      <c r="C155" s="34" t="s">
        <v>525</v>
      </c>
      <c r="D155" s="35" t="s">
        <v>77</v>
      </c>
      <c r="E155" s="6" t="s">
        <v>526</v>
      </c>
      <c r="F155" s="36" t="s">
        <v>88</v>
      </c>
      <c r="G155" s="37">
        <v>1</v>
      </c>
      <c r="H155" s="36">
        <v>0</v>
      </c>
      <c r="I155" s="36">
        <f>ROUND(G155*H155,6)</f>
      </c>
      <c r="L155" s="38">
        <v>0</v>
      </c>
      <c r="M155" s="32">
        <f>ROUND(ROUND(L155,2)*ROUND(G155,3),2)</f>
      </c>
      <c r="N155" s="36" t="s">
        <v>55</v>
      </c>
      <c r="O155">
        <f>(M155*21)/100</f>
      </c>
      <c r="P155" t="s">
        <v>28</v>
      </c>
    </row>
    <row r="156" spans="1:5" ht="12.75">
      <c r="A156" s="35" t="s">
        <v>56</v>
      </c>
      <c r="E156" s="39" t="s">
        <v>52</v>
      </c>
    </row>
    <row r="157" spans="1:5" ht="12.75">
      <c r="A157" s="35" t="s">
        <v>58</v>
      </c>
      <c r="E157" s="40" t="s">
        <v>52</v>
      </c>
    </row>
    <row r="158" spans="1:5" ht="12.75">
      <c r="A158" t="s">
        <v>60</v>
      </c>
      <c r="E158" s="39" t="s">
        <v>450</v>
      </c>
    </row>
    <row r="159" spans="1:16" ht="12.75">
      <c r="A159" t="s">
        <v>50</v>
      </c>
      <c r="B159" s="34" t="s">
        <v>527</v>
      </c>
      <c r="C159" s="34" t="s">
        <v>528</v>
      </c>
      <c r="D159" s="35" t="s">
        <v>77</v>
      </c>
      <c r="E159" s="6" t="s">
        <v>529</v>
      </c>
      <c r="F159" s="36" t="s">
        <v>88</v>
      </c>
      <c r="G159" s="37">
        <v>3</v>
      </c>
      <c r="H159" s="36">
        <v>0</v>
      </c>
      <c r="I159" s="36">
        <f>ROUND(G159*H159,6)</f>
      </c>
      <c r="L159" s="38">
        <v>0</v>
      </c>
      <c r="M159" s="32">
        <f>ROUND(ROUND(L159,2)*ROUND(G159,3),2)</f>
      </c>
      <c r="N159" s="36" t="s">
        <v>55</v>
      </c>
      <c r="O159">
        <f>(M159*21)/100</f>
      </c>
      <c r="P159" t="s">
        <v>28</v>
      </c>
    </row>
    <row r="160" spans="1:5" ht="12.75">
      <c r="A160" s="35" t="s">
        <v>56</v>
      </c>
      <c r="E160" s="39" t="s">
        <v>52</v>
      </c>
    </row>
    <row r="161" spans="1:5" ht="12.75">
      <c r="A161" s="35" t="s">
        <v>58</v>
      </c>
      <c r="E161" s="40" t="s">
        <v>52</v>
      </c>
    </row>
    <row r="162" spans="1:5" ht="12.75">
      <c r="A162" t="s">
        <v>60</v>
      </c>
      <c r="E162" s="39" t="s">
        <v>450</v>
      </c>
    </row>
    <row r="163" spans="1:16" ht="12.75">
      <c r="A163" t="s">
        <v>50</v>
      </c>
      <c r="B163" s="34" t="s">
        <v>223</v>
      </c>
      <c r="C163" s="34" t="s">
        <v>530</v>
      </c>
      <c r="D163" s="35" t="s">
        <v>77</v>
      </c>
      <c r="E163" s="6" t="s">
        <v>531</v>
      </c>
      <c r="F163" s="36" t="s">
        <v>532</v>
      </c>
      <c r="G163" s="37">
        <v>48</v>
      </c>
      <c r="H163" s="36">
        <v>0</v>
      </c>
      <c r="I163" s="36">
        <f>ROUND(G163*H163,6)</f>
      </c>
      <c r="L163" s="38">
        <v>0</v>
      </c>
      <c r="M163" s="32">
        <f>ROUND(ROUND(L163,2)*ROUND(G163,3),2)</f>
      </c>
      <c r="N163" s="36" t="s">
        <v>55</v>
      </c>
      <c r="O163">
        <f>(M163*21)/100</f>
      </c>
      <c r="P163" t="s">
        <v>28</v>
      </c>
    </row>
    <row r="164" spans="1:5" ht="12.75">
      <c r="A164" s="35" t="s">
        <v>56</v>
      </c>
      <c r="E164" s="39" t="s">
        <v>52</v>
      </c>
    </row>
    <row r="165" spans="1:5" ht="12.75">
      <c r="A165" s="35" t="s">
        <v>58</v>
      </c>
      <c r="E165" s="40" t="s">
        <v>52</v>
      </c>
    </row>
    <row r="166" spans="1:5" ht="12.75">
      <c r="A166" t="s">
        <v>60</v>
      </c>
      <c r="E166" s="39" t="s">
        <v>450</v>
      </c>
    </row>
    <row r="167" spans="1:16" ht="12.75">
      <c r="A167" t="s">
        <v>50</v>
      </c>
      <c r="B167" s="34" t="s">
        <v>533</v>
      </c>
      <c r="C167" s="34" t="s">
        <v>534</v>
      </c>
      <c r="D167" s="35" t="s">
        <v>77</v>
      </c>
      <c r="E167" s="6" t="s">
        <v>535</v>
      </c>
      <c r="F167" s="36" t="s">
        <v>112</v>
      </c>
      <c r="G167" s="37">
        <v>20</v>
      </c>
      <c r="H167" s="36">
        <v>0</v>
      </c>
      <c r="I167" s="36">
        <f>ROUND(G167*H167,6)</f>
      </c>
      <c r="L167" s="38">
        <v>0</v>
      </c>
      <c r="M167" s="32">
        <f>ROUND(ROUND(L167,2)*ROUND(G167,3),2)</f>
      </c>
      <c r="N167" s="36" t="s">
        <v>55</v>
      </c>
      <c r="O167">
        <f>(M167*21)/100</f>
      </c>
      <c r="P167" t="s">
        <v>28</v>
      </c>
    </row>
    <row r="168" spans="1:5" ht="12.75">
      <c r="A168" s="35" t="s">
        <v>56</v>
      </c>
      <c r="E168" s="39" t="s">
        <v>52</v>
      </c>
    </row>
    <row r="169" spans="1:5" ht="12.75">
      <c r="A169" s="35" t="s">
        <v>58</v>
      </c>
      <c r="E169" s="40" t="s">
        <v>52</v>
      </c>
    </row>
    <row r="170" spans="1:5" ht="51">
      <c r="A170" t="s">
        <v>60</v>
      </c>
      <c r="E170" s="39" t="s">
        <v>536</v>
      </c>
    </row>
    <row r="171" spans="1:16" ht="12.75">
      <c r="A171" t="s">
        <v>50</v>
      </c>
      <c r="B171" s="34" t="s">
        <v>229</v>
      </c>
      <c r="C171" s="34" t="s">
        <v>537</v>
      </c>
      <c r="D171" s="35" t="s">
        <v>77</v>
      </c>
      <c r="E171" s="6" t="s">
        <v>538</v>
      </c>
      <c r="F171" s="36" t="s">
        <v>88</v>
      </c>
      <c r="G171" s="37">
        <v>3</v>
      </c>
      <c r="H171" s="36">
        <v>0</v>
      </c>
      <c r="I171" s="36">
        <f>ROUND(G171*H171,6)</f>
      </c>
      <c r="L171" s="38">
        <v>0</v>
      </c>
      <c r="M171" s="32">
        <f>ROUND(ROUND(L171,2)*ROUND(G171,3),2)</f>
      </c>
      <c r="N171" s="36" t="s">
        <v>55</v>
      </c>
      <c r="O171">
        <f>(M171*21)/100</f>
      </c>
      <c r="P171" t="s">
        <v>28</v>
      </c>
    </row>
    <row r="172" spans="1:5" ht="12.75">
      <c r="A172" s="35" t="s">
        <v>56</v>
      </c>
      <c r="E172" s="39" t="s">
        <v>52</v>
      </c>
    </row>
    <row r="173" spans="1:5" ht="12.75">
      <c r="A173" s="35" t="s">
        <v>58</v>
      </c>
      <c r="E173" s="40" t="s">
        <v>52</v>
      </c>
    </row>
    <row r="174" spans="1:5" ht="12.75">
      <c r="A174" t="s">
        <v>60</v>
      </c>
      <c r="E174" s="39" t="s">
        <v>450</v>
      </c>
    </row>
    <row r="175" spans="1:16" ht="12.75">
      <c r="A175" t="s">
        <v>50</v>
      </c>
      <c r="B175" s="34" t="s">
        <v>243</v>
      </c>
      <c r="C175" s="34" t="s">
        <v>539</v>
      </c>
      <c r="D175" s="35" t="s">
        <v>77</v>
      </c>
      <c r="E175" s="6" t="s">
        <v>540</v>
      </c>
      <c r="F175" s="36" t="s">
        <v>88</v>
      </c>
      <c r="G175" s="37">
        <v>1</v>
      </c>
      <c r="H175" s="36">
        <v>0</v>
      </c>
      <c r="I175" s="36">
        <f>ROUND(G175*H175,6)</f>
      </c>
      <c r="L175" s="38">
        <v>0</v>
      </c>
      <c r="M175" s="32">
        <f>ROUND(ROUND(L175,2)*ROUND(G175,3),2)</f>
      </c>
      <c r="N175" s="36" t="s">
        <v>420</v>
      </c>
      <c r="O175">
        <f>(M175*21)/100</f>
      </c>
      <c r="P175" t="s">
        <v>28</v>
      </c>
    </row>
    <row r="176" spans="1:5" ht="12.75">
      <c r="A176" s="35" t="s">
        <v>56</v>
      </c>
      <c r="E176" s="39" t="s">
        <v>52</v>
      </c>
    </row>
    <row r="177" spans="1:5" ht="12.75">
      <c r="A177" s="35" t="s">
        <v>58</v>
      </c>
      <c r="E177" s="40" t="s">
        <v>52</v>
      </c>
    </row>
    <row r="178" spans="1:5" ht="12.75">
      <c r="A178" t="s">
        <v>60</v>
      </c>
      <c r="E178" s="39" t="s">
        <v>541</v>
      </c>
    </row>
    <row r="179" spans="1:13" ht="12.75">
      <c r="A179" t="s">
        <v>47</v>
      </c>
      <c r="C179" s="31" t="s">
        <v>20</v>
      </c>
      <c r="E179" s="33" t="s">
        <v>542</v>
      </c>
      <c r="J179" s="32">
        <f>0</f>
      </c>
      <c r="K179" s="32">
        <f>0</f>
      </c>
      <c r="L179" s="32">
        <f>0+L180+L184+L188+L192+L196+L200+L204</f>
      </c>
      <c r="M179" s="32">
        <f>0+M180+M184+M188+M192+M196+M200+M204</f>
      </c>
    </row>
    <row r="180" spans="1:16" ht="12.75">
      <c r="A180" t="s">
        <v>50</v>
      </c>
      <c r="B180" s="34" t="s">
        <v>409</v>
      </c>
      <c r="C180" s="34" t="s">
        <v>543</v>
      </c>
      <c r="D180" s="35" t="s">
        <v>77</v>
      </c>
      <c r="E180" s="6" t="s">
        <v>544</v>
      </c>
      <c r="F180" s="36" t="s">
        <v>532</v>
      </c>
      <c r="G180" s="37">
        <v>40</v>
      </c>
      <c r="H180" s="36">
        <v>0</v>
      </c>
      <c r="I180" s="36">
        <f>ROUND(G180*H180,6)</f>
      </c>
      <c r="L180" s="38">
        <v>0</v>
      </c>
      <c r="M180" s="32">
        <f>ROUND(ROUND(L180,2)*ROUND(G180,3),2)</f>
      </c>
      <c r="N180" s="36" t="s">
        <v>420</v>
      </c>
      <c r="O180">
        <f>(M180*21)/100</f>
      </c>
      <c r="P180" t="s">
        <v>28</v>
      </c>
    </row>
    <row r="181" spans="1:5" ht="12.75">
      <c r="A181" s="35" t="s">
        <v>56</v>
      </c>
      <c r="E181" s="39" t="s">
        <v>52</v>
      </c>
    </row>
    <row r="182" spans="1:5" ht="12.75">
      <c r="A182" s="35" t="s">
        <v>58</v>
      </c>
      <c r="E182" s="40" t="s">
        <v>52</v>
      </c>
    </row>
    <row r="183" spans="1:5" ht="12.75">
      <c r="A183" t="s">
        <v>60</v>
      </c>
      <c r="E183" s="39" t="s">
        <v>545</v>
      </c>
    </row>
    <row r="184" spans="1:16" ht="12.75">
      <c r="A184" t="s">
        <v>50</v>
      </c>
      <c r="B184" s="34" t="s">
        <v>546</v>
      </c>
      <c r="C184" s="34" t="s">
        <v>547</v>
      </c>
      <c r="D184" s="35" t="s">
        <v>77</v>
      </c>
      <c r="E184" s="6" t="s">
        <v>548</v>
      </c>
      <c r="F184" s="36" t="s">
        <v>88</v>
      </c>
      <c r="G184" s="37">
        <v>1</v>
      </c>
      <c r="H184" s="36">
        <v>0</v>
      </c>
      <c r="I184" s="36">
        <f>ROUND(G184*H184,6)</f>
      </c>
      <c r="L184" s="38">
        <v>0</v>
      </c>
      <c r="M184" s="32">
        <f>ROUND(ROUND(L184,2)*ROUND(G184,3),2)</f>
      </c>
      <c r="N184" s="36" t="s">
        <v>420</v>
      </c>
      <c r="O184">
        <f>(M184*21)/100</f>
      </c>
      <c r="P184" t="s">
        <v>28</v>
      </c>
    </row>
    <row r="185" spans="1:5" ht="12.75">
      <c r="A185" s="35" t="s">
        <v>56</v>
      </c>
      <c r="E185" s="39" t="s">
        <v>52</v>
      </c>
    </row>
    <row r="186" spans="1:5" ht="12.75">
      <c r="A186" s="35" t="s">
        <v>58</v>
      </c>
      <c r="E186" s="40" t="s">
        <v>52</v>
      </c>
    </row>
    <row r="187" spans="1:5" ht="12.75">
      <c r="A187" t="s">
        <v>60</v>
      </c>
      <c r="E187" s="39" t="s">
        <v>548</v>
      </c>
    </row>
    <row r="188" spans="1:16" ht="12.75">
      <c r="A188" t="s">
        <v>50</v>
      </c>
      <c r="B188" s="34" t="s">
        <v>549</v>
      </c>
      <c r="C188" s="34" t="s">
        <v>550</v>
      </c>
      <c r="D188" s="35" t="s">
        <v>77</v>
      </c>
      <c r="E188" s="6" t="s">
        <v>551</v>
      </c>
      <c r="F188" s="36" t="s">
        <v>88</v>
      </c>
      <c r="G188" s="37">
        <v>1</v>
      </c>
      <c r="H188" s="36">
        <v>0</v>
      </c>
      <c r="I188" s="36">
        <f>ROUND(G188*H188,6)</f>
      </c>
      <c r="L188" s="38">
        <v>0</v>
      </c>
      <c r="M188" s="32">
        <f>ROUND(ROUND(L188,2)*ROUND(G188,3),2)</f>
      </c>
      <c r="N188" s="36" t="s">
        <v>55</v>
      </c>
      <c r="O188">
        <f>(M188*21)/100</f>
      </c>
      <c r="P188" t="s">
        <v>28</v>
      </c>
    </row>
    <row r="189" spans="1:5" ht="12.75">
      <c r="A189" s="35" t="s">
        <v>56</v>
      </c>
      <c r="E189" s="39" t="s">
        <v>52</v>
      </c>
    </row>
    <row r="190" spans="1:5" ht="12.75">
      <c r="A190" s="35" t="s">
        <v>58</v>
      </c>
      <c r="E190" s="40" t="s">
        <v>52</v>
      </c>
    </row>
    <row r="191" spans="1:5" ht="12.75">
      <c r="A191" t="s">
        <v>60</v>
      </c>
      <c r="E191" s="39" t="s">
        <v>450</v>
      </c>
    </row>
    <row r="192" spans="1:16" ht="12.75">
      <c r="A192" t="s">
        <v>50</v>
      </c>
      <c r="B192" s="34" t="s">
        <v>248</v>
      </c>
      <c r="C192" s="34" t="s">
        <v>552</v>
      </c>
      <c r="D192" s="35" t="s">
        <v>77</v>
      </c>
      <c r="E192" s="6" t="s">
        <v>553</v>
      </c>
      <c r="F192" s="36" t="s">
        <v>88</v>
      </c>
      <c r="G192" s="37">
        <v>1</v>
      </c>
      <c r="H192" s="36">
        <v>0</v>
      </c>
      <c r="I192" s="36">
        <f>ROUND(G192*H192,6)</f>
      </c>
      <c r="L192" s="38">
        <v>0</v>
      </c>
      <c r="M192" s="32">
        <f>ROUND(ROUND(L192,2)*ROUND(G192,3),2)</f>
      </c>
      <c r="N192" s="36" t="s">
        <v>420</v>
      </c>
      <c r="O192">
        <f>(M192*21)/100</f>
      </c>
      <c r="P192" t="s">
        <v>28</v>
      </c>
    </row>
    <row r="193" spans="1:5" ht="12.75">
      <c r="A193" s="35" t="s">
        <v>56</v>
      </c>
      <c r="E193" s="39" t="s">
        <v>52</v>
      </c>
    </row>
    <row r="194" spans="1:5" ht="12.75">
      <c r="A194" s="35" t="s">
        <v>58</v>
      </c>
      <c r="E194" s="40" t="s">
        <v>52</v>
      </c>
    </row>
    <row r="195" spans="1:5" ht="12.75">
      <c r="A195" t="s">
        <v>60</v>
      </c>
      <c r="E195" s="39" t="s">
        <v>554</v>
      </c>
    </row>
    <row r="196" spans="1:16" ht="12.75">
      <c r="A196" t="s">
        <v>50</v>
      </c>
      <c r="B196" s="34" t="s">
        <v>252</v>
      </c>
      <c r="C196" s="34" t="s">
        <v>555</v>
      </c>
      <c r="D196" s="35" t="s">
        <v>77</v>
      </c>
      <c r="E196" s="6" t="s">
        <v>556</v>
      </c>
      <c r="F196" s="36" t="s">
        <v>532</v>
      </c>
      <c r="G196" s="37">
        <v>16</v>
      </c>
      <c r="H196" s="36">
        <v>0</v>
      </c>
      <c r="I196" s="36">
        <f>ROUND(G196*H196,6)</f>
      </c>
      <c r="L196" s="38">
        <v>0</v>
      </c>
      <c r="M196" s="32">
        <f>ROUND(ROUND(L196,2)*ROUND(G196,3),2)</f>
      </c>
      <c r="N196" s="36" t="s">
        <v>55</v>
      </c>
      <c r="O196">
        <f>(M196*21)/100</f>
      </c>
      <c r="P196" t="s">
        <v>28</v>
      </c>
    </row>
    <row r="197" spans="1:5" ht="12.75">
      <c r="A197" s="35" t="s">
        <v>56</v>
      </c>
      <c r="E197" s="39" t="s">
        <v>52</v>
      </c>
    </row>
    <row r="198" spans="1:5" ht="12.75">
      <c r="A198" s="35" t="s">
        <v>58</v>
      </c>
      <c r="E198" s="40" t="s">
        <v>52</v>
      </c>
    </row>
    <row r="199" spans="1:5" ht="12.75">
      <c r="A199" t="s">
        <v>60</v>
      </c>
      <c r="E199" s="39" t="s">
        <v>450</v>
      </c>
    </row>
    <row r="200" spans="1:16" ht="12.75">
      <c r="A200" t="s">
        <v>50</v>
      </c>
      <c r="B200" s="34" t="s">
        <v>255</v>
      </c>
      <c r="C200" s="34" t="s">
        <v>557</v>
      </c>
      <c r="D200" s="35" t="s">
        <v>77</v>
      </c>
      <c r="E200" s="6" t="s">
        <v>558</v>
      </c>
      <c r="F200" s="36" t="s">
        <v>88</v>
      </c>
      <c r="G200" s="37">
        <v>1</v>
      </c>
      <c r="H200" s="36">
        <v>0</v>
      </c>
      <c r="I200" s="36">
        <f>ROUND(G200*H200,6)</f>
      </c>
      <c r="L200" s="38">
        <v>0</v>
      </c>
      <c r="M200" s="32">
        <f>ROUND(ROUND(L200,2)*ROUND(G200,3),2)</f>
      </c>
      <c r="N200" s="36" t="s">
        <v>420</v>
      </c>
      <c r="O200">
        <f>(M200*21)/100</f>
      </c>
      <c r="P200" t="s">
        <v>28</v>
      </c>
    </row>
    <row r="201" spans="1:5" ht="12.75">
      <c r="A201" s="35" t="s">
        <v>56</v>
      </c>
      <c r="E201" s="39" t="s">
        <v>52</v>
      </c>
    </row>
    <row r="202" spans="1:5" ht="12.75">
      <c r="A202" s="35" t="s">
        <v>58</v>
      </c>
      <c r="E202" s="40" t="s">
        <v>52</v>
      </c>
    </row>
    <row r="203" spans="1:5" ht="25.5">
      <c r="A203" t="s">
        <v>60</v>
      </c>
      <c r="E203" s="39" t="s">
        <v>559</v>
      </c>
    </row>
    <row r="204" spans="1:16" ht="12.75">
      <c r="A204" t="s">
        <v>50</v>
      </c>
      <c r="B204" s="34" t="s">
        <v>261</v>
      </c>
      <c r="C204" s="34" t="s">
        <v>560</v>
      </c>
      <c r="D204" s="35" t="s">
        <v>77</v>
      </c>
      <c r="E204" s="6" t="s">
        <v>561</v>
      </c>
      <c r="F204" s="36" t="s">
        <v>532</v>
      </c>
      <c r="G204" s="37">
        <v>24</v>
      </c>
      <c r="H204" s="36">
        <v>0</v>
      </c>
      <c r="I204" s="36">
        <f>ROUND(G204*H204,6)</f>
      </c>
      <c r="L204" s="38">
        <v>0</v>
      </c>
      <c r="M204" s="32">
        <f>ROUND(ROUND(L204,2)*ROUND(G204,3),2)</f>
      </c>
      <c r="N204" s="36" t="s">
        <v>55</v>
      </c>
      <c r="O204">
        <f>(M204*21)/100</f>
      </c>
      <c r="P204" t="s">
        <v>28</v>
      </c>
    </row>
    <row r="205" spans="1:5" ht="12.75">
      <c r="A205" s="35" t="s">
        <v>56</v>
      </c>
      <c r="E205" s="39" t="s">
        <v>52</v>
      </c>
    </row>
    <row r="206" spans="1:5" ht="12.75">
      <c r="A206" s="35" t="s">
        <v>58</v>
      </c>
      <c r="E206" s="40" t="s">
        <v>52</v>
      </c>
    </row>
    <row r="207" spans="1:5" ht="12.75">
      <c r="A207" t="s">
        <v>60</v>
      </c>
      <c r="E207" s="39" t="s">
        <v>450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27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562</v>
      </c>
      <c r="M3" s="41">
        <f>Rekapitulace!C16</f>
      </c>
      <c r="N3" s="20" t="s">
        <v>0</v>
      </c>
      <c r="O3" t="s">
        <v>23</v>
      </c>
      <c r="P3" t="s">
        <v>28</v>
      </c>
    </row>
    <row r="4" spans="1:16" ht="32" customHeight="1">
      <c r="A4" s="24" t="s">
        <v>20</v>
      </c>
      <c r="B4" s="25" t="s">
        <v>29</v>
      </c>
      <c r="C4" s="27" t="s">
        <v>562</v>
      </c>
      <c r="E4" s="26" t="s">
        <v>563</v>
      </c>
      <c r="O4" t="s">
        <v>24</v>
      </c>
      <c r="P4" t="s">
        <v>28</v>
      </c>
    </row>
    <row r="5" spans="1:16" ht="12.75" customHeight="1">
      <c r="A5" s="23" t="s">
        <v>30</v>
      </c>
      <c r="B5" s="23" t="s">
        <v>31</v>
      </c>
      <c r="C5" s="23" t="s">
        <v>32</v>
      </c>
      <c r="D5" s="23" t="s">
        <v>33</v>
      </c>
      <c r="E5" s="23" t="s">
        <v>34</v>
      </c>
      <c r="F5" s="23" t="s">
        <v>35</v>
      </c>
      <c r="G5" s="23" t="s">
        <v>36</v>
      </c>
      <c r="H5" s="23" t="s">
        <v>37</v>
      </c>
      <c r="I5" s="23" t="s">
        <v>38</v>
      </c>
      <c r="J5" s="23"/>
      <c r="K5" s="23"/>
      <c r="L5" s="23" t="s">
        <v>39</v>
      </c>
      <c r="M5" s="23"/>
      <c r="N5" s="23" t="s">
        <v>43</v>
      </c>
      <c r="O5" t="s">
        <v>25</v>
      </c>
      <c r="P5" t="s">
        <v>28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40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41</v>
      </c>
      <c r="K7" s="23" t="s">
        <v>42</v>
      </c>
      <c r="L7" s="23" t="s">
        <v>41</v>
      </c>
      <c r="M7" s="23" t="s">
        <v>42</v>
      </c>
      <c r="N7" s="23"/>
      <c r="S7" t="s">
        <v>44</v>
      </c>
      <c r="T7">
        <f>COUNTIFS(L8:L31,"=0",A8:A31,"P")+COUNTIFS(L8:L31,"",A8:A31,"P")+SUM(Q8:Q31)</f>
      </c>
    </row>
    <row r="8" spans="1:13" ht="12.75">
      <c r="A8" t="s">
        <v>45</v>
      </c>
      <c r="C8" s="28" t="s">
        <v>566</v>
      </c>
      <c r="E8" s="30" t="s">
        <v>565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47</v>
      </c>
      <c r="C9" s="31" t="s">
        <v>48</v>
      </c>
      <c r="E9" s="33" t="s">
        <v>49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50</v>
      </c>
      <c r="B10" s="34" t="s">
        <v>65</v>
      </c>
      <c r="C10" s="34" t="s">
        <v>567</v>
      </c>
      <c r="D10" s="35" t="s">
        <v>77</v>
      </c>
      <c r="E10" s="6" t="s">
        <v>568</v>
      </c>
      <c r="F10" s="36" t="s">
        <v>238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239</v>
      </c>
      <c r="O10">
        <f>(M10*21)/100</f>
      </c>
      <c r="P10" t="s">
        <v>28</v>
      </c>
    </row>
    <row r="11" spans="1:5" ht="25.5">
      <c r="A11" s="35" t="s">
        <v>56</v>
      </c>
      <c r="E11" s="39" t="s">
        <v>569</v>
      </c>
    </row>
    <row r="12" spans="1:5" ht="12.75">
      <c r="A12" s="35" t="s">
        <v>58</v>
      </c>
      <c r="E12" s="40" t="s">
        <v>570</v>
      </c>
    </row>
    <row r="13" spans="1:5" ht="89.25">
      <c r="A13" t="s">
        <v>60</v>
      </c>
      <c r="E13" s="39" t="s">
        <v>571</v>
      </c>
    </row>
    <row r="14" spans="1:16" ht="12.75">
      <c r="A14" t="s">
        <v>50</v>
      </c>
      <c r="B14" s="34" t="s">
        <v>70</v>
      </c>
      <c r="C14" s="34" t="s">
        <v>572</v>
      </c>
      <c r="D14" s="35" t="s">
        <v>77</v>
      </c>
      <c r="E14" s="6" t="s">
        <v>573</v>
      </c>
      <c r="F14" s="36" t="s">
        <v>238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239</v>
      </c>
      <c r="O14">
        <f>(M14*21)/100</f>
      </c>
      <c r="P14" t="s">
        <v>28</v>
      </c>
    </row>
    <row r="15" spans="1:5" ht="12.75">
      <c r="A15" s="35" t="s">
        <v>56</v>
      </c>
      <c r="E15" s="39" t="s">
        <v>574</v>
      </c>
    </row>
    <row r="16" spans="1:5" ht="12.75">
      <c r="A16" s="35" t="s">
        <v>58</v>
      </c>
      <c r="E16" s="40" t="s">
        <v>570</v>
      </c>
    </row>
    <row r="17" spans="1:5" ht="76.5">
      <c r="A17" t="s">
        <v>60</v>
      </c>
      <c r="E17" s="39" t="s">
        <v>575</v>
      </c>
    </row>
    <row r="18" spans="1:16" ht="12.75">
      <c r="A18" t="s">
        <v>50</v>
      </c>
      <c r="B18" s="34" t="s">
        <v>27</v>
      </c>
      <c r="C18" s="34" t="s">
        <v>576</v>
      </c>
      <c r="D18" s="35" t="s">
        <v>52</v>
      </c>
      <c r="E18" s="6" t="s">
        <v>577</v>
      </c>
      <c r="F18" s="36" t="s">
        <v>88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239</v>
      </c>
      <c r="O18">
        <f>(M18*21)/100</f>
      </c>
      <c r="P18" t="s">
        <v>28</v>
      </c>
    </row>
    <row r="19" spans="1:5" ht="12.75">
      <c r="A19" s="35" t="s">
        <v>56</v>
      </c>
      <c r="E19" s="39" t="s">
        <v>578</v>
      </c>
    </row>
    <row r="20" spans="1:5" ht="12.75">
      <c r="A20" s="35" t="s">
        <v>58</v>
      </c>
      <c r="E20" s="40" t="s">
        <v>579</v>
      </c>
    </row>
    <row r="21" spans="1:5" ht="25.5">
      <c r="A21" t="s">
        <v>60</v>
      </c>
      <c r="E21" s="39" t="s">
        <v>580</v>
      </c>
    </row>
    <row r="22" spans="1:13" ht="12.75">
      <c r="A22" t="s">
        <v>47</v>
      </c>
      <c r="C22" s="31" t="s">
        <v>77</v>
      </c>
      <c r="E22" s="33" t="s">
        <v>581</v>
      </c>
      <c r="J22" s="32">
        <f>0</f>
      </c>
      <c r="K22" s="32">
        <f>0</f>
      </c>
      <c r="L22" s="32">
        <f>0+L23+L27+L31</f>
      </c>
      <c r="M22" s="32">
        <f>0+M23+M27+M31</f>
      </c>
    </row>
    <row r="23" spans="1:16" ht="12.75">
      <c r="A23" t="s">
        <v>50</v>
      </c>
      <c r="B23" s="34" t="s">
        <v>77</v>
      </c>
      <c r="C23" s="34" t="s">
        <v>582</v>
      </c>
      <c r="D23" s="35" t="s">
        <v>77</v>
      </c>
      <c r="E23" s="6" t="s">
        <v>583</v>
      </c>
      <c r="F23" s="36" t="s">
        <v>238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239</v>
      </c>
      <c r="O23">
        <f>(M23*21)/100</f>
      </c>
      <c r="P23" t="s">
        <v>28</v>
      </c>
    </row>
    <row r="24" spans="1:5" ht="12.75">
      <c r="A24" s="35" t="s">
        <v>56</v>
      </c>
      <c r="E24" s="39" t="s">
        <v>584</v>
      </c>
    </row>
    <row r="25" spans="1:5" ht="12.75">
      <c r="A25" s="35" t="s">
        <v>58</v>
      </c>
      <c r="E25" s="40" t="s">
        <v>570</v>
      </c>
    </row>
    <row r="26" spans="1:5" ht="140.25">
      <c r="A26" t="s">
        <v>60</v>
      </c>
      <c r="E26" s="39" t="s">
        <v>585</v>
      </c>
    </row>
    <row r="27" spans="1:16" ht="12.75">
      <c r="A27" t="s">
        <v>50</v>
      </c>
      <c r="B27" s="34" t="s">
        <v>28</v>
      </c>
      <c r="C27" s="34" t="s">
        <v>586</v>
      </c>
      <c r="D27" s="35" t="s">
        <v>77</v>
      </c>
      <c r="E27" s="6" t="s">
        <v>587</v>
      </c>
      <c r="F27" s="36" t="s">
        <v>238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239</v>
      </c>
      <c r="O27">
        <f>(M27*21)/100</f>
      </c>
      <c r="P27" t="s">
        <v>28</v>
      </c>
    </row>
    <row r="28" spans="1:5" ht="12.75">
      <c r="A28" s="35" t="s">
        <v>56</v>
      </c>
      <c r="E28" s="39" t="s">
        <v>584</v>
      </c>
    </row>
    <row r="29" spans="1:5" ht="12.75">
      <c r="A29" s="35" t="s">
        <v>58</v>
      </c>
      <c r="E29" s="40" t="s">
        <v>570</v>
      </c>
    </row>
    <row r="30" spans="1:5" ht="89.25">
      <c r="A30" t="s">
        <v>60</v>
      </c>
      <c r="E30" s="39" t="s">
        <v>588</v>
      </c>
    </row>
    <row r="31" spans="1:16" ht="12.75">
      <c r="A31" t="s">
        <v>50</v>
      </c>
      <c r="B31" s="34" t="s">
        <v>26</v>
      </c>
      <c r="C31" s="34" t="s">
        <v>589</v>
      </c>
      <c r="D31" s="35" t="s">
        <v>77</v>
      </c>
      <c r="E31" s="6" t="s">
        <v>590</v>
      </c>
      <c r="F31" s="36" t="s">
        <v>238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239</v>
      </c>
      <c r="O31">
        <f>(M31*21)/100</f>
      </c>
      <c r="P31" t="s">
        <v>28</v>
      </c>
    </row>
    <row r="32" spans="1:5" ht="12.75">
      <c r="A32" s="35" t="s">
        <v>56</v>
      </c>
      <c r="E32" s="39" t="s">
        <v>584</v>
      </c>
    </row>
    <row r="33" spans="1:5" ht="12.75">
      <c r="A33" s="35" t="s">
        <v>58</v>
      </c>
      <c r="E33" s="40" t="s">
        <v>570</v>
      </c>
    </row>
    <row r="34" spans="1:5" ht="89.25">
      <c r="A34" t="s">
        <v>60</v>
      </c>
      <c r="E34" s="39" t="s">
        <v>591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