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W:\NABÍDKY\NABÍDKY 2024\SS západ-41-24-zřízení zastávky Dýšina\Vojta\"/>
    </mc:Choice>
  </mc:AlternateContent>
  <xr:revisionPtr revIDLastSave="0" documentId="13_ncr:1_{183D442D-068B-4B68-BD8F-30ADB69FFA08}" xr6:coauthVersionLast="47" xr6:coauthVersionMax="47" xr10:uidLastSave="{00000000-0000-0000-0000-000000000000}"/>
  <bookViews>
    <workbookView xWindow="19200" yWindow="0" windowWidth="19200" windowHeight="21000" xr2:uid="{00000000-000D-0000-FFFF-FFFF00000000}"/>
  </bookViews>
  <sheets>
    <sheet name="Rekapitulace" sheetId="1" r:id="rId1"/>
    <sheet name="SO 10-10-01" sheetId="2" r:id="rId2"/>
    <sheet name="SO 10-12-01.1" sheetId="3" r:id="rId3"/>
    <sheet name="SO 10-86-01" sheetId="4" r:id="rId4"/>
    <sheet name="SO 98-98" sheetId="5" r:id="rId5"/>
  </sheets>
  <calcPr calcId="181029"/>
  <webPublishing codePage="0"/>
</workbook>
</file>

<file path=xl/calcChain.xml><?xml version="1.0" encoding="utf-8"?>
<calcChain xmlns="http://schemas.openxmlformats.org/spreadsheetml/2006/main">
  <c r="M31" i="5" l="1"/>
  <c r="O31" i="5" s="1"/>
  <c r="I31" i="5"/>
  <c r="O27" i="5"/>
  <c r="M27" i="5"/>
  <c r="I27" i="5"/>
  <c r="M23" i="5"/>
  <c r="I23" i="5"/>
  <c r="L22" i="5"/>
  <c r="K22" i="5"/>
  <c r="K8" i="5" s="1"/>
  <c r="J22" i="5"/>
  <c r="M18" i="5"/>
  <c r="O18" i="5" s="1"/>
  <c r="I18" i="5"/>
  <c r="M14" i="5"/>
  <c r="O14" i="5" s="1"/>
  <c r="I14" i="5"/>
  <c r="O10" i="5"/>
  <c r="M10" i="5"/>
  <c r="I10" i="5"/>
  <c r="M9" i="5"/>
  <c r="L9" i="5"/>
  <c r="L8" i="5" s="1"/>
  <c r="T7" i="5" s="1"/>
  <c r="F17" i="1" s="1"/>
  <c r="F16" i="1" s="1"/>
  <c r="K9" i="5"/>
  <c r="J9" i="5"/>
  <c r="J8" i="5"/>
  <c r="M204" i="4"/>
  <c r="O204" i="4" s="1"/>
  <c r="I204" i="4"/>
  <c r="O200" i="4"/>
  <c r="M200" i="4"/>
  <c r="I200" i="4"/>
  <c r="M196" i="4"/>
  <c r="O196" i="4" s="1"/>
  <c r="I196" i="4"/>
  <c r="M192" i="4"/>
  <c r="O192" i="4" s="1"/>
  <c r="I192" i="4"/>
  <c r="M188" i="4"/>
  <c r="O188" i="4" s="1"/>
  <c r="I188" i="4"/>
  <c r="O184" i="4"/>
  <c r="M184" i="4"/>
  <c r="I184" i="4"/>
  <c r="M180" i="4"/>
  <c r="I180" i="4"/>
  <c r="L179" i="4"/>
  <c r="L8" i="4" s="1"/>
  <c r="K179" i="4"/>
  <c r="K8" i="4" s="1"/>
  <c r="J179" i="4"/>
  <c r="M175" i="4"/>
  <c r="O175" i="4" s="1"/>
  <c r="I175" i="4"/>
  <c r="M171" i="4"/>
  <c r="O171" i="4" s="1"/>
  <c r="I171" i="4"/>
  <c r="O167" i="4"/>
  <c r="M167" i="4"/>
  <c r="I167" i="4"/>
  <c r="M163" i="4"/>
  <c r="O163" i="4" s="1"/>
  <c r="I163" i="4"/>
  <c r="M159" i="4"/>
  <c r="O159" i="4" s="1"/>
  <c r="I159" i="4"/>
  <c r="M155" i="4"/>
  <c r="O155" i="4" s="1"/>
  <c r="I155" i="4"/>
  <c r="O151" i="4"/>
  <c r="M151" i="4"/>
  <c r="I151" i="4"/>
  <c r="M147" i="4"/>
  <c r="O147" i="4" s="1"/>
  <c r="I147" i="4"/>
  <c r="M143" i="4"/>
  <c r="O143" i="4" s="1"/>
  <c r="I143" i="4"/>
  <c r="M139" i="4"/>
  <c r="O139" i="4" s="1"/>
  <c r="I139" i="4"/>
  <c r="O135" i="4"/>
  <c r="M135" i="4"/>
  <c r="I135" i="4"/>
  <c r="M131" i="4"/>
  <c r="O131" i="4" s="1"/>
  <c r="I131" i="4"/>
  <c r="M127" i="4"/>
  <c r="O127" i="4" s="1"/>
  <c r="I127" i="4"/>
  <c r="M123" i="4"/>
  <c r="O123" i="4" s="1"/>
  <c r="I123" i="4"/>
  <c r="O119" i="4"/>
  <c r="M119" i="4"/>
  <c r="I119" i="4"/>
  <c r="M115" i="4"/>
  <c r="O115" i="4" s="1"/>
  <c r="I115" i="4"/>
  <c r="M111" i="4"/>
  <c r="O111" i="4" s="1"/>
  <c r="I111" i="4"/>
  <c r="M107" i="4"/>
  <c r="O107" i="4" s="1"/>
  <c r="I107" i="4"/>
  <c r="O103" i="4"/>
  <c r="M103" i="4"/>
  <c r="I103" i="4"/>
  <c r="M99" i="4"/>
  <c r="O99" i="4" s="1"/>
  <c r="I99" i="4"/>
  <c r="M95" i="4"/>
  <c r="O95" i="4" s="1"/>
  <c r="I95" i="4"/>
  <c r="M91" i="4"/>
  <c r="O91" i="4" s="1"/>
  <c r="I91" i="4"/>
  <c r="O87" i="4"/>
  <c r="M87" i="4"/>
  <c r="I87" i="4"/>
  <c r="M83" i="4"/>
  <c r="O83" i="4" s="1"/>
  <c r="I83" i="4"/>
  <c r="M79" i="4"/>
  <c r="O79" i="4" s="1"/>
  <c r="I79" i="4"/>
  <c r="M75" i="4"/>
  <c r="O75" i="4" s="1"/>
  <c r="I75" i="4"/>
  <c r="L74" i="4"/>
  <c r="K74" i="4"/>
  <c r="J74" i="4"/>
  <c r="O70" i="4"/>
  <c r="M70" i="4"/>
  <c r="I70" i="4"/>
  <c r="M66" i="4"/>
  <c r="O66" i="4" s="1"/>
  <c r="I66" i="4"/>
  <c r="M62" i="4"/>
  <c r="O62" i="4" s="1"/>
  <c r="I62" i="4"/>
  <c r="O58" i="4"/>
  <c r="M58" i="4"/>
  <c r="I58" i="4"/>
  <c r="O54" i="4"/>
  <c r="M54" i="4"/>
  <c r="I54" i="4"/>
  <c r="M50" i="4"/>
  <c r="O50" i="4" s="1"/>
  <c r="I50" i="4"/>
  <c r="M46" i="4"/>
  <c r="O46" i="4" s="1"/>
  <c r="I46" i="4"/>
  <c r="O42" i="4"/>
  <c r="M42" i="4"/>
  <c r="I42" i="4"/>
  <c r="O38" i="4"/>
  <c r="M38" i="4"/>
  <c r="I38" i="4"/>
  <c r="M34" i="4"/>
  <c r="O34" i="4" s="1"/>
  <c r="I34" i="4"/>
  <c r="M30" i="4"/>
  <c r="O30" i="4" s="1"/>
  <c r="I30" i="4"/>
  <c r="O26" i="4"/>
  <c r="M26" i="4"/>
  <c r="I26" i="4"/>
  <c r="O22" i="4"/>
  <c r="M22" i="4"/>
  <c r="I22" i="4"/>
  <c r="M18" i="4"/>
  <c r="O18" i="4" s="1"/>
  <c r="I18" i="4"/>
  <c r="M14" i="4"/>
  <c r="O14" i="4" s="1"/>
  <c r="I14" i="4"/>
  <c r="O10" i="4"/>
  <c r="M10" i="4"/>
  <c r="I10" i="4"/>
  <c r="L9" i="4"/>
  <c r="K9" i="4"/>
  <c r="J9" i="4"/>
  <c r="J8" i="4"/>
  <c r="T7" i="4"/>
  <c r="M119" i="3"/>
  <c r="O119" i="3" s="1"/>
  <c r="I119" i="3"/>
  <c r="O115" i="3"/>
  <c r="M115" i="3"/>
  <c r="I115" i="3"/>
  <c r="O111" i="3"/>
  <c r="M111" i="3"/>
  <c r="I111" i="3"/>
  <c r="M107" i="3"/>
  <c r="O107" i="3" s="1"/>
  <c r="I107" i="3"/>
  <c r="M103" i="3"/>
  <c r="O103" i="3" s="1"/>
  <c r="I103" i="3"/>
  <c r="O99" i="3"/>
  <c r="M99" i="3"/>
  <c r="I99" i="3"/>
  <c r="O95" i="3"/>
  <c r="M95" i="3"/>
  <c r="I95" i="3"/>
  <c r="M91" i="3"/>
  <c r="O91" i="3" s="1"/>
  <c r="I91" i="3"/>
  <c r="M87" i="3"/>
  <c r="O87" i="3" s="1"/>
  <c r="I87" i="3"/>
  <c r="O83" i="3"/>
  <c r="M83" i="3"/>
  <c r="I83" i="3"/>
  <c r="L82" i="3"/>
  <c r="K82" i="3"/>
  <c r="J82" i="3"/>
  <c r="O78" i="3"/>
  <c r="M78" i="3"/>
  <c r="I78" i="3"/>
  <c r="M74" i="3"/>
  <c r="O74" i="3" s="1"/>
  <c r="I74" i="3"/>
  <c r="M70" i="3"/>
  <c r="M69" i="3" s="1"/>
  <c r="I70" i="3"/>
  <c r="L69" i="3"/>
  <c r="K69" i="3"/>
  <c r="K8" i="3" s="1"/>
  <c r="J69" i="3"/>
  <c r="O65" i="3"/>
  <c r="M65" i="3"/>
  <c r="I65" i="3"/>
  <c r="M64" i="3"/>
  <c r="L64" i="3"/>
  <c r="K64" i="3"/>
  <c r="J64" i="3"/>
  <c r="O60" i="3"/>
  <c r="M60" i="3"/>
  <c r="I60" i="3"/>
  <c r="M56" i="3"/>
  <c r="O56" i="3" s="1"/>
  <c r="I56" i="3"/>
  <c r="M52" i="3"/>
  <c r="O52" i="3" s="1"/>
  <c r="I52" i="3"/>
  <c r="O48" i="3"/>
  <c r="M48" i="3"/>
  <c r="I48" i="3"/>
  <c r="L47" i="3"/>
  <c r="K47" i="3"/>
  <c r="J47" i="3"/>
  <c r="O43" i="3"/>
  <c r="M43" i="3"/>
  <c r="I43" i="3"/>
  <c r="M39" i="3"/>
  <c r="O39" i="3" s="1"/>
  <c r="I39" i="3"/>
  <c r="M35" i="3"/>
  <c r="O35" i="3" s="1"/>
  <c r="I35" i="3"/>
  <c r="O31" i="3"/>
  <c r="M31" i="3"/>
  <c r="I31" i="3"/>
  <c r="O27" i="3"/>
  <c r="M27" i="3"/>
  <c r="I27" i="3"/>
  <c r="M23" i="3"/>
  <c r="O23" i="3" s="1"/>
  <c r="I23" i="3"/>
  <c r="M19" i="3"/>
  <c r="O19" i="3" s="1"/>
  <c r="I19" i="3"/>
  <c r="O15" i="3"/>
  <c r="M15" i="3"/>
  <c r="I15" i="3"/>
  <c r="L14" i="3"/>
  <c r="K14" i="3"/>
  <c r="J14" i="3"/>
  <c r="J8" i="3" s="1"/>
  <c r="O10" i="3"/>
  <c r="M10" i="3"/>
  <c r="I10" i="3"/>
  <c r="M9" i="3"/>
  <c r="L9" i="3"/>
  <c r="K9" i="3"/>
  <c r="J9" i="3"/>
  <c r="L8" i="3"/>
  <c r="T7" i="3" s="1"/>
  <c r="F13" i="1" s="1"/>
  <c r="F12" i="1" s="1"/>
  <c r="O190" i="2"/>
  <c r="M190" i="2"/>
  <c r="I190" i="2"/>
  <c r="O186" i="2"/>
  <c r="M186" i="2"/>
  <c r="I186" i="2"/>
  <c r="M182" i="2"/>
  <c r="O182" i="2" s="1"/>
  <c r="I182" i="2"/>
  <c r="M178" i="2"/>
  <c r="O178" i="2" s="1"/>
  <c r="I178" i="2"/>
  <c r="O174" i="2"/>
  <c r="M174" i="2"/>
  <c r="I174" i="2"/>
  <c r="O170" i="2"/>
  <c r="M170" i="2"/>
  <c r="I170" i="2"/>
  <c r="M166" i="2"/>
  <c r="O166" i="2" s="1"/>
  <c r="I166" i="2"/>
  <c r="M162" i="2"/>
  <c r="O162" i="2" s="1"/>
  <c r="I162" i="2"/>
  <c r="O158" i="2"/>
  <c r="M158" i="2"/>
  <c r="I158" i="2"/>
  <c r="O154" i="2"/>
  <c r="M154" i="2"/>
  <c r="I154" i="2"/>
  <c r="M150" i="2"/>
  <c r="I150" i="2"/>
  <c r="L149" i="2"/>
  <c r="K149" i="2"/>
  <c r="J149" i="2"/>
  <c r="M145" i="2"/>
  <c r="O145" i="2" s="1"/>
  <c r="I145" i="2"/>
  <c r="O141" i="2"/>
  <c r="M141" i="2"/>
  <c r="I141" i="2"/>
  <c r="M137" i="2"/>
  <c r="O137" i="2" s="1"/>
  <c r="I137" i="2"/>
  <c r="L136" i="2"/>
  <c r="K136" i="2"/>
  <c r="J136" i="2"/>
  <c r="M132" i="2"/>
  <c r="O132" i="2" s="1"/>
  <c r="I132" i="2"/>
  <c r="M128" i="2"/>
  <c r="M127" i="2" s="1"/>
  <c r="I128" i="2"/>
  <c r="L127" i="2"/>
  <c r="K127" i="2"/>
  <c r="J127" i="2"/>
  <c r="J8" i="2" s="1"/>
  <c r="O123" i="2"/>
  <c r="M123" i="2"/>
  <c r="I123" i="2"/>
  <c r="O119" i="2"/>
  <c r="M119" i="2"/>
  <c r="I119" i="2"/>
  <c r="M115" i="2"/>
  <c r="O115" i="2" s="1"/>
  <c r="I115" i="2"/>
  <c r="M111" i="2"/>
  <c r="O111" i="2" s="1"/>
  <c r="I111" i="2"/>
  <c r="O107" i="2"/>
  <c r="M107" i="2"/>
  <c r="I107" i="2"/>
  <c r="O103" i="2"/>
  <c r="M103" i="2"/>
  <c r="I103" i="2"/>
  <c r="M99" i="2"/>
  <c r="O99" i="2" s="1"/>
  <c r="I99" i="2"/>
  <c r="M95" i="2"/>
  <c r="O95" i="2" s="1"/>
  <c r="I95" i="2"/>
  <c r="O91" i="2"/>
  <c r="M91" i="2"/>
  <c r="I91" i="2"/>
  <c r="O87" i="2"/>
  <c r="M87" i="2"/>
  <c r="I87" i="2"/>
  <c r="M83" i="2"/>
  <c r="I83" i="2"/>
  <c r="L82" i="2"/>
  <c r="K82" i="2"/>
  <c r="J82" i="2"/>
  <c r="M78" i="2"/>
  <c r="O78" i="2" s="1"/>
  <c r="I78" i="2"/>
  <c r="O74" i="2"/>
  <c r="M74" i="2"/>
  <c r="I74" i="2"/>
  <c r="M73" i="2"/>
  <c r="L73" i="2"/>
  <c r="K73" i="2"/>
  <c r="J73" i="2"/>
  <c r="O69" i="2"/>
  <c r="M69" i="2"/>
  <c r="I69" i="2"/>
  <c r="M68" i="2"/>
  <c r="L68" i="2"/>
  <c r="K68" i="2"/>
  <c r="J68" i="2"/>
  <c r="M64" i="2"/>
  <c r="I64" i="2"/>
  <c r="M60" i="2"/>
  <c r="O60" i="2" s="1"/>
  <c r="I60" i="2"/>
  <c r="O56" i="2"/>
  <c r="M56" i="2"/>
  <c r="I56" i="2"/>
  <c r="O52" i="2"/>
  <c r="M52" i="2"/>
  <c r="I52" i="2"/>
  <c r="L51" i="2"/>
  <c r="K51" i="2"/>
  <c r="J51" i="2"/>
  <c r="M47" i="2"/>
  <c r="O47" i="2" s="1"/>
  <c r="I47" i="2"/>
  <c r="M43" i="2"/>
  <c r="O43" i="2" s="1"/>
  <c r="I43" i="2"/>
  <c r="O39" i="2"/>
  <c r="M39" i="2"/>
  <c r="I39" i="2"/>
  <c r="O35" i="2"/>
  <c r="M35" i="2"/>
  <c r="I35" i="2"/>
  <c r="M31" i="2"/>
  <c r="I31" i="2"/>
  <c r="L30" i="2"/>
  <c r="L8" i="2" s="1"/>
  <c r="T7" i="2" s="1"/>
  <c r="F11" i="1" s="1"/>
  <c r="F10" i="1" s="1"/>
  <c r="K30" i="2"/>
  <c r="J30" i="2"/>
  <c r="M26" i="2"/>
  <c r="O26" i="2" s="1"/>
  <c r="I26" i="2"/>
  <c r="O22" i="2"/>
  <c r="M22" i="2"/>
  <c r="I22" i="2"/>
  <c r="O18" i="2"/>
  <c r="M18" i="2"/>
  <c r="I18" i="2"/>
  <c r="M14" i="2"/>
  <c r="O14" i="2" s="1"/>
  <c r="I14" i="2"/>
  <c r="M10" i="2"/>
  <c r="I10" i="2"/>
  <c r="L9" i="2"/>
  <c r="K9" i="2"/>
  <c r="J9" i="2"/>
  <c r="F15" i="1"/>
  <c r="F14" i="1" s="1"/>
  <c r="M136" i="2" l="1"/>
  <c r="M74" i="4"/>
  <c r="M149" i="2"/>
  <c r="O150" i="2"/>
  <c r="O64" i="2"/>
  <c r="M51" i="2"/>
  <c r="M179" i="4"/>
  <c r="O180" i="4"/>
  <c r="M30" i="2"/>
  <c r="O31" i="2"/>
  <c r="M82" i="2"/>
  <c r="O83" i="2"/>
  <c r="M82" i="3"/>
  <c r="M9" i="4"/>
  <c r="M8" i="4" s="1"/>
  <c r="C15" i="1"/>
  <c r="M22" i="5"/>
  <c r="M8" i="5" s="1"/>
  <c r="C17" i="1" s="1"/>
  <c r="O23" i="5"/>
  <c r="M9" i="2"/>
  <c r="K8" i="2"/>
  <c r="M14" i="3"/>
  <c r="M8" i="3" s="1"/>
  <c r="C13" i="1" s="1"/>
  <c r="M47" i="3"/>
  <c r="O10" i="2"/>
  <c r="O128" i="2"/>
  <c r="O70" i="3"/>
  <c r="C12" i="1" l="1"/>
  <c r="D13" i="1"/>
  <c r="E13" i="1" s="1"/>
  <c r="E12" i="1" s="1"/>
  <c r="C16" i="1"/>
  <c r="D17" i="1"/>
  <c r="E17" i="1" s="1"/>
  <c r="E16" i="1" s="1"/>
  <c r="M8" i="2"/>
  <c r="C11" i="1" s="1"/>
  <c r="C14" i="1"/>
  <c r="D15" i="1"/>
  <c r="E15" i="1" s="1"/>
  <c r="E14" i="1" s="1"/>
  <c r="C10" i="1" l="1"/>
  <c r="D11" i="1"/>
  <c r="E11" i="1" s="1"/>
  <c r="E10" i="1" s="1"/>
  <c r="C7" i="1" s="1"/>
  <c r="D16" i="1"/>
  <c r="M3" i="5"/>
  <c r="M3" i="4"/>
  <c r="D14" i="1"/>
  <c r="M3" i="3"/>
  <c r="D12" i="1"/>
  <c r="M3" i="2" l="1"/>
  <c r="D10" i="1"/>
  <c r="C6" i="1"/>
</calcChain>
</file>

<file path=xl/sharedStrings.xml><?xml version="1.0" encoding="utf-8"?>
<sst xmlns="http://schemas.openxmlformats.org/spreadsheetml/2006/main" count="2014" uniqueCount="592">
  <si>
    <t>Aspe</t>
  </si>
  <si>
    <t>Rekapitulace ceny</t>
  </si>
  <si>
    <t>S631800326</t>
  </si>
  <si>
    <t>Zřízení zastávky Dýšina</t>
  </si>
  <si>
    <t>ZŘ</t>
  </si>
  <si>
    <t>20231107-VZ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</si>
  <si>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</si>
  <si>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</si>
  <si>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</si>
  <si>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</si>
  <si>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</si>
  <si>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</si>
  <si>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</si>
  <si>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</si>
  <si>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D.2.1.1</t>
  </si>
  <si>
    <t>Kolejový svršek a spodek</t>
  </si>
  <si>
    <t xml:space="preserve">  SO 10-10-01</t>
  </si>
  <si>
    <t>Železniční svršek a spodek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</si>
  <si>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</si>
  <si>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</si>
  <si>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</si>
  <si>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</si>
  <si>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</si>
  <si>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</si>
  <si>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</si>
  <si>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</si>
  <si>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</si>
  <si>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6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</si>
  <si>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</si>
  <si>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</si>
  <si>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</si>
  <si>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</si>
  <si>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</si>
  <si>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</si>
  <si>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</si>
  <si>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</si>
  <si>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</si>
  <si>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</si>
  <si>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</si>
  <si>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</si>
  <si>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</si>
  <si>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</si>
  <si>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</si>
  <si>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</si>
  <si>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</si>
  <si>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</si>
  <si>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SO 10-10-01</t>
  </si>
  <si>
    <t>SD</t>
  </si>
  <si>
    <t>0</t>
  </si>
  <si>
    <t>Všeobecné konstrukce a práce</t>
  </si>
  <si>
    <t>P</t>
  </si>
  <si>
    <t>015112</t>
  </si>
  <si>
    <t/>
  </si>
  <si>
    <t>POPLATKY ZA LIKVIDACŮ ODPADŮ NEKONTAMINOVANÝCH - 17 05 04 VYTĚŽENÉ ZEMINY A HORNINY - II. TŘÍDA TĚŽITELNOSTI</t>
  </si>
  <si>
    <t>T</t>
  </si>
  <si>
    <t>2023_OTSKP</t>
  </si>
  <si>
    <t>PP</t>
  </si>
  <si>
    <t>ve výpočtu se odečítá zemina pro zpětné zásypy</t>
  </si>
  <si>
    <t>VV</t>
  </si>
  <si>
    <t>(1049,779-125,379)*1,8=824,097 [A]</t>
  </si>
  <si>
    <t>TS</t>
  </si>
  <si>
    <t>1. Položka obsahuje:     
 – veškeré poplatky provozovateli skládky, recyklační linky nebo jiného zařízení na zpracování nebo likvidaci odpadů související s převzetím, uložením, zpracováním nebo likvidací odpadu     
2. Položka neobsahuje:     
 – náklady spojené s dopravou odpadu z místa stavby na místo převzetí provozovatelem skládky, recyklační linky nebo jiného zařízení na zpracování nebo likvidaci odpadů     
3. Způsob měření:     
Tunou se rozumí hmotnost odpadu vytříděného v souladu se zákonem č. 185/2001 Sb., o nakládání s odpady, v platném znění.</t>
  </si>
  <si>
    <t>015150</t>
  </si>
  <si>
    <t>POPLATKY ZA LIKVIDACŮ ODPADŮ NEKONTAMINOVANÝCH - 17 05 08 ŠTĚRK Z KOLEJIŠTĚ (ODPAD PO RECYKLACI)</t>
  </si>
  <si>
    <t>642,540*1,8=1 156,572 [A]</t>
  </si>
  <si>
    <t>4</t>
  </si>
  <si>
    <t>015210</t>
  </si>
  <si>
    <t>POPLATKY ZA LIKVIDACŮ ODPADŮ NEKONTAMINOVANÝCH - 17 01 01 ŽELEZNIČNÍ PRAŽCE BETONOVÉ</t>
  </si>
  <si>
    <t>od km 8,173 - 8,534</t>
  </si>
  <si>
    <t>548*0,28=153,440 [A]</t>
  </si>
  <si>
    <t>5</t>
  </si>
  <si>
    <t>015250</t>
  </si>
  <si>
    <t>POPLATKY ZA LIKVIDACŮ ODPADŮ NEKONTAMINOVANÝCH - 17 02 03 POLYETYLÉNOVÉ PODLOŽKY (ŽEL. SVRŠEK)</t>
  </si>
  <si>
    <t>548*2*0,00009=0,099 [A]</t>
  </si>
  <si>
    <t>015260</t>
  </si>
  <si>
    <t>POPLATKY ZA LIKVIDACŮ ODPADŮ NEKONTAMINOVANÝCH - 07 02 99 PRYŽOVÉ PODLOŽKY (ŽEL. SVRŠEK)</t>
  </si>
  <si>
    <t>548*2*0,000182=0,199 [A]</t>
  </si>
  <si>
    <t>1</t>
  </si>
  <si>
    <t>Zemní práce</t>
  </si>
  <si>
    <t>7</t>
  </si>
  <si>
    <t>11120</t>
  </si>
  <si>
    <t>ODSTRANĚNÍ KŘOVIN</t>
  </si>
  <si>
    <t>M2</t>
  </si>
  <si>
    <t>osečení křídel mostu</t>
  </si>
  <si>
    <t>odstranění křovin a stromů do průměru 100 mm     
doprava dřevin bez ohledu na vzdálenost     
spálení na hromadách nebo štěpkování</t>
  </si>
  <si>
    <t>8</t>
  </si>
  <si>
    <t>11231</t>
  </si>
  <si>
    <t>ŠTĚPKOVÁNÍ PAŘEZŮ D DO 0,5M</t>
  </si>
  <si>
    <t>KUS</t>
  </si>
  <si>
    <t>odhad</t>
  </si>
  <si>
    <t>Průměr pařezu je uvažován dle stromu ve výšce 1,3m nad terénem, u stávajícího pařezu se stanoví jako změřený průměr vynásobený  koeficientem 1/1,38.     
Zahrnuje potřebný stroj a odvoz vyzískaného materiálu dle pokynů zadávací dokumentace,     
položka je určena pro zpracování hmoty z odstraněných pařezů, které nebyly frézované.</t>
  </si>
  <si>
    <t>9</t>
  </si>
  <si>
    <t>123838</t>
  </si>
  <si>
    <t>ODKOP PRO SPOD STAVBU SILNIC A ŽELEZNIC TŘ. II, ODVOZ DO 20KM</t>
  </si>
  <si>
    <t>M3</t>
  </si>
  <si>
    <t>Odtěžení železničního spodku + rýha pro svodné potrubí od ŠK 09 a od ŠP 06</t>
  </si>
  <si>
    <t>km 8,173-8,366 193*((1,67*1,4+0,16)+(2,25+2,1)*0,3)=733,979 [A]   
km 8,366-8,427 61*(2,25+2,4)*0,3=85,095 [B]   
km 8,427-8,534-most-ZKPP (107-9,5-24)*((2,75+3,4)*0,3)=135,608 [C]   
ZKPP 24*0,5*4,8=57,600 [D]   
Přechodový klín 6*((2,25+3,4)*1)=33,900 [E]   
svodné potrubí  (7*0,4*0,5)+(5,3*0,45*0,5)=2,593 [F]   
dlážděný skluz (1*0,5)+(0,5*0,65)+(0,55*0,65)/2=1,004 [G]   
A+B+C+D+E+F+G=1 049,779 [H]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</si>
  <si>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eventuelně nutné druhotné rozpojení odstřelené horniny     
- ruční vykopávky, odstranění kořenů a napadávek     
- pažení, vzepření a rozepření vč. přepažování (vyjma štětových stěn)     
- úpravu, ochranu a očištění dna, základové spáry, stěn a svahů     
- zhutnění podloží, případně i svahů vč. svahování     
- zřízení stupňů v podloží a lavic na svazích, není-li pro tyto práce zřízena samostatná položka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</si>
  <si>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11</t>
  </si>
  <si>
    <t>12583</t>
  </si>
  <si>
    <t>VYKOPÁVKY ZE ZEMNÍKŮ A SKLÁDEK TŘ. II</t>
  </si>
  <si>
    <t>Zásyp nenamrzavým materiálem</t>
  </si>
  <si>
    <t>dlážděný skluz (1*0,5)+(0,5*0,65)+(0,55*0,65)/2=1,004 [A]   
zásyp u jímky 2,5*2,5*0,6=3,750 [B]   
zásyp za žlabem 193*1,25*0,5=120,625 [C]   
A+B+C=125,379 [D]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</si>
  <si>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eventuelně nutné druhotné rozpojení odstřelené horniny     
- ruční vykopávky, odstranění kořenů a napadávek     
- pažení, vzepření a rozepření vč. přepažování (vyjma štětových stěn)     
- úpravu, ochranu a očištění dna, základové spáry, stěn a svahů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položka nezahrnuje:     
- práce spojené s otvírkou zemníku</t>
  </si>
  <si>
    <t>14</t>
  </si>
  <si>
    <t>17610</t>
  </si>
  <si>
    <t>VÝPLNĚ ZE ZEMIN SE ZHUT</t>
  </si>
  <si>
    <t>položka zahrnuje:     
- kompletní provedení zemní konstrukce vč. výběru vhodného materiálu     
- úprava  ukládaného  materiálu  vlhčením,  tříděním,  promícháním  nebo  vysoušením,  příp. jiné úpravy za účelem zlepšení jeho  mech. vlastností     
- hutnění i různé míry hutnění      
- ošetření úložiště po celou dobu práce v něm vč. klimatických opatření     
- ztížení v okolí vedení, konstrukcí a objektů a jejich dočasné zajištění     
- ztížení provádění vč. hutnění ve ztížených podmínkách a stísněných prostorech     
- ztížené ukládání sypaniny pod vodu     
- ukládání po vrstvách a po jiných nutných částech (figurách) vč. dosypávek     
- spouštění a nošení materiálu     
- výměna částí zemní konstrukce znehodnocené klimatickými vlivy     
- ruční hutnění a výplň jam a prohlubní v podloží     
- úprava, očištění, ochrana a zhutnění podloží     
- udržování úložiště a jeho ochrana proti vodě     
- odvedení nebo obvedení vody v okolí úložiště a v úložišti     
- veškeré  pomocné konstrukce umožňující provedení  zemní konstrukce  (příjezdy,  sjezdy,  nájezdy, lešení, podpěrné konstrukce, přemostění, zpevněné plochy, zakrytí a pod.)</t>
  </si>
  <si>
    <t>Základy</t>
  </si>
  <si>
    <t>15</t>
  </si>
  <si>
    <t>212656</t>
  </si>
  <si>
    <t>TRATIVODY KOMPL Z TRUB Z PLAST HM DN DO 300MM, RÝHA TŘ II</t>
  </si>
  <si>
    <t>M</t>
  </si>
  <si>
    <t>od km 8,173 - 8,442</t>
  </si>
  <si>
    <t>Položka platí pro kompletní konstrukce trativodů a zahrnuje zejména:     
- výkop rýhy předepsaného tvaru v dané třídě těžitelnosti, výplň, zásyp trativodu včetně dopravy, uložení přebytečného materiálu, dodávky předepsaného materiálu pro výplň a zásyp     
- zřízení spojovací vrstvy     
- zřízení podkladu a lože trativodu z předepsaného materiálu     
- dodávka a uložení trativodu předepsaného materiálu a profilu     
- obsyp trativodu předepsaným materiálem     
- ukončení trativodu zaústěním do potrubí nebo vodoteče, případně vybudování ukončujícího objektu (kapličky) dle VL     
- veškerý materiál, výrobky a polotovary, včetně mimostaveništní a vnitrostaveništní dopravy     
- nezahrnuje opláštění z geotextilie, fólie</t>
  </si>
  <si>
    <t>16</t>
  </si>
  <si>
    <t>27231</t>
  </si>
  <si>
    <t>ZÁKLADY Z PROSTÉHO BETONU</t>
  </si>
  <si>
    <t>základ pod výtokové čelo, obetonování svodného potrubí v km 8,366, základ pod jímku a žlaby</t>
  </si>
  <si>
    <t>základ pod výtokové čelo 0,5*0,5*2=0,500 [A]   
obetonování svodného potrubí (4,35*0,1*1)*2=0,870 [B]   
základ pod jímku  0,87*1,55*0,1=0,135 [C]   
základ pod žlaby 193*1,6*0,1=30,880 [D]   
A+B+C+D=32,385 [E]</t>
  </si>
  <si>
    <t>- dodání  čerstvého  betonu  (betonové  směsi)  požadované  kvality,  jeho  uložení  do požadovaného tvaru při jakékoliv hustotě výztuže, konzistenci čerstvého betonu a způsobu hutnění, ošetření a ochranu betonu,     
- zhotovení nepropustného, mrazuvzdorného betonu a betonu požadované trvanlivosti a vlastností,     
- užití potřebných přísad a technologií výroby betonu,     
- zřízení pracovních a dilatačních spar, včetně potřebných úprav, výplně, vložek, opracování, očištění a ošetření,     
- bednění  požadovaných  konstr. (i ztracené) s úpravou  dle požadované  kvality povrchu betonu, včetně odbedňovacích a odskružovacích prostředků,     
- podpěrné  konstr. (skruže) a lešení všech druhů pro bednění, uložení čerstvého betonu, výztuže a doplňkových konstr., vč. požadovaných otvorů, ochranných a bezpečnostních opatření a základů těchto konstrukcí a lešení,     
- vytvoření kotevních čel, kapes, nálitků, a sedel,     
- zřízení  všech  požadovaných  otvorů, kapes, výklenků, prostupů, dutin, drážek a pod., vč. ztížení práce a úprav  kolem nich,     
- úpravy pro osazení výztuže, doplňkových konstrukcí a vybavení,     
- úpravy povrchu pro položení požadované izolace, povlaků a nátěrů, případně vyspravení,     
- ztížení práce u kabelových a injektážních trubek a ostatních zařízení osazovaných do betonu,     
- konstrukce betonových kloubů, upevnění kotevních prvků a doplňkových konstrukcí,     
- nátěry zabraňující soudržnost betonu a bednění,     
- výplň, těsnění  a tmelení spar a spojů,     
- opatření  povrchů  betonu  izolací  proti zemní vlhkosti v částech, kde přijdou do styku se zeminou nebo kamenivem,     
- případné zřízení spojovací vrstvy u základů,     
- úpravy pro osazení zařízení ochrany konstrukce proti vlivu bludných proudů,</t>
  </si>
  <si>
    <t>19</t>
  </si>
  <si>
    <t>272313</t>
  </si>
  <si>
    <t>ZÁKLADY Z PROSTÉHO BETONU DO C16/20</t>
  </si>
  <si>
    <t>Do bednění pod  sloupky</t>
  </si>
  <si>
    <t>(0,049*0,5)*6=0,147 [A]</t>
  </si>
  <si>
    <t>20</t>
  </si>
  <si>
    <t>28997H</t>
  </si>
  <si>
    <t>OPLÁŠTĚNÍ (ZPEVNĚNÍ) Z GEOTEXTILIE DO 1000G/M2</t>
  </si>
  <si>
    <t>opěry mostu</t>
  </si>
  <si>
    <t>5*3*2=30,000 [A]</t>
  </si>
  <si>
    <t>Položka zahrnuje:     
- dodávku předepsané geotextilie     
- úpravu, očištění a ochranu podkladu     
- přichycení k podkladu, případně zatížení     
- úpravy spojů a zajištění okrajů     
- úpravy pro odvodnění     
- nutné přesahy     
- mimostaveništní a vnitrostaveništní dopravu</t>
  </si>
  <si>
    <t>Svislé konstrukce</t>
  </si>
  <si>
    <t>21</t>
  </si>
  <si>
    <t>38632</t>
  </si>
  <si>
    <t>KOMPL KONSTR JÍMEK ZE ŽELEZOBET</t>
  </si>
  <si>
    <t>Jímka u ŠP 06 + 3 poklopy ze žlabů, dodání dle návrhu</t>
  </si>
  <si>
    <t>(0,87*1,55*2,105)-(0,47*0,95*1,8)=2,035 [A]</t>
  </si>
  <si>
    <t>- dodání  čerstvého  betonu  (betonové  směsi)  požadované  kvality,  jeho  uložení  do požadovaného tvaru při jakékoliv hustotě výztuže, konzistenci čerstvého betonu a způsobu hutnění, ošetření a ochranu betonu,     
- zhotovení nepropustného, mrazuvzdorného betonu a betonu požadované trvanlivosti a vlastností,     
- užití potřebných přísad a technologií výroby betonu,     
- zřízení pracovních a dilatačních spar, včetně potřebných úprav, výplně, vložek, opracování, očištění a ošetření,     
- bednění  požadovaných  konstr. (i ztracené) s úpravou  dle požadované  kvality povrchu betonu, včetně odbedňovacích a odskružovacích prostředků,     
- podpěrné  konstr. (skruže) a lešení všech druhů pro bednění, uložení čerstvého betonu, výztuže a doplňkových konstr., vč. požadovaných otvorů, ochranných a bezpečnostních opatření a základů těchto konstrukcí a lešení,     
- vytvoření kotevních čel, kapes, nálitků, a sedel,     
- zřízení  všech  požadovaných  otvorů, kapes, výklenků, prostupů, dutin, drážek a pod., vč. ztížení práce a úprav  kolem nich,     
- úpravy pro osazení výztuže, doplňkových konstrukcí a vybavení,     
- úpravy povrchu pro položení požadované izolace, povlaků a nátěrů, případně vyspravení,     
- ztížení práce u kabelových a injektážních trubek a ostatních zařízení osazovaných do betonu,     
- konstrukce betonových kloubů, upevnění kotevních prvků a doplňkových konstrukcí,     
- nátěry zabraňující soudržnost betonu a bednění,     
- výplň, těsnění  a tmelení spar a spojů,     
- opatření  povrchů  betonu  izolací  proti zemní vlhkosti v částech, kde přijdou do styku se zeminou nebo kamenivem,     
- případné zřízení spojovací vrstvy u základů,     
- úpravy pro osazení zařízení ochrany konstrukce proti vlivu bludných proudů</t>
  </si>
  <si>
    <t>Vodorovné konstrukce</t>
  </si>
  <si>
    <t>23</t>
  </si>
  <si>
    <t>451384</t>
  </si>
  <si>
    <t>PODKL VRSTVY ZE ŽELEZOBET DO C25/30 VČET VÝZTUŽE</t>
  </si>
  <si>
    <t>tvrdá ochrana izolace, dle SVI/008/2016</t>
  </si>
  <si>
    <t>0,05*5*9,8=2,450 [A]</t>
  </si>
  <si>
    <t>- dodání  čerstvého  betonu  (betonové  směsi)  požadované  kvality,  jeho  uložení  do požadovaného tvaru při jakékoliv hustotě výztuže, konzistenci čerstvého betonu a způsobu hutnění, ošetření a ochranu betonu     
- zhotovení nepropustného, mrazuvzdorného betonu a betonu požadované trvanlivosti a vlastností     
- užití potřebných přísad a technologií výroby betonu     
- zřízení pracovních a dilatačních spar, včetně potřebných úprav, výplně, vložek, opracování, očištění a ošetření     
- bednění  požadovaných  konstr. (i ztracené) s úpravou  dle požadované  kvality povrchu betonu     
- vytvoření kotevních čel, kapes, nálitků, a sedel     
- zřízení  všech  požadovaných  otvorů, kapes, výklenků, prostupů, dutin, drážek a pod., vč. ztížení práce a úprav  kolem nich     
- úpravy pro osazení výztuže, doplňkových konstrukcí a vybavení     
- úpravy povrchu pro položení požadované izolace, povlaků a nátěrů, případně vyspravení     
- nátěry zabraňující soudržnost betonu a bednění     
- výplň, těsnění  a tmelení spar a spojů     
- opatření  povrchů  betonu  izolací  proti zemní vlhkosti v částech, kde přijdou do styku se zeminou nebo kamenivem     
- dodání betonářské výztuže v požadované kvalitě, stříhání, řezání, ohýbání a spojování do všech požadovaných tvarů (vč. armakošů) a uložení s požadovaným zajištěním polohy a krytí výztuže betonem     
- veškeré svary nebo jiné spoje výztuže     
- pomocné konstrukce a práce pro osazení a upevnění výztuže     
- úpravy výztuže pro osazení doplňkových konstrukcí     
- veškerá opatření pro zajištění soudržnosti výztuže a betonu     
- povrchovou antikorozní úpravu výztuže     
- separaci výztuže</t>
  </si>
  <si>
    <t>24</t>
  </si>
  <si>
    <t>465512</t>
  </si>
  <si>
    <t>DLAŽBY Z LOMOVÉHO KAMENE NA MC</t>
  </si>
  <si>
    <t>Odláždění  výtokového čela</t>
  </si>
  <si>
    <t>2*6*0,1=1,200 [A]</t>
  </si>
  <si>
    <t>položka zahrnuje:     
- nutné zemní práce (svahování, úpravu pláně a pod.)     
- zřízení spojovací vrstvy     
- zřízení lože dlažby z cementové malty předepsané kvality a předepsané tloušťky     
- dodávku a položení dlažby z lomového kamene do předepsaného tvaru     
- spárování, těsnění, tmelení a vyplnění spar MC případně s vyklínováním     
- úprava povrchu pro odvedení srážkové vody     
- nezahrnuje podklad pod dlažbu, vykazuje se samostatně položkami SD 45</t>
  </si>
  <si>
    <t>Komunikace</t>
  </si>
  <si>
    <t>25</t>
  </si>
  <si>
    <t>501101</t>
  </si>
  <si>
    <t>ZŘÍZENÍ KONSTRU NÍ VRSTVY TĚLESA ŽELEZNIČNÍHO SPODKU ZE ŠTĚRKODRTI NOVÉ</t>
  </si>
  <si>
    <t>fr. 0/32 KV</t>
  </si>
  <si>
    <t>km 8,173-8,366 ((2,25+2,1)*0,3+(0,4*0,4))*193=282,745 [A]   
km 8,366-8,427 (2,25+1,68+0,5)*0,3*61=81,069 [B]   
km 8,427-8,534-most-ZKPP ((2,25+3,4)*0,3)*(107-9,5-24)=124,583 [C]   
ZKPP 24*0,5*4,8=57,600 [D]   
Přechodový klín 6*(2,25+3,4)*1=33,900 [E]   
A+B+C+D+E=579,897 [F]</t>
  </si>
  <si>
    <t>1. Položka obsahuje:     
 – nákup a dodání štěrkodrtě v požadované kvalitě podle zadávací dokumentace     
 – očištění podkladu, případně zřízení spojovací vrstvy     
 – uložení štěrkodrtě dle předepsaného technologického předpisu     
 – zřízení podkladní nebo konstrukční vrstvy ze štěrkodrtě bez rozlišení šířky, pokládání vrstvy po etapách, případně dílčích vrstvách, včetně pracovních spar a spojů     
 – hutnění na předepsanou míru hutnění     
 – průkazní zkoušky, kontrolní zkoušky a kontrolní měření     
 – úpravu napojení, ukončení a těsnění podél odvodňovacích zařízení, vpustí, šachet apod.     
 – těsnění, tmelení a výplň spar a otvorů     
 – ošetření úložiště po celou dobu práce v něm vč. klimatických opatření     
 – ztížení v okolí inženýrských vedení, konstrukcí a objektů a jejich dočasné zajištění     
 – ztížení provádění včetně hutnění ve ztížených podmínkách a stísněných prostorech     
 – úpravu povrchu vrstvy     
2. Položka neobsahuje:     
 X     
3. Způsob měření:     
Měří se metr krychlový.</t>
  </si>
  <si>
    <t>26</t>
  </si>
  <si>
    <t>502941</t>
  </si>
  <si>
    <t>ZŘÍZENÍ KONSTRU NÍ VRSTVY TĚLESA ŽELEZNIČNÍHO SPODKU Z GEOTEXTILIE</t>
  </si>
  <si>
    <t>km 8,173-8,366 (2,25+1,7+0,4+0,3+0,6+0,6+0,4+0,6)*193=1 322,050 [A]   
km 8,366-8,427 (2,25+1,7+0,4+0,65)*61=305,000 [B]   
km 8,427-8,534 (2,75+3,3+0,2)*107=668,750 [C]   
trativod (2,3+0,5+2)*269=1 291,200 [D]   
nosná konstrukce mostu 9,8*5=49,000 [E]   
A+B+C+D+E=3 636,000 [F]</t>
  </si>
  <si>
    <t>1. Položka obsahuje:     
 – nákup a dodání geosyntetika v požadované kvalitě     
 – očištění a urovnání podkladu     
 – uložení geosyntetika dle předepsaného technologického předpisu     
 – zřízení konstrukční vrstvy z geosyntetika bez rozlišení šířky, pokládání vrstvy po etapách, včetně pracovních spar a spojů     
 – průkazní zkoušky, kontrolní zkoušky a kontrolní měření     
 – úpravu napojení, ukončení a těsnění podél trativodů, vpustí, šachet a pod.     
 – úpravu povrchu vrstvy     
2. Položka neobsahuje:     
 X     
3. Způsob měření:     
Měří se metr čtverečný projektované nebo skutečné plochy, přičemž do výměry je již zahrnuto ztratné, přesahy, prořezy.</t>
  </si>
  <si>
    <t>27</t>
  </si>
  <si>
    <t>512550</t>
  </si>
  <si>
    <t>KOLEJOVÉ LOŽE - ZŘÍZENÍ Z KAMENIVA HRUBÉHO DRCENÉHO (ŠTĚRK)</t>
  </si>
  <si>
    <t>od km 8,173 - 8,534, ve výpočtu se odečítají pražce</t>
  </si>
  <si>
    <t>(361*2,5-(361*1,52*0,103))=845,982 [A]</t>
  </si>
  <si>
    <t>1. Položka obsahuje:     
 – dodávku, dopravu a uložení kameniva předepsané specifikace a frakce v požadované míře zhutnění     
2. Položka neobsahuje:     
 X     
3. Způsob měření:     
Měří se objem kolejového lože v projektovaném profilu.</t>
  </si>
  <si>
    <t>28</t>
  </si>
  <si>
    <t>513550</t>
  </si>
  <si>
    <t>KOLEJOVÉ LOŽE - DOPLNĚNÍ Z KAMENIVA HRUBÉHO DRCENÉHO (ŠTĚRK)</t>
  </si>
  <si>
    <t>Doplnění kolejového lože při propracování nová kolej + výběhy</t>
  </si>
  <si>
    <t>(361+148)*0,2=101,800 [A]</t>
  </si>
  <si>
    <t>29</t>
  </si>
  <si>
    <t>528152</t>
  </si>
  <si>
    <t>KOLEJ 49 E1, ROZD. "C", BEZSTYKOVÁ, PR. BET. BEZPODKLADNICOVÝ, UP. PRUŽNÉ</t>
  </si>
  <si>
    <t>od km 8,173 - km 8,534</t>
  </si>
  <si>
    <t>1. Položka obsahuje:     
 – defektoskopické zkoušky kolejnic, jsou-li vyžadovány     
 – dodávku uvedeného typu kolejnic, pražců (popř. mostnic), upevňovadel a drobného kolejiva v uvedeném rozdělení koleje pro normální rozchod kolejí (1435 mm)     
 – montáž kolejových polí ze součástí železničního svršku uvedených typů na montážní základně, popř. přímo na staveništi nebo strojní linkou     
 – dopravu smontovaných kolejových polí nebo součástí z montážní základny na místo určení, pokud si to zvolená technologie pokládky vyžaduje     
 – zřízení koleje pomocí kolejových polí za použití vhodného kladecího prostředku     
 – sespojkování kolejových polí bez jejich svaření     
 – směrovou a výškovou úpravu koleje do předepsané polohy včetně stabilizace kolejového lože     
 – očištění a naolejování spojkových a svěrkových šroubů před zahájením provozu     
 – pomocné a dokončovací práce     
 – případné ztížení práce při překážách na jedné nebo obou stranách, v tunelu i při rekonstrukcích     
2. Položka neobsahuje:     
 – zřízení kolejového lože     
 – svařování kolejnic do bezstykové koleje     
 – broušení koleje     
 – případnou dodávku a montáž pražcových kotev     
 – následnou úpravu směrového a výškového uspořádání koleje     
3. Způsob měření:     
Měří se délka koleje ve smyslu ČSN 73 6360, tj. v ose koleje.</t>
  </si>
  <si>
    <t>30</t>
  </si>
  <si>
    <t>542211</t>
  </si>
  <si>
    <t>SMĚROVÉ A VÝŠKOVÉ VYROVNÁNÍ VÝHYBKOVÉ KONSTRUKCE NA PRAŽCÍCH DŘEVĚNÝCH DO 0,05 M</t>
  </si>
  <si>
    <t>Výběhy do stávajícícho stavu od km 8,534 -  km 8,566</t>
  </si>
  <si>
    <t>32+20=52,000 [A]</t>
  </si>
  <si>
    <t>1. Položka obsahuje:     
 – podbíjení pražců, vyrovnání nivelety stávající koleje nebo výhybkové konstrukce do 50 mm při zapojování na novostavbu (přechodový úsek)     
 – příplatky za ztížené podmínky při práci v koleji, např. překážky po stranách koleje, práci v tunelu apod.     
2. Položka neobsahuje:     
 – případné doplnění štěrkového lože     
3. Způsob měření:     
Měří se délka koleje ve smyslu ČSN 73 6360, tj. v ose koleje.</t>
  </si>
  <si>
    <t>31</t>
  </si>
  <si>
    <t>542121</t>
  </si>
  <si>
    <t>SMĚROVÉ A VÝŠKOVÉ VYROVNÁNÍ KOLEJE NA PRAŽCÍCH BETONOVÝCH DO 0,05 M</t>
  </si>
  <si>
    <t>Výběhy do stávajícího stavu, od km  8,077 - 8,173;</t>
  </si>
  <si>
    <t>32</t>
  </si>
  <si>
    <t>542321</t>
  </si>
  <si>
    <t>NÁSLEDNÁ ÚPRAVA SMĚROVÉHO A VÝŠKOVÉHO USPOŘÁDÁNÍ VÝHYBKOVÉ KONSTRUKCE - PRAŽCE DŘEVĚNÉ NEBO OCELOVÉ</t>
  </si>
  <si>
    <t>Propracování od km 8,534 - 8,566</t>
  </si>
  <si>
    <t>Položka obsahuje:     
- geodetické měření koleje pro následnou směrovou a výškovou úpravu koleje do předepsané polohy     
- následnou směrovou a výškovou úpravu koleje do předepsané polohy     
- kontrolní geodetické měření koleje a posouzení odchylek od předepsané polohy vzhledem k příslušným technickým normám     
Způsob měření:     
- Měří se délka koleje ve smyslu ČSN 73 6360, tj. v ose koleje.</t>
  </si>
  <si>
    <t>33</t>
  </si>
  <si>
    <t>542312</t>
  </si>
  <si>
    <t>NÁSLEDNÁ ÚPRAVA SMĚROVÉHO A VÝŠKOVÉHO USPOŘÁDÁNÍ KOLEJE - PRAŽCE BETONOVÉ</t>
  </si>
  <si>
    <t>Propracování nová kolej od km 8,173 - 8,534 + výběhy</t>
  </si>
  <si>
    <t>361+96=457,000 [A]</t>
  </si>
  <si>
    <t>34</t>
  </si>
  <si>
    <t>545122</t>
  </si>
  <si>
    <t>SVAR KOLEJNIC (STEJNÉHO TVARU) 49 E1, T SPOJITĚ</t>
  </si>
  <si>
    <t>předpoklad dodání kolejnic dl. 75 m</t>
  </si>
  <si>
    <t>Jednotlivým svarem se rozumí svar, který splňuje některé z následujících kriterií:     
–  počet svarů v jednom objektu je menší než 20 ks     
–  při vevařování lepených izolovaných styků a dilatačních zařízení do kolejí     
–  závěrný svar při zřizování bezstykové koleje ve smyslu předpisu S3/2     
Svar, který nesplňuje ani jedno z výše uvedených kriterií, je svar průběžný     
1. Položka obsahuje:     
 – úpravu koleje nebo výhybky, tj. povolení upevňovadel do vzdálenosti předepsané předpisem S3/2, jejich případná ojedinělá výměna, úprava dilatačních spar, vyrovnání kolejnic výškové a směrové, podbití stykových pražců, demontáž spojek a jejich odvoz na určené místo nebo do šrotu, případné obroušení nutných ploch apod., tak, aby mohl být vyhotoven svar, utažení upevňovadel     
–  úpravu kolejového lože pro nasazení formy, zpětnou úprava do profilu     
 – svaření kolejnic nebo části výhybek, opracování a obroušení svaru     
 – úprava koleje nebo výhybkové konstrukce do stavu před svařováním     
 – příplatky za ztížené podmínky při práci v koleji, např. překážky po stranách koleje, práci v tunelu ap.     
2. Položka neobsahuje:     
 – případné řezání koleje     
3. Způsob měření:     
Udává se počet kusů kompletní konstrukce nebo práce.</t>
  </si>
  <si>
    <t>35</t>
  </si>
  <si>
    <t>549111</t>
  </si>
  <si>
    <t>BROUŠENÍ KOLEJE A VÝHYBEK</t>
  </si>
  <si>
    <t>1. Položka obsahuje:     
 – přípravné práce, zejména odstraňování překážek v koleji a výhybce, např. odstranění kolejových propojek, ukolejnění ap.     
 – vlastní broušení a související práce a materiál, např. brusivo     
 – dokončovací práce, zejména zpětná montáž odstraněného zařízení, např. kolejových propojek, ukolejnění ap.     
 – dopravu brousící soupravy a doprovodných vozů na místo broušení a zpět     
 – příplatky za ztížené podmínky při práci v koleji, např. překážky po stranách koleje, práci v tunelu ap.     
2. Položka neobsahuje:     
 X     
3. Způsob měření:     
Měří se délka koleje ve smyslu ČSN 73 6360, tj. v ose koleje.</t>
  </si>
  <si>
    <t>Přidružená stavební výroba</t>
  </si>
  <si>
    <t>36</t>
  </si>
  <si>
    <t>711117</t>
  </si>
  <si>
    <t>IZOLACE BĚŽNÝCH KONSTRUKCÍ PROTI ZEMNÍ VLHKOSTI Z PE FÓLIÍ</t>
  </si>
  <si>
    <t>dle SVI /008/2016</t>
  </si>
  <si>
    <t>nosná konstrukce mostu 9,8*5=49,000 [A]</t>
  </si>
  <si>
    <t>položka zahrnuje:     
- dodání  předepsaného izolačního materiálu     
- očištění a ošetření podkladu, zadávací dokumentace může zahrnout i případné vyspravení     
- zřízení izolace jako kompletního povlaku, případně komplet. soustavy nebo systému podle příslušného  technolog. předpisu     
- zřízení izolace i jednotlivých vrstev po etapách, včetně pracovních spár a spojů     
- úprava u okrajů, rohů, hran, dilatačních i pracovních spojů, kotev, obrubníků, dilatačních zařízení, odvodnění, otvorů, neizolovaných míst a pod.     
- zajištění odvodnění povrchu izolace, včetně odvodnění nejnižších míst, pokud dokumentace pro zadání stavby nestanoví jinak     
- ochrana izolace do doby zřízení definitivní ochranné vrstvy nebo konstrukce     
- úprava, očištění a ošetření prostoru kolem izolace     
- provedení požadovaných zkoušek     
- nezahrnuje ochranné vrstvy, např. geotextilii</t>
  </si>
  <si>
    <t>37</t>
  </si>
  <si>
    <t>711502</t>
  </si>
  <si>
    <t>OCHRANA IZOLACE NA POVRCHU ASFALTOVÝMI PÁSY</t>
  </si>
  <si>
    <t>dle SVI/008/2016</t>
  </si>
  <si>
    <t>opěry mostu + nosná konstrukce mostu   
5*3*2+9,8*5=79,000 [A]</t>
  </si>
  <si>
    <t>položka zahrnuje:     
- dodání  předepsaného ochranného materiálu     
- zřízení ochrany izolace</t>
  </si>
  <si>
    <t>Potrubí</t>
  </si>
  <si>
    <t>39</t>
  </si>
  <si>
    <t>87444</t>
  </si>
  <si>
    <t>POTRUBÍ Z TRUB PLASTOVÝCH ODPADNÍCH DN DO 250MM</t>
  </si>
  <si>
    <t>Svodné potrubí od ŠP 06, svodné potrubí od ŠK 09, bednění pro sloupek DN 60</t>
  </si>
  <si>
    <t>5,3+7=12,300 [A]   
6*0,5=3,000 [B]</t>
  </si>
  <si>
    <t>položky pro zhotovení potrubí platí bez ohledu na sklon     
zahrnuje:     
- výrobní dokumentaci (včetně technologického předpisu)     
- dodání veškerého trubního a pomocného materiálu  (trouby,  trubky,  tvarovky,  spojovací a těsnící  materiál a pod.), podpěrných, závěsných a upevňovacích prvků, včetně potřebných úprav     
- úprava a příprava podkladu a podpěr, očištění a ošetření podkladu a podpěr     
- zřízení plně funkčního potrubí, kompletní soustavy, podle příslušného technologického předpisu     
- zřízení potrubí i jednotlivých částí po etapách, včetně pracovních spar a spojů, pracovního zaslepení konců a pod.     
- úprava prostupů, průchodů  šachtami a komorami, okolí podpěr a vyústění, zaústění, napojení, vyvedení a upevnění odpad. výustí     
- ochrana potrubí nátěrem (vč. úpravy povrchu), případně izolací, nejsou-li tyto práce předmětem jiné položky     
- úprava, očištění a ošetření prostoru kolem potrubí     
- položky platí pro práce prováděné v prostoru zapaženém i nezapaženém a i v kolektorech, chráničkách     
- položky zahrnují i práce spojené s nutnými obtoky, převáděním a čerpáním vody     
nezahrnuje zkoušky vodotěsnosti a televizní prohlídku</t>
  </si>
  <si>
    <t>41</t>
  </si>
  <si>
    <t>894846</t>
  </si>
  <si>
    <t>ŠACHTY KANALIZAČNÍ PLASTOVÉ D 400MM</t>
  </si>
  <si>
    <t>vrcholové, kontrolní,  přípojné</t>
  </si>
  <si>
    <t>vrcholové-1=1,000 [A]   
kontrolní-5=5,000 [B]   
přípojné-2=2,000 [C]   
A+B+C=8,000 [D]</t>
  </si>
  <si>
    <t>položka zahrnuje:     
- poklopy s rámem z předepsaného materiálu a tvaru     
- předepsané plastové skruže, dno a není-li uvedeno jinak i podkladní vrstvu (z kameniva nebo betonu).     
- výplň, těsnění a tmelení spár a spojů,     
- očištění a ošetření úložných ploch,     
- předepsané podkladní konstrukce</t>
  </si>
  <si>
    <t>58</t>
  </si>
  <si>
    <t>R013120</t>
  </si>
  <si>
    <t>VÝTOKOVÉ ČELO</t>
  </si>
  <si>
    <t>KPL</t>
  </si>
  <si>
    <t>[bez vazby na CS]</t>
  </si>
  <si>
    <t>Vnější - prefabrikát</t>
  </si>
  <si>
    <t>Dodání prefabrikátu, osazení dle projektové dokumentace</t>
  </si>
  <si>
    <t>Ostatní konstrukce a práce</t>
  </si>
  <si>
    <t>42</t>
  </si>
  <si>
    <t>91323</t>
  </si>
  <si>
    <t>HEKTOMETROVNÍKY BETONOVÉ</t>
  </si>
  <si>
    <t>km 8,2; 8,3; 8,4; 8,5</t>
  </si>
  <si>
    <t>položka zahrnuje:     
- dodání a osazení hektometrovníku včetně nutných zemních prací     
- vnitrostaveništní a mimostaveništní dopravau     
- odrazky plastové nebo z retroreflexní fólie.</t>
  </si>
  <si>
    <t>46</t>
  </si>
  <si>
    <t>923411</t>
  </si>
  <si>
    <t>NÁVĚST "VLAK SE BLÍŽÍ K ZASTÁVCE" - ZÁKLADNÍ TABULE</t>
  </si>
  <si>
    <t>1. Položka obsahuje:     
 – dodávku a montáž návěsti v příslušném provedení na sloupek, popř. jinou podpůrnou konstrukci včetně upevňovacího a pomocného materiálu     
 – protikorozní úpravu, není-li tato provedena již z výroby nebo daná vlastnostmi použitého materiálu     
 – odrazky nebo retroreflexní fólie     
2. Položka neobsahuje:     
 – nosnou konstrukci, např. sloupek, konzolu apod. včetně základu a zemních prácí     
3. Způsob měření:     
Udává se počet kusů kompletní konstrukce nebo práce.</t>
  </si>
  <si>
    <t>47</t>
  </si>
  <si>
    <t>923431</t>
  </si>
  <si>
    <t>NÁVĚST "KONEC NÁSTUPIŠTĚ"</t>
  </si>
  <si>
    <t>48</t>
  </si>
  <si>
    <t>923821</t>
  </si>
  <si>
    <t>SLOUPEK DN 60 PRO NÁVĚST</t>
  </si>
  <si>
    <t>Vlak se blíží k zastávce</t>
  </si>
  <si>
    <t>4+2=6,000 [A]</t>
  </si>
  <si>
    <t>1. Položka obsahuje:     
 – dodání a osazení sloupku v příslušném provedení včetně základu nebo patky a zemních prací     
 – protikorozní úpravu, není-li tato provedena již z výroby nebo daná vlastnostmi použitého materiálu     
2. Položka neobsahuje:     
 X     
3. Způsob měření:     
Udává se počet kusů kompletní konstrukce nebo práce.</t>
  </si>
  <si>
    <t>49</t>
  </si>
  <si>
    <t>935903</t>
  </si>
  <si>
    <t>ŽLABY A RIGOLY Z PŘÍKOPOVÝCH ŽLABŮ (VČETNĚ POKLOPŮ A MŘÍŽÍ) UCB 0</t>
  </si>
  <si>
    <t>km 8,173 - km 8,366</t>
  </si>
  <si>
    <t>1. Položka obsahuje:     
 – veškeré práce a materiál obsažený v názvu položky     
2. Položka neobsahuje:     
 X     
3. Způsob měření:     
Měří se metr délkový.</t>
  </si>
  <si>
    <t>50</t>
  </si>
  <si>
    <t>965010</t>
  </si>
  <si>
    <t>ODSTRANĚNÍ KOLEJOVÉHO LOŽE A DRÁŽNÍCH STEZEK</t>
  </si>
  <si>
    <t>361*0,5*4-(548*0,145)=642,540 [A]   
ve výpočtu dochází k odečtení objemu pražců</t>
  </si>
  <si>
    <t>1. Položka obsahuje:     
 – odstranění kolejového lože ručně nebo mechanizací, a to po nebo bez sejmutí kolejového roštu     
 – příplatky za ztížené podmínky při práci v kolejišti, např. za překážky na straně koleje apod.     
 – naložení vybouraného materiálu na dopravní prostředek     
2. Položka neobsahuje:     
 – odvoz vybouraného materiálu do skladu nebo na likvidaci     
 – poplatky za likvidaci odpadů, nacení se položkami ze ssd 0     
3. Způsob měření:     
Měří se metry krychlové odtěženého kolejového lože v ulehlém (původním) stavu.</t>
  </si>
  <si>
    <t>51</t>
  </si>
  <si>
    <t>965021</t>
  </si>
  <si>
    <t>ODSTRANĚNÍ KOLEJOVÉHO LOŽE A DRÁŽNÍCH STEZEK - ODVOZ NA SKLÁDKU</t>
  </si>
  <si>
    <t>M3KM</t>
  </si>
  <si>
    <t>předpoklad 25 km</t>
  </si>
  <si>
    <t>25*642,540=16 063,500 [A]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</si>
  <si>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odpadů, nacení se položkami ze ssd 0     
3. Způsob měření:     
Výměra je součtem součinů metrů krychlových vytěženého v rostlém (původním) stavu nebo vybouraného materiálu a jednotlivých vzdáleností v kilometrech.</t>
  </si>
  <si>
    <t>52</t>
  </si>
  <si>
    <t>965113</t>
  </si>
  <si>
    <t>DEMONTÁŽ KOLEJE NA BETONOVÝCH PRAŽCÍCH DO KOLEJOVÝCH POLÍ S ODVOZEM NA MONTÁŽNÍ ZÁKLADNU S NÁSLEDNÝM ROZEBRÁNÍM</t>
  </si>
  <si>
    <t>1. Položka obsahuje:     
 – uvolnění kolejového roštu z kolejového lože     
 – odstranění kolejnicových propojek, uzemnění a jiného vybavení     
 – případné rozřezání kolejového roštu     
 – úplné rozebrání koleje v místě demontáže do kolejových polí a jejich hrubé očištění     
 – naložení vybouraného materiálu na dopravní prostředek     
 – odvoz kolejových polí z místa demontáže na montážní základnu     
 – rozebrání kolejových polí na montážní základně do součástí     
 – příplatky za ztížené podmínky při práci v kolejišti, např. za překážky na straně koleje apod.      
 2. Položka neobsahuje:     
 – odvoz nevyhovujícího materiálu na likvidaci     
 – poplatky za likvidaci odpadů, nacení se položkami ze ssd 0     
3. Způsob měření:     
Měří se délka koleje ve smyslu ČSN 73 6360, tj. v ose koleje.</t>
  </si>
  <si>
    <t>53</t>
  </si>
  <si>
    <t>965116</t>
  </si>
  <si>
    <t>DEMONTÁŽ KOLEJE NA BETONOVÝCH PRAŽCÍCH - ODVOZ ROZEBRANÝCH SOUČÁSTÍ (Z MÍSTA DEMONTÁŽE NEBO Z MONTÁŽNÍ ZÁKLADNY) K LIKVIDACI</t>
  </si>
  <si>
    <t>tkm</t>
  </si>
  <si>
    <t>od km 8,173 - km 8,534, předpoklad 25 km</t>
  </si>
  <si>
    <t>kolejnice 361*2*0,049=35,378 [A]   
pražce 548*0,28=153,440 [B]   
podkladnice 548*2*0,0074=8,110 [C]   
polyetylen.podložky 548*2*0,00009=0,099 [D]   
pryžové podložky 548*2*0,000182=0,199 [E]   
A+B+C+D+E=197,226 [F]   
F*25=4 930,650 [G]</t>
  </si>
  <si>
    <t>1. Položka obsahuje:     
 – naložení na dopravní prostředek, odvoz a složení     
 – případné překládky na trase     
2. Položka neobsahuje:     
 – poplatky za likvidaci odpadů, nacení se položkami ze ssd 0     
3. Způsob měření:     
Výměra je sumou součinů tun vybouraného materiálu v původním stavu a k nim příslušných jednotlivých odvozových vzdáleností v kilometrech.</t>
  </si>
  <si>
    <t>54</t>
  </si>
  <si>
    <t>965821</t>
  </si>
  <si>
    <t>DEMONTÁŽ KILOMETROVNÍKU, HEKTOMETROVNÍKU, MEZNÍKU</t>
  </si>
  <si>
    <t>1. Položka obsahuje:     
 – zahrnuje veškeré činnosti, zařízení a materiál nutných k odstranění konstrukce     
 – naložení vybouraného materiálu na dopravní prostředek     
 – příplatky za ztížené podmínky při práci v kolejišti, např. za překážky na straně koleje apod.     
2. Položka neobsahuje:     
 – odvoz vybouraného materiálu do skladu nebo na likvidaci     
 – poplatky za likvidaci odpadů, nacení se položkami ze ssd 0     
3. Způsob měření:     
Udává se počet kusů kompletní konstrukce nebo práce.</t>
  </si>
  <si>
    <t>55</t>
  </si>
  <si>
    <t>965822</t>
  </si>
  <si>
    <t>DEMONTÁŽ KILOMETROVNÍKU, HEKTOMETROVNÍKU, MEZNÍKU - ODVOZ (NA LIKVIDACI ODPADŮ NEBO JINÉ URČENÉ MÍSTO)</t>
  </si>
  <si>
    <t>předpoklad do 25 km</t>
  </si>
  <si>
    <t>0,165*4*25=16,500 [A]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</si>
  <si>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odpadů, nacení se položkami ze ssd 0     
3. Způsob měření:     
Výměra je součtem součinů metrů krychlových tun vybouraného materiálu v původním stavu a jednotlivých vzdáleností v kilometrech.</t>
  </si>
  <si>
    <t>D.2.1.2</t>
  </si>
  <si>
    <t>Nástupiště</t>
  </si>
  <si>
    <t xml:space="preserve">  SO 10-12-01.1</t>
  </si>
  <si>
    <t>SO 10-12-01.1</t>
  </si>
  <si>
    <t>Ve výpočtu se odečítá zásyp pro přístupový chodník</t>
  </si>
  <si>
    <t>(343,844-12,097)*1,8=597,145 [A]</t>
  </si>
  <si>
    <t>v místě nového nástupiště</t>
  </si>
  <si>
    <t>12110</t>
  </si>
  <si>
    <t>SEJMUTÍ ORNICE NEBO LESNÍ PŮDY</t>
  </si>
  <si>
    <t>Pod nástupištěm, přístupový chodník</t>
  </si>
  <si>
    <t>60*7*0,1=42,000 [A]</t>
  </si>
  <si>
    <t>položka zahrnuje sejmutí ornice bez ohledu na tloušťku vrstvy a její vodorovnou dopravu     
nezahrnuje uložení na trvalou skládku</t>
  </si>
  <si>
    <t>Odkop pro nástupiště, rampu, přístřešek</t>
  </si>
  <si>
    <t>nástupiště 4,39*60=263,400 [A]   
rampa 2,6*10*1,8=46,800 [B]   
přístřešek 2,0*7,54*1,8=27,144 [C]   
chodník 2,5*0,2*13=6,500 [D]   
A+B+C+D=343,844 [E]</t>
  </si>
  <si>
    <t>12573</t>
  </si>
  <si>
    <t>VYKOPÁVKY ZE ZEMNÍKŮ A SKLÁDEK TŘ. I</t>
  </si>
  <si>
    <t>Nakládání výkopku - materiál pro zpětný zásyp</t>
  </si>
  <si>
    <t>zásyp přístupového chodníku ((0,762*12,7)/2)*2,5=12,097 [A]   
zásyp u nástupiště 60*1,05=63,000 [B]   
ornice k rozprostření 60*7*0,1=42,000 [C]   
A+B+C=117,097 [D]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</si>
  <si>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ruční vykopávky, odstranění kořenů a napadávek     
- pažení, vzepření a rozepření vč. přepažování (vyjma štětových stěn)     
- úpravu, ochranu a očištění dna, základové spáry, stěn a svahů     
- udržování výkopiště a jeho ochrana proti vodě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položka nezahrnuje:     
- práce spojené s otvírkou zemníku</t>
  </si>
  <si>
    <t>Zásyp z nenamrzavého materiálu</t>
  </si>
  <si>
    <t>zásyp přístupového chodníku ((0,762*12,7)/2)*2,5=12,097 [A]   
zásyp u nástupiště 60*1,05=63,000 [B]   
A+B=75,097 [C]</t>
  </si>
  <si>
    <t>10</t>
  </si>
  <si>
    <t>18120</t>
  </si>
  <si>
    <t>ÚPRAVA PLÁNĚ SE ZHUTNĚNÍM V HORNINĚ TŘ. II</t>
  </si>
  <si>
    <t>hutnění základové spáry pod nástupištěm, rampou, základem pro přístřeškem, chodníkem</t>
  </si>
  <si>
    <t>(2,6*1,1)*60+10*2,5+7,5*1,8+13*2,5=242,600 [A]</t>
  </si>
  <si>
    <t>položka zahrnuje úpravu pláně včetně vyrovnání výškových rozdílů. Míru zhutnění určuje projekt.</t>
  </si>
  <si>
    <t>18221</t>
  </si>
  <si>
    <t>ROZPROSTŘENÍ ORNICE VE SVAHU V TL DO 0,10M</t>
  </si>
  <si>
    <t>Přístupový chodník</t>
  </si>
  <si>
    <t>60*7=420,000 [A]</t>
  </si>
  <si>
    <t>položka zahrnuje:     
nutné přemístění ornice z dočasných skládek vzdálených do 50m     
rozprostření ornice v předepsané tloušťce ve svahu přes 1:5</t>
  </si>
  <si>
    <t>12</t>
  </si>
  <si>
    <t>18241</t>
  </si>
  <si>
    <t>ZALOŽENÍ TRÁVNÍKU RUČNÍM VÝSEVEM</t>
  </si>
  <si>
    <t>Zatravnění</t>
  </si>
  <si>
    <t>60*5=300,000 [A]</t>
  </si>
  <si>
    <t>Zahrnuje dodání předepsané travní směsi, její výsev na ornici, zalévání, první pokosení, to vše bez ohledu na sklon terénu</t>
  </si>
  <si>
    <t>13</t>
  </si>
  <si>
    <t>227821</t>
  </si>
  <si>
    <t>MIKROPILOTY KOMPLET D DO 100MM NA POVRCHU</t>
  </si>
  <si>
    <t>Založení nástupiště</t>
  </si>
  <si>
    <t>28*6=168,000 [A]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</si>
  <si>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</si>
  <si>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26122</t>
  </si>
  <si>
    <t>VRTY PRO KOTVENÍ, INJEKTÁŽ A MIKROPILOTY NA POVRCHU TŘ. II D DO 100MM</t>
  </si>
  <si>
    <t>položka zahrnuje:     
přemístění, montáž a demontáž vrtných souprav     
svislou dopravu zeminy z vrtu     
vodorovnou dopravu zeminy bez uložení na skládku     
případně nutné pažení dočasné (včetně odpažení) i trvalé</t>
  </si>
  <si>
    <t>27232</t>
  </si>
  <si>
    <t>ZÁKLADY ZE ŽELEZOBETONU</t>
  </si>
  <si>
    <t>Základ nástupiště</t>
  </si>
  <si>
    <t>pod nástupištěm + pod rampou 10*(2,3*0,8*0,5)=9,200 [A]   
pod přístřeškem 2*(3,8*0,8*0,5)=3,040 [B]   
A+B=12,240 [C]</t>
  </si>
  <si>
    <t>18</t>
  </si>
  <si>
    <t>272365</t>
  </si>
  <si>
    <t>VÝZTUŽ ZÁKLADŮ Z OCELI 10505, B500B</t>
  </si>
  <si>
    <t>Do základů pod nástupiště</t>
  </si>
  <si>
    <t>0,193+0,614=0,807 [A]</t>
  </si>
  <si>
    <t>Položka zahrnuje veškerý materiál, výrobky a polotovary, včetně mimostaveništní a vnitrostaveništní dopravy (rovněž přesuny), včetně naložení a složení, případně s uložením     
- dodání betonářské výztuže v požadované kvalitě, stříhání, řezání, ohýbání a spojování do všech požadovaných tvarů (vč. armakošů) a uložení s požadovaným zajištěním polohy a krytí výztuže betonem,     
- veškeré svary nebo jiné spoje výztuže,     
- pomocné konstrukce a práce pro osazení a upevnění výztuže,     
- zednické výpomoci pro montáž betonářské výztuže,     
- úpravy výztuže pro osazení doplňkových konstrukcí,     
- ochranu výztuže do doby jejího zabetonování,     
- úpravy výztuže pro zřízení železobetonových kloubů, kotevních prvků, závěsných ok a doplňkových konstrukcí,     
- veškerá opatření pro zajištění soudržnosti výztuže a betonu,     
- vodivé propojení výztuže, které je součástí ochrany konstrukce proti vlivům bludných proudů, vyvedení do měřících skříní nebo míst pro měření bludných proudů (vlastní měřící skříně se uvádějí položkami SD 74),     
- povrchovou antikorozní úpravu výztuže,     
- separaci výztuže,     
- osazení měřících zařízení a úpravy pro ně,     
- osazení měřících skříní nebo míst pro měření bludných proudů.</t>
  </si>
  <si>
    <t>348173</t>
  </si>
  <si>
    <t>ZÁBRADLÍ Z DÍLCŮ KOVOVÝCH ŽÁROVĚ ZINK PONOREM S NÁTĚREM</t>
  </si>
  <si>
    <t>KG</t>
  </si>
  <si>
    <t>Specifikace viz. výkres zábradlí</t>
  </si>
  <si>
    <t>- dílenská dokumentace, včetně technologického předpisu spojování,     
- dodání  materiálu  v požadované kvalitě a výroba konstrukce (včetně  pomůcek,  přípravků a prostředků pro výrobu) bez ohledu na náročnost a její hmotnost,     
- dodání spojovacího materiálu,     
- zřízení  montážních  a  dilatačních  spojů,  spar, včetně potřebných úprav, vložek, opracování, očištění a ošetření,     
- podpěr. konstr. a lešení všech druhů pro montáž konstrukcí i doplňkových, včetně požadovaných otvorů, ochranných a bezpečnostních opatření a základů pro tyto konstrukce a lešení,     
- montáž konstrukce na staveništi, včetně montážních prostředků a pomůcek a zednických výpomocí,                                   
- výplň, těsnění a tmelení spar a spojů,     
- všechny druhy ocelového kotvení,     
- dílenskou přejímku a montážní prohlídku, včetně požadovaných dokladů,     
- zřízení kotevních otvorů nebo jam, nejsou-li částí jiné konstrukce,     
- osazení kotvení nebo přímo částí konstrukce do podpůrné konstrukce nebo do zeminy,     
- výplň kotevních otvorů  (příp.  podlití  patních  desek) maltou,  betonem  nebo  jinou speciální hmotou, vyplnění jam zeminou,     
- veškeré druhy protikorozní ochrany a nátěry konstrukcí,     
- zvláštní spojovací prostředky, rozebíratelnost konstrukce,     
- ochranná opatření před účinky bludných proudů     
- ochranu před přepětím.</t>
  </si>
  <si>
    <t>56112</t>
  </si>
  <si>
    <t>PODKLADNÍ BETON TL. DO 100MM</t>
  </si>
  <si>
    <t>Pod základovou patku nástupiště</t>
  </si>
  <si>
    <t>pod nástupištěm + pod rampou (2,6*1,1)*10=28,600 [A]   
pod přístřeškem 2*(3,8*0,8*0,5)=3,040 [B]   
A+B=31,640 [C]</t>
  </si>
  <si>
    <t>- dodání směsi v požadované kvalitě     
- očištění podkladu     
- uložení směsi dle předepsaného technologického předpisu a zhutnění vrstvy v předepsané tloušťce     
- zřízení vrstvy bez rozlišení šířky, pokládání vrstvy po etapách, včetně pracovních spar a spojů     
- úpravu napojení, ukončení     
- úpravu dilatačních spar včetně předepsané výztuže     
- nezahrnuje postřiky, nátěry     
- nezahrnuje úpravu povrchu krytu</t>
  </si>
  <si>
    <t>22</t>
  </si>
  <si>
    <t>582611</t>
  </si>
  <si>
    <t>KRYTY Z BETON DLAŽDIC SE ZÁMKEM ŠEDÝCH TL 60MM DO LOŽE Z KAM</t>
  </si>
  <si>
    <t>Přístupová komunikace</t>
  </si>
  <si>
    <t>12,7*2,3=29,210 [A]</t>
  </si>
  <si>
    <t>- dodání dlažebního materiálu v požadované kvalitě, dodání materiálu pro předepsané  lože v tloušťce předepsané dokumentací a pro předepsanou výplň spar     
- očištění podkladu     
- uložení dlažby dle předepsaného technologického předpisu včetně předepsané podkladní vrstvy a předepsané výplně spar     
- zřízení vrstvy bez rozlišení šířky, pokládání vrstvy po etapách      
- úpravu napojení, ukončení podél obrubníků, dilatačních zařízení, odvodňovacích proužků, odvodňovačů, vpustí, šachet a pod., nestanoví-li zadávací dokumentace jinak     
- nezahrnuje postřiky, nátěry     
- nezahrnuje těsnění podél obrubníků, dilatačních zařízení, odvodňovacích proužků, odvodňovačů, vpustí, šachet a pod.</t>
  </si>
  <si>
    <t>58261A</t>
  </si>
  <si>
    <t>KRYTY Z BETON DLAŽDIC SE ZÁMKEM BAREV RELIÉF TL 60MM DO LOŽE Z KAM</t>
  </si>
  <si>
    <t>Varovný pás přístupový chodník</t>
  </si>
  <si>
    <t>0,4*2,3=0,920 [A]</t>
  </si>
  <si>
    <t>R923711</t>
  </si>
  <si>
    <t>TABULE VELIKOSTI 2000X600 MM "NÁZEV STANICE"</t>
  </si>
  <si>
    <t>Dýšina - umístění na přístřešku</t>
  </si>
  <si>
    <t>R923731</t>
  </si>
  <si>
    <t>TABULE VELIKOSTI 1200X365 MM "OZNAČENÍ SMĚRŮ"</t>
  </si>
  <si>
    <t>Chrást - Ejpovice, umístění na přístřešku</t>
  </si>
  <si>
    <t>R923752</t>
  </si>
  <si>
    <t>TABULE VELIKOSTI 340X340 MM "ČÍSLO NÁSTUPIŠTĚ"</t>
  </si>
  <si>
    <t>umístění na lampě</t>
  </si>
  <si>
    <t>R923751</t>
  </si>
  <si>
    <t>TABULE VELIKOSTI 240X240 MM "ZÁKAZ KOUŘENÍ"</t>
  </si>
  <si>
    <t>umístění na osvětlení</t>
  </si>
  <si>
    <t>1. Položka obsahuje:     
– dodávku a montáž návěsti v příslušném provedení na sloupek, popř. jinou podpůrnou konstrukci včetně upevňovacího a pomocného materiálu     
– protikorozní úpravu, není-li tato provedena již z výroby nebo daná vlastnostmi použitého     
materiálu     
– odrazky nebo retroreflexní fólie     
2. Položka neobsahuje:     
– nosnou konstrukci, např. sloupek, konzolu apod. včetně základu a zemních prácí     
3. Způsob měření:     
Udává se počet kusů kompletní konstrukce nebo práce.</t>
  </si>
  <si>
    <t>917223</t>
  </si>
  <si>
    <t>SILNIČNÍ A CHODNÍKOVÉ OBRUBY Z BETONOVÝCH OBRUBNÍKŮ ŠÍŘ 100MM</t>
  </si>
  <si>
    <t>12,7*2=25,400 [A]</t>
  </si>
  <si>
    <t>Položka zahrnuje:     
dodání a pokládku betonových obrubníků o rozměrech předepsaných zadávací dokumentací     
betonové lože i boční betonovou opěrku.</t>
  </si>
  <si>
    <t>924510</t>
  </si>
  <si>
    <t>NÁSTUPIŠTĚ MOSTOVÉHO TYPU S VELKOPLOŠNÝMI INTEGROVANÝMI NÁSTUPIŠTNÍMI DESKAMI</t>
  </si>
  <si>
    <t>včetně všech povrchových úprav a vodících a varovných pásů</t>
  </si>
  <si>
    <t>od km 8,367 - km 8,427 + rampa 60+10=70,000 [A]</t>
  </si>
  <si>
    <t>1. Položka obsahuje:     
 – dodávku veškerých prvků a částí daného typu nástupiště dle odpovídajících vzorových listů a TKP včetně výplňových desek     
 – zřízení nástupiště mostového typu pro požadovanou osovou vzdálenost kolejí i výšku nástupní hrany nad TK     
 – slepá zakončení nástupiště     
 – kabelovou trasu včetně kabelových komor s poklopy     
 – přípravu pro osvětlení, tj. vyvrtání otvorů a příprava upevnění osvětlení šrouby     
 – příplatky za ztížené podmínky při práci v kolejišti, např. za překážky na straně koleje ap.     
2. Položka neobsahuje:     
 – zemní práce, tj. odkopávky, hloubení rýh, násypy, zásypy ad.     
 – zvláštní zakládání     
 – náklady na zřízení zpevněné plochy nástupiště vyjma konzolových desek, např. ze zámkové dlažby, asfaltu ap. včetně konstrukčních vrstev     
 – jiná zakončení nástupiště, např. schůdky apod.     
 – zábradlí, osvětlení, přístřešky, mobiliář nástupiště, orientační a informační systém, kamerový systém, přístupové komunikace ap.     
3. Způsob měření:     
Měří se vždy délka nástupní hrany nástupiště podél přilehlé koleje v metrech délkových, a to i u oboustranných nástupišť.</t>
  </si>
  <si>
    <t>924913</t>
  </si>
  <si>
    <t>NÁSTUPIŠTĚ - OPTICKÉ ZNAČENÍ NÁTĚREM ŠÍŘKY 0,15 M, ODSTÍN ŽLUTÁ 6200</t>
  </si>
  <si>
    <t>1. Položka obsahuje:     
 – příprava a očištění podkladu     
 – dodání a aplikace nátěrové hmoty     
2. Položka neobsahuje:     
 X     
3. Způsob měření:     
Měří se metr délkový.</t>
  </si>
  <si>
    <t>R93753</t>
  </si>
  <si>
    <t>MOBILIÁŘ - KOVOVÉ KOŠE NA ODPADKY</t>
  </si>
  <si>
    <t>Dodávka a doprava mobiliáře bude provedena na základě požadovaného místa a času (součástí nabídky) objednatelem.</t>
  </si>
  <si>
    <t>Položka zahrnuje:    
- montáž a osazení kompletního zařízení, předepsaného zadávací dokumentací    
- vnitrostaveništní dopravu    
- nezbytné zemní práce a základové konstrukce    
- předepsanou povrchovou úpravu (nátěry a pod.)    
Pozn.: materiál uvedený v textu představuje rozhodující podíl ve výrobku</t>
  </si>
  <si>
    <t>93767</t>
  </si>
  <si>
    <t>MOBILIÁŘ - PŘÍSTŘEŠKY PRO ZASTÁVKY VEŘEJNÉ DOPRAVY</t>
  </si>
  <si>
    <t>Položka zahrnuje:     
- montáž, osazení a dodávku kompletního zařízení, předepsaného zadávací dokumentací     
- mimostavništní a vnitrostaveništní dopravu     
- nezbytné zemní práce a základové konstrukce     
- předepsanou povrchovou úpravu (nátěry a pod.)     
Pozn.: materiál uvedený v textu představuje rozhodující podíl ve výrobku</t>
  </si>
  <si>
    <t>43</t>
  </si>
  <si>
    <t>R923432</t>
  </si>
  <si>
    <t>NÁVĚST "MÍSTO ZASTAVENÍ"</t>
  </si>
  <si>
    <t>D.2.1.5</t>
  </si>
  <si>
    <t>Ostatní inženýrské objekty</t>
  </si>
  <si>
    <t xml:space="preserve">  SO 10-86-01</t>
  </si>
  <si>
    <t>Zast. Dýšina - Osvětlení nástupiště</t>
  </si>
  <si>
    <t>SO 10-86-01</t>
  </si>
  <si>
    <t>R701AAA</t>
  </si>
  <si>
    <t>VYTYČENÍ TRASY VENKOVNÍHO SILOVÉHO VEDENÍ NN A VN V PŘEHLEDNÉM TERÉNU (TÉŽ V OBCI)</t>
  </si>
  <si>
    <t>KM</t>
  </si>
  <si>
    <t>R</t>
  </si>
  <si>
    <t>Položka obsahuje: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</si>
  <si>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R701AAEB</t>
  </si>
  <si>
    <t>VYTYČENÍ KABELOVÉHO VEDENÍ - PEVNÁ ČÁSTKA</t>
  </si>
  <si>
    <t>Pevné náklady za vytýčení kabelového vedení</t>
  </si>
  <si>
    <t>R13173</t>
  </si>
  <si>
    <t>HLOUBENÍ JAM ZAPAŽ I NEPAŽ TŘ. I</t>
  </si>
  <si>
    <t>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</si>
  <si>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R13273</t>
  </si>
  <si>
    <t>HLOUBENÍ RÝH ŠÍŘ DO 2M PAŽ I NEPAŽ TŘ. I</t>
  </si>
  <si>
    <t>0,35*0,8*160+0,65*1,4*6</t>
  </si>
  <si>
    <t>R701CFB</t>
  </si>
  <si>
    <t>ZŘÍZENÍ KAB.LOŽE Z KOPANÉHO PÍSKU BEZ ZAKRYTÍ V RÝZE DO Š.65CM, TL.VRSTVY 10CM</t>
  </si>
  <si>
    <t>1. Položka obsahuje: – veškeré zemní práce včetně dodání zásypového materiálu 2. Položka neobsahuje: X 3. Způsob měření: Měří se metr délkový.</t>
  </si>
  <si>
    <t>702312</t>
  </si>
  <si>
    <t>ZAKRYTÍ KABELŮ VÝSTRAŽNOU FÓLIÍ ŠÍŘKY PŘES 20 DO 40 CM</t>
  </si>
  <si>
    <t>1. Položka obsahuje: – přípravu podkladu pro osazení 2. Položka neobsahuje: X 3. Způsob měření: Měří se metr délkový.</t>
  </si>
  <si>
    <t>R17411</t>
  </si>
  <si>
    <t>ZÁSYP JAM A RÝH ZEMINOU SE ZHUTNĚNÍM</t>
  </si>
  <si>
    <t>0,35*0,7*160+0,65*1,4*6+0,8</t>
  </si>
  <si>
    <t>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</t>
  </si>
  <si>
    <t>18214</t>
  </si>
  <si>
    <t>ÚPRAVA POVRCHŮ SROVNÁNÍM ÚZEMÍ V TL DO 0,25M</t>
  </si>
  <si>
    <t>0,35*160</t>
  </si>
  <si>
    <t>položka zahrnuje srovnání výškových rozdílů terénu</t>
  </si>
  <si>
    <t>R702212</t>
  </si>
  <si>
    <t>KABELOVÁ CHRÁNIČKA ZEMNÍ DN PŘES 100 DO 200 MM</t>
  </si>
  <si>
    <t>1. Položka obsahuje: – proražení otvoru zdivem o průřezu od 0,01 do 0,025m2 – úpravu a začištění omítky po montáži vedení – pomocné mechanismy 2. Položka neobsahuje: – protipožární ucpávku 3. Způsob měření:</t>
  </si>
  <si>
    <t>701004</t>
  </si>
  <si>
    <t>VYHLEDÁVACÍ MARKER ZEMNÍ</t>
  </si>
  <si>
    <t>Technická specifikace položky odpovídá příslušné cenové soustavě</t>
  </si>
  <si>
    <t>R742O17</t>
  </si>
  <si>
    <t>VYHLEDÁNÍ STÁVAJÍCÍHO KABELU (MĚŘENÍ, SONDA)</t>
  </si>
  <si>
    <t>1. Položka obsahuje: – vyhledání stávajícího kabelu vn/nn v obvodu žel. stanice, na trati vč. výkopu sondy a veškerého příslušenství 2. Položka neobsahuje: X 3. Způsob měření: Udává se počet kusů kompletní konstrukce nebo práce.</t>
  </si>
  <si>
    <t>R87433</t>
  </si>
  <si>
    <t>POUZDRO STOŽÁRU Z TRUB PLASTOVÝ PRŮMĚRU DO 150 MM</t>
  </si>
  <si>
    <t>POUZDRO STOŽÁRU Z TRUB PLASTOVÝ PRŮMĚRU DO 150 MM, VČ. VÝPLNĚ PROSTORU PÍSKEM (MEZI STOŽÁREM A POUZDREM) - DODÁVKA A MONTÁŽ</t>
  </si>
  <si>
    <t>R36135</t>
  </si>
  <si>
    <t>BEDNĚNÍ PRO ZÁKLAD STOŽÁRU</t>
  </si>
  <si>
    <t>BEDNĚNÍ PRO ZÁKLAD STOŽÁRU - DODÁVKA A MONTÁŽ</t>
  </si>
  <si>
    <t>R015111</t>
  </si>
  <si>
    <t>907</t>
  </si>
  <si>
    <t>POPLATKY ZA LIKVIDACI ODPADŮ NEKONTAMINOVANÝCH - 17 05 04 VYTĚŽENÉ ZEMINY A HORNINY - I. TŘÍDA TĚŽITELNOSTI), VČETNĚ DOPRAVY</t>
  </si>
  <si>
    <t>1. Položka obsahuje:    
 – veškeré poplatky provozovateli skládky, recyklační linky nebo jiného zařízení na zpracování nebo likvidaci odpadů související s převzetím, uložením, zpracováním nebo likvidací odpadu    
- náklady spojené s dopravou odpadu z místa stavby na místo převzetí provozovatelem skládky, recyklační linky nebo jiného zařízení na zpracování nebo likvidaci odpadů    
- náklady spojené s vyložením a manipulací s materiálem v místě skládky    
2. Položka neobsahuje:    
 – náklady spojené s naložením a manipulací s materiálem    
3. Způsob měření:    
(měrná jednotka - nejčastěji Tuna) určující množství odpadu vytříděného v souladu se zákonem č. 541/2020 Sb., o nakládání s odpady, v platném znění.</t>
  </si>
  <si>
    <t>R2911</t>
  </si>
  <si>
    <t>OSTATNÍ POŽADAVKY - GEODETICKÉ ZAMĚŘENÍ</t>
  </si>
  <si>
    <t>HM</t>
  </si>
  <si>
    <t>zahrnuje veškeré náklady spojené s objednatelem požadovanými pracemi</t>
  </si>
  <si>
    <t>Pokládka, montáž</t>
  </si>
  <si>
    <t>17</t>
  </si>
  <si>
    <t>743621</t>
  </si>
  <si>
    <t>ROZVADĚČ PRO DRÁŽNÍ OSVĚTLENÍ SILOVÝ NAPÁJECÍ BEZ PLC ŘÍDÍCÍHO SYSTÉMU DO 6 KUSŮ TŘÍFÁZOVÝCH VĚTVÍ</t>
  </si>
  <si>
    <t>1. Položka obsahuje:  – instalaci rozvaděče do terénu/rozvodny včetně nastavení a oživení, zhotovení výrobní dokumentace  – technický popis viz. projektová dokumentace 2. Položka neobsahuje:  – zemní práce 3. Způsob měření: Udává se počet kusů kompletní konstrukce nebo práce.</t>
  </si>
  <si>
    <t>R743644</t>
  </si>
  <si>
    <t>ROZVADĚČ PRO DRÁŽNÍ OSVĚTLENÍ - SPÍNACÍ HODINY PROGRAMOVATELNÉ SE SOUMRAKOVÝM ČIDLEM</t>
  </si>
  <si>
    <t>1. Položka obsahuje:    
– veškeré příslušenství    
– technický popis viz. projektová dokumentace    
2. Položka neobsahuje:    
X    
3. Způsob měření:</t>
  </si>
  <si>
    <t>743F22</t>
  </si>
  <si>
    <t>SKŘÍŇ ELEKTROMĚROVÁ V KOMPAKTNÍM PILÍŘI PRO PŘÍMÉ MĚŘENÍ DO 80 A DVOUSAZBOVÉ VČETNĚ VÝSTROJE</t>
  </si>
  <si>
    <t>1. Položka obsahuje:  – instalaci do terénu vč. prefabrikovaného základu a zapojení  – technický popis viz. projektová dokumentace 2. Položka neobsahuje:  – zemní práce 3. Způsob měření: Udává se počet kusů kompletní konstrukce nebo práce.</t>
  </si>
  <si>
    <t>R743EF</t>
  </si>
  <si>
    <t>SOKL PRO ROZVADĚČE VČ. ZÁKLADOVÉHO DÍLU</t>
  </si>
  <si>
    <t>SOKL PRO ROZVADĚČE  VČ. ZÁKLADOVÉHO DÍLU - DODÁVKA A MONTÁŽ</t>
  </si>
  <si>
    <t>R899121</t>
  </si>
  <si>
    <t>OCHRANNÝ RÁM (KLEC) ROZVADĚČE, ŽÁROVĚ ZINKOVANÝ - DODÁVKA A MONTÁŽ</t>
  </si>
  <si>
    <t>Dodávka a montáž ochranné klece pro sestavu plastových pilířových rozvaděčů</t>
  </si>
  <si>
    <t>744633</t>
  </si>
  <si>
    <t>JISTIČ TŘÍPÓLOVÝ (10 KA) OD 13 DO 20 A</t>
  </si>
  <si>
    <t>1. Položka obsahuje:  – veškerý spojovací materiál vč. připojovacího vedení  – technický popis viz. projektová dokumentace  2. Položka neobsahuje:  X 3. Způsob měření: Udává se počet kusů kompletní konstrukce nebo práce.</t>
  </si>
  <si>
    <t>744O14</t>
  </si>
  <si>
    <t>ELEKTROMĚR</t>
  </si>
  <si>
    <t>R703411</t>
  </si>
  <si>
    <t>ELEKTROINSTALAČNÍ TRUBKA PLASTOVÁ VČETNĚ UPEVNĚNÍ A PŘÍSLUŠENSTVÍ DN PRŮMĚRU DO 25 MM</t>
  </si>
  <si>
    <t>1. Položka obsahuje:    
– přípravu podkladu pro osazení    
2. Položka neobsahuje:    
X    
3. Způsob měření:</t>
  </si>
  <si>
    <t>703511</t>
  </si>
  <si>
    <t>ELEKTROINSTALAČNÍ LIŠTA ŠÍŘKY DO 30 MM</t>
  </si>
  <si>
    <t>R743111</t>
  </si>
  <si>
    <t>OSVĚTLOVACÍ STOŽÁR SKLOPNÝ ŽÁROVĚ ZINKOVANÝ DÉLKY DO 6 M</t>
  </si>
  <si>
    <t>1. Položka obsahuje:    
– základovou konstrukci a veškeré příslušenství    
– připojovací svorkovnici ve třídě izolace II ( pro 2x svítidlo ) a kabelové vedení ke svítidlům    
– uzavírací nátěr, technický popis viz. projektová dokumentace    
2. Položka neobsahuje:    
– zemní práce, betonový základ, svítidlo, výložník    
3. Způsob měření:</t>
  </si>
  <si>
    <t>743164</t>
  </si>
  <si>
    <t>OSVĚTLOVACÍ STOŽÁR - PRUŽINOVÉ SKLOPNÉ ZAŘÍZENÍ</t>
  </si>
  <si>
    <t>R743AAA</t>
  </si>
  <si>
    <t>OSVĚTLOVACÍ STOŽÁR SKLOPNÝ VÝŠKY DO 6M - CHEMICKÉ KOTVENÍ</t>
  </si>
  <si>
    <t>Osvětlovací stožár sklopný výšky do 6m - chemické kotvení pro ukotvení jednoho stožáru - dodávka a montáž</t>
  </si>
  <si>
    <t>R743151</t>
  </si>
  <si>
    <t>OSVĚTLOVACÍ STOŽÁR - STOŽÁROVÁ ROZVODNICE S 1-2 JISTÍCÍMI PRVKY</t>
  </si>
  <si>
    <t>1. Položka obsahuje:  – veškeré příslušenství, technický popis viz. projektová dokumentace  2. Položka neobsahuje:  X 3. Způsob měření: Udává se počet kusů kompletní konstrukce nebo práce.</t>
  </si>
  <si>
    <t>R742G12</t>
  </si>
  <si>
    <t>KABEL NN DVOU- A TŘÍŽÍLOVÝ CU S PLASTOVOU IZOLACÍ OD 4 DO 16 MM2</t>
  </si>
  <si>
    <t>1. Položka obsahuje:    
– manipulace a uložení kabelu (do země, chráničky, kanálu, na rošty, na TV a pod.)    
2. Položka neobsahuje:    
– příchytky, spojky, koncovky, chráničky apod.    
3. Způsob měření:</t>
  </si>
  <si>
    <t>R742H12</t>
  </si>
  <si>
    <t>KABEL NN ČTYŘ- A PĚTIŽÍLOVÝ CU S PLASTOVOU IZOLACÍ OD 4 DO 16 MM2</t>
  </si>
  <si>
    <t>1. Položka obsahuje: – manipulace a uložení kabelu (do země, chráničky, kanálu, na rošty, na TV a pod.) 2. Položka neobsahuje: – příchytky, spojky, koncovky, chráničky apod. 3. Způsob měření:</t>
  </si>
  <si>
    <t>742L12</t>
  </si>
  <si>
    <t>UKONČENÍ DVOU AŽ PĚTIŽÍLOVÉHO KABELU V ROZVADĚČI NEBO NA PŘÍSTROJI OD 4 DO 16 MM2</t>
  </si>
  <si>
    <t>R75IJ12</t>
  </si>
  <si>
    <t>MĚŘENÍ A ZKOUŠENÍ KABELŮ, VČ. PROTOKOLŮ</t>
  </si>
  <si>
    <t>1. Položka obsahuje: – práce spojené s měřením specifikované kabelizace specifikovaným způsobem včetně potřebného drobného montážního materiálu – veškeré potřebné mechanizmy (měřicí přístroje a měřící příslušenství), včetně obsluhy, náklady na mzdy a přibližné (průměrné) náklady na pořízení potřebných materiálů včetně všech ostatních vedlejších nákladů 2. Položka neobsahuje: X 3. Způsob měření: Udává se vždy pár, tj. po dvou KUSech.</t>
  </si>
  <si>
    <t>743472</t>
  </si>
  <si>
    <t>SVÍTIDLO DRÁŽNÍ LED, MIN. IP 54, ELEKTRONICKÝ PŘEDŘADNÍK, PŘES 10 DO 25 W</t>
  </si>
  <si>
    <t>1. Položka obsahuje:  – zdroj a veškeré příslušenství  – technický popis viz. projektová dokumentace 2. Položka neobsahuje:  X 3. Způsob měření: Udává se počet kusů kompletní konstrukce nebo práce.</t>
  </si>
  <si>
    <t>R743486</t>
  </si>
  <si>
    <t>SVÍTIDLO DRÁŽNÍ - MONTÁŽ SVÍTIDLA NA OSVĚTLOVACÍ STOŽÁR DO VÝŠKY 15 M</t>
  </si>
  <si>
    <t>1. Položka obsahuje:    
– montáž zařízení    
2. Položka neobsahuje:    
X    
3. Způsob měření:</t>
  </si>
  <si>
    <t>743451</t>
  </si>
  <si>
    <t>SVÍTIDLO DRÁŽNÍ ZÁŘIVKOVÉ ANTIVANDAL KOVOVÉ, MIN. IP 65, TŘÍDA II, ELEKTRONICKÝ PŘEDŘADNÍK, DO 40 W</t>
  </si>
  <si>
    <t>743485</t>
  </si>
  <si>
    <t>SVÍTIDLO DRÁŽNÍ - MONTÁŽ NÁSTĚNNÉHO, PŘISAZENÉHO NEBO ZÁVĚSNÉHO SVÍTIDLA</t>
  </si>
  <si>
    <t>38</t>
  </si>
  <si>
    <t>747111</t>
  </si>
  <si>
    <t>KONTROLA SILOVÝCH ROZVADĚČŮ NN, 1 POLE</t>
  </si>
  <si>
    <t>747701</t>
  </si>
  <si>
    <t>DOKONČOVACÍ MONTÁŽNÍ PRÁCE NA ELEKTRICKÉM ZAŘÍZENÍ</t>
  </si>
  <si>
    <t>HOD</t>
  </si>
  <si>
    <t>40</t>
  </si>
  <si>
    <t>741911</t>
  </si>
  <si>
    <t>UZEMŇOVACÍ VODIČ V ZEMI FEZN DO 120 MM2</t>
  </si>
  <si>
    <t>1. Položka obsahuje: – přípravu podkladu pro osazení – měření, dělení, spojování, tvarování – ochranný nátěr spojů a při průchodu vodiče nad terén apod. dle příslušných norem 2. Položka neobsahuje: – zemní práce – ochranu vodiče - chráničky apod. 3. Způsob měření:</t>
  </si>
  <si>
    <t>741B11</t>
  </si>
  <si>
    <t>ZEMNÍCÍ TYČ FEZN DÉLKY DO 2 M</t>
  </si>
  <si>
    <t>R759999</t>
  </si>
  <si>
    <t>PODÍL PŘIDRUŽENÝCH MONTÁŽNÍCH PRACÍ A MATERIÁLU</t>
  </si>
  <si>
    <t>podíl přidružených motážních prací a materiálu</t>
  </si>
  <si>
    <t>Ostatní</t>
  </si>
  <si>
    <t>R29611</t>
  </si>
  <si>
    <t>OSTATNÍ POŽADAVKY - ODBORNÝ DOZOR</t>
  </si>
  <si>
    <t>Odborný dozor správce zařízení</t>
  </si>
  <si>
    <t>44</t>
  </si>
  <si>
    <t>R75E126</t>
  </si>
  <si>
    <t>OŽIVENÍ, NASTAVENÍ A ODZKOUŠENÍ SYSTÉMU</t>
  </si>
  <si>
    <t>45</t>
  </si>
  <si>
    <t>747541</t>
  </si>
  <si>
    <t>MĚŘENÍ INTENZITY OSVĚTLENÍ INSTALOVANÉHO V ROZSAHU TOHOTO SO/PS</t>
  </si>
  <si>
    <t>R747EDA</t>
  </si>
  <si>
    <t>VÝPOČET OSVĚTLENÍ</t>
  </si>
  <si>
    <t>VÝPOČET OSVĚTLENÍ - ZPRACOVÁNÍ VÝPOČTU, VČ. DOKUMENTACE</t>
  </si>
  <si>
    <t>747704</t>
  </si>
  <si>
    <t>ZAŠKOLENÍ OBSLUHY</t>
  </si>
  <si>
    <t>R75E1C7</t>
  </si>
  <si>
    <t>PROTOKOL UTZ</t>
  </si>
  <si>
    <t>1. Položka obsahuje: – protokol autorizovanou osobou podle požadavku ČSN, včetně hodnocení 2. Položka neobsahuje: X 3. Způsob měření:</t>
  </si>
  <si>
    <t>75E127</t>
  </si>
  <si>
    <t>CELKOVÁ PROHLÍDKA ZAŘÍZENÍ A VYHOTOVENÍ REVIZNÍ ZPRÁVY</t>
  </si>
  <si>
    <t>D.9.8</t>
  </si>
  <si>
    <t>SO 98-98 Všeobecný objekt</t>
  </si>
  <si>
    <t xml:space="preserve">  SO 98-98</t>
  </si>
  <si>
    <t>Všeobecný objekt</t>
  </si>
  <si>
    <t>SO 98-98</t>
  </si>
  <si>
    <t>ROST01</t>
  </si>
  <si>
    <t>Zajištění vydání osvědčení o shodě notifikovanou osobou</t>
  </si>
  <si>
    <t>Zajištění vydání osvědčení o shodě notifikovanou osobou v předepsaném rozsahu a počtu dle VTP a ZTP</t>
  </si>
  <si>
    <t>v předepsaném rozsahu a počtu dle VTP a ZTP</t>
  </si>
  <si>
    <t>"Položka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
Položka zahrnuje  všechny nezbytné práce, náklady a zařízení  včetně  všech doprav a pomocného materiálu nutných  pro uskutečnění dané činnosti."</t>
  </si>
  <si>
    <t>ROST02</t>
  </si>
  <si>
    <t>Osvědčení o bezpečnosti před uvedením do provozu</t>
  </si>
  <si>
    <t>Zajištění vydání osvědčení o bezpečnosti před uvedením do provozu.</t>
  </si>
  <si>
    <t>"Položka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
Položka zahrnuje  všechny nezbytné práce, náklady a zařízení  včetně  všech doprav a pomocného materiálu nutných  pro uskutečnění dané činnosti."</t>
  </si>
  <si>
    <t>ROST03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</si>
  <si>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</si>
  <si>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</si>
  <si>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</si>
  <si>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</si>
  <si>
    <t>DOKUMENTACE STAVBY</t>
  </si>
  <si>
    <t>RVSEOB01</t>
  </si>
  <si>
    <t>Dokumentace skutečného provedení stavby, geodetická část</t>
  </si>
  <si>
    <t>Vypracování vybrané části dokumentace skutečného provedení (DSPS)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</si>
  <si>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</si>
  <si>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RVSEOB02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</si>
  <si>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</si>
  <si>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</si>
  <si>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RVSEOB03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</si>
  <si>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</si>
  <si>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</si>
  <si>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Přístřešek řady IVOX dle Ž15 1.1 Přístřešek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</si>
</sst>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0"/>
      <name val="Arial"/>
    </font>
    <font>
      <b/>
      <sz val="16"/>
      <color rgb="FFFFFFFF"/>
      <name val="Arial"/>
    </font>
    <font>
      <b/>
      <sz val="16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0" fillId="3" borderId="1" xfId="6" applyFont="1" applyFill="1" applyBorder="1" applyAlignment="1">
      <alignment horizontal="center" vertical="center" wrapText="1"/>
    </xf>
    <xf numFmtId="0" fontId="0" fillId="0" borderId="0" xfId="6" applyFont="1" applyAlignment="1">
      <alignment vertical="center" wrapText="1"/>
    </xf>
    <xf numFmtId="0" fontId="0" fillId="2" borderId="0" xfId="6" applyFont="1" applyFill="1"/>
    <xf numFmtId="0" fontId="1" fillId="0" borderId="0" xfId="6" applyFont="1" applyAlignment="1">
      <alignment horizontal="center" vertical="center"/>
    </xf>
    <xf numFmtId="0" fontId="3" fillId="0" borderId="0" xfId="6" applyFont="1" applyAlignment="1">
      <alignment horizontal="right" vertical="center"/>
    </xf>
    <xf numFmtId="0" fontId="0" fillId="0" borderId="0" xfId="6" applyFont="1" applyAlignment="1">
      <alignment horizontal="right" vertical="center"/>
    </xf>
    <xf numFmtId="0" fontId="1" fillId="0" borderId="0" xfId="6" applyFont="1" applyAlignment="1">
      <alignment horizontal="right"/>
    </xf>
    <xf numFmtId="0" fontId="0" fillId="3" borderId="1" xfId="6" applyFont="1" applyFill="1" applyBorder="1" applyAlignment="1">
      <alignment horizontal="center"/>
    </xf>
    <xf numFmtId="4" fontId="0" fillId="0" borderId="0" xfId="6" applyNumberFormat="1" applyFont="1"/>
    <xf numFmtId="0" fontId="0" fillId="0" borderId="1" xfId="6" applyFont="1" applyBorder="1" applyAlignment="1">
      <alignment horizontal="left" vertical="top"/>
    </xf>
    <xf numFmtId="0" fontId="0" fillId="0" borderId="1" xfId="6" applyFont="1" applyBorder="1" applyAlignment="1">
      <alignment horizontal="left" vertical="top" wrapText="1"/>
    </xf>
    <xf numFmtId="0" fontId="0" fillId="0" borderId="1" xfId="6" applyFont="1" applyBorder="1" applyAlignment="1">
      <alignment horizontal="right" vertical="top"/>
    </xf>
    <xf numFmtId="4" fontId="0" fillId="0" borderId="1" xfId="6" applyNumberFormat="1" applyFont="1" applyBorder="1" applyAlignment="1">
      <alignment horizontal="right" vertical="top"/>
    </xf>
    <xf numFmtId="0" fontId="0" fillId="4" borderId="0" xfId="6" applyFont="1" applyFill="1"/>
    <xf numFmtId="0" fontId="0" fillId="0" borderId="1" xfId="6" applyFont="1" applyBorder="1" applyAlignment="1">
      <alignment horizontal="center" vertical="center"/>
    </xf>
    <xf numFmtId="0" fontId="0" fillId="2" borderId="2" xfId="6" applyFont="1" applyFill="1" applyBorder="1"/>
    <xf numFmtId="0" fontId="1" fillId="0" borderId="3" xfId="6" applyFont="1" applyBorder="1" applyAlignment="1">
      <alignment horizontal="center" vertical="center"/>
    </xf>
    <xf numFmtId="0" fontId="4" fillId="0" borderId="0" xfId="6" applyFont="1" applyAlignment="1">
      <alignment vertical="center"/>
    </xf>
    <xf numFmtId="0" fontId="0" fillId="4" borderId="2" xfId="6" applyFont="1" applyFill="1" applyBorder="1"/>
    <xf numFmtId="0" fontId="4" fillId="0" borderId="2" xfId="6" applyFont="1" applyBorder="1" applyAlignment="1">
      <alignment vertical="center"/>
    </xf>
    <xf numFmtId="0" fontId="1" fillId="0" borderId="4" xfId="6" applyFont="1" applyBorder="1" applyAlignment="1">
      <alignment horizontal="right" vertical="top"/>
    </xf>
    <xf numFmtId="4" fontId="0" fillId="0" borderId="4" xfId="6" applyNumberFormat="1" applyFont="1" applyBorder="1" applyAlignment="1">
      <alignment horizontal="center" vertical="top"/>
    </xf>
    <xf numFmtId="0" fontId="1" fillId="0" borderId="4" xfId="6" applyFont="1" applyBorder="1" applyAlignment="1">
      <alignment wrapText="1"/>
    </xf>
    <xf numFmtId="0" fontId="1" fillId="0" borderId="0" xfId="6" applyFont="1" applyAlignment="1">
      <alignment horizontal="right" vertical="top"/>
    </xf>
    <xf numFmtId="4" fontId="0" fillId="0" borderId="0" xfId="6" applyNumberFormat="1" applyFont="1" applyAlignment="1">
      <alignment horizontal="center" vertical="top"/>
    </xf>
    <xf numFmtId="0" fontId="1" fillId="0" borderId="0" xfId="6" applyFont="1" applyAlignment="1">
      <alignment wrapText="1"/>
    </xf>
    <xf numFmtId="0" fontId="0" fillId="0" borderId="0" xfId="6" applyFont="1" applyAlignment="1">
      <alignment horizontal="right" vertical="top"/>
    </xf>
    <xf numFmtId="0" fontId="0" fillId="0" borderId="0" xfId="6" applyFont="1" applyAlignment="1">
      <alignment vertical="top"/>
    </xf>
    <xf numFmtId="0" fontId="0" fillId="0" borderId="0" xfId="6" applyFont="1" applyAlignment="1">
      <alignment horizontal="center" vertical="top"/>
    </xf>
    <xf numFmtId="164" fontId="0" fillId="0" borderId="0" xfId="6" applyNumberFormat="1" applyFont="1" applyAlignment="1">
      <alignment horizontal="center" vertical="top"/>
    </xf>
    <xf numFmtId="4" fontId="0" fillId="5" borderId="0" xfId="6" applyNumberFormat="1" applyFont="1" applyFill="1" applyAlignment="1" applyProtection="1">
      <alignment horizontal="center" vertical="top"/>
      <protection locked="0"/>
    </xf>
    <xf numFmtId="0" fontId="0" fillId="0" borderId="0" xfId="6" applyFont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4" fontId="0" fillId="0" borderId="1" xfId="6" applyNumberFormat="1" applyFont="1" applyBorder="1" applyAlignment="1">
      <alignment horizontal="center" vertical="center"/>
    </xf>
    <xf numFmtId="0" fontId="0" fillId="0" borderId="0" xfId="0"/>
    <xf numFmtId="0" fontId="2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0" borderId="0" xfId="6" applyFont="1" applyAlignment="1">
      <alignment vertical="center" wrapText="1"/>
    </xf>
    <xf numFmtId="0" fontId="0" fillId="0" borderId="0" xfId="6" applyFont="1" applyAlignment="1">
      <alignment vertical="center" wrapText="1"/>
    </xf>
    <xf numFmtId="0" fontId="0" fillId="3" borderId="1" xfId="6" applyFont="1" applyFill="1" applyBorder="1" applyAlignment="1">
      <alignment horizontal="center" vertical="center" wrapText="1"/>
    </xf>
    <xf numFmtId="0" fontId="4" fillId="0" borderId="0" xfId="6" applyFont="1" applyAlignment="1">
      <alignment vertical="center" wrapText="1"/>
    </xf>
    <xf numFmtId="0" fontId="4" fillId="0" borderId="2" xfId="6" applyFont="1" applyBorder="1" applyAlignment="1">
      <alignment vertical="center" wrapText="1"/>
    </xf>
    <xf numFmtId="0" fontId="4" fillId="0" borderId="0" xfId="6" applyFont="1" applyAlignment="1">
      <alignment horizontal="right" vertic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B18" sqref="B18"/>
    </sheetView>
  </sheetViews>
  <sheetFormatPr defaultColWidth="9.1796875" defaultRowHeight="12.75" customHeight="1" x14ac:dyDescent="0.25"/>
  <cols>
    <col min="1" max="1" width="25.7265625" customWidth="1"/>
    <col min="2" max="2" width="66.7265625" customWidth="1"/>
    <col min="3" max="5" width="20.7265625" customWidth="1"/>
    <col min="6" max="6" width="30.7265625" customWidth="1"/>
  </cols>
  <sheetData>
    <row r="1" spans="1:6" ht="57" customHeight="1" x14ac:dyDescent="0.25">
      <c r="A1" s="35"/>
      <c r="B1" s="36" t="s">
        <v>1</v>
      </c>
      <c r="C1" s="3"/>
      <c r="D1" s="3"/>
      <c r="E1" s="3"/>
      <c r="F1" s="3"/>
    </row>
    <row r="2" spans="1:6" ht="20.149999999999999" customHeight="1" x14ac:dyDescent="0.25">
      <c r="A2" s="35"/>
      <c r="B2" s="37"/>
      <c r="C2" s="3"/>
      <c r="D2" s="3"/>
      <c r="E2" s="3"/>
      <c r="F2" s="3"/>
    </row>
    <row r="3" spans="1:6" ht="12.75" customHeight="1" x14ac:dyDescent="0.25">
      <c r="A3" s="35"/>
      <c r="B3" s="37"/>
      <c r="C3" s="3"/>
      <c r="D3" s="3"/>
      <c r="E3" s="3"/>
      <c r="F3" s="3"/>
    </row>
    <row r="4" spans="1:6" ht="40" customHeight="1" x14ac:dyDescent="0.25">
      <c r="A4" s="5" t="s">
        <v>2</v>
      </c>
      <c r="B4" s="38" t="s">
        <v>3</v>
      </c>
      <c r="C4" s="35"/>
      <c r="D4" s="35"/>
      <c r="E4" s="35"/>
      <c r="F4" s="4" t="s">
        <v>0</v>
      </c>
    </row>
    <row r="5" spans="1:6" ht="30" customHeight="1" x14ac:dyDescent="0.25">
      <c r="A5" s="6" t="s">
        <v>4</v>
      </c>
      <c r="B5" s="39" t="s">
        <v>5</v>
      </c>
      <c r="C5" s="35"/>
      <c r="D5" s="35"/>
      <c r="E5" s="35"/>
    </row>
    <row r="6" spans="1:6" ht="12.75" customHeight="1" x14ac:dyDescent="0.3">
      <c r="B6" s="7" t="s">
        <v>6</v>
      </c>
      <c r="C6" s="9">
        <f>0+C10+C12+C14+C16</f>
        <v>0</v>
      </c>
    </row>
    <row r="7" spans="1:6" ht="12.75" customHeight="1" x14ac:dyDescent="0.3">
      <c r="B7" s="7" t="s">
        <v>7</v>
      </c>
      <c r="C7" s="9">
        <f>0+E10+E12+E14+E16</f>
        <v>0</v>
      </c>
    </row>
    <row r="9" spans="1:6" ht="12.75" customHeight="1" x14ac:dyDescent="0.25">
      <c r="A9" s="8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</row>
    <row r="10" spans="1:6" ht="12.5" x14ac:dyDescent="0.25">
      <c r="A10" s="10" t="s">
        <v>14</v>
      </c>
      <c r="B10" s="11" t="s">
        <v>15</v>
      </c>
      <c r="C10" s="13">
        <f>0+C11</f>
        <v>0</v>
      </c>
      <c r="D10" s="13">
        <f t="shared" ref="D10:D17" si="0">C10*0.21</f>
        <v>0</v>
      </c>
      <c r="E10" s="13">
        <f>0+E11</f>
        <v>0</v>
      </c>
      <c r="F10" s="12">
        <f>0+F11</f>
        <v>44</v>
      </c>
    </row>
    <row r="11" spans="1:6" ht="12.5" x14ac:dyDescent="0.25">
      <c r="A11" s="10" t="s">
        <v>16</v>
      </c>
      <c r="B11" s="11" t="s">
        <v>17</v>
      </c>
      <c r="C11" s="13">
        <f>'SO 10-10-01'!K8+'SO 10-10-01'!M8</f>
        <v>0</v>
      </c>
      <c r="D11" s="13">
        <f t="shared" si="0"/>
        <v>0</v>
      </c>
      <c r="E11" s="13">
        <f>C11+D11</f>
        <v>0</v>
      </c>
      <c r="F11" s="12">
        <f>'SO 10-10-01'!T7</f>
        <v>44</v>
      </c>
    </row>
    <row r="12" spans="1:6" ht="12.5" x14ac:dyDescent="0.25">
      <c r="A12" s="10" t="s">
        <v>299</v>
      </c>
      <c r="B12" s="11" t="s">
        <v>300</v>
      </c>
      <c r="C12" s="13">
        <f>0+C13</f>
        <v>0</v>
      </c>
      <c r="D12" s="13">
        <f t="shared" si="0"/>
        <v>0</v>
      </c>
      <c r="E12" s="13">
        <f>0+E13</f>
        <v>0</v>
      </c>
      <c r="F12" s="12">
        <f>0+F13</f>
        <v>27</v>
      </c>
    </row>
    <row r="13" spans="1:6" ht="12.5" x14ac:dyDescent="0.25">
      <c r="A13" s="10" t="s">
        <v>301</v>
      </c>
      <c r="B13" s="11" t="s">
        <v>300</v>
      </c>
      <c r="C13" s="13">
        <f>'SO 10-12-01.1'!K8+'SO 10-12-01.1'!M8</f>
        <v>0</v>
      </c>
      <c r="D13" s="13">
        <f t="shared" si="0"/>
        <v>0</v>
      </c>
      <c r="E13" s="13">
        <f>C13+D13</f>
        <v>0</v>
      </c>
      <c r="F13" s="12">
        <f>'SO 10-12-01.1'!T7</f>
        <v>27</v>
      </c>
    </row>
    <row r="14" spans="1:6" ht="12.5" x14ac:dyDescent="0.25">
      <c r="A14" s="10" t="s">
        <v>411</v>
      </c>
      <c r="B14" s="11" t="s">
        <v>412</v>
      </c>
      <c r="C14" s="13">
        <f>0+C15</f>
        <v>0</v>
      </c>
      <c r="D14" s="13">
        <f t="shared" si="0"/>
        <v>0</v>
      </c>
      <c r="E14" s="13">
        <f>0+E15</f>
        <v>0</v>
      </c>
      <c r="F14" s="12">
        <f>0+F15</f>
        <v>49</v>
      </c>
    </row>
    <row r="15" spans="1:6" ht="12.5" x14ac:dyDescent="0.25">
      <c r="A15" s="10" t="s">
        <v>413</v>
      </c>
      <c r="B15" s="11" t="s">
        <v>414</v>
      </c>
      <c r="C15" s="13">
        <f>'SO 10-86-01'!K8+'SO 10-86-01'!M8</f>
        <v>0</v>
      </c>
      <c r="D15" s="13">
        <f t="shared" si="0"/>
        <v>0</v>
      </c>
      <c r="E15" s="13">
        <f>C15+D15</f>
        <v>0</v>
      </c>
      <c r="F15" s="12">
        <f>'SO 10-86-01'!T7</f>
        <v>49</v>
      </c>
    </row>
    <row r="16" spans="1:6" ht="12.5" x14ac:dyDescent="0.25">
      <c r="A16" s="10" t="s">
        <v>561</v>
      </c>
      <c r="B16" s="11" t="s">
        <v>562</v>
      </c>
      <c r="C16" s="13">
        <f>0+C17</f>
        <v>0</v>
      </c>
      <c r="D16" s="13">
        <f t="shared" si="0"/>
        <v>0</v>
      </c>
      <c r="E16" s="13">
        <f>0+E17</f>
        <v>0</v>
      </c>
      <c r="F16" s="12">
        <f>0+F17</f>
        <v>6</v>
      </c>
    </row>
    <row r="17" spans="1:6" ht="12.5" x14ac:dyDescent="0.25">
      <c r="A17" s="10" t="s">
        <v>563</v>
      </c>
      <c r="B17" s="11" t="s">
        <v>564</v>
      </c>
      <c r="C17" s="13">
        <f>'SO 98-98'!K8+'SO 98-98'!M8</f>
        <v>0</v>
      </c>
      <c r="D17" s="13">
        <f t="shared" si="0"/>
        <v>0</v>
      </c>
      <c r="E17" s="13">
        <f>C17+D17</f>
        <v>0</v>
      </c>
      <c r="F17" s="12">
        <f>'SO 98-98'!T7</f>
        <v>6</v>
      </c>
    </row>
  </sheetData>
  <sheetProtection password="923D" sheet="1" objects="1" scenarios="1"/>
  <mergeCells count="4">
    <mergeCell ref="A1:A3"/>
    <mergeCell ref="B1:B3"/>
    <mergeCell ref="B4:E4"/>
    <mergeCell ref="B5:E5"/>
  </mergeCells>
  <pageMargins left="0.75" right="0.75" top="1" bottom="1" header="0.5" footer="0.5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3"/>
  <sheetViews>
    <sheetView zoomScale="85" zoomScaleNormal="85" workbookViewId="0">
      <pane ySplit="7" topLeftCell="A138" activePane="bottomLeft" state="frozen"/>
      <selection pane="bottomLeft" activeCell="G91" sqref="G91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1" width="9.1796875" hidden="1" customWidth="1"/>
    <col min="12" max="14" width="16.7265625" customWidth="1"/>
    <col min="15" max="17" width="9.1796875" hidden="1" customWidth="1"/>
    <col min="19" max="19" width="30.7265625" customWidth="1"/>
  </cols>
  <sheetData>
    <row r="1" spans="1:20" ht="35.15" customHeight="1" x14ac:dyDescent="0.25">
      <c r="A1" s="14" t="s">
        <v>18</v>
      </c>
      <c r="B1" s="3"/>
      <c r="C1" s="35"/>
      <c r="D1" s="3"/>
      <c r="E1" s="36" t="s">
        <v>21</v>
      </c>
      <c r="F1" s="3"/>
      <c r="G1" s="3"/>
      <c r="H1" s="3"/>
      <c r="I1" s="3"/>
      <c r="J1" s="3"/>
      <c r="K1" s="3"/>
      <c r="L1" s="3"/>
      <c r="M1" s="3"/>
      <c r="N1" s="3"/>
      <c r="P1" t="s">
        <v>26</v>
      </c>
    </row>
    <row r="2" spans="1:20" ht="20.149999999999999" customHeight="1" x14ac:dyDescent="0.25">
      <c r="A2" s="14"/>
      <c r="B2" s="3"/>
      <c r="C2" s="35"/>
      <c r="D2" s="3"/>
      <c r="E2" s="37"/>
      <c r="F2" s="3"/>
      <c r="G2" s="3"/>
      <c r="H2" s="3"/>
      <c r="I2" s="3"/>
      <c r="J2" s="3"/>
      <c r="K2" s="3"/>
      <c r="L2" s="16"/>
      <c r="M2" s="16"/>
      <c r="N2" s="3"/>
      <c r="P2" t="s">
        <v>27</v>
      </c>
    </row>
    <row r="3" spans="1:20" ht="32.15" customHeight="1" x14ac:dyDescent="0.25">
      <c r="A3" s="14" t="s">
        <v>19</v>
      </c>
      <c r="B3" s="18" t="s">
        <v>22</v>
      </c>
      <c r="C3" s="43" t="s">
        <v>2</v>
      </c>
      <c r="D3" s="35"/>
      <c r="E3" s="41" t="s">
        <v>3</v>
      </c>
      <c r="F3" s="35"/>
      <c r="G3" s="35"/>
      <c r="H3" s="35"/>
      <c r="L3" s="15" t="s">
        <v>14</v>
      </c>
      <c r="M3" s="34">
        <f>Rekapitulace!C10</f>
        <v>0</v>
      </c>
      <c r="N3" s="17" t="s">
        <v>0</v>
      </c>
      <c r="O3" t="s">
        <v>23</v>
      </c>
      <c r="P3" t="s">
        <v>28</v>
      </c>
    </row>
    <row r="4" spans="1:20" ht="32.15" customHeight="1" x14ac:dyDescent="0.25">
      <c r="A4" s="19" t="s">
        <v>20</v>
      </c>
      <c r="B4" s="20" t="s">
        <v>29</v>
      </c>
      <c r="C4" s="43" t="s">
        <v>14</v>
      </c>
      <c r="D4" s="35"/>
      <c r="E4" s="42" t="s">
        <v>15</v>
      </c>
      <c r="F4" s="35"/>
      <c r="G4" s="35"/>
      <c r="H4" s="35"/>
      <c r="O4" t="s">
        <v>24</v>
      </c>
      <c r="P4" t="s">
        <v>28</v>
      </c>
    </row>
    <row r="5" spans="1:20" ht="12.75" customHeight="1" x14ac:dyDescent="0.25">
      <c r="A5" s="40" t="s">
        <v>30</v>
      </c>
      <c r="B5" s="40" t="s">
        <v>31</v>
      </c>
      <c r="C5" s="40" t="s">
        <v>32</v>
      </c>
      <c r="D5" s="40" t="s">
        <v>33</v>
      </c>
      <c r="E5" s="40" t="s">
        <v>34</v>
      </c>
      <c r="F5" s="40" t="s">
        <v>35</v>
      </c>
      <c r="G5" s="40" t="s">
        <v>36</v>
      </c>
      <c r="H5" s="40" t="s">
        <v>37</v>
      </c>
      <c r="I5" s="40" t="s">
        <v>38</v>
      </c>
      <c r="J5" s="1"/>
      <c r="K5" s="1"/>
      <c r="L5" s="40" t="s">
        <v>39</v>
      </c>
      <c r="M5" s="40"/>
      <c r="N5" s="40" t="s">
        <v>43</v>
      </c>
      <c r="O5" t="s">
        <v>25</v>
      </c>
      <c r="P5" t="s">
        <v>28</v>
      </c>
    </row>
    <row r="6" spans="1:20" ht="12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 t="s">
        <v>40</v>
      </c>
      <c r="K6" s="40"/>
      <c r="L6" s="40"/>
      <c r="M6" s="40"/>
      <c r="N6" s="40"/>
    </row>
    <row r="7" spans="1:20" ht="12.7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1" t="s">
        <v>41</v>
      </c>
      <c r="K7" s="1" t="s">
        <v>42</v>
      </c>
      <c r="L7" s="1" t="s">
        <v>41</v>
      </c>
      <c r="M7" s="1" t="s">
        <v>42</v>
      </c>
      <c r="N7" s="40"/>
      <c r="S7" t="s">
        <v>44</v>
      </c>
      <c r="T7">
        <f>COUNTIFS(L8:L190,"=0",A8:A190,"P")+COUNTIFS(L8:L190,"",A8:A190,"P")+SUM(Q8:Q190)</f>
        <v>44</v>
      </c>
    </row>
    <row r="8" spans="1:20" ht="13" x14ac:dyDescent="0.3">
      <c r="A8" t="s">
        <v>45</v>
      </c>
      <c r="C8" s="21" t="s">
        <v>46</v>
      </c>
      <c r="E8" s="23" t="s">
        <v>17</v>
      </c>
      <c r="J8" s="22">
        <f>0+J9+J30+J51+J68+J73+J82+J127+J136+J149</f>
        <v>0</v>
      </c>
      <c r="K8" s="22">
        <f>0+K9+K30+K51+K68+K73+K82+K127+K136+K149</f>
        <v>0</v>
      </c>
      <c r="L8" s="22">
        <f>0+L9+L30+L51+L68+L73+L82+L127+L136+L149</f>
        <v>0</v>
      </c>
      <c r="M8" s="22">
        <f>0+M9+M30+M51+M68+M73+M82+M127+M136+M149</f>
        <v>0</v>
      </c>
    </row>
    <row r="9" spans="1:20" ht="13" x14ac:dyDescent="0.3">
      <c r="A9" t="s">
        <v>47</v>
      </c>
      <c r="C9" s="24" t="s">
        <v>48</v>
      </c>
      <c r="E9" s="26" t="s">
        <v>49</v>
      </c>
      <c r="J9" s="25">
        <f>0</f>
        <v>0</v>
      </c>
      <c r="K9" s="25">
        <f>0</f>
        <v>0</v>
      </c>
      <c r="L9" s="25">
        <f>0+L10+L14+L18+L22+L26</f>
        <v>0</v>
      </c>
      <c r="M9" s="25">
        <f>0+M10+M14+M18+M22+M26</f>
        <v>0</v>
      </c>
    </row>
    <row r="10" spans="1:20" ht="25" x14ac:dyDescent="0.25">
      <c r="A10" t="s">
        <v>50</v>
      </c>
      <c r="B10" s="27" t="s">
        <v>28</v>
      </c>
      <c r="C10" s="27" t="s">
        <v>51</v>
      </c>
      <c r="D10" s="28" t="s">
        <v>52</v>
      </c>
      <c r="E10" s="2" t="s">
        <v>53</v>
      </c>
      <c r="F10" s="29" t="s">
        <v>54</v>
      </c>
      <c r="G10" s="30">
        <v>824.09699999999998</v>
      </c>
      <c r="H10" s="29">
        <v>0</v>
      </c>
      <c r="I10" s="29">
        <f>ROUND(G10*H10,6)</f>
        <v>0</v>
      </c>
      <c r="L10" s="31">
        <v>0</v>
      </c>
      <c r="M10" s="25">
        <f>ROUND(ROUND(L10,2)*ROUND(G10,3),2)</f>
        <v>0</v>
      </c>
      <c r="N10" s="29" t="s">
        <v>55</v>
      </c>
      <c r="O10">
        <f>(M10*21)/100</f>
        <v>0</v>
      </c>
      <c r="P10" t="s">
        <v>28</v>
      </c>
    </row>
    <row r="11" spans="1:20" ht="12.5" x14ac:dyDescent="0.25">
      <c r="A11" s="28" t="s">
        <v>56</v>
      </c>
      <c r="E11" s="32" t="s">
        <v>57</v>
      </c>
    </row>
    <row r="12" spans="1:20" ht="13" x14ac:dyDescent="0.25">
      <c r="A12" s="28" t="s">
        <v>58</v>
      </c>
      <c r="E12" s="33" t="s">
        <v>59</v>
      </c>
    </row>
    <row r="13" spans="1:20" ht="137.5" x14ac:dyDescent="0.25">
      <c r="A13" t="s">
        <v>60</v>
      </c>
      <c r="E13" s="32" t="s">
        <v>61</v>
      </c>
    </row>
    <row r="14" spans="1:20" ht="25" x14ac:dyDescent="0.25">
      <c r="A14" t="s">
        <v>50</v>
      </c>
      <c r="B14" s="27" t="s">
        <v>26</v>
      </c>
      <c r="C14" s="27" t="s">
        <v>62</v>
      </c>
      <c r="D14" s="28" t="s">
        <v>52</v>
      </c>
      <c r="E14" s="2" t="s">
        <v>63</v>
      </c>
      <c r="F14" s="29" t="s">
        <v>54</v>
      </c>
      <c r="G14" s="30">
        <v>1156.5719999999999</v>
      </c>
      <c r="H14" s="29">
        <v>0</v>
      </c>
      <c r="I14" s="29">
        <f>ROUND(G14*H14,6)</f>
        <v>0</v>
      </c>
      <c r="L14" s="31">
        <v>0</v>
      </c>
      <c r="M14" s="25">
        <f>ROUND(ROUND(L14,2)*ROUND(G14,3),2)</f>
        <v>0</v>
      </c>
      <c r="N14" s="29" t="s">
        <v>55</v>
      </c>
      <c r="O14">
        <f>(M14*21)/100</f>
        <v>0</v>
      </c>
      <c r="P14" t="s">
        <v>28</v>
      </c>
    </row>
    <row r="15" spans="1:20" ht="12.5" x14ac:dyDescent="0.25">
      <c r="A15" s="28" t="s">
        <v>56</v>
      </c>
      <c r="E15" s="32" t="s">
        <v>52</v>
      </c>
    </row>
    <row r="16" spans="1:20" ht="13" x14ac:dyDescent="0.25">
      <c r="A16" s="28" t="s">
        <v>58</v>
      </c>
      <c r="E16" s="33" t="s">
        <v>64</v>
      </c>
    </row>
    <row r="17" spans="1:16" ht="137.5" x14ac:dyDescent="0.25">
      <c r="A17" t="s">
        <v>60</v>
      </c>
      <c r="E17" s="32" t="s">
        <v>61</v>
      </c>
    </row>
    <row r="18" spans="1:16" ht="25" x14ac:dyDescent="0.25">
      <c r="A18" t="s">
        <v>50</v>
      </c>
      <c r="B18" s="27" t="s">
        <v>65</v>
      </c>
      <c r="C18" s="27" t="s">
        <v>66</v>
      </c>
      <c r="D18" s="28" t="s">
        <v>52</v>
      </c>
      <c r="E18" s="2" t="s">
        <v>67</v>
      </c>
      <c r="F18" s="29" t="s">
        <v>54</v>
      </c>
      <c r="G18" s="30">
        <v>153.44</v>
      </c>
      <c r="H18" s="29">
        <v>0</v>
      </c>
      <c r="I18" s="29">
        <f>ROUND(G18*H18,6)</f>
        <v>0</v>
      </c>
      <c r="L18" s="31">
        <v>0</v>
      </c>
      <c r="M18" s="25">
        <f>ROUND(ROUND(L18,2)*ROUND(G18,3),2)</f>
        <v>0</v>
      </c>
      <c r="N18" s="29" t="s">
        <v>55</v>
      </c>
      <c r="O18">
        <f>(M18*21)/100</f>
        <v>0</v>
      </c>
      <c r="P18" t="s">
        <v>28</v>
      </c>
    </row>
    <row r="19" spans="1:16" ht="12.5" x14ac:dyDescent="0.25">
      <c r="A19" s="28" t="s">
        <v>56</v>
      </c>
      <c r="E19" s="32" t="s">
        <v>68</v>
      </c>
    </row>
    <row r="20" spans="1:16" ht="13" x14ac:dyDescent="0.25">
      <c r="A20" s="28" t="s">
        <v>58</v>
      </c>
      <c r="E20" s="33" t="s">
        <v>69</v>
      </c>
    </row>
    <row r="21" spans="1:16" ht="137.5" x14ac:dyDescent="0.25">
      <c r="A21" t="s">
        <v>60</v>
      </c>
      <c r="E21" s="32" t="s">
        <v>61</v>
      </c>
    </row>
    <row r="22" spans="1:16" ht="25" x14ac:dyDescent="0.25">
      <c r="A22" t="s">
        <v>50</v>
      </c>
      <c r="B22" s="27" t="s">
        <v>70</v>
      </c>
      <c r="C22" s="27" t="s">
        <v>71</v>
      </c>
      <c r="D22" s="28" t="s">
        <v>52</v>
      </c>
      <c r="E22" s="2" t="s">
        <v>72</v>
      </c>
      <c r="F22" s="29" t="s">
        <v>54</v>
      </c>
      <c r="G22" s="30">
        <v>9.9000000000000005E-2</v>
      </c>
      <c r="H22" s="29">
        <v>0</v>
      </c>
      <c r="I22" s="29">
        <f>ROUND(G22*H22,6)</f>
        <v>0</v>
      </c>
      <c r="L22" s="31">
        <v>0</v>
      </c>
      <c r="M22" s="25">
        <f>ROUND(ROUND(L22,2)*ROUND(G22,3),2)</f>
        <v>0</v>
      </c>
      <c r="N22" s="29" t="s">
        <v>55</v>
      </c>
      <c r="O22">
        <f>(M22*21)/100</f>
        <v>0</v>
      </c>
      <c r="P22" t="s">
        <v>28</v>
      </c>
    </row>
    <row r="23" spans="1:16" ht="12.5" x14ac:dyDescent="0.25">
      <c r="A23" s="28" t="s">
        <v>56</v>
      </c>
      <c r="E23" s="32" t="s">
        <v>52</v>
      </c>
    </row>
    <row r="24" spans="1:16" ht="13" x14ac:dyDescent="0.25">
      <c r="A24" s="28" t="s">
        <v>58</v>
      </c>
      <c r="E24" s="33" t="s">
        <v>73</v>
      </c>
    </row>
    <row r="25" spans="1:16" ht="137.5" x14ac:dyDescent="0.25">
      <c r="A25" t="s">
        <v>60</v>
      </c>
      <c r="E25" s="32" t="s">
        <v>61</v>
      </c>
    </row>
    <row r="26" spans="1:16" ht="25" x14ac:dyDescent="0.25">
      <c r="A26" t="s">
        <v>50</v>
      </c>
      <c r="B26" s="27" t="s">
        <v>27</v>
      </c>
      <c r="C26" s="27" t="s">
        <v>74</v>
      </c>
      <c r="D26" s="28" t="s">
        <v>52</v>
      </c>
      <c r="E26" s="2" t="s">
        <v>75</v>
      </c>
      <c r="F26" s="29" t="s">
        <v>54</v>
      </c>
      <c r="G26" s="30">
        <v>0.19900000000000001</v>
      </c>
      <c r="H26" s="29">
        <v>0</v>
      </c>
      <c r="I26" s="29">
        <f>ROUND(G26*H26,6)</f>
        <v>0</v>
      </c>
      <c r="L26" s="31">
        <v>0</v>
      </c>
      <c r="M26" s="25">
        <f>ROUND(ROUND(L26,2)*ROUND(G26,3),2)</f>
        <v>0</v>
      </c>
      <c r="N26" s="29" t="s">
        <v>55</v>
      </c>
      <c r="O26">
        <f>(M26*21)/100</f>
        <v>0</v>
      </c>
      <c r="P26" t="s">
        <v>28</v>
      </c>
    </row>
    <row r="27" spans="1:16" ht="12.5" x14ac:dyDescent="0.25">
      <c r="A27" s="28" t="s">
        <v>56</v>
      </c>
      <c r="E27" s="32" t="s">
        <v>52</v>
      </c>
    </row>
    <row r="28" spans="1:16" ht="13" x14ac:dyDescent="0.25">
      <c r="A28" s="28" t="s">
        <v>58</v>
      </c>
      <c r="E28" s="33" t="s">
        <v>76</v>
      </c>
    </row>
    <row r="29" spans="1:16" ht="137.5" x14ac:dyDescent="0.25">
      <c r="A29" t="s">
        <v>60</v>
      </c>
      <c r="E29" s="32" t="s">
        <v>61</v>
      </c>
    </row>
    <row r="30" spans="1:16" ht="13" x14ac:dyDescent="0.3">
      <c r="A30" t="s">
        <v>47</v>
      </c>
      <c r="C30" s="24" t="s">
        <v>77</v>
      </c>
      <c r="E30" s="26" t="s">
        <v>78</v>
      </c>
      <c r="J30" s="25">
        <f>0</f>
        <v>0</v>
      </c>
      <c r="K30" s="25">
        <f>0</f>
        <v>0</v>
      </c>
      <c r="L30" s="25">
        <f>0+L31+L35+L39+L43+L47</f>
        <v>0</v>
      </c>
      <c r="M30" s="25">
        <f>0+M31+M35+M39+M43+M47</f>
        <v>0</v>
      </c>
    </row>
    <row r="31" spans="1:16" ht="12.5" x14ac:dyDescent="0.25">
      <c r="A31" t="s">
        <v>50</v>
      </c>
      <c r="B31" s="27" t="s">
        <v>79</v>
      </c>
      <c r="C31" s="27" t="s">
        <v>80</v>
      </c>
      <c r="D31" s="28" t="s">
        <v>52</v>
      </c>
      <c r="E31" s="2" t="s">
        <v>81</v>
      </c>
      <c r="F31" s="29" t="s">
        <v>82</v>
      </c>
      <c r="G31" s="30">
        <v>70</v>
      </c>
      <c r="H31" s="29">
        <v>0</v>
      </c>
      <c r="I31" s="29">
        <f>ROUND(G31*H31,6)</f>
        <v>0</v>
      </c>
      <c r="L31" s="31">
        <v>0</v>
      </c>
      <c r="M31" s="25">
        <f>ROUND(ROUND(L31,2)*ROUND(G31,3),2)</f>
        <v>0</v>
      </c>
      <c r="N31" s="29" t="s">
        <v>55</v>
      </c>
      <c r="O31">
        <f>(M31*21)/100</f>
        <v>0</v>
      </c>
      <c r="P31" t="s">
        <v>28</v>
      </c>
    </row>
    <row r="32" spans="1:16" ht="12.5" x14ac:dyDescent="0.25">
      <c r="A32" s="28" t="s">
        <v>56</v>
      </c>
      <c r="E32" s="32" t="s">
        <v>83</v>
      </c>
    </row>
    <row r="33" spans="1:16" ht="13" x14ac:dyDescent="0.25">
      <c r="A33" s="28" t="s">
        <v>58</v>
      </c>
      <c r="E33" s="33" t="s">
        <v>52</v>
      </c>
    </row>
    <row r="34" spans="1:16" ht="37.5" x14ac:dyDescent="0.25">
      <c r="A34" t="s">
        <v>60</v>
      </c>
      <c r="E34" s="32" t="s">
        <v>84</v>
      </c>
    </row>
    <row r="35" spans="1:16" ht="12.5" x14ac:dyDescent="0.25">
      <c r="A35" t="s">
        <v>50</v>
      </c>
      <c r="B35" s="27" t="s">
        <v>85</v>
      </c>
      <c r="C35" s="27" t="s">
        <v>86</v>
      </c>
      <c r="D35" s="28" t="s">
        <v>52</v>
      </c>
      <c r="E35" s="2" t="s">
        <v>87</v>
      </c>
      <c r="F35" s="29" t="s">
        <v>88</v>
      </c>
      <c r="G35" s="30">
        <v>35</v>
      </c>
      <c r="H35" s="29">
        <v>0</v>
      </c>
      <c r="I35" s="29">
        <f>ROUND(G35*H35,6)</f>
        <v>0</v>
      </c>
      <c r="L35" s="31">
        <v>0</v>
      </c>
      <c r="M35" s="25">
        <f>ROUND(ROUND(L35,2)*ROUND(G35,3),2)</f>
        <v>0</v>
      </c>
      <c r="N35" s="29" t="s">
        <v>55</v>
      </c>
      <c r="O35">
        <f>(M35*21)/100</f>
        <v>0</v>
      </c>
      <c r="P35" t="s">
        <v>28</v>
      </c>
    </row>
    <row r="36" spans="1:16" ht="12.5" x14ac:dyDescent="0.25">
      <c r="A36" s="28" t="s">
        <v>56</v>
      </c>
      <c r="E36" s="32" t="s">
        <v>89</v>
      </c>
    </row>
    <row r="37" spans="1:16" ht="13" x14ac:dyDescent="0.25">
      <c r="A37" s="28" t="s">
        <v>58</v>
      </c>
      <c r="E37" s="33" t="s">
        <v>52</v>
      </c>
    </row>
    <row r="38" spans="1:16" ht="75" x14ac:dyDescent="0.25">
      <c r="A38" t="s">
        <v>60</v>
      </c>
      <c r="E38" s="32" t="s">
        <v>90</v>
      </c>
    </row>
    <row r="39" spans="1:16" ht="12.5" x14ac:dyDescent="0.25">
      <c r="A39" t="s">
        <v>50</v>
      </c>
      <c r="B39" s="27" t="s">
        <v>91</v>
      </c>
      <c r="C39" s="27" t="s">
        <v>92</v>
      </c>
      <c r="D39" s="28" t="s">
        <v>52</v>
      </c>
      <c r="E39" s="2" t="s">
        <v>93</v>
      </c>
      <c r="F39" s="29" t="s">
        <v>94</v>
      </c>
      <c r="G39" s="30">
        <v>1049.779</v>
      </c>
      <c r="H39" s="29">
        <v>0</v>
      </c>
      <c r="I39" s="29">
        <f>ROUND(G39*H39,6)</f>
        <v>0</v>
      </c>
      <c r="L39" s="31">
        <v>0</v>
      </c>
      <c r="M39" s="25">
        <f>ROUND(ROUND(L39,2)*ROUND(G39,3),2)</f>
        <v>0</v>
      </c>
      <c r="N39" s="29" t="s">
        <v>55</v>
      </c>
      <c r="O39">
        <f>(M39*21)/100</f>
        <v>0</v>
      </c>
      <c r="P39" t="s">
        <v>28</v>
      </c>
    </row>
    <row r="40" spans="1:16" ht="12.5" x14ac:dyDescent="0.25">
      <c r="A40" s="28" t="s">
        <v>56</v>
      </c>
      <c r="E40" s="32" t="s">
        <v>95</v>
      </c>
    </row>
    <row r="41" spans="1:16" ht="104" x14ac:dyDescent="0.25">
      <c r="A41" s="28" t="s">
        <v>58</v>
      </c>
      <c r="E41" s="33" t="s">
        <v>96</v>
      </c>
    </row>
    <row r="42" spans="1:16" ht="362.5" x14ac:dyDescent="0.25">
      <c r="A42" t="s">
        <v>60</v>
      </c>
      <c r="E42" s="32" t="s">
        <v>97</v>
      </c>
    </row>
    <row r="43" spans="1:16" ht="12.5" x14ac:dyDescent="0.25">
      <c r="A43" t="s">
        <v>50</v>
      </c>
      <c r="B43" s="27" t="s">
        <v>98</v>
      </c>
      <c r="C43" s="27" t="s">
        <v>99</v>
      </c>
      <c r="D43" s="28" t="s">
        <v>52</v>
      </c>
      <c r="E43" s="2" t="s">
        <v>100</v>
      </c>
      <c r="F43" s="29" t="s">
        <v>94</v>
      </c>
      <c r="G43" s="30">
        <v>125.379</v>
      </c>
      <c r="H43" s="29">
        <v>0</v>
      </c>
      <c r="I43" s="29">
        <f>ROUND(G43*H43,6)</f>
        <v>0</v>
      </c>
      <c r="L43" s="31">
        <v>0</v>
      </c>
      <c r="M43" s="25">
        <f>ROUND(ROUND(L43,2)*ROUND(G43,3),2)</f>
        <v>0</v>
      </c>
      <c r="N43" s="29" t="s">
        <v>55</v>
      </c>
      <c r="O43">
        <f>(M43*21)/100</f>
        <v>0</v>
      </c>
      <c r="P43" t="s">
        <v>28</v>
      </c>
    </row>
    <row r="44" spans="1:16" ht="12.5" x14ac:dyDescent="0.25">
      <c r="A44" s="28" t="s">
        <v>56</v>
      </c>
      <c r="E44" s="32" t="s">
        <v>101</v>
      </c>
    </row>
    <row r="45" spans="1:16" ht="52" x14ac:dyDescent="0.25">
      <c r="A45" s="28" t="s">
        <v>58</v>
      </c>
      <c r="E45" s="33" t="s">
        <v>102</v>
      </c>
    </row>
    <row r="46" spans="1:16" ht="300" x14ac:dyDescent="0.25">
      <c r="A46" t="s">
        <v>60</v>
      </c>
      <c r="E46" s="32" t="s">
        <v>103</v>
      </c>
    </row>
    <row r="47" spans="1:16" ht="12.5" x14ac:dyDescent="0.25">
      <c r="A47" t="s">
        <v>50</v>
      </c>
      <c r="B47" s="27" t="s">
        <v>104</v>
      </c>
      <c r="C47" s="27" t="s">
        <v>105</v>
      </c>
      <c r="D47" s="28" t="s">
        <v>52</v>
      </c>
      <c r="E47" s="2" t="s">
        <v>106</v>
      </c>
      <c r="F47" s="29" t="s">
        <v>94</v>
      </c>
      <c r="G47" s="30">
        <v>125.379</v>
      </c>
      <c r="H47" s="29">
        <v>0</v>
      </c>
      <c r="I47" s="29">
        <f>ROUND(G47*H47,6)</f>
        <v>0</v>
      </c>
      <c r="L47" s="31">
        <v>0</v>
      </c>
      <c r="M47" s="25">
        <f>ROUND(ROUND(L47,2)*ROUND(G47,3),2)</f>
        <v>0</v>
      </c>
      <c r="N47" s="29" t="s">
        <v>55</v>
      </c>
      <c r="O47">
        <f>(M47*21)/100</f>
        <v>0</v>
      </c>
      <c r="P47" t="s">
        <v>28</v>
      </c>
    </row>
    <row r="48" spans="1:16" ht="12.5" x14ac:dyDescent="0.25">
      <c r="A48" s="28" t="s">
        <v>56</v>
      </c>
      <c r="E48" s="32" t="s">
        <v>52</v>
      </c>
    </row>
    <row r="49" spans="1:16" ht="52" x14ac:dyDescent="0.25">
      <c r="A49" s="28" t="s">
        <v>58</v>
      </c>
      <c r="E49" s="33" t="s">
        <v>102</v>
      </c>
    </row>
    <row r="50" spans="1:16" ht="237.5" x14ac:dyDescent="0.25">
      <c r="A50" t="s">
        <v>60</v>
      </c>
      <c r="E50" s="32" t="s">
        <v>107</v>
      </c>
    </row>
    <row r="51" spans="1:16" ht="13" x14ac:dyDescent="0.3">
      <c r="A51" t="s">
        <v>47</v>
      </c>
      <c r="C51" s="24" t="s">
        <v>28</v>
      </c>
      <c r="E51" s="26" t="s">
        <v>108</v>
      </c>
      <c r="J51" s="25">
        <f>0</f>
        <v>0</v>
      </c>
      <c r="K51" s="25">
        <f>0</f>
        <v>0</v>
      </c>
      <c r="L51" s="25">
        <f>0+L52+L56+L60+L64</f>
        <v>0</v>
      </c>
      <c r="M51" s="25">
        <f>0+M52+M56+M60+M64</f>
        <v>0</v>
      </c>
    </row>
    <row r="52" spans="1:16" ht="12.5" x14ac:dyDescent="0.25">
      <c r="A52" t="s">
        <v>50</v>
      </c>
      <c r="B52" s="27" t="s">
        <v>109</v>
      </c>
      <c r="C52" s="27" t="s">
        <v>110</v>
      </c>
      <c r="D52" s="28" t="s">
        <v>52</v>
      </c>
      <c r="E52" s="2" t="s">
        <v>111</v>
      </c>
      <c r="F52" s="29" t="s">
        <v>112</v>
      </c>
      <c r="G52" s="30">
        <v>269</v>
      </c>
      <c r="H52" s="29">
        <v>0</v>
      </c>
      <c r="I52" s="29">
        <f>ROUND(G52*H52,6)</f>
        <v>0</v>
      </c>
      <c r="L52" s="31">
        <v>0</v>
      </c>
      <c r="M52" s="25">
        <f>ROUND(ROUND(L52,2)*ROUND(G52,3),2)</f>
        <v>0</v>
      </c>
      <c r="N52" s="29" t="s">
        <v>55</v>
      </c>
      <c r="O52">
        <f>(M52*21)/100</f>
        <v>0</v>
      </c>
      <c r="P52" t="s">
        <v>28</v>
      </c>
    </row>
    <row r="53" spans="1:16" ht="12.5" x14ac:dyDescent="0.25">
      <c r="A53" s="28" t="s">
        <v>56</v>
      </c>
      <c r="E53" s="32" t="s">
        <v>113</v>
      </c>
    </row>
    <row r="54" spans="1:16" ht="13" x14ac:dyDescent="0.25">
      <c r="A54" s="28" t="s">
        <v>58</v>
      </c>
      <c r="E54" s="33" t="s">
        <v>52</v>
      </c>
    </row>
    <row r="55" spans="1:16" ht="162.5" x14ac:dyDescent="0.25">
      <c r="A55" t="s">
        <v>60</v>
      </c>
      <c r="E55" s="32" t="s">
        <v>114</v>
      </c>
    </row>
    <row r="56" spans="1:16" ht="12.5" x14ac:dyDescent="0.25">
      <c r="A56" t="s">
        <v>50</v>
      </c>
      <c r="B56" s="27" t="s">
        <v>115</v>
      </c>
      <c r="C56" s="27" t="s">
        <v>116</v>
      </c>
      <c r="D56" s="28" t="s">
        <v>52</v>
      </c>
      <c r="E56" s="2" t="s">
        <v>117</v>
      </c>
      <c r="F56" s="29" t="s">
        <v>94</v>
      </c>
      <c r="G56" s="30">
        <v>32.384999999999998</v>
      </c>
      <c r="H56" s="29">
        <v>0</v>
      </c>
      <c r="I56" s="29">
        <f>ROUND(G56*H56,6)</f>
        <v>0</v>
      </c>
      <c r="L56" s="31">
        <v>0</v>
      </c>
      <c r="M56" s="25">
        <f>ROUND(ROUND(L56,2)*ROUND(G56,3),2)</f>
        <v>0</v>
      </c>
      <c r="N56" s="29" t="s">
        <v>55</v>
      </c>
      <c r="O56">
        <f>(M56*21)/100</f>
        <v>0</v>
      </c>
      <c r="P56" t="s">
        <v>28</v>
      </c>
    </row>
    <row r="57" spans="1:16" ht="25" x14ac:dyDescent="0.25">
      <c r="A57" s="28" t="s">
        <v>56</v>
      </c>
      <c r="E57" s="32" t="s">
        <v>118</v>
      </c>
    </row>
    <row r="58" spans="1:16" ht="65" x14ac:dyDescent="0.25">
      <c r="A58" s="28" t="s">
        <v>58</v>
      </c>
      <c r="E58" s="33" t="s">
        <v>119</v>
      </c>
    </row>
    <row r="59" spans="1:16" ht="350" x14ac:dyDescent="0.25">
      <c r="A59" t="s">
        <v>60</v>
      </c>
      <c r="E59" s="32" t="s">
        <v>120</v>
      </c>
    </row>
    <row r="60" spans="1:16" ht="12.5" x14ac:dyDescent="0.25">
      <c r="A60" t="s">
        <v>50</v>
      </c>
      <c r="B60" s="27" t="s">
        <v>121</v>
      </c>
      <c r="C60" s="27" t="s">
        <v>122</v>
      </c>
      <c r="D60" s="28" t="s">
        <v>52</v>
      </c>
      <c r="E60" s="2" t="s">
        <v>123</v>
      </c>
      <c r="F60" s="29" t="s">
        <v>94</v>
      </c>
      <c r="G60" s="30">
        <v>0.14699999999999999</v>
      </c>
      <c r="H60" s="29">
        <v>0</v>
      </c>
      <c r="I60" s="29">
        <f>ROUND(G60*H60,6)</f>
        <v>0</v>
      </c>
      <c r="L60" s="31">
        <v>0</v>
      </c>
      <c r="M60" s="25">
        <f>ROUND(ROUND(L60,2)*ROUND(G60,3),2)</f>
        <v>0</v>
      </c>
      <c r="N60" s="29" t="s">
        <v>55</v>
      </c>
      <c r="O60">
        <f>(M60*21)/100</f>
        <v>0</v>
      </c>
      <c r="P60" t="s">
        <v>28</v>
      </c>
    </row>
    <row r="61" spans="1:16" ht="12.5" x14ac:dyDescent="0.25">
      <c r="A61" s="28" t="s">
        <v>56</v>
      </c>
      <c r="E61" s="32" t="s">
        <v>124</v>
      </c>
    </row>
    <row r="62" spans="1:16" ht="13" x14ac:dyDescent="0.25">
      <c r="A62" s="28" t="s">
        <v>58</v>
      </c>
      <c r="E62" s="33" t="s">
        <v>125</v>
      </c>
    </row>
    <row r="63" spans="1:16" ht="350" x14ac:dyDescent="0.25">
      <c r="A63" t="s">
        <v>60</v>
      </c>
      <c r="E63" s="32" t="s">
        <v>120</v>
      </c>
    </row>
    <row r="64" spans="1:16" ht="12.5" x14ac:dyDescent="0.25">
      <c r="A64" t="s">
        <v>50</v>
      </c>
      <c r="B64" s="27" t="s">
        <v>126</v>
      </c>
      <c r="C64" s="27" t="s">
        <v>127</v>
      </c>
      <c r="D64" s="28" t="s">
        <v>52</v>
      </c>
      <c r="E64" s="2" t="s">
        <v>128</v>
      </c>
      <c r="F64" s="29" t="s">
        <v>82</v>
      </c>
      <c r="G64" s="30">
        <v>30</v>
      </c>
      <c r="H64" s="29">
        <v>0</v>
      </c>
      <c r="I64" s="29">
        <f>ROUND(G64*H64,6)</f>
        <v>0</v>
      </c>
      <c r="L64" s="31">
        <v>0</v>
      </c>
      <c r="M64" s="25">
        <f>ROUND(ROUND(L64,2)*ROUND(G64,3),2)</f>
        <v>0</v>
      </c>
      <c r="N64" s="29" t="s">
        <v>55</v>
      </c>
      <c r="O64">
        <f>(M64*21)/100</f>
        <v>0</v>
      </c>
      <c r="P64" t="s">
        <v>28</v>
      </c>
    </row>
    <row r="65" spans="1:16" ht="12.5" x14ac:dyDescent="0.25">
      <c r="A65" s="28" t="s">
        <v>56</v>
      </c>
      <c r="E65" s="32" t="s">
        <v>129</v>
      </c>
    </row>
    <row r="66" spans="1:16" ht="13" x14ac:dyDescent="0.25">
      <c r="A66" s="28" t="s">
        <v>58</v>
      </c>
      <c r="E66" s="33" t="s">
        <v>130</v>
      </c>
    </row>
    <row r="67" spans="1:16" ht="100" x14ac:dyDescent="0.25">
      <c r="A67" t="s">
        <v>60</v>
      </c>
      <c r="E67" s="32" t="s">
        <v>131</v>
      </c>
    </row>
    <row r="68" spans="1:16" ht="13" x14ac:dyDescent="0.3">
      <c r="A68" t="s">
        <v>47</v>
      </c>
      <c r="C68" s="24" t="s">
        <v>26</v>
      </c>
      <c r="E68" s="26" t="s">
        <v>132</v>
      </c>
      <c r="J68" s="25">
        <f>0</f>
        <v>0</v>
      </c>
      <c r="K68" s="25">
        <f>0</f>
        <v>0</v>
      </c>
      <c r="L68" s="25">
        <f>0+L69</f>
        <v>0</v>
      </c>
      <c r="M68" s="25">
        <f>0+M69</f>
        <v>0</v>
      </c>
    </row>
    <row r="69" spans="1:16" ht="12.5" x14ac:dyDescent="0.25">
      <c r="A69" t="s">
        <v>50</v>
      </c>
      <c r="B69" s="27" t="s">
        <v>133</v>
      </c>
      <c r="C69" s="27" t="s">
        <v>134</v>
      </c>
      <c r="D69" s="28" t="s">
        <v>52</v>
      </c>
      <c r="E69" s="2" t="s">
        <v>135</v>
      </c>
      <c r="F69" s="29" t="s">
        <v>94</v>
      </c>
      <c r="G69" s="30">
        <v>2.0350000000000001</v>
      </c>
      <c r="H69" s="29">
        <v>0</v>
      </c>
      <c r="I69" s="29">
        <f>ROUND(G69*H69,6)</f>
        <v>0</v>
      </c>
      <c r="L69" s="31">
        <v>0</v>
      </c>
      <c r="M69" s="25">
        <f>ROUND(ROUND(L69,2)*ROUND(G69,3),2)</f>
        <v>0</v>
      </c>
      <c r="N69" s="29" t="s">
        <v>55</v>
      </c>
      <c r="O69">
        <f>(M69*21)/100</f>
        <v>0</v>
      </c>
      <c r="P69" t="s">
        <v>28</v>
      </c>
    </row>
    <row r="70" spans="1:16" ht="12.5" x14ac:dyDescent="0.25">
      <c r="A70" s="28" t="s">
        <v>56</v>
      </c>
      <c r="E70" s="32" t="s">
        <v>136</v>
      </c>
    </row>
    <row r="71" spans="1:16" ht="13" x14ac:dyDescent="0.25">
      <c r="A71" s="28" t="s">
        <v>58</v>
      </c>
      <c r="E71" s="33" t="s">
        <v>137</v>
      </c>
    </row>
    <row r="72" spans="1:16" ht="350" x14ac:dyDescent="0.25">
      <c r="A72" t="s">
        <v>60</v>
      </c>
      <c r="E72" s="32" t="s">
        <v>138</v>
      </c>
    </row>
    <row r="73" spans="1:16" ht="13" x14ac:dyDescent="0.3">
      <c r="A73" t="s">
        <v>47</v>
      </c>
      <c r="C73" s="24" t="s">
        <v>65</v>
      </c>
      <c r="E73" s="26" t="s">
        <v>139</v>
      </c>
      <c r="J73" s="25">
        <f>0</f>
        <v>0</v>
      </c>
      <c r="K73" s="25">
        <f>0</f>
        <v>0</v>
      </c>
      <c r="L73" s="25">
        <f>0+L74+L78</f>
        <v>0</v>
      </c>
      <c r="M73" s="25">
        <f>0+M74+M78</f>
        <v>0</v>
      </c>
    </row>
    <row r="74" spans="1:16" ht="12.5" x14ac:dyDescent="0.25">
      <c r="A74" t="s">
        <v>50</v>
      </c>
      <c r="B74" s="27" t="s">
        <v>140</v>
      </c>
      <c r="C74" s="27" t="s">
        <v>141</v>
      </c>
      <c r="D74" s="28" t="s">
        <v>52</v>
      </c>
      <c r="E74" s="2" t="s">
        <v>142</v>
      </c>
      <c r="F74" s="29" t="s">
        <v>94</v>
      </c>
      <c r="G74" s="30">
        <v>2.4500000000000002</v>
      </c>
      <c r="H74" s="29">
        <v>0</v>
      </c>
      <c r="I74" s="29">
        <f>ROUND(G74*H74,6)</f>
        <v>0</v>
      </c>
      <c r="L74" s="31">
        <v>0</v>
      </c>
      <c r="M74" s="25">
        <f>ROUND(ROUND(L74,2)*ROUND(G74,3),2)</f>
        <v>0</v>
      </c>
      <c r="N74" s="29" t="s">
        <v>55</v>
      </c>
      <c r="O74">
        <f>(M74*21)/100</f>
        <v>0</v>
      </c>
      <c r="P74" t="s">
        <v>28</v>
      </c>
    </row>
    <row r="75" spans="1:16" ht="12.5" x14ac:dyDescent="0.25">
      <c r="A75" s="28" t="s">
        <v>56</v>
      </c>
      <c r="E75" s="32" t="s">
        <v>143</v>
      </c>
    </row>
    <row r="76" spans="1:16" ht="13" x14ac:dyDescent="0.25">
      <c r="A76" s="28" t="s">
        <v>58</v>
      </c>
      <c r="E76" s="33" t="s">
        <v>144</v>
      </c>
    </row>
    <row r="77" spans="1:16" ht="362.5" x14ac:dyDescent="0.25">
      <c r="A77" t="s">
        <v>60</v>
      </c>
      <c r="E77" s="32" t="s">
        <v>145</v>
      </c>
    </row>
    <row r="78" spans="1:16" ht="12.5" x14ac:dyDescent="0.25">
      <c r="A78" t="s">
        <v>50</v>
      </c>
      <c r="B78" s="27" t="s">
        <v>146</v>
      </c>
      <c r="C78" s="27" t="s">
        <v>147</v>
      </c>
      <c r="D78" s="28" t="s">
        <v>52</v>
      </c>
      <c r="E78" s="2" t="s">
        <v>148</v>
      </c>
      <c r="F78" s="29" t="s">
        <v>94</v>
      </c>
      <c r="G78" s="30">
        <v>1.2</v>
      </c>
      <c r="H78" s="29">
        <v>0</v>
      </c>
      <c r="I78" s="29">
        <f>ROUND(G78*H78,6)</f>
        <v>0</v>
      </c>
      <c r="L78" s="31">
        <v>0</v>
      </c>
      <c r="M78" s="25">
        <f>ROUND(ROUND(L78,2)*ROUND(G78,3),2)</f>
        <v>0</v>
      </c>
      <c r="N78" s="29" t="s">
        <v>55</v>
      </c>
      <c r="O78">
        <f>(M78*21)/100</f>
        <v>0</v>
      </c>
      <c r="P78" t="s">
        <v>28</v>
      </c>
    </row>
    <row r="79" spans="1:16" ht="12.5" x14ac:dyDescent="0.25">
      <c r="A79" s="28" t="s">
        <v>56</v>
      </c>
      <c r="E79" s="32" t="s">
        <v>149</v>
      </c>
    </row>
    <row r="80" spans="1:16" ht="13" x14ac:dyDescent="0.25">
      <c r="A80" s="28" t="s">
        <v>58</v>
      </c>
      <c r="E80" s="33" t="s">
        <v>150</v>
      </c>
    </row>
    <row r="81" spans="1:16" ht="100" x14ac:dyDescent="0.25">
      <c r="A81" t="s">
        <v>60</v>
      </c>
      <c r="E81" s="32" t="s">
        <v>151</v>
      </c>
    </row>
    <row r="82" spans="1:16" ht="13" x14ac:dyDescent="0.3">
      <c r="A82" t="s">
        <v>47</v>
      </c>
      <c r="C82" s="24" t="s">
        <v>70</v>
      </c>
      <c r="E82" s="26" t="s">
        <v>152</v>
      </c>
      <c r="J82" s="25">
        <f>0</f>
        <v>0</v>
      </c>
      <c r="K82" s="25">
        <f>0</f>
        <v>0</v>
      </c>
      <c r="L82" s="25">
        <f>0+L83+L87+L91+L95+L99+L103+L107+L111+L115+L119+L123</f>
        <v>0</v>
      </c>
      <c r="M82" s="25">
        <f>0+M83+M87+M91+M95+M99+M103+M107+M111+M115+M119+M123</f>
        <v>0</v>
      </c>
    </row>
    <row r="83" spans="1:16" ht="25" x14ac:dyDescent="0.25">
      <c r="A83" t="s">
        <v>50</v>
      </c>
      <c r="B83" s="27" t="s">
        <v>153</v>
      </c>
      <c r="C83" s="27" t="s">
        <v>154</v>
      </c>
      <c r="D83" s="28" t="s">
        <v>52</v>
      </c>
      <c r="E83" s="2" t="s">
        <v>155</v>
      </c>
      <c r="F83" s="29" t="s">
        <v>94</v>
      </c>
      <c r="G83" s="30">
        <v>579.89700000000005</v>
      </c>
      <c r="H83" s="29">
        <v>0</v>
      </c>
      <c r="I83" s="29">
        <f>ROUND(G83*H83,6)</f>
        <v>0</v>
      </c>
      <c r="L83" s="31">
        <v>0</v>
      </c>
      <c r="M83" s="25">
        <f>ROUND(ROUND(L83,2)*ROUND(G83,3),2)</f>
        <v>0</v>
      </c>
      <c r="N83" s="29" t="s">
        <v>55</v>
      </c>
      <c r="O83">
        <f>(M83*21)/100</f>
        <v>0</v>
      </c>
      <c r="P83" t="s">
        <v>28</v>
      </c>
    </row>
    <row r="84" spans="1:16" ht="12.5" x14ac:dyDescent="0.25">
      <c r="A84" s="28" t="s">
        <v>56</v>
      </c>
      <c r="E84" s="32" t="s">
        <v>156</v>
      </c>
    </row>
    <row r="85" spans="1:16" ht="78" x14ac:dyDescent="0.25">
      <c r="A85" s="28" t="s">
        <v>58</v>
      </c>
      <c r="E85" s="33" t="s">
        <v>157</v>
      </c>
    </row>
    <row r="86" spans="1:16" ht="250" x14ac:dyDescent="0.25">
      <c r="A86" t="s">
        <v>60</v>
      </c>
      <c r="E86" s="32" t="s">
        <v>158</v>
      </c>
    </row>
    <row r="87" spans="1:16" ht="25" x14ac:dyDescent="0.25">
      <c r="A87" t="s">
        <v>50</v>
      </c>
      <c r="B87" s="27" t="s">
        <v>159</v>
      </c>
      <c r="C87" s="27" t="s">
        <v>160</v>
      </c>
      <c r="D87" s="28" t="s">
        <v>52</v>
      </c>
      <c r="E87" s="2" t="s">
        <v>161</v>
      </c>
      <c r="F87" s="29" t="s">
        <v>82</v>
      </c>
      <c r="G87" s="30">
        <v>3636</v>
      </c>
      <c r="H87" s="29">
        <v>0</v>
      </c>
      <c r="I87" s="29">
        <f>ROUND(G87*H87,6)</f>
        <v>0</v>
      </c>
      <c r="L87" s="31">
        <v>0</v>
      </c>
      <c r="M87" s="25">
        <f>ROUND(ROUND(L87,2)*ROUND(G87,3),2)</f>
        <v>0</v>
      </c>
      <c r="N87" s="29" t="s">
        <v>55</v>
      </c>
      <c r="O87">
        <f>(M87*21)/100</f>
        <v>0</v>
      </c>
      <c r="P87" t="s">
        <v>28</v>
      </c>
    </row>
    <row r="88" spans="1:16" ht="12.5" x14ac:dyDescent="0.25">
      <c r="A88" s="28" t="s">
        <v>56</v>
      </c>
      <c r="E88" s="32" t="s">
        <v>52</v>
      </c>
    </row>
    <row r="89" spans="1:16" ht="78" x14ac:dyDescent="0.25">
      <c r="A89" s="28" t="s">
        <v>58</v>
      </c>
      <c r="E89" s="33" t="s">
        <v>162</v>
      </c>
    </row>
    <row r="90" spans="1:16" ht="175" x14ac:dyDescent="0.25">
      <c r="A90" t="s">
        <v>60</v>
      </c>
      <c r="E90" s="32" t="s">
        <v>163</v>
      </c>
    </row>
    <row r="91" spans="1:16" ht="12.5" x14ac:dyDescent="0.25">
      <c r="A91" t="s">
        <v>50</v>
      </c>
      <c r="B91" s="27" t="s">
        <v>164</v>
      </c>
      <c r="C91" s="27" t="s">
        <v>165</v>
      </c>
      <c r="D91" s="28" t="s">
        <v>52</v>
      </c>
      <c r="E91" s="2" t="s">
        <v>166</v>
      </c>
      <c r="F91" s="29" t="s">
        <v>94</v>
      </c>
      <c r="G91" s="30">
        <v>845.98199999999997</v>
      </c>
      <c r="H91" s="29">
        <v>0</v>
      </c>
      <c r="I91" s="29">
        <f>ROUND(G91*H91,6)</f>
        <v>0</v>
      </c>
      <c r="L91" s="31">
        <v>0</v>
      </c>
      <c r="M91" s="25">
        <f>ROUND(ROUND(L91,2)*ROUND(G91,3),2)</f>
        <v>0</v>
      </c>
      <c r="N91" s="29" t="s">
        <v>55</v>
      </c>
      <c r="O91">
        <f>(M91*21)/100</f>
        <v>0</v>
      </c>
      <c r="P91" t="s">
        <v>28</v>
      </c>
    </row>
    <row r="92" spans="1:16" ht="12.5" x14ac:dyDescent="0.25">
      <c r="A92" s="28" t="s">
        <v>56</v>
      </c>
      <c r="E92" s="32" t="s">
        <v>167</v>
      </c>
    </row>
    <row r="93" spans="1:16" ht="13" x14ac:dyDescent="0.25">
      <c r="A93" s="28" t="s">
        <v>58</v>
      </c>
      <c r="E93" s="33" t="s">
        <v>168</v>
      </c>
    </row>
    <row r="94" spans="1:16" ht="87.5" x14ac:dyDescent="0.25">
      <c r="A94" t="s">
        <v>60</v>
      </c>
      <c r="E94" s="32" t="s">
        <v>169</v>
      </c>
    </row>
    <row r="95" spans="1:16" ht="12.5" x14ac:dyDescent="0.25">
      <c r="A95" t="s">
        <v>50</v>
      </c>
      <c r="B95" s="27" t="s">
        <v>170</v>
      </c>
      <c r="C95" s="27" t="s">
        <v>171</v>
      </c>
      <c r="D95" s="28" t="s">
        <v>52</v>
      </c>
      <c r="E95" s="2" t="s">
        <v>172</v>
      </c>
      <c r="F95" s="29" t="s">
        <v>94</v>
      </c>
      <c r="G95" s="30">
        <v>101.8</v>
      </c>
      <c r="H95" s="29">
        <v>0</v>
      </c>
      <c r="I95" s="29">
        <f>ROUND(G95*H95,6)</f>
        <v>0</v>
      </c>
      <c r="L95" s="31">
        <v>0</v>
      </c>
      <c r="M95" s="25">
        <f>ROUND(ROUND(L95,2)*ROUND(G95,3),2)</f>
        <v>0</v>
      </c>
      <c r="N95" s="29" t="s">
        <v>55</v>
      </c>
      <c r="O95">
        <f>(M95*21)/100</f>
        <v>0</v>
      </c>
      <c r="P95" t="s">
        <v>28</v>
      </c>
    </row>
    <row r="96" spans="1:16" ht="12.5" x14ac:dyDescent="0.25">
      <c r="A96" s="28" t="s">
        <v>56</v>
      </c>
      <c r="E96" s="32" t="s">
        <v>173</v>
      </c>
    </row>
    <row r="97" spans="1:16" ht="13" x14ac:dyDescent="0.25">
      <c r="A97" s="28" t="s">
        <v>58</v>
      </c>
      <c r="E97" s="33" t="s">
        <v>174</v>
      </c>
    </row>
    <row r="98" spans="1:16" ht="87.5" x14ac:dyDescent="0.25">
      <c r="A98" t="s">
        <v>60</v>
      </c>
      <c r="E98" s="32" t="s">
        <v>169</v>
      </c>
    </row>
    <row r="99" spans="1:16" ht="25" x14ac:dyDescent="0.25">
      <c r="A99" t="s">
        <v>50</v>
      </c>
      <c r="B99" s="27" t="s">
        <v>175</v>
      </c>
      <c r="C99" s="27" t="s">
        <v>176</v>
      </c>
      <c r="D99" s="28" t="s">
        <v>52</v>
      </c>
      <c r="E99" s="2" t="s">
        <v>177</v>
      </c>
      <c r="F99" s="29" t="s">
        <v>112</v>
      </c>
      <c r="G99" s="30">
        <v>361</v>
      </c>
      <c r="H99" s="29">
        <v>0</v>
      </c>
      <c r="I99" s="29">
        <f>ROUND(G99*H99,6)</f>
        <v>0</v>
      </c>
      <c r="L99" s="31">
        <v>0</v>
      </c>
      <c r="M99" s="25">
        <f>ROUND(ROUND(L99,2)*ROUND(G99,3),2)</f>
        <v>0</v>
      </c>
      <c r="N99" s="29" t="s">
        <v>55</v>
      </c>
      <c r="O99">
        <f>(M99*21)/100</f>
        <v>0</v>
      </c>
      <c r="P99" t="s">
        <v>28</v>
      </c>
    </row>
    <row r="100" spans="1:16" ht="12.5" x14ac:dyDescent="0.25">
      <c r="A100" s="28" t="s">
        <v>56</v>
      </c>
      <c r="E100" s="32" t="s">
        <v>178</v>
      </c>
    </row>
    <row r="101" spans="1:16" ht="13" x14ac:dyDescent="0.25">
      <c r="A101" s="28" t="s">
        <v>58</v>
      </c>
      <c r="E101" s="33" t="s">
        <v>52</v>
      </c>
    </row>
    <row r="102" spans="1:16" ht="300" x14ac:dyDescent="0.25">
      <c r="A102" t="s">
        <v>60</v>
      </c>
      <c r="E102" s="32" t="s">
        <v>179</v>
      </c>
    </row>
    <row r="103" spans="1:16" ht="25" x14ac:dyDescent="0.25">
      <c r="A103" t="s">
        <v>50</v>
      </c>
      <c r="B103" s="27" t="s">
        <v>180</v>
      </c>
      <c r="C103" s="27" t="s">
        <v>181</v>
      </c>
      <c r="D103" s="28" t="s">
        <v>52</v>
      </c>
      <c r="E103" s="2" t="s">
        <v>182</v>
      </c>
      <c r="F103" s="29" t="s">
        <v>112</v>
      </c>
      <c r="G103" s="30">
        <v>52</v>
      </c>
      <c r="H103" s="29">
        <v>0</v>
      </c>
      <c r="I103" s="29">
        <f>ROUND(G103*H103,6)</f>
        <v>0</v>
      </c>
      <c r="L103" s="31">
        <v>0</v>
      </c>
      <c r="M103" s="25">
        <f>ROUND(ROUND(L103,2)*ROUND(G103,3),2)</f>
        <v>0</v>
      </c>
      <c r="N103" s="29" t="s">
        <v>55</v>
      </c>
      <c r="O103">
        <f>(M103*21)/100</f>
        <v>0</v>
      </c>
      <c r="P103" t="s">
        <v>28</v>
      </c>
    </row>
    <row r="104" spans="1:16" ht="12.5" x14ac:dyDescent="0.25">
      <c r="A104" s="28" t="s">
        <v>56</v>
      </c>
      <c r="E104" s="32" t="s">
        <v>183</v>
      </c>
    </row>
    <row r="105" spans="1:16" ht="13" x14ac:dyDescent="0.25">
      <c r="A105" s="28" t="s">
        <v>58</v>
      </c>
      <c r="E105" s="33" t="s">
        <v>184</v>
      </c>
    </row>
    <row r="106" spans="1:16" ht="112.5" x14ac:dyDescent="0.25">
      <c r="A106" t="s">
        <v>60</v>
      </c>
      <c r="E106" s="32" t="s">
        <v>185</v>
      </c>
    </row>
    <row r="107" spans="1:16" ht="25" x14ac:dyDescent="0.25">
      <c r="A107" t="s">
        <v>50</v>
      </c>
      <c r="B107" s="27" t="s">
        <v>186</v>
      </c>
      <c r="C107" s="27" t="s">
        <v>187</v>
      </c>
      <c r="D107" s="28" t="s">
        <v>52</v>
      </c>
      <c r="E107" s="2" t="s">
        <v>188</v>
      </c>
      <c r="F107" s="29" t="s">
        <v>112</v>
      </c>
      <c r="G107" s="30">
        <v>96</v>
      </c>
      <c r="H107" s="29">
        <v>0</v>
      </c>
      <c r="I107" s="29">
        <f>ROUND(G107*H107,6)</f>
        <v>0</v>
      </c>
      <c r="L107" s="31">
        <v>0</v>
      </c>
      <c r="M107" s="25">
        <f>ROUND(ROUND(L107,2)*ROUND(G107,3),2)</f>
        <v>0</v>
      </c>
      <c r="N107" s="29" t="s">
        <v>55</v>
      </c>
      <c r="O107">
        <f>(M107*21)/100</f>
        <v>0</v>
      </c>
      <c r="P107" t="s">
        <v>28</v>
      </c>
    </row>
    <row r="108" spans="1:16" ht="12.5" x14ac:dyDescent="0.25">
      <c r="A108" s="28" t="s">
        <v>56</v>
      </c>
      <c r="E108" s="32" t="s">
        <v>189</v>
      </c>
    </row>
    <row r="109" spans="1:16" ht="13" x14ac:dyDescent="0.25">
      <c r="A109" s="28" t="s">
        <v>58</v>
      </c>
      <c r="E109" s="33" t="s">
        <v>52</v>
      </c>
    </row>
    <row r="110" spans="1:16" ht="112.5" x14ac:dyDescent="0.25">
      <c r="A110" t="s">
        <v>60</v>
      </c>
      <c r="E110" s="32" t="s">
        <v>185</v>
      </c>
    </row>
    <row r="111" spans="1:16" ht="25" x14ac:dyDescent="0.25">
      <c r="A111" t="s">
        <v>50</v>
      </c>
      <c r="B111" s="27" t="s">
        <v>190</v>
      </c>
      <c r="C111" s="27" t="s">
        <v>191</v>
      </c>
      <c r="D111" s="28" t="s">
        <v>52</v>
      </c>
      <c r="E111" s="2" t="s">
        <v>192</v>
      </c>
      <c r="F111" s="29" t="s">
        <v>112</v>
      </c>
      <c r="G111" s="30">
        <v>52</v>
      </c>
      <c r="H111" s="29">
        <v>0</v>
      </c>
      <c r="I111" s="29">
        <f>ROUND(G111*H111,6)</f>
        <v>0</v>
      </c>
      <c r="L111" s="31">
        <v>0</v>
      </c>
      <c r="M111" s="25">
        <f>ROUND(ROUND(L111,2)*ROUND(G111,3),2)</f>
        <v>0</v>
      </c>
      <c r="N111" s="29" t="s">
        <v>55</v>
      </c>
      <c r="O111">
        <f>(M111*21)/100</f>
        <v>0</v>
      </c>
      <c r="P111" t="s">
        <v>28</v>
      </c>
    </row>
    <row r="112" spans="1:16" ht="12.5" x14ac:dyDescent="0.25">
      <c r="A112" s="28" t="s">
        <v>56</v>
      </c>
      <c r="E112" s="32" t="s">
        <v>193</v>
      </c>
    </row>
    <row r="113" spans="1:16" ht="13" x14ac:dyDescent="0.25">
      <c r="A113" s="28" t="s">
        <v>58</v>
      </c>
      <c r="E113" s="33" t="s">
        <v>184</v>
      </c>
    </row>
    <row r="114" spans="1:16" ht="100" x14ac:dyDescent="0.25">
      <c r="A114" t="s">
        <v>60</v>
      </c>
      <c r="E114" s="32" t="s">
        <v>194</v>
      </c>
    </row>
    <row r="115" spans="1:16" ht="25" x14ac:dyDescent="0.25">
      <c r="A115" t="s">
        <v>50</v>
      </c>
      <c r="B115" s="27" t="s">
        <v>195</v>
      </c>
      <c r="C115" s="27" t="s">
        <v>196</v>
      </c>
      <c r="D115" s="28" t="s">
        <v>52</v>
      </c>
      <c r="E115" s="2" t="s">
        <v>197</v>
      </c>
      <c r="F115" s="29" t="s">
        <v>112</v>
      </c>
      <c r="G115" s="30">
        <v>457</v>
      </c>
      <c r="H115" s="29">
        <v>0</v>
      </c>
      <c r="I115" s="29">
        <f>ROUND(G115*H115,6)</f>
        <v>0</v>
      </c>
      <c r="L115" s="31">
        <v>0</v>
      </c>
      <c r="M115" s="25">
        <f>ROUND(ROUND(L115,2)*ROUND(G115,3),2)</f>
        <v>0</v>
      </c>
      <c r="N115" s="29" t="s">
        <v>55</v>
      </c>
      <c r="O115">
        <f>(M115*21)/100</f>
        <v>0</v>
      </c>
      <c r="P115" t="s">
        <v>28</v>
      </c>
    </row>
    <row r="116" spans="1:16" ht="12.5" x14ac:dyDescent="0.25">
      <c r="A116" s="28" t="s">
        <v>56</v>
      </c>
      <c r="E116" s="32" t="s">
        <v>198</v>
      </c>
    </row>
    <row r="117" spans="1:16" ht="13" x14ac:dyDescent="0.25">
      <c r="A117" s="28" t="s">
        <v>58</v>
      </c>
      <c r="E117" s="33" t="s">
        <v>199</v>
      </c>
    </row>
    <row r="118" spans="1:16" ht="100" x14ac:dyDescent="0.25">
      <c r="A118" t="s">
        <v>60</v>
      </c>
      <c r="E118" s="32" t="s">
        <v>194</v>
      </c>
    </row>
    <row r="119" spans="1:16" ht="12.5" x14ac:dyDescent="0.25">
      <c r="A119" t="s">
        <v>50</v>
      </c>
      <c r="B119" s="27" t="s">
        <v>200</v>
      </c>
      <c r="C119" s="27" t="s">
        <v>201</v>
      </c>
      <c r="D119" s="28" t="s">
        <v>52</v>
      </c>
      <c r="E119" s="2" t="s">
        <v>202</v>
      </c>
      <c r="F119" s="29" t="s">
        <v>88</v>
      </c>
      <c r="G119" s="30">
        <v>12</v>
      </c>
      <c r="H119" s="29">
        <v>0</v>
      </c>
      <c r="I119" s="29">
        <f>ROUND(G119*H119,6)</f>
        <v>0</v>
      </c>
      <c r="L119" s="31">
        <v>0</v>
      </c>
      <c r="M119" s="25">
        <f>ROUND(ROUND(L119,2)*ROUND(G119,3),2)</f>
        <v>0</v>
      </c>
      <c r="N119" s="29" t="s">
        <v>55</v>
      </c>
      <c r="O119">
        <f>(M119*21)/100</f>
        <v>0</v>
      </c>
      <c r="P119" t="s">
        <v>28</v>
      </c>
    </row>
    <row r="120" spans="1:16" ht="12.5" x14ac:dyDescent="0.25">
      <c r="A120" s="28" t="s">
        <v>56</v>
      </c>
      <c r="E120" s="32" t="s">
        <v>203</v>
      </c>
    </row>
    <row r="121" spans="1:16" ht="13" x14ac:dyDescent="0.25">
      <c r="A121" s="28" t="s">
        <v>58</v>
      </c>
      <c r="E121" s="33" t="s">
        <v>52</v>
      </c>
    </row>
    <row r="122" spans="1:16" ht="250" x14ac:dyDescent="0.25">
      <c r="A122" t="s">
        <v>60</v>
      </c>
      <c r="E122" s="32" t="s">
        <v>204</v>
      </c>
    </row>
    <row r="123" spans="1:16" ht="12.5" x14ac:dyDescent="0.25">
      <c r="A123" t="s">
        <v>50</v>
      </c>
      <c r="B123" s="27" t="s">
        <v>205</v>
      </c>
      <c r="C123" s="27" t="s">
        <v>206</v>
      </c>
      <c r="D123" s="28" t="s">
        <v>52</v>
      </c>
      <c r="E123" s="2" t="s">
        <v>207</v>
      </c>
      <c r="F123" s="29" t="s">
        <v>112</v>
      </c>
      <c r="G123" s="30">
        <v>361</v>
      </c>
      <c r="H123" s="29">
        <v>0</v>
      </c>
      <c r="I123" s="29">
        <f>ROUND(G123*H123,6)</f>
        <v>0</v>
      </c>
      <c r="L123" s="31">
        <v>0</v>
      </c>
      <c r="M123" s="25">
        <f>ROUND(ROUND(L123,2)*ROUND(G123,3),2)</f>
        <v>0</v>
      </c>
      <c r="N123" s="29" t="s">
        <v>55</v>
      </c>
      <c r="O123">
        <f>(M123*21)/100</f>
        <v>0</v>
      </c>
      <c r="P123" t="s">
        <v>28</v>
      </c>
    </row>
    <row r="124" spans="1:16" ht="12.5" x14ac:dyDescent="0.25">
      <c r="A124" s="28" t="s">
        <v>56</v>
      </c>
      <c r="E124" s="32" t="s">
        <v>68</v>
      </c>
    </row>
    <row r="125" spans="1:16" ht="13" x14ac:dyDescent="0.25">
      <c r="A125" s="28" t="s">
        <v>58</v>
      </c>
      <c r="E125" s="33" t="s">
        <v>52</v>
      </c>
    </row>
    <row r="126" spans="1:16" ht="162.5" x14ac:dyDescent="0.25">
      <c r="A126" t="s">
        <v>60</v>
      </c>
      <c r="E126" s="32" t="s">
        <v>208</v>
      </c>
    </row>
    <row r="127" spans="1:16" ht="13" x14ac:dyDescent="0.3">
      <c r="A127" t="s">
        <v>47</v>
      </c>
      <c r="C127" s="24" t="s">
        <v>79</v>
      </c>
      <c r="E127" s="26" t="s">
        <v>209</v>
      </c>
      <c r="J127" s="25">
        <f>0</f>
        <v>0</v>
      </c>
      <c r="K127" s="25">
        <f>0</f>
        <v>0</v>
      </c>
      <c r="L127" s="25">
        <f>0+L128+L132</f>
        <v>0</v>
      </c>
      <c r="M127" s="25">
        <f>0+M128+M132</f>
        <v>0</v>
      </c>
    </row>
    <row r="128" spans="1:16" ht="12.5" x14ac:dyDescent="0.25">
      <c r="A128" t="s">
        <v>50</v>
      </c>
      <c r="B128" s="27" t="s">
        <v>210</v>
      </c>
      <c r="C128" s="27" t="s">
        <v>211</v>
      </c>
      <c r="D128" s="28" t="s">
        <v>52</v>
      </c>
      <c r="E128" s="2" t="s">
        <v>212</v>
      </c>
      <c r="F128" s="29" t="s">
        <v>82</v>
      </c>
      <c r="G128" s="30">
        <v>49</v>
      </c>
      <c r="H128" s="29">
        <v>0</v>
      </c>
      <c r="I128" s="29">
        <f>ROUND(G128*H128,6)</f>
        <v>0</v>
      </c>
      <c r="L128" s="31">
        <v>0</v>
      </c>
      <c r="M128" s="25">
        <f>ROUND(ROUND(L128,2)*ROUND(G128,3),2)</f>
        <v>0</v>
      </c>
      <c r="N128" s="29" t="s">
        <v>55</v>
      </c>
      <c r="O128">
        <f>(M128*21)/100</f>
        <v>0</v>
      </c>
      <c r="P128" t="s">
        <v>28</v>
      </c>
    </row>
    <row r="129" spans="1:16" ht="12.5" x14ac:dyDescent="0.25">
      <c r="A129" s="28" t="s">
        <v>56</v>
      </c>
      <c r="E129" s="32" t="s">
        <v>213</v>
      </c>
    </row>
    <row r="130" spans="1:16" ht="13" x14ac:dyDescent="0.25">
      <c r="A130" s="28" t="s">
        <v>58</v>
      </c>
      <c r="E130" s="33" t="s">
        <v>214</v>
      </c>
    </row>
    <row r="131" spans="1:16" ht="187.5" x14ac:dyDescent="0.25">
      <c r="A131" t="s">
        <v>60</v>
      </c>
      <c r="E131" s="32" t="s">
        <v>215</v>
      </c>
    </row>
    <row r="132" spans="1:16" ht="12.5" x14ac:dyDescent="0.25">
      <c r="A132" t="s">
        <v>50</v>
      </c>
      <c r="B132" s="27" t="s">
        <v>216</v>
      </c>
      <c r="C132" s="27" t="s">
        <v>217</v>
      </c>
      <c r="D132" s="28" t="s">
        <v>52</v>
      </c>
      <c r="E132" s="2" t="s">
        <v>218</v>
      </c>
      <c r="F132" s="29" t="s">
        <v>82</v>
      </c>
      <c r="G132" s="30">
        <v>79</v>
      </c>
      <c r="H132" s="29">
        <v>0</v>
      </c>
      <c r="I132" s="29">
        <f>ROUND(G132*H132,6)</f>
        <v>0</v>
      </c>
      <c r="L132" s="31">
        <v>0</v>
      </c>
      <c r="M132" s="25">
        <f>ROUND(ROUND(L132,2)*ROUND(G132,3),2)</f>
        <v>0</v>
      </c>
      <c r="N132" s="29" t="s">
        <v>55</v>
      </c>
      <c r="O132">
        <f>(M132*21)/100</f>
        <v>0</v>
      </c>
      <c r="P132" t="s">
        <v>28</v>
      </c>
    </row>
    <row r="133" spans="1:16" ht="12.5" x14ac:dyDescent="0.25">
      <c r="A133" s="28" t="s">
        <v>56</v>
      </c>
      <c r="E133" s="32" t="s">
        <v>219</v>
      </c>
    </row>
    <row r="134" spans="1:16" ht="26" x14ac:dyDescent="0.25">
      <c r="A134" s="28" t="s">
        <v>58</v>
      </c>
      <c r="E134" s="33" t="s">
        <v>220</v>
      </c>
    </row>
    <row r="135" spans="1:16" ht="37.5" x14ac:dyDescent="0.25">
      <c r="A135" t="s">
        <v>60</v>
      </c>
      <c r="E135" s="32" t="s">
        <v>221</v>
      </c>
    </row>
    <row r="136" spans="1:16" ht="13" x14ac:dyDescent="0.3">
      <c r="A136" t="s">
        <v>47</v>
      </c>
      <c r="C136" s="24" t="s">
        <v>85</v>
      </c>
      <c r="E136" s="26" t="s">
        <v>222</v>
      </c>
      <c r="J136" s="25">
        <f>0</f>
        <v>0</v>
      </c>
      <c r="K136" s="25">
        <f>0</f>
        <v>0</v>
      </c>
      <c r="L136" s="25">
        <f>0+L137+L141+L145</f>
        <v>0</v>
      </c>
      <c r="M136" s="25">
        <f>0+M137+M141+M145</f>
        <v>0</v>
      </c>
    </row>
    <row r="137" spans="1:16" ht="12.5" x14ac:dyDescent="0.25">
      <c r="A137" t="s">
        <v>50</v>
      </c>
      <c r="B137" s="27" t="s">
        <v>223</v>
      </c>
      <c r="C137" s="27" t="s">
        <v>224</v>
      </c>
      <c r="D137" s="28" t="s">
        <v>52</v>
      </c>
      <c r="E137" s="2" t="s">
        <v>225</v>
      </c>
      <c r="F137" s="29" t="s">
        <v>112</v>
      </c>
      <c r="G137" s="30">
        <v>15.3</v>
      </c>
      <c r="H137" s="29">
        <v>0</v>
      </c>
      <c r="I137" s="29">
        <f>ROUND(G137*H137,6)</f>
        <v>0</v>
      </c>
      <c r="L137" s="31">
        <v>0</v>
      </c>
      <c r="M137" s="25">
        <f>ROUND(ROUND(L137,2)*ROUND(G137,3),2)</f>
        <v>0</v>
      </c>
      <c r="N137" s="29" t="s">
        <v>55</v>
      </c>
      <c r="O137">
        <f>(M137*21)/100</f>
        <v>0</v>
      </c>
      <c r="P137" t="s">
        <v>28</v>
      </c>
    </row>
    <row r="138" spans="1:16" ht="12.5" x14ac:dyDescent="0.25">
      <c r="A138" s="28" t="s">
        <v>56</v>
      </c>
      <c r="E138" s="32" t="s">
        <v>226</v>
      </c>
    </row>
    <row r="139" spans="1:16" ht="26" x14ac:dyDescent="0.25">
      <c r="A139" s="28" t="s">
        <v>58</v>
      </c>
      <c r="E139" s="33" t="s">
        <v>227</v>
      </c>
    </row>
    <row r="140" spans="1:16" ht="250" x14ac:dyDescent="0.25">
      <c r="A140" t="s">
        <v>60</v>
      </c>
      <c r="E140" s="32" t="s">
        <v>228</v>
      </c>
    </row>
    <row r="141" spans="1:16" ht="12.5" x14ac:dyDescent="0.25">
      <c r="A141" t="s">
        <v>50</v>
      </c>
      <c r="B141" s="27" t="s">
        <v>229</v>
      </c>
      <c r="C141" s="27" t="s">
        <v>230</v>
      </c>
      <c r="D141" s="28" t="s">
        <v>52</v>
      </c>
      <c r="E141" s="2" t="s">
        <v>231</v>
      </c>
      <c r="F141" s="29" t="s">
        <v>88</v>
      </c>
      <c r="G141" s="30">
        <v>8</v>
      </c>
      <c r="H141" s="29">
        <v>0</v>
      </c>
      <c r="I141" s="29">
        <f>ROUND(G141*H141,6)</f>
        <v>0</v>
      </c>
      <c r="L141" s="31">
        <v>0</v>
      </c>
      <c r="M141" s="25">
        <f>ROUND(ROUND(L141,2)*ROUND(G141,3),2)</f>
        <v>0</v>
      </c>
      <c r="N141" s="29" t="s">
        <v>55</v>
      </c>
      <c r="O141">
        <f>(M141*21)/100</f>
        <v>0</v>
      </c>
      <c r="P141" t="s">
        <v>28</v>
      </c>
    </row>
    <row r="142" spans="1:16" ht="12.5" x14ac:dyDescent="0.25">
      <c r="A142" s="28" t="s">
        <v>56</v>
      </c>
      <c r="E142" s="32" t="s">
        <v>232</v>
      </c>
    </row>
    <row r="143" spans="1:16" ht="52" x14ac:dyDescent="0.25">
      <c r="A143" s="28" t="s">
        <v>58</v>
      </c>
      <c r="E143" s="33" t="s">
        <v>233</v>
      </c>
    </row>
    <row r="144" spans="1:16" ht="87.5" x14ac:dyDescent="0.25">
      <c r="A144" t="s">
        <v>60</v>
      </c>
      <c r="E144" s="32" t="s">
        <v>234</v>
      </c>
    </row>
    <row r="145" spans="1:16" ht="12.5" x14ac:dyDescent="0.25">
      <c r="A145" t="s">
        <v>50</v>
      </c>
      <c r="B145" s="27" t="s">
        <v>235</v>
      </c>
      <c r="C145" s="27" t="s">
        <v>236</v>
      </c>
      <c r="D145" s="28" t="s">
        <v>77</v>
      </c>
      <c r="E145" s="2" t="s">
        <v>237</v>
      </c>
      <c r="F145" s="29" t="s">
        <v>238</v>
      </c>
      <c r="G145" s="30">
        <v>1</v>
      </c>
      <c r="H145" s="29">
        <v>0</v>
      </c>
      <c r="I145" s="29">
        <f>ROUND(G145*H145,6)</f>
        <v>0</v>
      </c>
      <c r="L145" s="31">
        <v>0</v>
      </c>
      <c r="M145" s="25">
        <f>ROUND(ROUND(L145,2)*ROUND(G145,3),2)</f>
        <v>0</v>
      </c>
      <c r="N145" s="29" t="s">
        <v>239</v>
      </c>
      <c r="O145">
        <f>(M145*21)/100</f>
        <v>0</v>
      </c>
      <c r="P145" t="s">
        <v>28</v>
      </c>
    </row>
    <row r="146" spans="1:16" ht="12.5" x14ac:dyDescent="0.25">
      <c r="A146" s="28" t="s">
        <v>56</v>
      </c>
      <c r="E146" s="32" t="s">
        <v>240</v>
      </c>
    </row>
    <row r="147" spans="1:16" ht="13" x14ac:dyDescent="0.25">
      <c r="A147" s="28" t="s">
        <v>58</v>
      </c>
      <c r="E147" s="33" t="s">
        <v>52</v>
      </c>
    </row>
    <row r="148" spans="1:16" ht="12.5" x14ac:dyDescent="0.25">
      <c r="A148" t="s">
        <v>60</v>
      </c>
      <c r="E148" s="32" t="s">
        <v>241</v>
      </c>
    </row>
    <row r="149" spans="1:16" ht="13" x14ac:dyDescent="0.3">
      <c r="A149" t="s">
        <v>47</v>
      </c>
      <c r="C149" s="24" t="s">
        <v>91</v>
      </c>
      <c r="E149" s="26" t="s">
        <v>242</v>
      </c>
      <c r="J149" s="25">
        <f>0</f>
        <v>0</v>
      </c>
      <c r="K149" s="25">
        <f>0</f>
        <v>0</v>
      </c>
      <c r="L149" s="25">
        <f>0+L150+L154+L158+L162+L166+L170+L174+L178+L182+L186+L190</f>
        <v>0</v>
      </c>
      <c r="M149" s="25">
        <f>0+M150+M154+M158+M162+M166+M170+M174+M178+M182+M186+M190</f>
        <v>0</v>
      </c>
    </row>
    <row r="150" spans="1:16" ht="12.5" x14ac:dyDescent="0.25">
      <c r="A150" t="s">
        <v>50</v>
      </c>
      <c r="B150" s="27" t="s">
        <v>243</v>
      </c>
      <c r="C150" s="27" t="s">
        <v>244</v>
      </c>
      <c r="D150" s="28" t="s">
        <v>52</v>
      </c>
      <c r="E150" s="2" t="s">
        <v>245</v>
      </c>
      <c r="F150" s="29" t="s">
        <v>88</v>
      </c>
      <c r="G150" s="30">
        <v>4</v>
      </c>
      <c r="H150" s="29">
        <v>0</v>
      </c>
      <c r="I150" s="29">
        <f>ROUND(G150*H150,6)</f>
        <v>0</v>
      </c>
      <c r="L150" s="31">
        <v>0</v>
      </c>
      <c r="M150" s="25">
        <f>ROUND(ROUND(L150,2)*ROUND(G150,3),2)</f>
        <v>0</v>
      </c>
      <c r="N150" s="29" t="s">
        <v>55</v>
      </c>
      <c r="O150">
        <f>(M150*21)/100</f>
        <v>0</v>
      </c>
      <c r="P150" t="s">
        <v>28</v>
      </c>
    </row>
    <row r="151" spans="1:16" ht="12.5" x14ac:dyDescent="0.25">
      <c r="A151" s="28" t="s">
        <v>56</v>
      </c>
      <c r="E151" s="32" t="s">
        <v>246</v>
      </c>
    </row>
    <row r="152" spans="1:16" ht="13" x14ac:dyDescent="0.25">
      <c r="A152" s="28" t="s">
        <v>58</v>
      </c>
      <c r="E152" s="33" t="s">
        <v>52</v>
      </c>
    </row>
    <row r="153" spans="1:16" ht="50" x14ac:dyDescent="0.25">
      <c r="A153" t="s">
        <v>60</v>
      </c>
      <c r="E153" s="32" t="s">
        <v>247</v>
      </c>
    </row>
    <row r="154" spans="1:16" ht="12.5" x14ac:dyDescent="0.25">
      <c r="A154" t="s">
        <v>50</v>
      </c>
      <c r="B154" s="27" t="s">
        <v>248</v>
      </c>
      <c r="C154" s="27" t="s">
        <v>249</v>
      </c>
      <c r="D154" s="28" t="s">
        <v>52</v>
      </c>
      <c r="E154" s="2" t="s">
        <v>250</v>
      </c>
      <c r="F154" s="29" t="s">
        <v>88</v>
      </c>
      <c r="G154" s="30">
        <v>2</v>
      </c>
      <c r="H154" s="29">
        <v>0</v>
      </c>
      <c r="I154" s="29">
        <f>ROUND(G154*H154,6)</f>
        <v>0</v>
      </c>
      <c r="L154" s="31">
        <v>0</v>
      </c>
      <c r="M154" s="25">
        <f>ROUND(ROUND(L154,2)*ROUND(G154,3),2)</f>
        <v>0</v>
      </c>
      <c r="N154" s="29" t="s">
        <v>55</v>
      </c>
      <c r="O154">
        <f>(M154*21)/100</f>
        <v>0</v>
      </c>
      <c r="P154" t="s">
        <v>28</v>
      </c>
    </row>
    <row r="155" spans="1:16" ht="12.5" x14ac:dyDescent="0.25">
      <c r="A155" s="28" t="s">
        <v>56</v>
      </c>
      <c r="E155" s="32" t="s">
        <v>52</v>
      </c>
    </row>
    <row r="156" spans="1:16" ht="13" x14ac:dyDescent="0.25">
      <c r="A156" s="28" t="s">
        <v>58</v>
      </c>
      <c r="E156" s="33" t="s">
        <v>52</v>
      </c>
    </row>
    <row r="157" spans="1:16" ht="125" x14ac:dyDescent="0.25">
      <c r="A157" t="s">
        <v>60</v>
      </c>
      <c r="E157" s="32" t="s">
        <v>251</v>
      </c>
    </row>
    <row r="158" spans="1:16" ht="12.5" x14ac:dyDescent="0.25">
      <c r="A158" t="s">
        <v>50</v>
      </c>
      <c r="B158" s="27" t="s">
        <v>252</v>
      </c>
      <c r="C158" s="27" t="s">
        <v>253</v>
      </c>
      <c r="D158" s="28" t="s">
        <v>52</v>
      </c>
      <c r="E158" s="2" t="s">
        <v>254</v>
      </c>
      <c r="F158" s="29" t="s">
        <v>88</v>
      </c>
      <c r="G158" s="30">
        <v>2</v>
      </c>
      <c r="H158" s="29">
        <v>0</v>
      </c>
      <c r="I158" s="29">
        <f>ROUND(G158*H158,6)</f>
        <v>0</v>
      </c>
      <c r="L158" s="31">
        <v>0</v>
      </c>
      <c r="M158" s="25">
        <f>ROUND(ROUND(L158,2)*ROUND(G158,3),2)</f>
        <v>0</v>
      </c>
      <c r="N158" s="29" t="s">
        <v>55</v>
      </c>
      <c r="O158">
        <f>(M158*21)/100</f>
        <v>0</v>
      </c>
      <c r="P158" t="s">
        <v>28</v>
      </c>
    </row>
    <row r="159" spans="1:16" ht="12.5" x14ac:dyDescent="0.25">
      <c r="A159" s="28" t="s">
        <v>56</v>
      </c>
      <c r="E159" s="32" t="s">
        <v>52</v>
      </c>
    </row>
    <row r="160" spans="1:16" ht="13" x14ac:dyDescent="0.25">
      <c r="A160" s="28" t="s">
        <v>58</v>
      </c>
      <c r="E160" s="33" t="s">
        <v>52</v>
      </c>
    </row>
    <row r="161" spans="1:16" ht="125" x14ac:dyDescent="0.25">
      <c r="A161" t="s">
        <v>60</v>
      </c>
      <c r="E161" s="32" t="s">
        <v>251</v>
      </c>
    </row>
    <row r="162" spans="1:16" ht="12.5" x14ac:dyDescent="0.25">
      <c r="A162" t="s">
        <v>50</v>
      </c>
      <c r="B162" s="27" t="s">
        <v>255</v>
      </c>
      <c r="C162" s="27" t="s">
        <v>256</v>
      </c>
      <c r="D162" s="28" t="s">
        <v>52</v>
      </c>
      <c r="E162" s="2" t="s">
        <v>257</v>
      </c>
      <c r="F162" s="29" t="s">
        <v>88</v>
      </c>
      <c r="G162" s="30">
        <v>6</v>
      </c>
      <c r="H162" s="29">
        <v>0</v>
      </c>
      <c r="I162" s="29">
        <f>ROUND(G162*H162,6)</f>
        <v>0</v>
      </c>
      <c r="L162" s="31">
        <v>0</v>
      </c>
      <c r="M162" s="25">
        <f>ROUND(ROUND(L162,2)*ROUND(G162,3),2)</f>
        <v>0</v>
      </c>
      <c r="N162" s="29" t="s">
        <v>55</v>
      </c>
      <c r="O162">
        <f>(M162*21)/100</f>
        <v>0</v>
      </c>
      <c r="P162" t="s">
        <v>28</v>
      </c>
    </row>
    <row r="163" spans="1:16" ht="12.5" x14ac:dyDescent="0.25">
      <c r="A163" s="28" t="s">
        <v>56</v>
      </c>
      <c r="E163" s="32" t="s">
        <v>258</v>
      </c>
    </row>
    <row r="164" spans="1:16" ht="13" x14ac:dyDescent="0.25">
      <c r="A164" s="28" t="s">
        <v>58</v>
      </c>
      <c r="E164" s="33" t="s">
        <v>259</v>
      </c>
    </row>
    <row r="165" spans="1:16" ht="112.5" x14ac:dyDescent="0.25">
      <c r="A165" t="s">
        <v>60</v>
      </c>
      <c r="E165" s="32" t="s">
        <v>260</v>
      </c>
    </row>
    <row r="166" spans="1:16" ht="12.5" x14ac:dyDescent="0.25">
      <c r="A166" t="s">
        <v>50</v>
      </c>
      <c r="B166" s="27" t="s">
        <v>261</v>
      </c>
      <c r="C166" s="27" t="s">
        <v>262</v>
      </c>
      <c r="D166" s="28" t="s">
        <v>52</v>
      </c>
      <c r="E166" s="2" t="s">
        <v>263</v>
      </c>
      <c r="F166" s="29" t="s">
        <v>112</v>
      </c>
      <c r="G166" s="30">
        <v>193</v>
      </c>
      <c r="H166" s="29">
        <v>0</v>
      </c>
      <c r="I166" s="29">
        <f>ROUND(G166*H166,6)</f>
        <v>0</v>
      </c>
      <c r="L166" s="31">
        <v>0</v>
      </c>
      <c r="M166" s="25">
        <f>ROUND(ROUND(L166,2)*ROUND(G166,3),2)</f>
        <v>0</v>
      </c>
      <c r="N166" s="29" t="s">
        <v>55</v>
      </c>
      <c r="O166">
        <f>(M166*21)/100</f>
        <v>0</v>
      </c>
      <c r="P166" t="s">
        <v>28</v>
      </c>
    </row>
    <row r="167" spans="1:16" ht="12.5" x14ac:dyDescent="0.25">
      <c r="A167" s="28" t="s">
        <v>56</v>
      </c>
      <c r="E167" s="32" t="s">
        <v>264</v>
      </c>
    </row>
    <row r="168" spans="1:16" ht="13" x14ac:dyDescent="0.25">
      <c r="A168" s="28" t="s">
        <v>58</v>
      </c>
      <c r="E168" s="33" t="s">
        <v>52</v>
      </c>
    </row>
    <row r="169" spans="1:16" ht="75" x14ac:dyDescent="0.25">
      <c r="A169" t="s">
        <v>60</v>
      </c>
      <c r="E169" s="32" t="s">
        <v>265</v>
      </c>
    </row>
    <row r="170" spans="1:16" ht="12.5" x14ac:dyDescent="0.25">
      <c r="A170" t="s">
        <v>50</v>
      </c>
      <c r="B170" s="27" t="s">
        <v>266</v>
      </c>
      <c r="C170" s="27" t="s">
        <v>267</v>
      </c>
      <c r="D170" s="28" t="s">
        <v>52</v>
      </c>
      <c r="E170" s="2" t="s">
        <v>268</v>
      </c>
      <c r="F170" s="29" t="s">
        <v>94</v>
      </c>
      <c r="G170" s="30">
        <v>642.54</v>
      </c>
      <c r="H170" s="29">
        <v>0</v>
      </c>
      <c r="I170" s="29">
        <f>ROUND(G170*H170,6)</f>
        <v>0</v>
      </c>
      <c r="L170" s="31">
        <v>0</v>
      </c>
      <c r="M170" s="25">
        <f>ROUND(ROUND(L170,2)*ROUND(G170,3),2)</f>
        <v>0</v>
      </c>
      <c r="N170" s="29" t="s">
        <v>55</v>
      </c>
      <c r="O170">
        <f>(M170*21)/100</f>
        <v>0</v>
      </c>
      <c r="P170" t="s">
        <v>28</v>
      </c>
    </row>
    <row r="171" spans="1:16" ht="12.5" x14ac:dyDescent="0.25">
      <c r="A171" s="28" t="s">
        <v>56</v>
      </c>
      <c r="E171" s="32" t="s">
        <v>52</v>
      </c>
    </row>
    <row r="172" spans="1:16" ht="26" x14ac:dyDescent="0.25">
      <c r="A172" s="28" t="s">
        <v>58</v>
      </c>
      <c r="E172" s="33" t="s">
        <v>269</v>
      </c>
    </row>
    <row r="173" spans="1:16" ht="137.5" x14ac:dyDescent="0.25">
      <c r="A173" t="s">
        <v>60</v>
      </c>
      <c r="E173" s="32" t="s">
        <v>270</v>
      </c>
    </row>
    <row r="174" spans="1:16" ht="12.5" x14ac:dyDescent="0.25">
      <c r="A174" t="s">
        <v>50</v>
      </c>
      <c r="B174" s="27" t="s">
        <v>271</v>
      </c>
      <c r="C174" s="27" t="s">
        <v>272</v>
      </c>
      <c r="D174" s="28" t="s">
        <v>52</v>
      </c>
      <c r="E174" s="2" t="s">
        <v>273</v>
      </c>
      <c r="F174" s="29" t="s">
        <v>274</v>
      </c>
      <c r="G174" s="30">
        <v>16063.5</v>
      </c>
      <c r="H174" s="29">
        <v>0</v>
      </c>
      <c r="I174" s="29">
        <f>ROUND(G174*H174,6)</f>
        <v>0</v>
      </c>
      <c r="L174" s="31">
        <v>0</v>
      </c>
      <c r="M174" s="25">
        <f>ROUND(ROUND(L174,2)*ROUND(G174,3),2)</f>
        <v>0</v>
      </c>
      <c r="N174" s="29" t="s">
        <v>55</v>
      </c>
      <c r="O174">
        <f>(M174*21)/100</f>
        <v>0</v>
      </c>
      <c r="P174" t="s">
        <v>28</v>
      </c>
    </row>
    <row r="175" spans="1:16" ht="12.5" x14ac:dyDescent="0.25">
      <c r="A175" s="28" t="s">
        <v>56</v>
      </c>
      <c r="E175" s="32" t="s">
        <v>275</v>
      </c>
    </row>
    <row r="176" spans="1:16" ht="13" x14ac:dyDescent="0.25">
      <c r="A176" s="28" t="s">
        <v>58</v>
      </c>
      <c r="E176" s="33" t="s">
        <v>276</v>
      </c>
    </row>
    <row r="177" spans="1:16" ht="125" x14ac:dyDescent="0.25">
      <c r="A177" t="s">
        <v>60</v>
      </c>
      <c r="E177" s="32" t="s">
        <v>277</v>
      </c>
    </row>
    <row r="178" spans="1:16" ht="25" x14ac:dyDescent="0.25">
      <c r="A178" t="s">
        <v>50</v>
      </c>
      <c r="B178" s="27" t="s">
        <v>278</v>
      </c>
      <c r="C178" s="27" t="s">
        <v>279</v>
      </c>
      <c r="D178" s="28" t="s">
        <v>52</v>
      </c>
      <c r="E178" s="2" t="s">
        <v>280</v>
      </c>
      <c r="F178" s="29" t="s">
        <v>112</v>
      </c>
      <c r="G178" s="30">
        <v>361</v>
      </c>
      <c r="H178" s="29">
        <v>0</v>
      </c>
      <c r="I178" s="29">
        <f>ROUND(G178*H178,6)</f>
        <v>0</v>
      </c>
      <c r="L178" s="31">
        <v>0</v>
      </c>
      <c r="M178" s="25">
        <f>ROUND(ROUND(L178,2)*ROUND(G178,3),2)</f>
        <v>0</v>
      </c>
      <c r="N178" s="29" t="s">
        <v>55</v>
      </c>
      <c r="O178">
        <f>(M178*21)/100</f>
        <v>0</v>
      </c>
      <c r="P178" t="s">
        <v>28</v>
      </c>
    </row>
    <row r="179" spans="1:16" ht="12.5" x14ac:dyDescent="0.25">
      <c r="A179" s="28" t="s">
        <v>56</v>
      </c>
      <c r="E179" s="32" t="s">
        <v>178</v>
      </c>
    </row>
    <row r="180" spans="1:16" ht="13" x14ac:dyDescent="0.25">
      <c r="A180" s="28" t="s">
        <v>58</v>
      </c>
      <c r="E180" s="33" t="s">
        <v>52</v>
      </c>
    </row>
    <row r="181" spans="1:16" ht="187.5" x14ac:dyDescent="0.25">
      <c r="A181" t="s">
        <v>60</v>
      </c>
      <c r="E181" s="32" t="s">
        <v>281</v>
      </c>
    </row>
    <row r="182" spans="1:16" ht="25" x14ac:dyDescent="0.25">
      <c r="A182" t="s">
        <v>50</v>
      </c>
      <c r="B182" s="27" t="s">
        <v>282</v>
      </c>
      <c r="C182" s="27" t="s">
        <v>283</v>
      </c>
      <c r="D182" s="28" t="s">
        <v>52</v>
      </c>
      <c r="E182" s="2" t="s">
        <v>284</v>
      </c>
      <c r="F182" s="29" t="s">
        <v>285</v>
      </c>
      <c r="G182" s="30">
        <v>4930.6499999999996</v>
      </c>
      <c r="H182" s="29">
        <v>0</v>
      </c>
      <c r="I182" s="29">
        <f>ROUND(G182*H182,6)</f>
        <v>0</v>
      </c>
      <c r="L182" s="31">
        <v>0</v>
      </c>
      <c r="M182" s="25">
        <f>ROUND(ROUND(L182,2)*ROUND(G182,3),2)</f>
        <v>0</v>
      </c>
      <c r="N182" s="29" t="s">
        <v>55</v>
      </c>
      <c r="O182">
        <f>(M182*21)/100</f>
        <v>0</v>
      </c>
      <c r="P182" t="s">
        <v>28</v>
      </c>
    </row>
    <row r="183" spans="1:16" ht="12.5" x14ac:dyDescent="0.25">
      <c r="A183" s="28" t="s">
        <v>56</v>
      </c>
      <c r="E183" s="32" t="s">
        <v>286</v>
      </c>
    </row>
    <row r="184" spans="1:16" ht="91" x14ac:dyDescent="0.25">
      <c r="A184" s="28" t="s">
        <v>58</v>
      </c>
      <c r="E184" s="33" t="s">
        <v>287</v>
      </c>
    </row>
    <row r="185" spans="1:16" ht="100" x14ac:dyDescent="0.25">
      <c r="A185" t="s">
        <v>60</v>
      </c>
      <c r="E185" s="32" t="s">
        <v>288</v>
      </c>
    </row>
    <row r="186" spans="1:16" ht="12.5" x14ac:dyDescent="0.25">
      <c r="A186" t="s">
        <v>50</v>
      </c>
      <c r="B186" s="27" t="s">
        <v>289</v>
      </c>
      <c r="C186" s="27" t="s">
        <v>290</v>
      </c>
      <c r="D186" s="28" t="s">
        <v>52</v>
      </c>
      <c r="E186" s="2" t="s">
        <v>291</v>
      </c>
      <c r="F186" s="29" t="s">
        <v>88</v>
      </c>
      <c r="G186" s="30">
        <v>4</v>
      </c>
      <c r="H186" s="29">
        <v>0</v>
      </c>
      <c r="I186" s="29">
        <f>ROUND(G186*H186,6)</f>
        <v>0</v>
      </c>
      <c r="L186" s="31">
        <v>0</v>
      </c>
      <c r="M186" s="25">
        <f>ROUND(ROUND(L186,2)*ROUND(G186,3),2)</f>
        <v>0</v>
      </c>
      <c r="N186" s="29" t="s">
        <v>55</v>
      </c>
      <c r="O186">
        <f>(M186*21)/100</f>
        <v>0</v>
      </c>
      <c r="P186" t="s">
        <v>28</v>
      </c>
    </row>
    <row r="187" spans="1:16" ht="12.5" x14ac:dyDescent="0.25">
      <c r="A187" s="28" t="s">
        <v>56</v>
      </c>
      <c r="E187" s="32" t="s">
        <v>246</v>
      </c>
    </row>
    <row r="188" spans="1:16" ht="13" x14ac:dyDescent="0.25">
      <c r="A188" s="28" t="s">
        <v>58</v>
      </c>
      <c r="E188" s="33" t="s">
        <v>52</v>
      </c>
    </row>
    <row r="189" spans="1:16" ht="125" x14ac:dyDescent="0.25">
      <c r="A189" t="s">
        <v>60</v>
      </c>
      <c r="E189" s="32" t="s">
        <v>292</v>
      </c>
    </row>
    <row r="190" spans="1:16" ht="25" x14ac:dyDescent="0.25">
      <c r="A190" t="s">
        <v>50</v>
      </c>
      <c r="B190" s="27" t="s">
        <v>293</v>
      </c>
      <c r="C190" s="27" t="s">
        <v>294</v>
      </c>
      <c r="D190" s="28" t="s">
        <v>52</v>
      </c>
      <c r="E190" s="2" t="s">
        <v>295</v>
      </c>
      <c r="F190" s="29" t="s">
        <v>285</v>
      </c>
      <c r="G190" s="30">
        <v>16.5</v>
      </c>
      <c r="H190" s="29">
        <v>0</v>
      </c>
      <c r="I190" s="29">
        <f>ROUND(G190*H190,6)</f>
        <v>0</v>
      </c>
      <c r="L190" s="31">
        <v>0</v>
      </c>
      <c r="M190" s="25">
        <f>ROUND(ROUND(L190,2)*ROUND(G190,3),2)</f>
        <v>0</v>
      </c>
      <c r="N190" s="29" t="s">
        <v>55</v>
      </c>
      <c r="O190">
        <f>(M190*21)/100</f>
        <v>0</v>
      </c>
      <c r="P190" t="s">
        <v>28</v>
      </c>
    </row>
    <row r="191" spans="1:16" ht="12.5" x14ac:dyDescent="0.25">
      <c r="A191" s="28" t="s">
        <v>56</v>
      </c>
      <c r="E191" s="32" t="s">
        <v>296</v>
      </c>
    </row>
    <row r="192" spans="1:16" ht="13" x14ac:dyDescent="0.25">
      <c r="A192" s="28" t="s">
        <v>58</v>
      </c>
      <c r="E192" s="33" t="s">
        <v>297</v>
      </c>
    </row>
    <row r="193" spans="1:5" ht="125" x14ac:dyDescent="0.25">
      <c r="A193" t="s">
        <v>60</v>
      </c>
      <c r="E193" s="32" t="s">
        <v>298</v>
      </c>
    </row>
  </sheetData>
  <sheetProtection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N5:N7"/>
    <mergeCell ref="F5:F7"/>
    <mergeCell ref="G5:G7"/>
    <mergeCell ref="H5:H7"/>
    <mergeCell ref="I5:I7"/>
    <mergeCell ref="L5:M6"/>
    <mergeCell ref="J6:K6"/>
  </mergeCells>
  <pageMargins left="0.75" right="0.75" top="1" bottom="1" header="0.5" footer="0.5"/>
  <pageSetup paperSize="9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pane ySplit="7" topLeftCell="A108" activePane="bottomLeft" state="frozen"/>
      <selection pane="bottomLeft" activeCell="E122" sqref="E122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1" width="9.1796875" hidden="1" customWidth="1"/>
    <col min="12" max="14" width="16.7265625" customWidth="1"/>
    <col min="15" max="17" width="9.1796875" hidden="1" customWidth="1"/>
    <col min="19" max="19" width="30.7265625" customWidth="1"/>
  </cols>
  <sheetData>
    <row r="1" spans="1:20" ht="35.15" customHeight="1" x14ac:dyDescent="0.25">
      <c r="A1" s="14" t="s">
        <v>18</v>
      </c>
      <c r="B1" s="3"/>
      <c r="C1" s="35"/>
      <c r="D1" s="3"/>
      <c r="E1" s="36" t="s">
        <v>21</v>
      </c>
      <c r="F1" s="3"/>
      <c r="G1" s="3"/>
      <c r="H1" s="3"/>
      <c r="I1" s="3"/>
      <c r="J1" s="3"/>
      <c r="K1" s="3"/>
      <c r="L1" s="3"/>
      <c r="M1" s="3"/>
      <c r="N1" s="3"/>
      <c r="P1" t="s">
        <v>26</v>
      </c>
    </row>
    <row r="2" spans="1:20" ht="20.149999999999999" customHeight="1" x14ac:dyDescent="0.25">
      <c r="A2" s="14"/>
      <c r="B2" s="3"/>
      <c r="C2" s="35"/>
      <c r="D2" s="3"/>
      <c r="E2" s="37"/>
      <c r="F2" s="3"/>
      <c r="G2" s="3"/>
      <c r="H2" s="3"/>
      <c r="I2" s="3"/>
      <c r="J2" s="3"/>
      <c r="K2" s="3"/>
      <c r="L2" s="16"/>
      <c r="M2" s="16"/>
      <c r="N2" s="3"/>
      <c r="P2" t="s">
        <v>27</v>
      </c>
    </row>
    <row r="3" spans="1:20" ht="32.15" customHeight="1" x14ac:dyDescent="0.25">
      <c r="A3" s="14" t="s">
        <v>19</v>
      </c>
      <c r="B3" s="18" t="s">
        <v>22</v>
      </c>
      <c r="C3" s="43" t="s">
        <v>2</v>
      </c>
      <c r="D3" s="35"/>
      <c r="E3" s="41" t="s">
        <v>3</v>
      </c>
      <c r="F3" s="35"/>
      <c r="G3" s="35"/>
      <c r="H3" s="35"/>
      <c r="L3" s="15" t="s">
        <v>299</v>
      </c>
      <c r="M3" s="34">
        <f>Rekapitulace!C12</f>
        <v>0</v>
      </c>
      <c r="N3" s="17" t="s">
        <v>0</v>
      </c>
      <c r="O3" t="s">
        <v>23</v>
      </c>
      <c r="P3" t="s">
        <v>28</v>
      </c>
    </row>
    <row r="4" spans="1:20" ht="32.15" customHeight="1" x14ac:dyDescent="0.25">
      <c r="A4" s="19" t="s">
        <v>20</v>
      </c>
      <c r="B4" s="20" t="s">
        <v>29</v>
      </c>
      <c r="C4" s="43" t="s">
        <v>299</v>
      </c>
      <c r="D4" s="35"/>
      <c r="E4" s="42" t="s">
        <v>300</v>
      </c>
      <c r="F4" s="35"/>
      <c r="G4" s="35"/>
      <c r="H4" s="35"/>
      <c r="O4" t="s">
        <v>24</v>
      </c>
      <c r="P4" t="s">
        <v>28</v>
      </c>
    </row>
    <row r="5" spans="1:20" ht="12.75" customHeight="1" x14ac:dyDescent="0.25">
      <c r="A5" s="40" t="s">
        <v>30</v>
      </c>
      <c r="B5" s="40" t="s">
        <v>31</v>
      </c>
      <c r="C5" s="40" t="s">
        <v>32</v>
      </c>
      <c r="D5" s="40" t="s">
        <v>33</v>
      </c>
      <c r="E5" s="40" t="s">
        <v>34</v>
      </c>
      <c r="F5" s="40" t="s">
        <v>35</v>
      </c>
      <c r="G5" s="40" t="s">
        <v>36</v>
      </c>
      <c r="H5" s="40" t="s">
        <v>37</v>
      </c>
      <c r="I5" s="40" t="s">
        <v>38</v>
      </c>
      <c r="J5" s="1"/>
      <c r="K5" s="1"/>
      <c r="L5" s="40" t="s">
        <v>39</v>
      </c>
      <c r="M5" s="40"/>
      <c r="N5" s="40" t="s">
        <v>43</v>
      </c>
      <c r="O5" t="s">
        <v>25</v>
      </c>
      <c r="P5" t="s">
        <v>28</v>
      </c>
    </row>
    <row r="6" spans="1:20" ht="12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 t="s">
        <v>40</v>
      </c>
      <c r="K6" s="40"/>
      <c r="L6" s="40"/>
      <c r="M6" s="40"/>
      <c r="N6" s="40"/>
    </row>
    <row r="7" spans="1:20" ht="12.7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1" t="s">
        <v>41</v>
      </c>
      <c r="K7" s="1" t="s">
        <v>42</v>
      </c>
      <c r="L7" s="1" t="s">
        <v>41</v>
      </c>
      <c r="M7" s="1" t="s">
        <v>42</v>
      </c>
      <c r="N7" s="40"/>
      <c r="S7" t="s">
        <v>44</v>
      </c>
      <c r="T7">
        <f>COUNTIFS(L8:L119,"=0",A8:A119,"P")+COUNTIFS(L8:L119,"",A8:A119,"P")+SUM(Q8:Q119)</f>
        <v>27</v>
      </c>
    </row>
    <row r="8" spans="1:20" ht="13" x14ac:dyDescent="0.3">
      <c r="A8" t="s">
        <v>45</v>
      </c>
      <c r="C8" s="21" t="s">
        <v>302</v>
      </c>
      <c r="E8" s="23" t="s">
        <v>300</v>
      </c>
      <c r="J8" s="22">
        <f>0+J9+J14+J47+J64+J69+J82</f>
        <v>0</v>
      </c>
      <c r="K8" s="22">
        <f>0+K9+K14+K47+K64+K69+K82</f>
        <v>0</v>
      </c>
      <c r="L8" s="22">
        <f>0+L9+L14+L47+L64+L69+L82</f>
        <v>0</v>
      </c>
      <c r="M8" s="22">
        <f>0+M9+M14+M47+M64+M69+M82</f>
        <v>0</v>
      </c>
    </row>
    <row r="9" spans="1:20" ht="13" x14ac:dyDescent="0.3">
      <c r="A9" t="s">
        <v>47</v>
      </c>
      <c r="C9" s="24" t="s">
        <v>48</v>
      </c>
      <c r="E9" s="26" t="s">
        <v>49</v>
      </c>
      <c r="J9" s="25">
        <f>0</f>
        <v>0</v>
      </c>
      <c r="K9" s="25">
        <f>0</f>
        <v>0</v>
      </c>
      <c r="L9" s="25">
        <f>0+L10</f>
        <v>0</v>
      </c>
      <c r="M9" s="25">
        <f>0+M10</f>
        <v>0</v>
      </c>
    </row>
    <row r="10" spans="1:20" ht="25" x14ac:dyDescent="0.25">
      <c r="A10" t="s">
        <v>50</v>
      </c>
      <c r="B10" s="27" t="s">
        <v>77</v>
      </c>
      <c r="C10" s="27" t="s">
        <v>51</v>
      </c>
      <c r="D10" s="28" t="s">
        <v>52</v>
      </c>
      <c r="E10" s="2" t="s">
        <v>53</v>
      </c>
      <c r="F10" s="29" t="s">
        <v>54</v>
      </c>
      <c r="G10" s="30">
        <v>597.14499999999998</v>
      </c>
      <c r="H10" s="29">
        <v>0</v>
      </c>
      <c r="I10" s="29">
        <f>ROUND(G10*H10,6)</f>
        <v>0</v>
      </c>
      <c r="L10" s="31">
        <v>0</v>
      </c>
      <c r="M10" s="25">
        <f>ROUND(ROUND(L10,2)*ROUND(G10,3),2)</f>
        <v>0</v>
      </c>
      <c r="N10" s="29" t="s">
        <v>55</v>
      </c>
      <c r="O10">
        <f>(M10*21)/100</f>
        <v>0</v>
      </c>
      <c r="P10" t="s">
        <v>28</v>
      </c>
    </row>
    <row r="11" spans="1:20" ht="12.5" x14ac:dyDescent="0.25">
      <c r="A11" s="28" t="s">
        <v>56</v>
      </c>
      <c r="E11" s="32" t="s">
        <v>303</v>
      </c>
    </row>
    <row r="12" spans="1:20" ht="13" x14ac:dyDescent="0.25">
      <c r="A12" s="28" t="s">
        <v>58</v>
      </c>
      <c r="E12" s="33" t="s">
        <v>304</v>
      </c>
    </row>
    <row r="13" spans="1:20" ht="137.5" x14ac:dyDescent="0.25">
      <c r="A13" t="s">
        <v>60</v>
      </c>
      <c r="E13" s="32" t="s">
        <v>61</v>
      </c>
    </row>
    <row r="14" spans="1:20" ht="13" x14ac:dyDescent="0.3">
      <c r="A14" t="s">
        <v>47</v>
      </c>
      <c r="C14" s="24" t="s">
        <v>77</v>
      </c>
      <c r="E14" s="26" t="s">
        <v>78</v>
      </c>
      <c r="J14" s="25">
        <f>0</f>
        <v>0</v>
      </c>
      <c r="K14" s="25">
        <f>0</f>
        <v>0</v>
      </c>
      <c r="L14" s="25">
        <f>0+L15+L19+L23+L27+L31+L35+L39+L43</f>
        <v>0</v>
      </c>
      <c r="M14" s="25">
        <f>0+M15+M19+M23+M27+M31+M35+M39+M43</f>
        <v>0</v>
      </c>
    </row>
    <row r="15" spans="1:20" ht="12.5" x14ac:dyDescent="0.25">
      <c r="A15" t="s">
        <v>50</v>
      </c>
      <c r="B15" s="27" t="s">
        <v>28</v>
      </c>
      <c r="C15" s="27" t="s">
        <v>80</v>
      </c>
      <c r="D15" s="28" t="s">
        <v>52</v>
      </c>
      <c r="E15" s="2" t="s">
        <v>81</v>
      </c>
      <c r="F15" s="29" t="s">
        <v>82</v>
      </c>
      <c r="G15" s="30">
        <v>180</v>
      </c>
      <c r="H15" s="29">
        <v>0</v>
      </c>
      <c r="I15" s="29">
        <f>ROUND(G15*H15,6)</f>
        <v>0</v>
      </c>
      <c r="L15" s="31">
        <v>0</v>
      </c>
      <c r="M15" s="25">
        <f>ROUND(ROUND(L15,2)*ROUND(G15,3),2)</f>
        <v>0</v>
      </c>
      <c r="N15" s="29" t="s">
        <v>55</v>
      </c>
      <c r="O15">
        <f>(M15*21)/100</f>
        <v>0</v>
      </c>
      <c r="P15" t="s">
        <v>28</v>
      </c>
    </row>
    <row r="16" spans="1:20" ht="12.5" x14ac:dyDescent="0.25">
      <c r="A16" s="28" t="s">
        <v>56</v>
      </c>
      <c r="E16" s="32" t="s">
        <v>305</v>
      </c>
    </row>
    <row r="17" spans="1:16" ht="13" x14ac:dyDescent="0.25">
      <c r="A17" s="28" t="s">
        <v>58</v>
      </c>
      <c r="E17" s="33" t="s">
        <v>52</v>
      </c>
    </row>
    <row r="18" spans="1:16" ht="37.5" x14ac:dyDescent="0.25">
      <c r="A18" t="s">
        <v>60</v>
      </c>
      <c r="E18" s="32" t="s">
        <v>84</v>
      </c>
    </row>
    <row r="19" spans="1:16" ht="12.5" x14ac:dyDescent="0.25">
      <c r="A19" t="s">
        <v>50</v>
      </c>
      <c r="B19" s="27" t="s">
        <v>26</v>
      </c>
      <c r="C19" s="27" t="s">
        <v>306</v>
      </c>
      <c r="D19" s="28" t="s">
        <v>52</v>
      </c>
      <c r="E19" s="2" t="s">
        <v>307</v>
      </c>
      <c r="F19" s="29" t="s">
        <v>94</v>
      </c>
      <c r="G19" s="30">
        <v>42</v>
      </c>
      <c r="H19" s="29">
        <v>0</v>
      </c>
      <c r="I19" s="29">
        <f>ROUND(G19*H19,6)</f>
        <v>0</v>
      </c>
      <c r="L19" s="31">
        <v>0</v>
      </c>
      <c r="M19" s="25">
        <f>ROUND(ROUND(L19,2)*ROUND(G19,3),2)</f>
        <v>0</v>
      </c>
      <c r="N19" s="29" t="s">
        <v>55</v>
      </c>
      <c r="O19">
        <f>(M19*21)/100</f>
        <v>0</v>
      </c>
      <c r="P19" t="s">
        <v>28</v>
      </c>
    </row>
    <row r="20" spans="1:16" ht="12.5" x14ac:dyDescent="0.25">
      <c r="A20" s="28" t="s">
        <v>56</v>
      </c>
      <c r="E20" s="32" t="s">
        <v>308</v>
      </c>
    </row>
    <row r="21" spans="1:16" ht="13" x14ac:dyDescent="0.25">
      <c r="A21" s="28" t="s">
        <v>58</v>
      </c>
      <c r="E21" s="33" t="s">
        <v>309</v>
      </c>
    </row>
    <row r="22" spans="1:16" ht="37.5" x14ac:dyDescent="0.25">
      <c r="A22" t="s">
        <v>60</v>
      </c>
      <c r="E22" s="32" t="s">
        <v>310</v>
      </c>
    </row>
    <row r="23" spans="1:16" ht="12.5" x14ac:dyDescent="0.25">
      <c r="A23" t="s">
        <v>50</v>
      </c>
      <c r="B23" s="27" t="s">
        <v>65</v>
      </c>
      <c r="C23" s="27" t="s">
        <v>92</v>
      </c>
      <c r="D23" s="28" t="s">
        <v>52</v>
      </c>
      <c r="E23" s="2" t="s">
        <v>93</v>
      </c>
      <c r="F23" s="29" t="s">
        <v>94</v>
      </c>
      <c r="G23" s="30">
        <v>343.84399999999999</v>
      </c>
      <c r="H23" s="29">
        <v>0</v>
      </c>
      <c r="I23" s="29">
        <f>ROUND(G23*H23,6)</f>
        <v>0</v>
      </c>
      <c r="L23" s="31">
        <v>0</v>
      </c>
      <c r="M23" s="25">
        <f>ROUND(ROUND(L23,2)*ROUND(G23,3),2)</f>
        <v>0</v>
      </c>
      <c r="N23" s="29" t="s">
        <v>55</v>
      </c>
      <c r="O23">
        <f>(M23*21)/100</f>
        <v>0</v>
      </c>
      <c r="P23" t="s">
        <v>28</v>
      </c>
    </row>
    <row r="24" spans="1:16" ht="12.5" x14ac:dyDescent="0.25">
      <c r="A24" s="28" t="s">
        <v>56</v>
      </c>
      <c r="E24" s="32" t="s">
        <v>311</v>
      </c>
    </row>
    <row r="25" spans="1:16" ht="65" x14ac:dyDescent="0.25">
      <c r="A25" s="28" t="s">
        <v>58</v>
      </c>
      <c r="E25" s="33" t="s">
        <v>312</v>
      </c>
    </row>
    <row r="26" spans="1:16" ht="362.5" x14ac:dyDescent="0.25">
      <c r="A26" t="s">
        <v>60</v>
      </c>
      <c r="E26" s="32" t="s">
        <v>97</v>
      </c>
    </row>
    <row r="27" spans="1:16" ht="12.5" x14ac:dyDescent="0.25">
      <c r="A27" t="s">
        <v>50</v>
      </c>
      <c r="B27" s="27" t="s">
        <v>27</v>
      </c>
      <c r="C27" s="27" t="s">
        <v>313</v>
      </c>
      <c r="D27" s="28" t="s">
        <v>52</v>
      </c>
      <c r="E27" s="2" t="s">
        <v>314</v>
      </c>
      <c r="F27" s="29" t="s">
        <v>94</v>
      </c>
      <c r="G27" s="30">
        <v>117.09699999999999</v>
      </c>
      <c r="H27" s="29">
        <v>0</v>
      </c>
      <c r="I27" s="29">
        <f>ROUND(G27*H27,6)</f>
        <v>0</v>
      </c>
      <c r="L27" s="31">
        <v>0</v>
      </c>
      <c r="M27" s="25">
        <f>ROUND(ROUND(L27,2)*ROUND(G27,3),2)</f>
        <v>0</v>
      </c>
      <c r="N27" s="29" t="s">
        <v>55</v>
      </c>
      <c r="O27">
        <f>(M27*21)/100</f>
        <v>0</v>
      </c>
      <c r="P27" t="s">
        <v>28</v>
      </c>
    </row>
    <row r="28" spans="1:16" ht="12.5" x14ac:dyDescent="0.25">
      <c r="A28" s="28" t="s">
        <v>56</v>
      </c>
      <c r="E28" s="32" t="s">
        <v>315</v>
      </c>
    </row>
    <row r="29" spans="1:16" ht="52" x14ac:dyDescent="0.25">
      <c r="A29" s="28" t="s">
        <v>58</v>
      </c>
      <c r="E29" s="33" t="s">
        <v>316</v>
      </c>
    </row>
    <row r="30" spans="1:16" ht="300" x14ac:dyDescent="0.25">
      <c r="A30" t="s">
        <v>60</v>
      </c>
      <c r="E30" s="32" t="s">
        <v>317</v>
      </c>
    </row>
    <row r="31" spans="1:16" ht="12.5" x14ac:dyDescent="0.25">
      <c r="A31" t="s">
        <v>50</v>
      </c>
      <c r="B31" s="27" t="s">
        <v>91</v>
      </c>
      <c r="C31" s="27" t="s">
        <v>105</v>
      </c>
      <c r="D31" s="28" t="s">
        <v>52</v>
      </c>
      <c r="E31" s="2" t="s">
        <v>106</v>
      </c>
      <c r="F31" s="29" t="s">
        <v>94</v>
      </c>
      <c r="G31" s="30">
        <v>75.096999999999994</v>
      </c>
      <c r="H31" s="29">
        <v>0</v>
      </c>
      <c r="I31" s="29">
        <f>ROUND(G31*H31,6)</f>
        <v>0</v>
      </c>
      <c r="L31" s="31">
        <v>0</v>
      </c>
      <c r="M31" s="25">
        <f>ROUND(ROUND(L31,2)*ROUND(G31,3),2)</f>
        <v>0</v>
      </c>
      <c r="N31" s="29" t="s">
        <v>55</v>
      </c>
      <c r="O31">
        <f>(M31*21)/100</f>
        <v>0</v>
      </c>
      <c r="P31" t="s">
        <v>28</v>
      </c>
    </row>
    <row r="32" spans="1:16" ht="12.5" x14ac:dyDescent="0.25">
      <c r="A32" s="28" t="s">
        <v>56</v>
      </c>
      <c r="E32" s="32" t="s">
        <v>318</v>
      </c>
    </row>
    <row r="33" spans="1:16" ht="39" x14ac:dyDescent="0.25">
      <c r="A33" s="28" t="s">
        <v>58</v>
      </c>
      <c r="E33" s="33" t="s">
        <v>319</v>
      </c>
    </row>
    <row r="34" spans="1:16" ht="237.5" x14ac:dyDescent="0.25">
      <c r="A34" t="s">
        <v>60</v>
      </c>
      <c r="E34" s="32" t="s">
        <v>107</v>
      </c>
    </row>
    <row r="35" spans="1:16" ht="12.5" x14ac:dyDescent="0.25">
      <c r="A35" t="s">
        <v>50</v>
      </c>
      <c r="B35" s="27" t="s">
        <v>320</v>
      </c>
      <c r="C35" s="27" t="s">
        <v>321</v>
      </c>
      <c r="D35" s="28" t="s">
        <v>52</v>
      </c>
      <c r="E35" s="2" t="s">
        <v>322</v>
      </c>
      <c r="F35" s="29" t="s">
        <v>82</v>
      </c>
      <c r="G35" s="30">
        <v>242.6</v>
      </c>
      <c r="H35" s="29">
        <v>0</v>
      </c>
      <c r="I35" s="29">
        <f>ROUND(G35*H35,6)</f>
        <v>0</v>
      </c>
      <c r="L35" s="31">
        <v>0</v>
      </c>
      <c r="M35" s="25">
        <f>ROUND(ROUND(L35,2)*ROUND(G35,3),2)</f>
        <v>0</v>
      </c>
      <c r="N35" s="29" t="s">
        <v>55</v>
      </c>
      <c r="O35">
        <f>(M35*21)/100</f>
        <v>0</v>
      </c>
      <c r="P35" t="s">
        <v>28</v>
      </c>
    </row>
    <row r="36" spans="1:16" ht="25" x14ac:dyDescent="0.25">
      <c r="A36" s="28" t="s">
        <v>56</v>
      </c>
      <c r="E36" s="32" t="s">
        <v>323</v>
      </c>
    </row>
    <row r="37" spans="1:16" ht="13" x14ac:dyDescent="0.25">
      <c r="A37" s="28" t="s">
        <v>58</v>
      </c>
      <c r="E37" s="33" t="s">
        <v>324</v>
      </c>
    </row>
    <row r="38" spans="1:16" ht="25" x14ac:dyDescent="0.25">
      <c r="A38" t="s">
        <v>60</v>
      </c>
      <c r="E38" s="32" t="s">
        <v>325</v>
      </c>
    </row>
    <row r="39" spans="1:16" ht="12.5" x14ac:dyDescent="0.25">
      <c r="A39" t="s">
        <v>50</v>
      </c>
      <c r="B39" s="27" t="s">
        <v>98</v>
      </c>
      <c r="C39" s="27" t="s">
        <v>326</v>
      </c>
      <c r="D39" s="28" t="s">
        <v>52</v>
      </c>
      <c r="E39" s="2" t="s">
        <v>327</v>
      </c>
      <c r="F39" s="29" t="s">
        <v>82</v>
      </c>
      <c r="G39" s="30">
        <v>420</v>
      </c>
      <c r="H39" s="29">
        <v>0</v>
      </c>
      <c r="I39" s="29">
        <f>ROUND(G39*H39,6)</f>
        <v>0</v>
      </c>
      <c r="L39" s="31">
        <v>0</v>
      </c>
      <c r="M39" s="25">
        <f>ROUND(ROUND(L39,2)*ROUND(G39,3),2)</f>
        <v>0</v>
      </c>
      <c r="N39" s="29" t="s">
        <v>55</v>
      </c>
      <c r="O39">
        <f>(M39*21)/100</f>
        <v>0</v>
      </c>
      <c r="P39" t="s">
        <v>28</v>
      </c>
    </row>
    <row r="40" spans="1:16" ht="12.5" x14ac:dyDescent="0.25">
      <c r="A40" s="28" t="s">
        <v>56</v>
      </c>
      <c r="E40" s="32" t="s">
        <v>328</v>
      </c>
    </row>
    <row r="41" spans="1:16" ht="13" x14ac:dyDescent="0.25">
      <c r="A41" s="28" t="s">
        <v>58</v>
      </c>
      <c r="E41" s="33" t="s">
        <v>329</v>
      </c>
    </row>
    <row r="42" spans="1:16" ht="37.5" x14ac:dyDescent="0.25">
      <c r="A42" t="s">
        <v>60</v>
      </c>
      <c r="E42" s="32" t="s">
        <v>330</v>
      </c>
    </row>
    <row r="43" spans="1:16" ht="12.5" x14ac:dyDescent="0.25">
      <c r="A43" t="s">
        <v>50</v>
      </c>
      <c r="B43" s="27" t="s">
        <v>331</v>
      </c>
      <c r="C43" s="27" t="s">
        <v>332</v>
      </c>
      <c r="D43" s="28" t="s">
        <v>52</v>
      </c>
      <c r="E43" s="2" t="s">
        <v>333</v>
      </c>
      <c r="F43" s="29" t="s">
        <v>82</v>
      </c>
      <c r="G43" s="30">
        <v>300</v>
      </c>
      <c r="H43" s="29">
        <v>0</v>
      </c>
      <c r="I43" s="29">
        <f>ROUND(G43*H43,6)</f>
        <v>0</v>
      </c>
      <c r="L43" s="31">
        <v>0</v>
      </c>
      <c r="M43" s="25">
        <f>ROUND(ROUND(L43,2)*ROUND(G43,3),2)</f>
        <v>0</v>
      </c>
      <c r="N43" s="29" t="s">
        <v>55</v>
      </c>
      <c r="O43">
        <f>(M43*21)/100</f>
        <v>0</v>
      </c>
      <c r="P43" t="s">
        <v>28</v>
      </c>
    </row>
    <row r="44" spans="1:16" ht="12.5" x14ac:dyDescent="0.25">
      <c r="A44" s="28" t="s">
        <v>56</v>
      </c>
      <c r="E44" s="32" t="s">
        <v>334</v>
      </c>
    </row>
    <row r="45" spans="1:16" ht="13" x14ac:dyDescent="0.25">
      <c r="A45" s="28" t="s">
        <v>58</v>
      </c>
      <c r="E45" s="33" t="s">
        <v>335</v>
      </c>
    </row>
    <row r="46" spans="1:16" ht="25" x14ac:dyDescent="0.25">
      <c r="A46" t="s">
        <v>60</v>
      </c>
      <c r="E46" s="32" t="s">
        <v>336</v>
      </c>
    </row>
    <row r="47" spans="1:16" ht="13" x14ac:dyDescent="0.3">
      <c r="A47" t="s">
        <v>47</v>
      </c>
      <c r="C47" s="24" t="s">
        <v>28</v>
      </c>
      <c r="E47" s="26" t="s">
        <v>108</v>
      </c>
      <c r="J47" s="25">
        <f>0</f>
        <v>0</v>
      </c>
      <c r="K47" s="25">
        <f>0</f>
        <v>0</v>
      </c>
      <c r="L47" s="25">
        <f>0+L48+L52+L56+L60</f>
        <v>0</v>
      </c>
      <c r="M47" s="25">
        <f>0+M48+M52+M56+M60</f>
        <v>0</v>
      </c>
    </row>
    <row r="48" spans="1:16" ht="12.5" x14ac:dyDescent="0.25">
      <c r="A48" t="s">
        <v>50</v>
      </c>
      <c r="B48" s="27" t="s">
        <v>337</v>
      </c>
      <c r="C48" s="27" t="s">
        <v>338</v>
      </c>
      <c r="D48" s="28" t="s">
        <v>52</v>
      </c>
      <c r="E48" s="2" t="s">
        <v>339</v>
      </c>
      <c r="F48" s="29" t="s">
        <v>112</v>
      </c>
      <c r="G48" s="30">
        <v>168</v>
      </c>
      <c r="H48" s="29">
        <v>0</v>
      </c>
      <c r="I48" s="29">
        <f>ROUND(G48*H48,6)</f>
        <v>0</v>
      </c>
      <c r="L48" s="31">
        <v>0</v>
      </c>
      <c r="M48" s="25">
        <f>ROUND(ROUND(L48,2)*ROUND(G48,3),2)</f>
        <v>0</v>
      </c>
      <c r="N48" s="29" t="s">
        <v>55</v>
      </c>
      <c r="O48">
        <f>(M48*21)/100</f>
        <v>0</v>
      </c>
      <c r="P48" t="s">
        <v>28</v>
      </c>
    </row>
    <row r="49" spans="1:16" ht="12.5" x14ac:dyDescent="0.25">
      <c r="A49" s="28" t="s">
        <v>56</v>
      </c>
      <c r="E49" s="32" t="s">
        <v>340</v>
      </c>
    </row>
    <row r="50" spans="1:16" ht="13" x14ac:dyDescent="0.25">
      <c r="A50" s="28" t="s">
        <v>58</v>
      </c>
      <c r="E50" s="33" t="s">
        <v>341</v>
      </c>
    </row>
    <row r="51" spans="1:16" ht="50" x14ac:dyDescent="0.25">
      <c r="A51" t="s">
        <v>60</v>
      </c>
      <c r="E51" s="32" t="s">
        <v>342</v>
      </c>
    </row>
    <row r="52" spans="1:16" ht="25" x14ac:dyDescent="0.25">
      <c r="A52" t="s">
        <v>50</v>
      </c>
      <c r="B52" s="27" t="s">
        <v>104</v>
      </c>
      <c r="C52" s="27" t="s">
        <v>343</v>
      </c>
      <c r="D52" s="28" t="s">
        <v>52</v>
      </c>
      <c r="E52" s="2" t="s">
        <v>344</v>
      </c>
      <c r="F52" s="29" t="s">
        <v>112</v>
      </c>
      <c r="G52" s="30">
        <v>168</v>
      </c>
      <c r="H52" s="29">
        <v>0</v>
      </c>
      <c r="I52" s="29">
        <f>ROUND(G52*H52,6)</f>
        <v>0</v>
      </c>
      <c r="L52" s="31">
        <v>0</v>
      </c>
      <c r="M52" s="25">
        <f>ROUND(ROUND(L52,2)*ROUND(G52,3),2)</f>
        <v>0</v>
      </c>
      <c r="N52" s="29" t="s">
        <v>55</v>
      </c>
      <c r="O52">
        <f>(M52*21)/100</f>
        <v>0</v>
      </c>
      <c r="P52" t="s">
        <v>28</v>
      </c>
    </row>
    <row r="53" spans="1:16" ht="12.5" x14ac:dyDescent="0.25">
      <c r="A53" s="28" t="s">
        <v>56</v>
      </c>
      <c r="E53" s="32" t="s">
        <v>340</v>
      </c>
    </row>
    <row r="54" spans="1:16" ht="13" x14ac:dyDescent="0.25">
      <c r="A54" s="28" t="s">
        <v>58</v>
      </c>
      <c r="E54" s="33" t="s">
        <v>341</v>
      </c>
    </row>
    <row r="55" spans="1:16" ht="62.5" x14ac:dyDescent="0.25">
      <c r="A55" t="s">
        <v>60</v>
      </c>
      <c r="E55" s="32" t="s">
        <v>345</v>
      </c>
    </row>
    <row r="56" spans="1:16" ht="12.5" x14ac:dyDescent="0.25">
      <c r="A56" t="s">
        <v>50</v>
      </c>
      <c r="B56" s="27" t="s">
        <v>115</v>
      </c>
      <c r="C56" s="27" t="s">
        <v>346</v>
      </c>
      <c r="D56" s="28" t="s">
        <v>52</v>
      </c>
      <c r="E56" s="2" t="s">
        <v>347</v>
      </c>
      <c r="F56" s="29" t="s">
        <v>94</v>
      </c>
      <c r="G56" s="30">
        <v>12.24</v>
      </c>
      <c r="H56" s="29">
        <v>0</v>
      </c>
      <c r="I56" s="29">
        <f>ROUND(G56*H56,6)</f>
        <v>0</v>
      </c>
      <c r="L56" s="31">
        <v>0</v>
      </c>
      <c r="M56" s="25">
        <f>ROUND(ROUND(L56,2)*ROUND(G56,3),2)</f>
        <v>0</v>
      </c>
      <c r="N56" s="29" t="s">
        <v>55</v>
      </c>
      <c r="O56">
        <f>(M56*21)/100</f>
        <v>0</v>
      </c>
      <c r="P56" t="s">
        <v>28</v>
      </c>
    </row>
    <row r="57" spans="1:16" ht="12.5" x14ac:dyDescent="0.25">
      <c r="A57" s="28" t="s">
        <v>56</v>
      </c>
      <c r="E57" s="32" t="s">
        <v>348</v>
      </c>
    </row>
    <row r="58" spans="1:16" ht="39" x14ac:dyDescent="0.25">
      <c r="A58" s="28" t="s">
        <v>58</v>
      </c>
      <c r="E58" s="33" t="s">
        <v>349</v>
      </c>
    </row>
    <row r="59" spans="1:16" ht="350" x14ac:dyDescent="0.25">
      <c r="A59" t="s">
        <v>60</v>
      </c>
      <c r="E59" s="32" t="s">
        <v>120</v>
      </c>
    </row>
    <row r="60" spans="1:16" ht="12.5" x14ac:dyDescent="0.25">
      <c r="A60" t="s">
        <v>50</v>
      </c>
      <c r="B60" s="27" t="s">
        <v>350</v>
      </c>
      <c r="C60" s="27" t="s">
        <v>351</v>
      </c>
      <c r="D60" s="28" t="s">
        <v>52</v>
      </c>
      <c r="E60" s="2" t="s">
        <v>352</v>
      </c>
      <c r="F60" s="29" t="s">
        <v>54</v>
      </c>
      <c r="G60" s="30">
        <v>0.80700000000000005</v>
      </c>
      <c r="H60" s="29">
        <v>0</v>
      </c>
      <c r="I60" s="29">
        <f>ROUND(G60*H60,6)</f>
        <v>0</v>
      </c>
      <c r="L60" s="31">
        <v>0</v>
      </c>
      <c r="M60" s="25">
        <f>ROUND(ROUND(L60,2)*ROUND(G60,3),2)</f>
        <v>0</v>
      </c>
      <c r="N60" s="29" t="s">
        <v>55</v>
      </c>
      <c r="O60">
        <f>(M60*21)/100</f>
        <v>0</v>
      </c>
      <c r="P60" t="s">
        <v>28</v>
      </c>
    </row>
    <row r="61" spans="1:16" ht="12.5" x14ac:dyDescent="0.25">
      <c r="A61" s="28" t="s">
        <v>56</v>
      </c>
      <c r="E61" s="32" t="s">
        <v>353</v>
      </c>
    </row>
    <row r="62" spans="1:16" ht="13" x14ac:dyDescent="0.25">
      <c r="A62" s="28" t="s">
        <v>58</v>
      </c>
      <c r="E62" s="33" t="s">
        <v>354</v>
      </c>
    </row>
    <row r="63" spans="1:16" ht="262.5" x14ac:dyDescent="0.25">
      <c r="A63" t="s">
        <v>60</v>
      </c>
      <c r="E63" s="32" t="s">
        <v>355</v>
      </c>
    </row>
    <row r="64" spans="1:16" ht="13" x14ac:dyDescent="0.3">
      <c r="A64" t="s">
        <v>47</v>
      </c>
      <c r="C64" s="24" t="s">
        <v>26</v>
      </c>
      <c r="E64" s="26" t="s">
        <v>132</v>
      </c>
      <c r="J64" s="25">
        <f>0</f>
        <v>0</v>
      </c>
      <c r="K64" s="25">
        <f>0</f>
        <v>0</v>
      </c>
      <c r="L64" s="25">
        <f>0+L65</f>
        <v>0</v>
      </c>
      <c r="M64" s="25">
        <f>0+M65</f>
        <v>0</v>
      </c>
    </row>
    <row r="65" spans="1:16" ht="12.5" x14ac:dyDescent="0.25">
      <c r="A65" t="s">
        <v>50</v>
      </c>
      <c r="B65" s="27" t="s">
        <v>121</v>
      </c>
      <c r="C65" s="27" t="s">
        <v>356</v>
      </c>
      <c r="D65" s="28" t="s">
        <v>52</v>
      </c>
      <c r="E65" s="2" t="s">
        <v>357</v>
      </c>
      <c r="F65" s="29" t="s">
        <v>358</v>
      </c>
      <c r="G65" s="30">
        <v>3423.8809999999999</v>
      </c>
      <c r="H65" s="29">
        <v>0</v>
      </c>
      <c r="I65" s="29">
        <f>ROUND(G65*H65,6)</f>
        <v>0</v>
      </c>
      <c r="L65" s="31">
        <v>0</v>
      </c>
      <c r="M65" s="25">
        <f>ROUND(ROUND(L65,2)*ROUND(G65,3),2)</f>
        <v>0</v>
      </c>
      <c r="N65" s="29" t="s">
        <v>55</v>
      </c>
      <c r="O65">
        <f>(M65*21)/100</f>
        <v>0</v>
      </c>
      <c r="P65" t="s">
        <v>28</v>
      </c>
    </row>
    <row r="66" spans="1:16" ht="12.5" x14ac:dyDescent="0.25">
      <c r="A66" s="28" t="s">
        <v>56</v>
      </c>
      <c r="E66" s="32" t="s">
        <v>359</v>
      </c>
    </row>
    <row r="67" spans="1:16" ht="13" x14ac:dyDescent="0.25">
      <c r="A67" s="28" t="s">
        <v>58</v>
      </c>
      <c r="E67" s="33" t="s">
        <v>52</v>
      </c>
    </row>
    <row r="68" spans="1:16" ht="287.5" x14ac:dyDescent="0.25">
      <c r="A68" t="s">
        <v>60</v>
      </c>
      <c r="E68" s="32" t="s">
        <v>360</v>
      </c>
    </row>
    <row r="69" spans="1:16" ht="13" x14ac:dyDescent="0.3">
      <c r="A69" t="s">
        <v>47</v>
      </c>
      <c r="C69" s="24" t="s">
        <v>70</v>
      </c>
      <c r="E69" s="26" t="s">
        <v>152</v>
      </c>
      <c r="J69" s="25">
        <f>0</f>
        <v>0</v>
      </c>
      <c r="K69" s="25">
        <f>0</f>
        <v>0</v>
      </c>
      <c r="L69" s="25">
        <f>0+L70+L74+L78</f>
        <v>0</v>
      </c>
      <c r="M69" s="25">
        <f>0+M70+M74+M78</f>
        <v>0</v>
      </c>
    </row>
    <row r="70" spans="1:16" ht="12.5" x14ac:dyDescent="0.25">
      <c r="A70" t="s">
        <v>50</v>
      </c>
      <c r="B70" s="27" t="s">
        <v>133</v>
      </c>
      <c r="C70" s="27" t="s">
        <v>361</v>
      </c>
      <c r="D70" s="28" t="s">
        <v>52</v>
      </c>
      <c r="E70" s="2" t="s">
        <v>362</v>
      </c>
      <c r="F70" s="29" t="s">
        <v>82</v>
      </c>
      <c r="G70" s="30">
        <v>31.64</v>
      </c>
      <c r="H70" s="29">
        <v>0</v>
      </c>
      <c r="I70" s="29">
        <f>ROUND(G70*H70,6)</f>
        <v>0</v>
      </c>
      <c r="L70" s="31">
        <v>0</v>
      </c>
      <c r="M70" s="25">
        <f>ROUND(ROUND(L70,2)*ROUND(G70,3),2)</f>
        <v>0</v>
      </c>
      <c r="N70" s="29" t="s">
        <v>55</v>
      </c>
      <c r="O70">
        <f>(M70*21)/100</f>
        <v>0</v>
      </c>
      <c r="P70" t="s">
        <v>28</v>
      </c>
    </row>
    <row r="71" spans="1:16" ht="12.5" x14ac:dyDescent="0.25">
      <c r="A71" s="28" t="s">
        <v>56</v>
      </c>
      <c r="E71" s="32" t="s">
        <v>363</v>
      </c>
    </row>
    <row r="72" spans="1:16" ht="39" x14ac:dyDescent="0.25">
      <c r="A72" s="28" t="s">
        <v>58</v>
      </c>
      <c r="E72" s="33" t="s">
        <v>364</v>
      </c>
    </row>
    <row r="73" spans="1:16" ht="125" x14ac:dyDescent="0.25">
      <c r="A73" t="s">
        <v>60</v>
      </c>
      <c r="E73" s="32" t="s">
        <v>365</v>
      </c>
    </row>
    <row r="74" spans="1:16" ht="12.5" x14ac:dyDescent="0.25">
      <c r="A74" t="s">
        <v>50</v>
      </c>
      <c r="B74" s="27" t="s">
        <v>366</v>
      </c>
      <c r="C74" s="27" t="s">
        <v>367</v>
      </c>
      <c r="D74" s="28" t="s">
        <v>52</v>
      </c>
      <c r="E74" s="2" t="s">
        <v>368</v>
      </c>
      <c r="F74" s="29" t="s">
        <v>82</v>
      </c>
      <c r="G74" s="30">
        <v>29.21</v>
      </c>
      <c r="H74" s="29">
        <v>0</v>
      </c>
      <c r="I74" s="29">
        <f>ROUND(G74*H74,6)</f>
        <v>0</v>
      </c>
      <c r="L74" s="31">
        <v>0</v>
      </c>
      <c r="M74" s="25">
        <f>ROUND(ROUND(L74,2)*ROUND(G74,3),2)</f>
        <v>0</v>
      </c>
      <c r="N74" s="29" t="s">
        <v>55</v>
      </c>
      <c r="O74">
        <f>(M74*21)/100</f>
        <v>0</v>
      </c>
      <c r="P74" t="s">
        <v>28</v>
      </c>
    </row>
    <row r="75" spans="1:16" ht="12.5" x14ac:dyDescent="0.25">
      <c r="A75" s="28" t="s">
        <v>56</v>
      </c>
      <c r="E75" s="32" t="s">
        <v>369</v>
      </c>
    </row>
    <row r="76" spans="1:16" ht="13" x14ac:dyDescent="0.25">
      <c r="A76" s="28" t="s">
        <v>58</v>
      </c>
      <c r="E76" s="33" t="s">
        <v>370</v>
      </c>
    </row>
    <row r="77" spans="1:16" ht="137.5" x14ac:dyDescent="0.25">
      <c r="A77" t="s">
        <v>60</v>
      </c>
      <c r="E77" s="32" t="s">
        <v>371</v>
      </c>
    </row>
    <row r="78" spans="1:16" ht="25" x14ac:dyDescent="0.25">
      <c r="A78" t="s">
        <v>50</v>
      </c>
      <c r="B78" s="27" t="s">
        <v>146</v>
      </c>
      <c r="C78" s="27" t="s">
        <v>372</v>
      </c>
      <c r="D78" s="28" t="s">
        <v>52</v>
      </c>
      <c r="E78" s="2" t="s">
        <v>373</v>
      </c>
      <c r="F78" s="29" t="s">
        <v>82</v>
      </c>
      <c r="G78" s="30">
        <v>0.92</v>
      </c>
      <c r="H78" s="29">
        <v>0</v>
      </c>
      <c r="I78" s="29">
        <f>ROUND(G78*H78,6)</f>
        <v>0</v>
      </c>
      <c r="L78" s="31">
        <v>0</v>
      </c>
      <c r="M78" s="25">
        <f>ROUND(ROUND(L78,2)*ROUND(G78,3),2)</f>
        <v>0</v>
      </c>
      <c r="N78" s="29" t="s">
        <v>55</v>
      </c>
      <c r="O78">
        <f>(M78*21)/100</f>
        <v>0</v>
      </c>
      <c r="P78" t="s">
        <v>28</v>
      </c>
    </row>
    <row r="79" spans="1:16" ht="12.5" x14ac:dyDescent="0.25">
      <c r="A79" s="28" t="s">
        <v>56</v>
      </c>
      <c r="E79" s="32" t="s">
        <v>374</v>
      </c>
    </row>
    <row r="80" spans="1:16" ht="13" x14ac:dyDescent="0.25">
      <c r="A80" s="28" t="s">
        <v>58</v>
      </c>
      <c r="E80" s="33" t="s">
        <v>375</v>
      </c>
    </row>
    <row r="81" spans="1:16" ht="137.5" x14ac:dyDescent="0.25">
      <c r="A81" t="s">
        <v>60</v>
      </c>
      <c r="E81" s="32" t="s">
        <v>371</v>
      </c>
    </row>
    <row r="82" spans="1:16" ht="13" x14ac:dyDescent="0.3">
      <c r="A82" t="s">
        <v>47</v>
      </c>
      <c r="C82" s="24" t="s">
        <v>91</v>
      </c>
      <c r="E82" s="26" t="s">
        <v>242</v>
      </c>
      <c r="J82" s="25">
        <f>0</f>
        <v>0</v>
      </c>
      <c r="K82" s="25">
        <f>0</f>
        <v>0</v>
      </c>
      <c r="L82" s="25">
        <f>0+L83+L87+L91+L95+L99+L103+L107+L111+L115+L119</f>
        <v>0</v>
      </c>
      <c r="M82" s="25">
        <f>0+M83+M87+M91+M95+M99+M103+M107+M111+M115+M119</f>
        <v>0</v>
      </c>
    </row>
    <row r="83" spans="1:16" ht="12.5" x14ac:dyDescent="0.25">
      <c r="A83" t="s">
        <v>50</v>
      </c>
      <c r="B83" s="27" t="s">
        <v>65</v>
      </c>
      <c r="C83" s="27" t="s">
        <v>376</v>
      </c>
      <c r="D83" s="28" t="s">
        <v>77</v>
      </c>
      <c r="E83" s="2" t="s">
        <v>377</v>
      </c>
      <c r="F83" s="29" t="s">
        <v>88</v>
      </c>
      <c r="G83" s="30">
        <v>1</v>
      </c>
      <c r="H83" s="29">
        <v>0</v>
      </c>
      <c r="I83" s="29">
        <f>ROUND(G83*H83,6)</f>
        <v>0</v>
      </c>
      <c r="L83" s="31">
        <v>0</v>
      </c>
      <c r="M83" s="25">
        <f>ROUND(ROUND(L83,2)*ROUND(G83,3),2)</f>
        <v>0</v>
      </c>
      <c r="N83" s="29" t="s">
        <v>239</v>
      </c>
      <c r="O83">
        <f>(M83*21)/100</f>
        <v>0</v>
      </c>
      <c r="P83" t="s">
        <v>28</v>
      </c>
    </row>
    <row r="84" spans="1:16" ht="12.5" x14ac:dyDescent="0.25">
      <c r="A84" s="28" t="s">
        <v>56</v>
      </c>
      <c r="E84" s="32" t="s">
        <v>378</v>
      </c>
    </row>
    <row r="85" spans="1:16" ht="13" x14ac:dyDescent="0.25">
      <c r="A85" s="28" t="s">
        <v>58</v>
      </c>
      <c r="E85" s="33" t="s">
        <v>52</v>
      </c>
    </row>
    <row r="86" spans="1:16" ht="125" x14ac:dyDescent="0.25">
      <c r="A86" t="s">
        <v>60</v>
      </c>
      <c r="E86" s="32" t="s">
        <v>251</v>
      </c>
    </row>
    <row r="87" spans="1:16" ht="12.5" x14ac:dyDescent="0.25">
      <c r="A87" t="s">
        <v>50</v>
      </c>
      <c r="B87" s="27" t="s">
        <v>27</v>
      </c>
      <c r="C87" s="27" t="s">
        <v>379</v>
      </c>
      <c r="D87" s="28" t="s">
        <v>77</v>
      </c>
      <c r="E87" s="2" t="s">
        <v>380</v>
      </c>
      <c r="F87" s="29" t="s">
        <v>88</v>
      </c>
      <c r="G87" s="30">
        <v>1</v>
      </c>
      <c r="H87" s="29">
        <v>0</v>
      </c>
      <c r="I87" s="29">
        <f>ROUND(G87*H87,6)</f>
        <v>0</v>
      </c>
      <c r="L87" s="31">
        <v>0</v>
      </c>
      <c r="M87" s="25">
        <f>ROUND(ROUND(L87,2)*ROUND(G87,3),2)</f>
        <v>0</v>
      </c>
      <c r="N87" s="29" t="s">
        <v>239</v>
      </c>
      <c r="O87">
        <f>(M87*21)/100</f>
        <v>0</v>
      </c>
      <c r="P87" t="s">
        <v>28</v>
      </c>
    </row>
    <row r="88" spans="1:16" ht="12.5" x14ac:dyDescent="0.25">
      <c r="A88" s="28" t="s">
        <v>56</v>
      </c>
      <c r="E88" s="32" t="s">
        <v>381</v>
      </c>
    </row>
    <row r="89" spans="1:16" ht="13" x14ac:dyDescent="0.25">
      <c r="A89" s="28" t="s">
        <v>58</v>
      </c>
      <c r="E89" s="33" t="s">
        <v>52</v>
      </c>
    </row>
    <row r="90" spans="1:16" ht="125" x14ac:dyDescent="0.25">
      <c r="A90" t="s">
        <v>60</v>
      </c>
      <c r="E90" s="32" t="s">
        <v>251</v>
      </c>
    </row>
    <row r="91" spans="1:16" ht="12.5" x14ac:dyDescent="0.25">
      <c r="A91" t="s">
        <v>50</v>
      </c>
      <c r="B91" s="27" t="s">
        <v>79</v>
      </c>
      <c r="C91" s="27" t="s">
        <v>382</v>
      </c>
      <c r="D91" s="28" t="s">
        <v>77</v>
      </c>
      <c r="E91" s="2" t="s">
        <v>383</v>
      </c>
      <c r="F91" s="29" t="s">
        <v>88</v>
      </c>
      <c r="G91" s="30">
        <v>1</v>
      </c>
      <c r="H91" s="29">
        <v>0</v>
      </c>
      <c r="I91" s="29">
        <f>ROUND(G91*H91,6)</f>
        <v>0</v>
      </c>
      <c r="L91" s="31">
        <v>0</v>
      </c>
      <c r="M91" s="25">
        <f>ROUND(ROUND(L91,2)*ROUND(G91,3),2)</f>
        <v>0</v>
      </c>
      <c r="N91" s="29" t="s">
        <v>239</v>
      </c>
      <c r="O91">
        <f>(M91*21)/100</f>
        <v>0</v>
      </c>
      <c r="P91" t="s">
        <v>28</v>
      </c>
    </row>
    <row r="92" spans="1:16" ht="12.5" x14ac:dyDescent="0.25">
      <c r="A92" s="28" t="s">
        <v>56</v>
      </c>
      <c r="E92" s="32" t="s">
        <v>384</v>
      </c>
    </row>
    <row r="93" spans="1:16" ht="13" x14ac:dyDescent="0.25">
      <c r="A93" s="28" t="s">
        <v>58</v>
      </c>
      <c r="E93" s="33" t="s">
        <v>52</v>
      </c>
    </row>
    <row r="94" spans="1:16" ht="125" x14ac:dyDescent="0.25">
      <c r="A94" t="s">
        <v>60</v>
      </c>
      <c r="E94" s="32" t="s">
        <v>251</v>
      </c>
    </row>
    <row r="95" spans="1:16" ht="12.5" x14ac:dyDescent="0.25">
      <c r="A95" t="s">
        <v>50</v>
      </c>
      <c r="B95" s="27" t="s">
        <v>331</v>
      </c>
      <c r="C95" s="27" t="s">
        <v>385</v>
      </c>
      <c r="D95" s="28" t="s">
        <v>77</v>
      </c>
      <c r="E95" s="2" t="s">
        <v>386</v>
      </c>
      <c r="F95" s="29" t="s">
        <v>88</v>
      </c>
      <c r="G95" s="30">
        <v>3</v>
      </c>
      <c r="H95" s="29">
        <v>0</v>
      </c>
      <c r="I95" s="29">
        <f>ROUND(G95*H95,6)</f>
        <v>0</v>
      </c>
      <c r="L95" s="31">
        <v>0</v>
      </c>
      <c r="M95" s="25">
        <f>ROUND(ROUND(L95,2)*ROUND(G95,3),2)</f>
        <v>0</v>
      </c>
      <c r="N95" s="29" t="s">
        <v>239</v>
      </c>
      <c r="O95">
        <f>(M95*21)/100</f>
        <v>0</v>
      </c>
      <c r="P95" t="s">
        <v>28</v>
      </c>
    </row>
    <row r="96" spans="1:16" ht="12.5" x14ac:dyDescent="0.25">
      <c r="A96" s="28" t="s">
        <v>56</v>
      </c>
      <c r="E96" s="32" t="s">
        <v>387</v>
      </c>
    </row>
    <row r="97" spans="1:16" ht="13" x14ac:dyDescent="0.25">
      <c r="A97" s="28" t="s">
        <v>58</v>
      </c>
      <c r="E97" s="33" t="s">
        <v>52</v>
      </c>
    </row>
    <row r="98" spans="1:16" ht="137.5" x14ac:dyDescent="0.25">
      <c r="A98" t="s">
        <v>60</v>
      </c>
      <c r="E98" s="32" t="s">
        <v>388</v>
      </c>
    </row>
    <row r="99" spans="1:16" ht="12.5" x14ac:dyDescent="0.25">
      <c r="A99" t="s">
        <v>50</v>
      </c>
      <c r="B99" s="27" t="s">
        <v>159</v>
      </c>
      <c r="C99" s="27" t="s">
        <v>389</v>
      </c>
      <c r="D99" s="28" t="s">
        <v>52</v>
      </c>
      <c r="E99" s="2" t="s">
        <v>390</v>
      </c>
      <c r="F99" s="29" t="s">
        <v>112</v>
      </c>
      <c r="G99" s="30">
        <v>25.4</v>
      </c>
      <c r="H99" s="29">
        <v>0</v>
      </c>
      <c r="I99" s="29">
        <f>ROUND(G99*H99,6)</f>
        <v>0</v>
      </c>
      <c r="L99" s="31">
        <v>0</v>
      </c>
      <c r="M99" s="25">
        <f>ROUND(ROUND(L99,2)*ROUND(G99,3),2)</f>
        <v>0</v>
      </c>
      <c r="N99" s="29" t="s">
        <v>55</v>
      </c>
      <c r="O99">
        <f>(M99*21)/100</f>
        <v>0</v>
      </c>
      <c r="P99" t="s">
        <v>28</v>
      </c>
    </row>
    <row r="100" spans="1:16" ht="12.5" x14ac:dyDescent="0.25">
      <c r="A100" s="28" t="s">
        <v>56</v>
      </c>
      <c r="E100" s="32" t="s">
        <v>369</v>
      </c>
    </row>
    <row r="101" spans="1:16" ht="13" x14ac:dyDescent="0.25">
      <c r="A101" s="28" t="s">
        <v>58</v>
      </c>
      <c r="E101" s="33" t="s">
        <v>391</v>
      </c>
    </row>
    <row r="102" spans="1:16" ht="50" x14ac:dyDescent="0.25">
      <c r="A102" t="s">
        <v>60</v>
      </c>
      <c r="E102" s="32" t="s">
        <v>392</v>
      </c>
    </row>
    <row r="103" spans="1:16" ht="25" x14ac:dyDescent="0.25">
      <c r="A103" t="s">
        <v>50</v>
      </c>
      <c r="B103" s="27" t="s">
        <v>164</v>
      </c>
      <c r="C103" s="27" t="s">
        <v>393</v>
      </c>
      <c r="D103" s="28" t="s">
        <v>52</v>
      </c>
      <c r="E103" s="2" t="s">
        <v>394</v>
      </c>
      <c r="F103" s="29" t="s">
        <v>112</v>
      </c>
      <c r="G103" s="30">
        <v>70</v>
      </c>
      <c r="H103" s="29">
        <v>0</v>
      </c>
      <c r="I103" s="29">
        <f>ROUND(G103*H103,6)</f>
        <v>0</v>
      </c>
      <c r="L103" s="31">
        <v>0</v>
      </c>
      <c r="M103" s="25">
        <f>ROUND(ROUND(L103,2)*ROUND(G103,3),2)</f>
        <v>0</v>
      </c>
      <c r="N103" s="29" t="s">
        <v>55</v>
      </c>
      <c r="O103">
        <f>(M103*21)/100</f>
        <v>0</v>
      </c>
      <c r="P103" t="s">
        <v>28</v>
      </c>
    </row>
    <row r="104" spans="1:16" ht="12.5" x14ac:dyDescent="0.25">
      <c r="A104" s="28" t="s">
        <v>56</v>
      </c>
      <c r="E104" s="32" t="s">
        <v>395</v>
      </c>
    </row>
    <row r="105" spans="1:16" ht="13" x14ac:dyDescent="0.25">
      <c r="A105" s="28" t="s">
        <v>58</v>
      </c>
      <c r="E105" s="33" t="s">
        <v>396</v>
      </c>
    </row>
    <row r="106" spans="1:16" ht="262.5" x14ac:dyDescent="0.25">
      <c r="A106" t="s">
        <v>60</v>
      </c>
      <c r="E106" s="32" t="s">
        <v>397</v>
      </c>
    </row>
    <row r="107" spans="1:16" ht="25" x14ac:dyDescent="0.25">
      <c r="A107" t="s">
        <v>50</v>
      </c>
      <c r="B107" s="27" t="s">
        <v>175</v>
      </c>
      <c r="C107" s="27" t="s">
        <v>398</v>
      </c>
      <c r="D107" s="28" t="s">
        <v>52</v>
      </c>
      <c r="E107" s="2" t="s">
        <v>399</v>
      </c>
      <c r="F107" s="29" t="s">
        <v>112</v>
      </c>
      <c r="G107" s="30">
        <v>60</v>
      </c>
      <c r="H107" s="29">
        <v>0</v>
      </c>
      <c r="I107" s="29">
        <f>ROUND(G107*H107,6)</f>
        <v>0</v>
      </c>
      <c r="L107" s="31">
        <v>0</v>
      </c>
      <c r="M107" s="25">
        <f>ROUND(ROUND(L107,2)*ROUND(G107,3),2)</f>
        <v>0</v>
      </c>
      <c r="N107" s="29" t="s">
        <v>55</v>
      </c>
      <c r="O107">
        <f>(M107*21)/100</f>
        <v>0</v>
      </c>
      <c r="P107" t="s">
        <v>28</v>
      </c>
    </row>
    <row r="108" spans="1:16" ht="12.5" x14ac:dyDescent="0.25">
      <c r="A108" s="28" t="s">
        <v>56</v>
      </c>
      <c r="E108" s="32" t="s">
        <v>52</v>
      </c>
    </row>
    <row r="109" spans="1:16" ht="13" x14ac:dyDescent="0.25">
      <c r="A109" s="28" t="s">
        <v>58</v>
      </c>
      <c r="E109" s="33" t="s">
        <v>52</v>
      </c>
    </row>
    <row r="110" spans="1:16" ht="87.5" x14ac:dyDescent="0.25">
      <c r="A110" t="s">
        <v>60</v>
      </c>
      <c r="E110" s="32" t="s">
        <v>400</v>
      </c>
    </row>
    <row r="111" spans="1:16" ht="12.5" x14ac:dyDescent="0.25">
      <c r="A111" t="s">
        <v>50</v>
      </c>
      <c r="B111" s="27" t="s">
        <v>180</v>
      </c>
      <c r="C111" s="27" t="s">
        <v>401</v>
      </c>
      <c r="D111" s="28" t="s">
        <v>52</v>
      </c>
      <c r="E111" s="2" t="s">
        <v>402</v>
      </c>
      <c r="F111" s="29" t="s">
        <v>88</v>
      </c>
      <c r="G111" s="30">
        <v>2</v>
      </c>
      <c r="H111" s="29">
        <v>0</v>
      </c>
      <c r="I111" s="29">
        <f>ROUND(G111*H111,6)</f>
        <v>0</v>
      </c>
      <c r="L111" s="31">
        <v>0</v>
      </c>
      <c r="M111" s="25">
        <f>ROUND(ROUND(L111,2)*ROUND(G111,3),2)</f>
        <v>0</v>
      </c>
      <c r="N111" s="29" t="s">
        <v>55</v>
      </c>
      <c r="O111">
        <f>(M111*21)/100</f>
        <v>0</v>
      </c>
      <c r="P111" t="s">
        <v>28</v>
      </c>
    </row>
    <row r="112" spans="1:16" ht="25" x14ac:dyDescent="0.25">
      <c r="A112" s="28" t="s">
        <v>56</v>
      </c>
      <c r="E112" s="32" t="s">
        <v>403</v>
      </c>
    </row>
    <row r="113" spans="1:16" ht="13" x14ac:dyDescent="0.25">
      <c r="A113" s="28" t="s">
        <v>58</v>
      </c>
      <c r="E113" s="33" t="s">
        <v>52</v>
      </c>
    </row>
    <row r="114" spans="1:16" ht="75" x14ac:dyDescent="0.25">
      <c r="A114" t="s">
        <v>60</v>
      </c>
      <c r="E114" s="32" t="s">
        <v>404</v>
      </c>
    </row>
    <row r="115" spans="1:16" ht="12.5" x14ac:dyDescent="0.25">
      <c r="A115" t="s">
        <v>50</v>
      </c>
      <c r="B115" s="27" t="s">
        <v>186</v>
      </c>
      <c r="C115" s="27" t="s">
        <v>405</v>
      </c>
      <c r="D115" s="28" t="s">
        <v>52</v>
      </c>
      <c r="E115" s="2" t="s">
        <v>406</v>
      </c>
      <c r="F115" s="29" t="s">
        <v>88</v>
      </c>
      <c r="G115" s="30">
        <v>1</v>
      </c>
      <c r="H115" s="29">
        <v>0</v>
      </c>
      <c r="I115" s="29">
        <f>ROUND(G115*H115,6)</f>
        <v>0</v>
      </c>
      <c r="L115" s="31">
        <v>0</v>
      </c>
      <c r="M115" s="25">
        <f>ROUND(ROUND(L115,2)*ROUND(G115,3),2)</f>
        <v>0</v>
      </c>
      <c r="N115" s="29" t="s">
        <v>55</v>
      </c>
      <c r="O115">
        <f>(M115*21)/100</f>
        <v>0</v>
      </c>
      <c r="P115" t="s">
        <v>28</v>
      </c>
    </row>
    <row r="116" spans="1:16" ht="12.5" x14ac:dyDescent="0.25">
      <c r="A116" s="28" t="s">
        <v>56</v>
      </c>
      <c r="E116" s="32" t="s">
        <v>591</v>
      </c>
    </row>
    <row r="117" spans="1:16" ht="13" x14ac:dyDescent="0.25">
      <c r="A117" s="28" t="s">
        <v>58</v>
      </c>
      <c r="E117" s="33" t="s">
        <v>52</v>
      </c>
    </row>
    <row r="118" spans="1:16" ht="87.5" x14ac:dyDescent="0.25">
      <c r="A118" t="s">
        <v>60</v>
      </c>
      <c r="E118" s="32" t="s">
        <v>407</v>
      </c>
    </row>
    <row r="119" spans="1:16" ht="12.5" x14ac:dyDescent="0.25">
      <c r="A119" t="s">
        <v>50</v>
      </c>
      <c r="B119" s="27" t="s">
        <v>408</v>
      </c>
      <c r="C119" s="27" t="s">
        <v>409</v>
      </c>
      <c r="D119" s="28" t="s">
        <v>77</v>
      </c>
      <c r="E119" s="2" t="s">
        <v>410</v>
      </c>
      <c r="F119" s="29" t="s">
        <v>88</v>
      </c>
      <c r="G119" s="30">
        <v>2</v>
      </c>
      <c r="H119" s="29">
        <v>0</v>
      </c>
      <c r="I119" s="29">
        <f>ROUND(G119*H119,6)</f>
        <v>0</v>
      </c>
      <c r="L119" s="31">
        <v>0</v>
      </c>
      <c r="M119" s="25">
        <f>ROUND(ROUND(L119,2)*ROUND(G119,3),2)</f>
        <v>0</v>
      </c>
      <c r="N119" s="29" t="s">
        <v>239</v>
      </c>
      <c r="O119">
        <f>(M119*21)/100</f>
        <v>0</v>
      </c>
      <c r="P119" t="s">
        <v>28</v>
      </c>
    </row>
    <row r="120" spans="1:16" ht="12.5" x14ac:dyDescent="0.25">
      <c r="A120" s="28" t="s">
        <v>56</v>
      </c>
      <c r="E120" s="32" t="s">
        <v>52</v>
      </c>
    </row>
    <row r="121" spans="1:16" ht="13" x14ac:dyDescent="0.25">
      <c r="A121" s="28" t="s">
        <v>58</v>
      </c>
      <c r="E121" s="33" t="s">
        <v>52</v>
      </c>
    </row>
    <row r="122" spans="1:16" ht="125" x14ac:dyDescent="0.25">
      <c r="A122" t="s">
        <v>60</v>
      </c>
      <c r="E122" s="32" t="s">
        <v>251</v>
      </c>
    </row>
  </sheetData>
  <sheetProtection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N5:N7"/>
    <mergeCell ref="F5:F7"/>
    <mergeCell ref="G5:G7"/>
    <mergeCell ref="H5:H7"/>
    <mergeCell ref="I5:I7"/>
    <mergeCell ref="L5:M6"/>
    <mergeCell ref="J6:K6"/>
  </mergeCells>
  <pageMargins left="0.75" right="0.75" top="1" bottom="1" header="0.5" footer="0.5"/>
  <pageSetup paperSize="9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07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1" width="9.1796875" hidden="1" customWidth="1"/>
    <col min="12" max="14" width="16.7265625" customWidth="1"/>
    <col min="15" max="17" width="9.1796875" hidden="1" customWidth="1"/>
    <col min="19" max="19" width="30.7265625" customWidth="1"/>
  </cols>
  <sheetData>
    <row r="1" spans="1:20" ht="35.15" customHeight="1" x14ac:dyDescent="0.25">
      <c r="A1" s="14" t="s">
        <v>18</v>
      </c>
      <c r="B1" s="3"/>
      <c r="C1" s="35"/>
      <c r="D1" s="3"/>
      <c r="E1" s="36" t="s">
        <v>21</v>
      </c>
      <c r="F1" s="3"/>
      <c r="G1" s="3"/>
      <c r="H1" s="3"/>
      <c r="I1" s="3"/>
      <c r="J1" s="3"/>
      <c r="K1" s="3"/>
      <c r="L1" s="3"/>
      <c r="M1" s="3"/>
      <c r="N1" s="3"/>
      <c r="P1" t="s">
        <v>26</v>
      </c>
    </row>
    <row r="2" spans="1:20" ht="20.149999999999999" customHeight="1" x14ac:dyDescent="0.25">
      <c r="A2" s="14"/>
      <c r="B2" s="3"/>
      <c r="C2" s="35"/>
      <c r="D2" s="3"/>
      <c r="E2" s="37"/>
      <c r="F2" s="3"/>
      <c r="G2" s="3"/>
      <c r="H2" s="3"/>
      <c r="I2" s="3"/>
      <c r="J2" s="3"/>
      <c r="K2" s="3"/>
      <c r="L2" s="16"/>
      <c r="M2" s="16"/>
      <c r="N2" s="3"/>
      <c r="P2" t="s">
        <v>27</v>
      </c>
    </row>
    <row r="3" spans="1:20" ht="32.15" customHeight="1" x14ac:dyDescent="0.25">
      <c r="A3" s="14" t="s">
        <v>19</v>
      </c>
      <c r="B3" s="18" t="s">
        <v>22</v>
      </c>
      <c r="C3" s="43" t="s">
        <v>2</v>
      </c>
      <c r="D3" s="35"/>
      <c r="E3" s="41" t="s">
        <v>3</v>
      </c>
      <c r="F3" s="35"/>
      <c r="G3" s="35"/>
      <c r="H3" s="35"/>
      <c r="L3" s="15" t="s">
        <v>411</v>
      </c>
      <c r="M3" s="34">
        <f>Rekapitulace!C14</f>
        <v>0</v>
      </c>
      <c r="N3" s="17" t="s">
        <v>0</v>
      </c>
      <c r="O3" t="s">
        <v>23</v>
      </c>
      <c r="P3" t="s">
        <v>28</v>
      </c>
    </row>
    <row r="4" spans="1:20" ht="32.15" customHeight="1" x14ac:dyDescent="0.25">
      <c r="A4" s="19" t="s">
        <v>20</v>
      </c>
      <c r="B4" s="20" t="s">
        <v>29</v>
      </c>
      <c r="C4" s="43" t="s">
        <v>411</v>
      </c>
      <c r="D4" s="35"/>
      <c r="E4" s="42" t="s">
        <v>412</v>
      </c>
      <c r="F4" s="35"/>
      <c r="G4" s="35"/>
      <c r="H4" s="35"/>
      <c r="O4" t="s">
        <v>24</v>
      </c>
      <c r="P4" t="s">
        <v>28</v>
      </c>
    </row>
    <row r="5" spans="1:20" ht="12.75" customHeight="1" x14ac:dyDescent="0.25">
      <c r="A5" s="40" t="s">
        <v>30</v>
      </c>
      <c r="B5" s="40" t="s">
        <v>31</v>
      </c>
      <c r="C5" s="40" t="s">
        <v>32</v>
      </c>
      <c r="D5" s="40" t="s">
        <v>33</v>
      </c>
      <c r="E5" s="40" t="s">
        <v>34</v>
      </c>
      <c r="F5" s="40" t="s">
        <v>35</v>
      </c>
      <c r="G5" s="40" t="s">
        <v>36</v>
      </c>
      <c r="H5" s="40" t="s">
        <v>37</v>
      </c>
      <c r="I5" s="40" t="s">
        <v>38</v>
      </c>
      <c r="J5" s="1"/>
      <c r="K5" s="1"/>
      <c r="L5" s="40" t="s">
        <v>39</v>
      </c>
      <c r="M5" s="40"/>
      <c r="N5" s="40" t="s">
        <v>43</v>
      </c>
      <c r="O5" t="s">
        <v>25</v>
      </c>
      <c r="P5" t="s">
        <v>28</v>
      </c>
    </row>
    <row r="6" spans="1:20" ht="12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 t="s">
        <v>40</v>
      </c>
      <c r="K6" s="40"/>
      <c r="L6" s="40"/>
      <c r="M6" s="40"/>
      <c r="N6" s="40"/>
    </row>
    <row r="7" spans="1:20" ht="12.7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1" t="s">
        <v>41</v>
      </c>
      <c r="K7" s="1" t="s">
        <v>42</v>
      </c>
      <c r="L7" s="1" t="s">
        <v>41</v>
      </c>
      <c r="M7" s="1" t="s">
        <v>42</v>
      </c>
      <c r="N7" s="40"/>
      <c r="S7" t="s">
        <v>44</v>
      </c>
      <c r="T7">
        <f>COUNTIFS(L8:L204,"=0",A8:A204,"P")+COUNTIFS(L8:L204,"",A8:A204,"P")+SUM(Q8:Q204)</f>
        <v>49</v>
      </c>
    </row>
    <row r="8" spans="1:20" ht="13" x14ac:dyDescent="0.3">
      <c r="A8" t="s">
        <v>45</v>
      </c>
      <c r="C8" s="21" t="s">
        <v>415</v>
      </c>
      <c r="E8" s="23" t="s">
        <v>414</v>
      </c>
      <c r="J8" s="22">
        <f>0+J9+J74+J179</f>
        <v>0</v>
      </c>
      <c r="K8" s="22">
        <f>0+K9+K74+K179</f>
        <v>0</v>
      </c>
      <c r="L8" s="22">
        <f>0+L9+L74+L179</f>
        <v>0</v>
      </c>
      <c r="M8" s="22">
        <f>0+M9+M74+M179</f>
        <v>0</v>
      </c>
    </row>
    <row r="9" spans="1:20" ht="13" x14ac:dyDescent="0.3">
      <c r="A9" t="s">
        <v>47</v>
      </c>
      <c r="C9" s="24" t="s">
        <v>77</v>
      </c>
      <c r="E9" s="26" t="s">
        <v>78</v>
      </c>
      <c r="J9" s="25">
        <f>0</f>
        <v>0</v>
      </c>
      <c r="K9" s="25">
        <f>0</f>
        <v>0</v>
      </c>
      <c r="L9" s="25">
        <f>0+L10+L14+L18+L22+L26+L30+L34+L38+L42+L46+L50+L54+L58+L62+L66+L70</f>
        <v>0</v>
      </c>
      <c r="M9" s="25">
        <f>0+M10+M14+M18+M22+M26+M30+M34+M38+M42+M46+M50+M54+M58+M62+M66+M70</f>
        <v>0</v>
      </c>
    </row>
    <row r="10" spans="1:20" ht="25" x14ac:dyDescent="0.25">
      <c r="A10" t="s">
        <v>50</v>
      </c>
      <c r="B10" s="27" t="s">
        <v>77</v>
      </c>
      <c r="C10" s="27" t="s">
        <v>416</v>
      </c>
      <c r="D10" s="28" t="s">
        <v>77</v>
      </c>
      <c r="E10" s="2" t="s">
        <v>417</v>
      </c>
      <c r="F10" s="29" t="s">
        <v>418</v>
      </c>
      <c r="G10" s="30">
        <v>0.16600000000000001</v>
      </c>
      <c r="H10" s="29">
        <v>0</v>
      </c>
      <c r="I10" s="29">
        <f>ROUND(G10*H10,6)</f>
        <v>0</v>
      </c>
      <c r="L10" s="31">
        <v>0</v>
      </c>
      <c r="M10" s="25">
        <f>ROUND(ROUND(L10,2)*ROUND(G10,3),2)</f>
        <v>0</v>
      </c>
      <c r="N10" s="29" t="s">
        <v>419</v>
      </c>
      <c r="O10">
        <f>(M10*21)/100</f>
        <v>0</v>
      </c>
      <c r="P10" t="s">
        <v>28</v>
      </c>
    </row>
    <row r="11" spans="1:20" ht="12.5" x14ac:dyDescent="0.25">
      <c r="A11" s="28" t="s">
        <v>56</v>
      </c>
      <c r="E11" s="32" t="s">
        <v>52</v>
      </c>
    </row>
    <row r="12" spans="1:20" ht="13" x14ac:dyDescent="0.25">
      <c r="A12" s="28" t="s">
        <v>58</v>
      </c>
      <c r="E12" s="33" t="s">
        <v>52</v>
      </c>
    </row>
    <row r="13" spans="1:20" ht="62.5" x14ac:dyDescent="0.25">
      <c r="A13" t="s">
        <v>60</v>
      </c>
      <c r="E13" s="32" t="s">
        <v>420</v>
      </c>
    </row>
    <row r="14" spans="1:20" ht="12.5" x14ac:dyDescent="0.25">
      <c r="A14" t="s">
        <v>50</v>
      </c>
      <c r="B14" s="27" t="s">
        <v>28</v>
      </c>
      <c r="C14" s="27" t="s">
        <v>421</v>
      </c>
      <c r="D14" s="28" t="s">
        <v>77</v>
      </c>
      <c r="E14" s="2" t="s">
        <v>422</v>
      </c>
      <c r="F14" s="29" t="s">
        <v>88</v>
      </c>
      <c r="G14" s="30">
        <v>1</v>
      </c>
      <c r="H14" s="29">
        <v>0</v>
      </c>
      <c r="I14" s="29">
        <f>ROUND(G14*H14,6)</f>
        <v>0</v>
      </c>
      <c r="L14" s="31">
        <v>0</v>
      </c>
      <c r="M14" s="25">
        <f>ROUND(ROUND(L14,2)*ROUND(G14,3),2)</f>
        <v>0</v>
      </c>
      <c r="N14" s="29" t="s">
        <v>419</v>
      </c>
      <c r="O14">
        <f>(M14*21)/100</f>
        <v>0</v>
      </c>
      <c r="P14" t="s">
        <v>28</v>
      </c>
    </row>
    <row r="15" spans="1:20" ht="12.5" x14ac:dyDescent="0.25">
      <c r="A15" s="28" t="s">
        <v>56</v>
      </c>
      <c r="E15" s="32" t="s">
        <v>52</v>
      </c>
    </row>
    <row r="16" spans="1:20" ht="13" x14ac:dyDescent="0.25">
      <c r="A16" s="28" t="s">
        <v>58</v>
      </c>
      <c r="E16" s="33" t="s">
        <v>52</v>
      </c>
    </row>
    <row r="17" spans="1:16" ht="12.5" x14ac:dyDescent="0.25">
      <c r="A17" t="s">
        <v>60</v>
      </c>
      <c r="E17" s="32" t="s">
        <v>423</v>
      </c>
    </row>
    <row r="18" spans="1:16" ht="12.5" x14ac:dyDescent="0.25">
      <c r="A18" t="s">
        <v>50</v>
      </c>
      <c r="B18" s="27" t="s">
        <v>26</v>
      </c>
      <c r="C18" s="27" t="s">
        <v>424</v>
      </c>
      <c r="D18" s="28" t="s">
        <v>77</v>
      </c>
      <c r="E18" s="2" t="s">
        <v>425</v>
      </c>
      <c r="F18" s="29" t="s">
        <v>94</v>
      </c>
      <c r="G18" s="30">
        <v>2</v>
      </c>
      <c r="H18" s="29">
        <v>0</v>
      </c>
      <c r="I18" s="29">
        <f>ROUND(G18*H18,6)</f>
        <v>0</v>
      </c>
      <c r="L18" s="31">
        <v>0</v>
      </c>
      <c r="M18" s="25">
        <f>ROUND(ROUND(L18,2)*ROUND(G18,3),2)</f>
        <v>0</v>
      </c>
      <c r="N18" s="29" t="s">
        <v>419</v>
      </c>
      <c r="O18">
        <f>(M18*21)/100</f>
        <v>0</v>
      </c>
      <c r="P18" t="s">
        <v>28</v>
      </c>
    </row>
    <row r="19" spans="1:16" ht="12.5" x14ac:dyDescent="0.25">
      <c r="A19" s="28" t="s">
        <v>56</v>
      </c>
      <c r="E19" s="32" t="s">
        <v>52</v>
      </c>
    </row>
    <row r="20" spans="1:16" ht="13" x14ac:dyDescent="0.25">
      <c r="A20" s="28" t="s">
        <v>58</v>
      </c>
      <c r="E20" s="33" t="s">
        <v>52</v>
      </c>
    </row>
    <row r="21" spans="1:16" ht="212.5" x14ac:dyDescent="0.25">
      <c r="A21" t="s">
        <v>60</v>
      </c>
      <c r="E21" s="32" t="s">
        <v>426</v>
      </c>
    </row>
    <row r="22" spans="1:16" ht="12.5" x14ac:dyDescent="0.25">
      <c r="A22" t="s">
        <v>50</v>
      </c>
      <c r="B22" s="27" t="s">
        <v>65</v>
      </c>
      <c r="C22" s="27" t="s">
        <v>427</v>
      </c>
      <c r="D22" s="28" t="s">
        <v>77</v>
      </c>
      <c r="E22" s="2" t="s">
        <v>428</v>
      </c>
      <c r="F22" s="29" t="s">
        <v>94</v>
      </c>
      <c r="G22" s="30">
        <v>50.26</v>
      </c>
      <c r="H22" s="29">
        <v>0</v>
      </c>
      <c r="I22" s="29">
        <f>ROUND(G22*H22,6)</f>
        <v>0</v>
      </c>
      <c r="L22" s="31">
        <v>0</v>
      </c>
      <c r="M22" s="25">
        <f>ROUND(ROUND(L22,2)*ROUND(G22,3),2)</f>
        <v>0</v>
      </c>
      <c r="N22" s="29" t="s">
        <v>419</v>
      </c>
      <c r="O22">
        <f>(M22*21)/100</f>
        <v>0</v>
      </c>
      <c r="P22" t="s">
        <v>28</v>
      </c>
    </row>
    <row r="23" spans="1:16" ht="12.5" x14ac:dyDescent="0.25">
      <c r="A23" s="28" t="s">
        <v>56</v>
      </c>
      <c r="E23" s="32" t="s">
        <v>52</v>
      </c>
    </row>
    <row r="24" spans="1:16" ht="13" x14ac:dyDescent="0.25">
      <c r="A24" s="28" t="s">
        <v>58</v>
      </c>
      <c r="E24" s="33" t="s">
        <v>429</v>
      </c>
    </row>
    <row r="25" spans="1:16" ht="212.5" x14ac:dyDescent="0.25">
      <c r="A25" t="s">
        <v>60</v>
      </c>
      <c r="E25" s="32" t="s">
        <v>426</v>
      </c>
    </row>
    <row r="26" spans="1:16" ht="25" x14ac:dyDescent="0.25">
      <c r="A26" t="s">
        <v>50</v>
      </c>
      <c r="B26" s="27" t="s">
        <v>70</v>
      </c>
      <c r="C26" s="27" t="s">
        <v>430</v>
      </c>
      <c r="D26" s="28" t="s">
        <v>77</v>
      </c>
      <c r="E26" s="2" t="s">
        <v>431</v>
      </c>
      <c r="F26" s="29" t="s">
        <v>112</v>
      </c>
      <c r="G26" s="30">
        <v>160</v>
      </c>
      <c r="H26" s="29">
        <v>0</v>
      </c>
      <c r="I26" s="29">
        <f>ROUND(G26*H26,6)</f>
        <v>0</v>
      </c>
      <c r="L26" s="31">
        <v>0</v>
      </c>
      <c r="M26" s="25">
        <f>ROUND(ROUND(L26,2)*ROUND(G26,3),2)</f>
        <v>0</v>
      </c>
      <c r="N26" s="29" t="s">
        <v>419</v>
      </c>
      <c r="O26">
        <f>(M26*21)/100</f>
        <v>0</v>
      </c>
      <c r="P26" t="s">
        <v>28</v>
      </c>
    </row>
    <row r="27" spans="1:16" ht="12.5" x14ac:dyDescent="0.25">
      <c r="A27" s="28" t="s">
        <v>56</v>
      </c>
      <c r="E27" s="32" t="s">
        <v>52</v>
      </c>
    </row>
    <row r="28" spans="1:16" ht="13" x14ac:dyDescent="0.25">
      <c r="A28" s="28" t="s">
        <v>58</v>
      </c>
      <c r="E28" s="33" t="s">
        <v>52</v>
      </c>
    </row>
    <row r="29" spans="1:16" ht="25" x14ac:dyDescent="0.25">
      <c r="A29" t="s">
        <v>60</v>
      </c>
      <c r="E29" s="32" t="s">
        <v>432</v>
      </c>
    </row>
    <row r="30" spans="1:16" ht="12.5" x14ac:dyDescent="0.25">
      <c r="A30" t="s">
        <v>50</v>
      </c>
      <c r="B30" s="27" t="s">
        <v>27</v>
      </c>
      <c r="C30" s="27" t="s">
        <v>433</v>
      </c>
      <c r="D30" s="28" t="s">
        <v>77</v>
      </c>
      <c r="E30" s="2" t="s">
        <v>434</v>
      </c>
      <c r="F30" s="29" t="s">
        <v>112</v>
      </c>
      <c r="G30" s="30">
        <v>160</v>
      </c>
      <c r="H30" s="29">
        <v>0</v>
      </c>
      <c r="I30" s="29">
        <f>ROUND(G30*H30,6)</f>
        <v>0</v>
      </c>
      <c r="L30" s="31">
        <v>0</v>
      </c>
      <c r="M30" s="25">
        <f>ROUND(ROUND(L30,2)*ROUND(G30,3),2)</f>
        <v>0</v>
      </c>
      <c r="N30" s="29" t="s">
        <v>55</v>
      </c>
      <c r="O30">
        <f>(M30*21)/100</f>
        <v>0</v>
      </c>
      <c r="P30" t="s">
        <v>28</v>
      </c>
    </row>
    <row r="31" spans="1:16" ht="12.5" x14ac:dyDescent="0.25">
      <c r="A31" s="28" t="s">
        <v>56</v>
      </c>
      <c r="E31" s="32" t="s">
        <v>52</v>
      </c>
    </row>
    <row r="32" spans="1:16" ht="13" x14ac:dyDescent="0.25">
      <c r="A32" s="28" t="s">
        <v>58</v>
      </c>
      <c r="E32" s="33" t="s">
        <v>52</v>
      </c>
    </row>
    <row r="33" spans="1:16" ht="25" x14ac:dyDescent="0.25">
      <c r="A33" t="s">
        <v>60</v>
      </c>
      <c r="E33" s="32" t="s">
        <v>435</v>
      </c>
    </row>
    <row r="34" spans="1:16" ht="12.5" x14ac:dyDescent="0.25">
      <c r="A34" t="s">
        <v>50</v>
      </c>
      <c r="B34" s="27" t="s">
        <v>79</v>
      </c>
      <c r="C34" s="27" t="s">
        <v>436</v>
      </c>
      <c r="D34" s="28" t="s">
        <v>77</v>
      </c>
      <c r="E34" s="2" t="s">
        <v>437</v>
      </c>
      <c r="F34" s="29" t="s">
        <v>94</v>
      </c>
      <c r="G34" s="30">
        <v>45.46</v>
      </c>
      <c r="H34" s="29">
        <v>0</v>
      </c>
      <c r="I34" s="29">
        <f>ROUND(G34*H34,6)</f>
        <v>0</v>
      </c>
      <c r="L34" s="31">
        <v>0</v>
      </c>
      <c r="M34" s="25">
        <f>ROUND(ROUND(L34,2)*ROUND(G34,3),2)</f>
        <v>0</v>
      </c>
      <c r="N34" s="29" t="s">
        <v>419</v>
      </c>
      <c r="O34">
        <f>(M34*21)/100</f>
        <v>0</v>
      </c>
      <c r="P34" t="s">
        <v>28</v>
      </c>
    </row>
    <row r="35" spans="1:16" ht="12.5" x14ac:dyDescent="0.25">
      <c r="A35" s="28" t="s">
        <v>56</v>
      </c>
      <c r="E35" s="32" t="s">
        <v>52</v>
      </c>
    </row>
    <row r="36" spans="1:16" ht="13" x14ac:dyDescent="0.25">
      <c r="A36" s="28" t="s">
        <v>58</v>
      </c>
      <c r="E36" s="33" t="s">
        <v>438</v>
      </c>
    </row>
    <row r="37" spans="1:16" ht="150" x14ac:dyDescent="0.25">
      <c r="A37" t="s">
        <v>60</v>
      </c>
      <c r="E37" s="32" t="s">
        <v>439</v>
      </c>
    </row>
    <row r="38" spans="1:16" ht="12.5" x14ac:dyDescent="0.25">
      <c r="A38" t="s">
        <v>50</v>
      </c>
      <c r="B38" s="27" t="s">
        <v>85</v>
      </c>
      <c r="C38" s="27" t="s">
        <v>440</v>
      </c>
      <c r="D38" s="28" t="s">
        <v>77</v>
      </c>
      <c r="E38" s="2" t="s">
        <v>441</v>
      </c>
      <c r="F38" s="29" t="s">
        <v>82</v>
      </c>
      <c r="G38" s="30">
        <v>56</v>
      </c>
      <c r="H38" s="29">
        <v>0</v>
      </c>
      <c r="I38" s="29">
        <f>ROUND(G38*H38,6)</f>
        <v>0</v>
      </c>
      <c r="L38" s="31">
        <v>0</v>
      </c>
      <c r="M38" s="25">
        <f>ROUND(ROUND(L38,2)*ROUND(G38,3),2)</f>
        <v>0</v>
      </c>
      <c r="N38" s="29" t="s">
        <v>55</v>
      </c>
      <c r="O38">
        <f>(M38*21)/100</f>
        <v>0</v>
      </c>
      <c r="P38" t="s">
        <v>28</v>
      </c>
    </row>
    <row r="39" spans="1:16" ht="12.5" x14ac:dyDescent="0.25">
      <c r="A39" s="28" t="s">
        <v>56</v>
      </c>
      <c r="E39" s="32" t="s">
        <v>52</v>
      </c>
    </row>
    <row r="40" spans="1:16" ht="13" x14ac:dyDescent="0.25">
      <c r="A40" s="28" t="s">
        <v>58</v>
      </c>
      <c r="E40" s="33" t="s">
        <v>442</v>
      </c>
    </row>
    <row r="41" spans="1:16" ht="12.5" x14ac:dyDescent="0.25">
      <c r="A41" t="s">
        <v>60</v>
      </c>
      <c r="E41" s="32" t="s">
        <v>443</v>
      </c>
    </row>
    <row r="42" spans="1:16" ht="12.5" x14ac:dyDescent="0.25">
      <c r="A42" t="s">
        <v>50</v>
      </c>
      <c r="B42" s="27" t="s">
        <v>91</v>
      </c>
      <c r="C42" s="27" t="s">
        <v>444</v>
      </c>
      <c r="D42" s="28" t="s">
        <v>77</v>
      </c>
      <c r="E42" s="2" t="s">
        <v>445</v>
      </c>
      <c r="F42" s="29" t="s">
        <v>112</v>
      </c>
      <c r="G42" s="30">
        <v>6</v>
      </c>
      <c r="H42" s="29">
        <v>0</v>
      </c>
      <c r="I42" s="29">
        <f>ROUND(G42*H42,6)</f>
        <v>0</v>
      </c>
      <c r="L42" s="31">
        <v>0</v>
      </c>
      <c r="M42" s="25">
        <f>ROUND(ROUND(L42,2)*ROUND(G42,3),2)</f>
        <v>0</v>
      </c>
      <c r="N42" s="29" t="s">
        <v>419</v>
      </c>
      <c r="O42">
        <f>(M42*21)/100</f>
        <v>0</v>
      </c>
      <c r="P42" t="s">
        <v>28</v>
      </c>
    </row>
    <row r="43" spans="1:16" ht="12.5" x14ac:dyDescent="0.25">
      <c r="A43" s="28" t="s">
        <v>56</v>
      </c>
      <c r="E43" s="32" t="s">
        <v>52</v>
      </c>
    </row>
    <row r="44" spans="1:16" ht="13" x14ac:dyDescent="0.25">
      <c r="A44" s="28" t="s">
        <v>58</v>
      </c>
      <c r="E44" s="33" t="s">
        <v>52</v>
      </c>
    </row>
    <row r="45" spans="1:16" ht="37.5" x14ac:dyDescent="0.25">
      <c r="A45" t="s">
        <v>60</v>
      </c>
      <c r="E45" s="32" t="s">
        <v>446</v>
      </c>
    </row>
    <row r="46" spans="1:16" ht="12.5" x14ac:dyDescent="0.25">
      <c r="A46" t="s">
        <v>50</v>
      </c>
      <c r="B46" s="27" t="s">
        <v>320</v>
      </c>
      <c r="C46" s="27" t="s">
        <v>447</v>
      </c>
      <c r="D46" s="28" t="s">
        <v>77</v>
      </c>
      <c r="E46" s="2" t="s">
        <v>448</v>
      </c>
      <c r="F46" s="29" t="s">
        <v>88</v>
      </c>
      <c r="G46" s="30">
        <v>6</v>
      </c>
      <c r="H46" s="29">
        <v>0</v>
      </c>
      <c r="I46" s="29">
        <f>ROUND(G46*H46,6)</f>
        <v>0</v>
      </c>
      <c r="L46" s="31">
        <v>0</v>
      </c>
      <c r="M46" s="25">
        <f>ROUND(ROUND(L46,2)*ROUND(G46,3),2)</f>
        <v>0</v>
      </c>
      <c r="N46" s="29" t="s">
        <v>55</v>
      </c>
      <c r="O46">
        <f>(M46*21)/100</f>
        <v>0</v>
      </c>
      <c r="P46" t="s">
        <v>28</v>
      </c>
    </row>
    <row r="47" spans="1:16" ht="12.5" x14ac:dyDescent="0.25">
      <c r="A47" s="28" t="s">
        <v>56</v>
      </c>
      <c r="E47" s="32" t="s">
        <v>52</v>
      </c>
    </row>
    <row r="48" spans="1:16" ht="13" x14ac:dyDescent="0.25">
      <c r="A48" s="28" t="s">
        <v>58</v>
      </c>
      <c r="E48" s="33" t="s">
        <v>52</v>
      </c>
    </row>
    <row r="49" spans="1:16" ht="12.5" x14ac:dyDescent="0.25">
      <c r="A49" t="s">
        <v>60</v>
      </c>
      <c r="E49" s="32" t="s">
        <v>449</v>
      </c>
    </row>
    <row r="50" spans="1:16" ht="12.5" x14ac:dyDescent="0.25">
      <c r="A50" t="s">
        <v>50</v>
      </c>
      <c r="B50" s="27" t="s">
        <v>98</v>
      </c>
      <c r="C50" s="27" t="s">
        <v>450</v>
      </c>
      <c r="D50" s="28" t="s">
        <v>77</v>
      </c>
      <c r="E50" s="2" t="s">
        <v>451</v>
      </c>
      <c r="F50" s="29" t="s">
        <v>88</v>
      </c>
      <c r="G50" s="30">
        <v>1</v>
      </c>
      <c r="H50" s="29">
        <v>0</v>
      </c>
      <c r="I50" s="29">
        <f>ROUND(G50*H50,6)</f>
        <v>0</v>
      </c>
      <c r="L50" s="31">
        <v>0</v>
      </c>
      <c r="M50" s="25">
        <f>ROUND(ROUND(L50,2)*ROUND(G50,3),2)</f>
        <v>0</v>
      </c>
      <c r="N50" s="29" t="s">
        <v>419</v>
      </c>
      <c r="O50">
        <f>(M50*21)/100</f>
        <v>0</v>
      </c>
      <c r="P50" t="s">
        <v>28</v>
      </c>
    </row>
    <row r="51" spans="1:16" ht="12.5" x14ac:dyDescent="0.25">
      <c r="A51" s="28" t="s">
        <v>56</v>
      </c>
      <c r="E51" s="32" t="s">
        <v>52</v>
      </c>
    </row>
    <row r="52" spans="1:16" ht="13" x14ac:dyDescent="0.25">
      <c r="A52" s="28" t="s">
        <v>58</v>
      </c>
      <c r="E52" s="33" t="s">
        <v>52</v>
      </c>
    </row>
    <row r="53" spans="1:16" ht="37.5" x14ac:dyDescent="0.25">
      <c r="A53" t="s">
        <v>60</v>
      </c>
      <c r="E53" s="32" t="s">
        <v>452</v>
      </c>
    </row>
    <row r="54" spans="1:16" ht="12.5" x14ac:dyDescent="0.25">
      <c r="A54" t="s">
        <v>50</v>
      </c>
      <c r="B54" s="27" t="s">
        <v>331</v>
      </c>
      <c r="C54" s="27" t="s">
        <v>116</v>
      </c>
      <c r="D54" s="28" t="s">
        <v>77</v>
      </c>
      <c r="E54" s="2" t="s">
        <v>117</v>
      </c>
      <c r="F54" s="29" t="s">
        <v>94</v>
      </c>
      <c r="G54" s="30">
        <v>0.2</v>
      </c>
      <c r="H54" s="29">
        <v>0</v>
      </c>
      <c r="I54" s="29">
        <f>ROUND(G54*H54,6)</f>
        <v>0</v>
      </c>
      <c r="L54" s="31">
        <v>0</v>
      </c>
      <c r="M54" s="25">
        <f>ROUND(ROUND(L54,2)*ROUND(G54,3),2)</f>
        <v>0</v>
      </c>
      <c r="N54" s="29" t="s">
        <v>55</v>
      </c>
      <c r="O54">
        <f>(M54*21)/100</f>
        <v>0</v>
      </c>
      <c r="P54" t="s">
        <v>28</v>
      </c>
    </row>
    <row r="55" spans="1:16" ht="12.5" x14ac:dyDescent="0.25">
      <c r="A55" s="28" t="s">
        <v>56</v>
      </c>
      <c r="E55" s="32" t="s">
        <v>52</v>
      </c>
    </row>
    <row r="56" spans="1:16" ht="13" x14ac:dyDescent="0.25">
      <c r="A56" s="28" t="s">
        <v>58</v>
      </c>
      <c r="E56" s="33" t="s">
        <v>52</v>
      </c>
    </row>
    <row r="57" spans="1:16" ht="12.5" x14ac:dyDescent="0.25">
      <c r="A57" t="s">
        <v>60</v>
      </c>
      <c r="E57" s="32" t="s">
        <v>449</v>
      </c>
    </row>
    <row r="58" spans="1:16" ht="12.5" x14ac:dyDescent="0.25">
      <c r="A58" t="s">
        <v>50</v>
      </c>
      <c r="B58" s="27" t="s">
        <v>337</v>
      </c>
      <c r="C58" s="27" t="s">
        <v>453</v>
      </c>
      <c r="D58" s="28" t="s">
        <v>77</v>
      </c>
      <c r="E58" s="2" t="s">
        <v>454</v>
      </c>
      <c r="F58" s="29" t="s">
        <v>88</v>
      </c>
      <c r="G58" s="30">
        <v>1</v>
      </c>
      <c r="H58" s="29">
        <v>0</v>
      </c>
      <c r="I58" s="29">
        <f>ROUND(G58*H58,6)</f>
        <v>0</v>
      </c>
      <c r="L58" s="31">
        <v>0</v>
      </c>
      <c r="M58" s="25">
        <f>ROUND(ROUND(L58,2)*ROUND(G58,3),2)</f>
        <v>0</v>
      </c>
      <c r="N58" s="29" t="s">
        <v>419</v>
      </c>
      <c r="O58">
        <f>(M58*21)/100</f>
        <v>0</v>
      </c>
      <c r="P58" t="s">
        <v>28</v>
      </c>
    </row>
    <row r="59" spans="1:16" ht="12.5" x14ac:dyDescent="0.25">
      <c r="A59" s="28" t="s">
        <v>56</v>
      </c>
      <c r="E59" s="32" t="s">
        <v>52</v>
      </c>
    </row>
    <row r="60" spans="1:16" ht="13" x14ac:dyDescent="0.25">
      <c r="A60" s="28" t="s">
        <v>58</v>
      </c>
      <c r="E60" s="33" t="s">
        <v>52</v>
      </c>
    </row>
    <row r="61" spans="1:16" ht="25" x14ac:dyDescent="0.25">
      <c r="A61" t="s">
        <v>60</v>
      </c>
      <c r="E61" s="32" t="s">
        <v>455</v>
      </c>
    </row>
    <row r="62" spans="1:16" ht="12.5" x14ac:dyDescent="0.25">
      <c r="A62" t="s">
        <v>50</v>
      </c>
      <c r="B62" s="27" t="s">
        <v>104</v>
      </c>
      <c r="C62" s="27" t="s">
        <v>456</v>
      </c>
      <c r="D62" s="28" t="s">
        <v>77</v>
      </c>
      <c r="E62" s="2" t="s">
        <v>457</v>
      </c>
      <c r="F62" s="29" t="s">
        <v>88</v>
      </c>
      <c r="G62" s="30">
        <v>1</v>
      </c>
      <c r="H62" s="29">
        <v>0</v>
      </c>
      <c r="I62" s="29">
        <f>ROUND(G62*H62,6)</f>
        <v>0</v>
      </c>
      <c r="L62" s="31">
        <v>0</v>
      </c>
      <c r="M62" s="25">
        <f>ROUND(ROUND(L62,2)*ROUND(G62,3),2)</f>
        <v>0</v>
      </c>
      <c r="N62" s="29" t="s">
        <v>419</v>
      </c>
      <c r="O62">
        <f>(M62*21)/100</f>
        <v>0</v>
      </c>
      <c r="P62" t="s">
        <v>28</v>
      </c>
    </row>
    <row r="63" spans="1:16" ht="12.5" x14ac:dyDescent="0.25">
      <c r="A63" s="28" t="s">
        <v>56</v>
      </c>
      <c r="E63" s="32" t="s">
        <v>52</v>
      </c>
    </row>
    <row r="64" spans="1:16" ht="13" x14ac:dyDescent="0.25">
      <c r="A64" s="28" t="s">
        <v>58</v>
      </c>
      <c r="E64" s="33" t="s">
        <v>52</v>
      </c>
    </row>
    <row r="65" spans="1:16" ht="12.5" x14ac:dyDescent="0.25">
      <c r="A65" t="s">
        <v>60</v>
      </c>
      <c r="E65" s="32" t="s">
        <v>458</v>
      </c>
    </row>
    <row r="66" spans="1:16" ht="25" x14ac:dyDescent="0.25">
      <c r="A66" t="s">
        <v>50</v>
      </c>
      <c r="B66" s="27" t="s">
        <v>109</v>
      </c>
      <c r="C66" s="27" t="s">
        <v>459</v>
      </c>
      <c r="D66" s="28" t="s">
        <v>460</v>
      </c>
      <c r="E66" s="2" t="s">
        <v>461</v>
      </c>
      <c r="F66" s="29" t="s">
        <v>54</v>
      </c>
      <c r="G66" s="30">
        <v>13.6</v>
      </c>
      <c r="H66" s="29">
        <v>0</v>
      </c>
      <c r="I66" s="29">
        <f>ROUND(G66*H66,6)</f>
        <v>0</v>
      </c>
      <c r="L66" s="31">
        <v>0</v>
      </c>
      <c r="M66" s="25">
        <f>ROUND(ROUND(L66,2)*ROUND(G66,3),2)</f>
        <v>0</v>
      </c>
      <c r="N66" s="29" t="s">
        <v>419</v>
      </c>
      <c r="O66">
        <f>(M66*21)/100</f>
        <v>0</v>
      </c>
      <c r="P66" t="s">
        <v>28</v>
      </c>
    </row>
    <row r="67" spans="1:16" ht="12.5" x14ac:dyDescent="0.25">
      <c r="A67" s="28" t="s">
        <v>56</v>
      </c>
      <c r="E67" s="32" t="s">
        <v>52</v>
      </c>
    </row>
    <row r="68" spans="1:16" ht="13" x14ac:dyDescent="0.25">
      <c r="A68" s="28" t="s">
        <v>58</v>
      </c>
      <c r="E68" s="33" t="s">
        <v>52</v>
      </c>
    </row>
    <row r="69" spans="1:16" ht="162.5" x14ac:dyDescent="0.25">
      <c r="A69" t="s">
        <v>60</v>
      </c>
      <c r="E69" s="32" t="s">
        <v>462</v>
      </c>
    </row>
    <row r="70" spans="1:16" ht="12.5" x14ac:dyDescent="0.25">
      <c r="A70" t="s">
        <v>50</v>
      </c>
      <c r="B70" s="27" t="s">
        <v>115</v>
      </c>
      <c r="C70" s="27" t="s">
        <v>463</v>
      </c>
      <c r="D70" s="28" t="s">
        <v>77</v>
      </c>
      <c r="E70" s="2" t="s">
        <v>464</v>
      </c>
      <c r="F70" s="29" t="s">
        <v>465</v>
      </c>
      <c r="G70" s="30">
        <v>1.6</v>
      </c>
      <c r="H70" s="29">
        <v>0</v>
      </c>
      <c r="I70" s="29">
        <f>ROUND(G70*H70,6)</f>
        <v>0</v>
      </c>
      <c r="L70" s="31">
        <v>0</v>
      </c>
      <c r="M70" s="25">
        <f>ROUND(ROUND(L70,2)*ROUND(G70,3),2)</f>
        <v>0</v>
      </c>
      <c r="N70" s="29" t="s">
        <v>419</v>
      </c>
      <c r="O70">
        <f>(M70*21)/100</f>
        <v>0</v>
      </c>
      <c r="P70" t="s">
        <v>28</v>
      </c>
    </row>
    <row r="71" spans="1:16" ht="12.5" x14ac:dyDescent="0.25">
      <c r="A71" s="28" t="s">
        <v>56</v>
      </c>
      <c r="E71" s="32" t="s">
        <v>52</v>
      </c>
    </row>
    <row r="72" spans="1:16" ht="13" x14ac:dyDescent="0.25">
      <c r="A72" s="28" t="s">
        <v>58</v>
      </c>
      <c r="E72" s="33" t="s">
        <v>52</v>
      </c>
    </row>
    <row r="73" spans="1:16" ht="12.5" x14ac:dyDescent="0.25">
      <c r="A73" t="s">
        <v>60</v>
      </c>
      <c r="E73" s="32" t="s">
        <v>466</v>
      </c>
    </row>
    <row r="74" spans="1:16" ht="13" x14ac:dyDescent="0.3">
      <c r="A74" t="s">
        <v>47</v>
      </c>
      <c r="C74" s="24" t="s">
        <v>26</v>
      </c>
      <c r="E74" s="26" t="s">
        <v>467</v>
      </c>
      <c r="J74" s="25">
        <f>0</f>
        <v>0</v>
      </c>
      <c r="K74" s="25">
        <f>0</f>
        <v>0</v>
      </c>
      <c r="L74" s="25">
        <f>0+L75+L79+L83+L87+L91+L95+L99+L103+L107+L111+L115+L119+L123+L127+L131+L135+L139+L143+L147+L151+L155+L159+L163+L167+L171+L175</f>
        <v>0</v>
      </c>
      <c r="M74" s="25">
        <f>0+M75+M79+M83+M87+M91+M95+M99+M103+M107+M111+M115+M119+M123+M127+M131+M135+M139+M143+M147+M151+M155+M159+M163+M167+M171+M175</f>
        <v>0</v>
      </c>
    </row>
    <row r="75" spans="1:16" ht="25" x14ac:dyDescent="0.25">
      <c r="A75" t="s">
        <v>50</v>
      </c>
      <c r="B75" s="27" t="s">
        <v>468</v>
      </c>
      <c r="C75" s="27" t="s">
        <v>469</v>
      </c>
      <c r="D75" s="28" t="s">
        <v>77</v>
      </c>
      <c r="E75" s="2" t="s">
        <v>470</v>
      </c>
      <c r="F75" s="29" t="s">
        <v>88</v>
      </c>
      <c r="G75" s="30">
        <v>1</v>
      </c>
      <c r="H75" s="29">
        <v>0</v>
      </c>
      <c r="I75" s="29">
        <f>ROUND(G75*H75,6)</f>
        <v>0</v>
      </c>
      <c r="L75" s="31">
        <v>0</v>
      </c>
      <c r="M75" s="25">
        <f>ROUND(ROUND(L75,2)*ROUND(G75,3),2)</f>
        <v>0</v>
      </c>
      <c r="N75" s="29" t="s">
        <v>55</v>
      </c>
      <c r="O75">
        <f>(M75*21)/100</f>
        <v>0</v>
      </c>
      <c r="P75" t="s">
        <v>28</v>
      </c>
    </row>
    <row r="76" spans="1:16" ht="12.5" x14ac:dyDescent="0.25">
      <c r="A76" s="28" t="s">
        <v>56</v>
      </c>
      <c r="E76" s="32" t="s">
        <v>52</v>
      </c>
    </row>
    <row r="77" spans="1:16" ht="13" x14ac:dyDescent="0.25">
      <c r="A77" s="28" t="s">
        <v>58</v>
      </c>
      <c r="E77" s="33" t="s">
        <v>52</v>
      </c>
    </row>
    <row r="78" spans="1:16" ht="50" x14ac:dyDescent="0.25">
      <c r="A78" t="s">
        <v>60</v>
      </c>
      <c r="E78" s="32" t="s">
        <v>471</v>
      </c>
    </row>
    <row r="79" spans="1:16" ht="25" x14ac:dyDescent="0.25">
      <c r="A79" t="s">
        <v>50</v>
      </c>
      <c r="B79" s="27" t="s">
        <v>350</v>
      </c>
      <c r="C79" s="27" t="s">
        <v>472</v>
      </c>
      <c r="D79" s="28" t="s">
        <v>77</v>
      </c>
      <c r="E79" s="2" t="s">
        <v>473</v>
      </c>
      <c r="F79" s="29" t="s">
        <v>88</v>
      </c>
      <c r="G79" s="30">
        <v>1</v>
      </c>
      <c r="H79" s="29">
        <v>0</v>
      </c>
      <c r="I79" s="29">
        <f>ROUND(G79*H79,6)</f>
        <v>0</v>
      </c>
      <c r="L79" s="31">
        <v>0</v>
      </c>
      <c r="M79" s="25">
        <f>ROUND(ROUND(L79,2)*ROUND(G79,3),2)</f>
        <v>0</v>
      </c>
      <c r="N79" s="29" t="s">
        <v>419</v>
      </c>
      <c r="O79">
        <f>(M79*21)/100</f>
        <v>0</v>
      </c>
      <c r="P79" t="s">
        <v>28</v>
      </c>
    </row>
    <row r="80" spans="1:16" ht="12.5" x14ac:dyDescent="0.25">
      <c r="A80" s="28" t="s">
        <v>56</v>
      </c>
      <c r="E80" s="32" t="s">
        <v>52</v>
      </c>
    </row>
    <row r="81" spans="1:16" ht="13" x14ac:dyDescent="0.25">
      <c r="A81" s="28" t="s">
        <v>58</v>
      </c>
      <c r="E81" s="33" t="s">
        <v>52</v>
      </c>
    </row>
    <row r="82" spans="1:16" ht="75" x14ac:dyDescent="0.25">
      <c r="A82" t="s">
        <v>60</v>
      </c>
      <c r="E82" s="32" t="s">
        <v>474</v>
      </c>
    </row>
    <row r="83" spans="1:16" ht="25" x14ac:dyDescent="0.25">
      <c r="A83" t="s">
        <v>50</v>
      </c>
      <c r="B83" s="27" t="s">
        <v>121</v>
      </c>
      <c r="C83" s="27" t="s">
        <v>475</v>
      </c>
      <c r="D83" s="28" t="s">
        <v>77</v>
      </c>
      <c r="E83" s="2" t="s">
        <v>476</v>
      </c>
      <c r="F83" s="29" t="s">
        <v>88</v>
      </c>
      <c r="G83" s="30">
        <v>1</v>
      </c>
      <c r="H83" s="29">
        <v>0</v>
      </c>
      <c r="I83" s="29">
        <f>ROUND(G83*H83,6)</f>
        <v>0</v>
      </c>
      <c r="L83" s="31">
        <v>0</v>
      </c>
      <c r="M83" s="25">
        <f>ROUND(ROUND(L83,2)*ROUND(G83,3),2)</f>
        <v>0</v>
      </c>
      <c r="N83" s="29" t="s">
        <v>55</v>
      </c>
      <c r="O83">
        <f>(M83*21)/100</f>
        <v>0</v>
      </c>
      <c r="P83" t="s">
        <v>28</v>
      </c>
    </row>
    <row r="84" spans="1:16" ht="12.5" x14ac:dyDescent="0.25">
      <c r="A84" s="28" t="s">
        <v>56</v>
      </c>
      <c r="E84" s="32" t="s">
        <v>52</v>
      </c>
    </row>
    <row r="85" spans="1:16" ht="13" x14ac:dyDescent="0.25">
      <c r="A85" s="28" t="s">
        <v>58</v>
      </c>
      <c r="E85" s="33" t="s">
        <v>52</v>
      </c>
    </row>
    <row r="86" spans="1:16" ht="37.5" x14ac:dyDescent="0.25">
      <c r="A86" t="s">
        <v>60</v>
      </c>
      <c r="E86" s="32" t="s">
        <v>477</v>
      </c>
    </row>
    <row r="87" spans="1:16" ht="12.5" x14ac:dyDescent="0.25">
      <c r="A87" t="s">
        <v>50</v>
      </c>
      <c r="B87" s="27" t="s">
        <v>126</v>
      </c>
      <c r="C87" s="27" t="s">
        <v>478</v>
      </c>
      <c r="D87" s="28" t="s">
        <v>77</v>
      </c>
      <c r="E87" s="2" t="s">
        <v>479</v>
      </c>
      <c r="F87" s="29" t="s">
        <v>88</v>
      </c>
      <c r="G87" s="30">
        <v>1</v>
      </c>
      <c r="H87" s="29">
        <v>0</v>
      </c>
      <c r="I87" s="29">
        <f>ROUND(G87*H87,6)</f>
        <v>0</v>
      </c>
      <c r="L87" s="31">
        <v>0</v>
      </c>
      <c r="M87" s="25">
        <f>ROUND(ROUND(L87,2)*ROUND(G87,3),2)</f>
        <v>0</v>
      </c>
      <c r="N87" s="29" t="s">
        <v>419</v>
      </c>
      <c r="O87">
        <f>(M87*21)/100</f>
        <v>0</v>
      </c>
      <c r="P87" t="s">
        <v>28</v>
      </c>
    </row>
    <row r="88" spans="1:16" ht="12.5" x14ac:dyDescent="0.25">
      <c r="A88" s="28" t="s">
        <v>56</v>
      </c>
      <c r="E88" s="32" t="s">
        <v>52</v>
      </c>
    </row>
    <row r="89" spans="1:16" ht="13" x14ac:dyDescent="0.25">
      <c r="A89" s="28" t="s">
        <v>58</v>
      </c>
      <c r="E89" s="33" t="s">
        <v>52</v>
      </c>
    </row>
    <row r="90" spans="1:16" ht="12.5" x14ac:dyDescent="0.25">
      <c r="A90" t="s">
        <v>60</v>
      </c>
      <c r="E90" s="32" t="s">
        <v>480</v>
      </c>
    </row>
    <row r="91" spans="1:16" ht="25" x14ac:dyDescent="0.25">
      <c r="A91" t="s">
        <v>50</v>
      </c>
      <c r="B91" s="27" t="s">
        <v>133</v>
      </c>
      <c r="C91" s="27" t="s">
        <v>481</v>
      </c>
      <c r="D91" s="28" t="s">
        <v>77</v>
      </c>
      <c r="E91" s="2" t="s">
        <v>482</v>
      </c>
      <c r="F91" s="29" t="s">
        <v>88</v>
      </c>
      <c r="G91" s="30">
        <v>1</v>
      </c>
      <c r="H91" s="29">
        <v>0</v>
      </c>
      <c r="I91" s="29">
        <f>ROUND(G91*H91,6)</f>
        <v>0</v>
      </c>
      <c r="L91" s="31">
        <v>0</v>
      </c>
      <c r="M91" s="25">
        <f>ROUND(ROUND(L91,2)*ROUND(G91,3),2)</f>
        <v>0</v>
      </c>
      <c r="N91" s="29" t="s">
        <v>419</v>
      </c>
      <c r="O91">
        <f>(M91*21)/100</f>
        <v>0</v>
      </c>
      <c r="P91" t="s">
        <v>28</v>
      </c>
    </row>
    <row r="92" spans="1:16" ht="12.5" x14ac:dyDescent="0.25">
      <c r="A92" s="28" t="s">
        <v>56</v>
      </c>
      <c r="E92" s="32" t="s">
        <v>52</v>
      </c>
    </row>
    <row r="93" spans="1:16" ht="13" x14ac:dyDescent="0.25">
      <c r="A93" s="28" t="s">
        <v>58</v>
      </c>
      <c r="E93" s="33" t="s">
        <v>52</v>
      </c>
    </row>
    <row r="94" spans="1:16" ht="12.5" x14ac:dyDescent="0.25">
      <c r="A94" t="s">
        <v>60</v>
      </c>
      <c r="E94" s="32" t="s">
        <v>483</v>
      </c>
    </row>
    <row r="95" spans="1:16" ht="12.5" x14ac:dyDescent="0.25">
      <c r="A95" t="s">
        <v>50</v>
      </c>
      <c r="B95" s="27" t="s">
        <v>366</v>
      </c>
      <c r="C95" s="27" t="s">
        <v>484</v>
      </c>
      <c r="D95" s="28" t="s">
        <v>77</v>
      </c>
      <c r="E95" s="2" t="s">
        <v>485</v>
      </c>
      <c r="F95" s="29" t="s">
        <v>112</v>
      </c>
      <c r="G95" s="30">
        <v>1</v>
      </c>
      <c r="H95" s="29">
        <v>0</v>
      </c>
      <c r="I95" s="29">
        <f>ROUND(G95*H95,6)</f>
        <v>0</v>
      </c>
      <c r="L95" s="31">
        <v>0</v>
      </c>
      <c r="M95" s="25">
        <f>ROUND(ROUND(L95,2)*ROUND(G95,3),2)</f>
        <v>0</v>
      </c>
      <c r="N95" s="29" t="s">
        <v>55</v>
      </c>
      <c r="O95">
        <f>(M95*21)/100</f>
        <v>0</v>
      </c>
      <c r="P95" t="s">
        <v>28</v>
      </c>
    </row>
    <row r="96" spans="1:16" ht="12.5" x14ac:dyDescent="0.25">
      <c r="A96" s="28" t="s">
        <v>56</v>
      </c>
      <c r="E96" s="32" t="s">
        <v>52</v>
      </c>
    </row>
    <row r="97" spans="1:16" ht="13" x14ac:dyDescent="0.25">
      <c r="A97" s="28" t="s">
        <v>58</v>
      </c>
      <c r="E97" s="33" t="s">
        <v>52</v>
      </c>
    </row>
    <row r="98" spans="1:16" ht="37.5" x14ac:dyDescent="0.25">
      <c r="A98" t="s">
        <v>60</v>
      </c>
      <c r="E98" s="32" t="s">
        <v>486</v>
      </c>
    </row>
    <row r="99" spans="1:16" ht="12.5" x14ac:dyDescent="0.25">
      <c r="A99" t="s">
        <v>50</v>
      </c>
      <c r="B99" s="27" t="s">
        <v>140</v>
      </c>
      <c r="C99" s="27" t="s">
        <v>487</v>
      </c>
      <c r="D99" s="28" t="s">
        <v>77</v>
      </c>
      <c r="E99" s="2" t="s">
        <v>488</v>
      </c>
      <c r="F99" s="29" t="s">
        <v>112</v>
      </c>
      <c r="G99" s="30">
        <v>1</v>
      </c>
      <c r="H99" s="29">
        <v>0</v>
      </c>
      <c r="I99" s="29">
        <f>ROUND(G99*H99,6)</f>
        <v>0</v>
      </c>
      <c r="L99" s="31">
        <v>0</v>
      </c>
      <c r="M99" s="25">
        <f>ROUND(ROUND(L99,2)*ROUND(G99,3),2)</f>
        <v>0</v>
      </c>
      <c r="N99" s="29" t="s">
        <v>55</v>
      </c>
      <c r="O99">
        <f>(M99*21)/100</f>
        <v>0</v>
      </c>
      <c r="P99" t="s">
        <v>28</v>
      </c>
    </row>
    <row r="100" spans="1:16" ht="12.5" x14ac:dyDescent="0.25">
      <c r="A100" s="28" t="s">
        <v>56</v>
      </c>
      <c r="E100" s="32" t="s">
        <v>52</v>
      </c>
    </row>
    <row r="101" spans="1:16" ht="13" x14ac:dyDescent="0.25">
      <c r="A101" s="28" t="s">
        <v>58</v>
      </c>
      <c r="E101" s="33" t="s">
        <v>52</v>
      </c>
    </row>
    <row r="102" spans="1:16" ht="12.5" x14ac:dyDescent="0.25">
      <c r="A102" t="s">
        <v>60</v>
      </c>
      <c r="E102" s="32" t="s">
        <v>449</v>
      </c>
    </row>
    <row r="103" spans="1:16" ht="25" x14ac:dyDescent="0.25">
      <c r="A103" t="s">
        <v>50</v>
      </c>
      <c r="B103" s="27" t="s">
        <v>146</v>
      </c>
      <c r="C103" s="27" t="s">
        <v>489</v>
      </c>
      <c r="D103" s="28" t="s">
        <v>77</v>
      </c>
      <c r="E103" s="2" t="s">
        <v>490</v>
      </c>
      <c r="F103" s="29" t="s">
        <v>112</v>
      </c>
      <c r="G103" s="30">
        <v>420</v>
      </c>
      <c r="H103" s="29">
        <v>0</v>
      </c>
      <c r="I103" s="29">
        <f>ROUND(G103*H103,6)</f>
        <v>0</v>
      </c>
      <c r="L103" s="31">
        <v>0</v>
      </c>
      <c r="M103" s="25">
        <f>ROUND(ROUND(L103,2)*ROUND(G103,3),2)</f>
        <v>0</v>
      </c>
      <c r="N103" s="29" t="s">
        <v>419</v>
      </c>
      <c r="O103">
        <f>(M103*21)/100</f>
        <v>0</v>
      </c>
      <c r="P103" t="s">
        <v>28</v>
      </c>
    </row>
    <row r="104" spans="1:16" ht="12.5" x14ac:dyDescent="0.25">
      <c r="A104" s="28" t="s">
        <v>56</v>
      </c>
      <c r="E104" s="32" t="s">
        <v>52</v>
      </c>
    </row>
    <row r="105" spans="1:16" ht="13" x14ac:dyDescent="0.25">
      <c r="A105" s="28" t="s">
        <v>58</v>
      </c>
      <c r="E105" s="33" t="s">
        <v>52</v>
      </c>
    </row>
    <row r="106" spans="1:16" ht="62.5" x14ac:dyDescent="0.25">
      <c r="A106" t="s">
        <v>60</v>
      </c>
      <c r="E106" s="32" t="s">
        <v>491</v>
      </c>
    </row>
    <row r="107" spans="1:16" ht="12.5" x14ac:dyDescent="0.25">
      <c r="A107" t="s">
        <v>50</v>
      </c>
      <c r="B107" s="27" t="s">
        <v>153</v>
      </c>
      <c r="C107" s="27" t="s">
        <v>492</v>
      </c>
      <c r="D107" s="28" t="s">
        <v>77</v>
      </c>
      <c r="E107" s="2" t="s">
        <v>493</v>
      </c>
      <c r="F107" s="29" t="s">
        <v>112</v>
      </c>
      <c r="G107" s="30">
        <v>10</v>
      </c>
      <c r="H107" s="29">
        <v>0</v>
      </c>
      <c r="I107" s="29">
        <f>ROUND(G107*H107,6)</f>
        <v>0</v>
      </c>
      <c r="L107" s="31">
        <v>0</v>
      </c>
      <c r="M107" s="25">
        <f>ROUND(ROUND(L107,2)*ROUND(G107,3),2)</f>
        <v>0</v>
      </c>
      <c r="N107" s="29" t="s">
        <v>55</v>
      </c>
      <c r="O107">
        <f>(M107*21)/100</f>
        <v>0</v>
      </c>
      <c r="P107" t="s">
        <v>28</v>
      </c>
    </row>
    <row r="108" spans="1:16" ht="12.5" x14ac:dyDescent="0.25">
      <c r="A108" s="28" t="s">
        <v>56</v>
      </c>
      <c r="E108" s="32" t="s">
        <v>52</v>
      </c>
    </row>
    <row r="109" spans="1:16" ht="13" x14ac:dyDescent="0.25">
      <c r="A109" s="28" t="s">
        <v>58</v>
      </c>
      <c r="E109" s="33" t="s">
        <v>52</v>
      </c>
    </row>
    <row r="110" spans="1:16" ht="12.5" x14ac:dyDescent="0.25">
      <c r="A110" t="s">
        <v>60</v>
      </c>
      <c r="E110" s="32" t="s">
        <v>449</v>
      </c>
    </row>
    <row r="111" spans="1:16" ht="12.5" x14ac:dyDescent="0.25">
      <c r="A111" t="s">
        <v>50</v>
      </c>
      <c r="B111" s="27" t="s">
        <v>159</v>
      </c>
      <c r="C111" s="27" t="s">
        <v>494</v>
      </c>
      <c r="D111" s="28" t="s">
        <v>77</v>
      </c>
      <c r="E111" s="2" t="s">
        <v>495</v>
      </c>
      <c r="F111" s="29" t="s">
        <v>88</v>
      </c>
      <c r="G111" s="30">
        <v>5</v>
      </c>
      <c r="H111" s="29">
        <v>0</v>
      </c>
      <c r="I111" s="29">
        <f>ROUND(G111*H111,6)</f>
        <v>0</v>
      </c>
      <c r="L111" s="31">
        <v>0</v>
      </c>
      <c r="M111" s="25">
        <f>ROUND(ROUND(L111,2)*ROUND(G111,3),2)</f>
        <v>0</v>
      </c>
      <c r="N111" s="29" t="s">
        <v>419</v>
      </c>
      <c r="O111">
        <f>(M111*21)/100</f>
        <v>0</v>
      </c>
      <c r="P111" t="s">
        <v>28</v>
      </c>
    </row>
    <row r="112" spans="1:16" ht="12.5" x14ac:dyDescent="0.25">
      <c r="A112" s="28" t="s">
        <v>56</v>
      </c>
      <c r="E112" s="32" t="s">
        <v>52</v>
      </c>
    </row>
    <row r="113" spans="1:16" ht="13" x14ac:dyDescent="0.25">
      <c r="A113" s="28" t="s">
        <v>58</v>
      </c>
      <c r="E113" s="33" t="s">
        <v>52</v>
      </c>
    </row>
    <row r="114" spans="1:16" ht="100" x14ac:dyDescent="0.25">
      <c r="A114" t="s">
        <v>60</v>
      </c>
      <c r="E114" s="32" t="s">
        <v>496</v>
      </c>
    </row>
    <row r="115" spans="1:16" ht="12.5" x14ac:dyDescent="0.25">
      <c r="A115" t="s">
        <v>50</v>
      </c>
      <c r="B115" s="27" t="s">
        <v>164</v>
      </c>
      <c r="C115" s="27" t="s">
        <v>497</v>
      </c>
      <c r="D115" s="28" t="s">
        <v>77</v>
      </c>
      <c r="E115" s="2" t="s">
        <v>498</v>
      </c>
      <c r="F115" s="29" t="s">
        <v>88</v>
      </c>
      <c r="G115" s="30">
        <v>1</v>
      </c>
      <c r="H115" s="29">
        <v>0</v>
      </c>
      <c r="I115" s="29">
        <f>ROUND(G115*H115,6)</f>
        <v>0</v>
      </c>
      <c r="L115" s="31">
        <v>0</v>
      </c>
      <c r="M115" s="25">
        <f>ROUND(ROUND(L115,2)*ROUND(G115,3),2)</f>
        <v>0</v>
      </c>
      <c r="N115" s="29" t="s">
        <v>55</v>
      </c>
      <c r="O115">
        <f>(M115*21)/100</f>
        <v>0</v>
      </c>
      <c r="P115" t="s">
        <v>28</v>
      </c>
    </row>
    <row r="116" spans="1:16" ht="12.5" x14ac:dyDescent="0.25">
      <c r="A116" s="28" t="s">
        <v>56</v>
      </c>
      <c r="E116" s="32" t="s">
        <v>52</v>
      </c>
    </row>
    <row r="117" spans="1:16" ht="13" x14ac:dyDescent="0.25">
      <c r="A117" s="28" t="s">
        <v>58</v>
      </c>
      <c r="E117" s="33" t="s">
        <v>52</v>
      </c>
    </row>
    <row r="118" spans="1:16" ht="12.5" x14ac:dyDescent="0.25">
      <c r="A118" t="s">
        <v>60</v>
      </c>
      <c r="E118" s="32" t="s">
        <v>449</v>
      </c>
    </row>
    <row r="119" spans="1:16" ht="12.5" x14ac:dyDescent="0.25">
      <c r="A119" t="s">
        <v>50</v>
      </c>
      <c r="B119" s="27" t="s">
        <v>170</v>
      </c>
      <c r="C119" s="27" t="s">
        <v>499</v>
      </c>
      <c r="D119" s="28" t="s">
        <v>77</v>
      </c>
      <c r="E119" s="2" t="s">
        <v>500</v>
      </c>
      <c r="F119" s="29" t="s">
        <v>88</v>
      </c>
      <c r="G119" s="30">
        <v>4</v>
      </c>
      <c r="H119" s="29">
        <v>0</v>
      </c>
      <c r="I119" s="29">
        <f>ROUND(G119*H119,6)</f>
        <v>0</v>
      </c>
      <c r="L119" s="31">
        <v>0</v>
      </c>
      <c r="M119" s="25">
        <f>ROUND(ROUND(L119,2)*ROUND(G119,3),2)</f>
        <v>0</v>
      </c>
      <c r="N119" s="29" t="s">
        <v>419</v>
      </c>
      <c r="O119">
        <f>(M119*21)/100</f>
        <v>0</v>
      </c>
      <c r="P119" t="s">
        <v>28</v>
      </c>
    </row>
    <row r="120" spans="1:16" ht="12.5" x14ac:dyDescent="0.25">
      <c r="A120" s="28" t="s">
        <v>56</v>
      </c>
      <c r="E120" s="32" t="s">
        <v>52</v>
      </c>
    </row>
    <row r="121" spans="1:16" ht="13" x14ac:dyDescent="0.25">
      <c r="A121" s="28" t="s">
        <v>58</v>
      </c>
      <c r="E121" s="33" t="s">
        <v>52</v>
      </c>
    </row>
    <row r="122" spans="1:16" ht="25" x14ac:dyDescent="0.25">
      <c r="A122" t="s">
        <v>60</v>
      </c>
      <c r="E122" s="32" t="s">
        <v>501</v>
      </c>
    </row>
    <row r="123" spans="1:16" ht="12.5" x14ac:dyDescent="0.25">
      <c r="A123" t="s">
        <v>50</v>
      </c>
      <c r="B123" s="27" t="s">
        <v>175</v>
      </c>
      <c r="C123" s="27" t="s">
        <v>502</v>
      </c>
      <c r="D123" s="28" t="s">
        <v>77</v>
      </c>
      <c r="E123" s="2" t="s">
        <v>503</v>
      </c>
      <c r="F123" s="29" t="s">
        <v>88</v>
      </c>
      <c r="G123" s="30">
        <v>5</v>
      </c>
      <c r="H123" s="29">
        <v>0</v>
      </c>
      <c r="I123" s="29">
        <f>ROUND(G123*H123,6)</f>
        <v>0</v>
      </c>
      <c r="L123" s="31">
        <v>0</v>
      </c>
      <c r="M123" s="25">
        <f>ROUND(ROUND(L123,2)*ROUND(G123,3),2)</f>
        <v>0</v>
      </c>
      <c r="N123" s="29" t="s">
        <v>419</v>
      </c>
      <c r="O123">
        <f>(M123*21)/100</f>
        <v>0</v>
      </c>
      <c r="P123" t="s">
        <v>28</v>
      </c>
    </row>
    <row r="124" spans="1:16" ht="12.5" x14ac:dyDescent="0.25">
      <c r="A124" s="28" t="s">
        <v>56</v>
      </c>
      <c r="E124" s="32" t="s">
        <v>52</v>
      </c>
    </row>
    <row r="125" spans="1:16" ht="13" x14ac:dyDescent="0.25">
      <c r="A125" s="28" t="s">
        <v>58</v>
      </c>
      <c r="E125" s="33" t="s">
        <v>52</v>
      </c>
    </row>
    <row r="126" spans="1:16" ht="37.5" x14ac:dyDescent="0.25">
      <c r="A126" t="s">
        <v>60</v>
      </c>
      <c r="E126" s="32" t="s">
        <v>504</v>
      </c>
    </row>
    <row r="127" spans="1:16" ht="12.5" x14ac:dyDescent="0.25">
      <c r="A127" t="s">
        <v>50</v>
      </c>
      <c r="B127" s="27" t="s">
        <v>180</v>
      </c>
      <c r="C127" s="27" t="s">
        <v>505</v>
      </c>
      <c r="D127" s="28" t="s">
        <v>77</v>
      </c>
      <c r="E127" s="2" t="s">
        <v>506</v>
      </c>
      <c r="F127" s="29" t="s">
        <v>112</v>
      </c>
      <c r="G127" s="30">
        <v>110</v>
      </c>
      <c r="H127" s="29">
        <v>0</v>
      </c>
      <c r="I127" s="29">
        <f>ROUND(G127*H127,6)</f>
        <v>0</v>
      </c>
      <c r="L127" s="31">
        <v>0</v>
      </c>
      <c r="M127" s="25">
        <f>ROUND(ROUND(L127,2)*ROUND(G127,3),2)</f>
        <v>0</v>
      </c>
      <c r="N127" s="29" t="s">
        <v>419</v>
      </c>
      <c r="O127">
        <f>(M127*21)/100</f>
        <v>0</v>
      </c>
      <c r="P127" t="s">
        <v>28</v>
      </c>
    </row>
    <row r="128" spans="1:16" ht="12.5" x14ac:dyDescent="0.25">
      <c r="A128" s="28" t="s">
        <v>56</v>
      </c>
      <c r="E128" s="32" t="s">
        <v>52</v>
      </c>
    </row>
    <row r="129" spans="1:16" ht="13" x14ac:dyDescent="0.25">
      <c r="A129" s="28" t="s">
        <v>58</v>
      </c>
      <c r="E129" s="33" t="s">
        <v>52</v>
      </c>
    </row>
    <row r="130" spans="1:16" ht="62.5" x14ac:dyDescent="0.25">
      <c r="A130" t="s">
        <v>60</v>
      </c>
      <c r="E130" s="32" t="s">
        <v>507</v>
      </c>
    </row>
    <row r="131" spans="1:16" ht="12.5" x14ac:dyDescent="0.25">
      <c r="A131" t="s">
        <v>50</v>
      </c>
      <c r="B131" s="27" t="s">
        <v>186</v>
      </c>
      <c r="C131" s="27" t="s">
        <v>508</v>
      </c>
      <c r="D131" s="28" t="s">
        <v>77</v>
      </c>
      <c r="E131" s="2" t="s">
        <v>509</v>
      </c>
      <c r="F131" s="29" t="s">
        <v>112</v>
      </c>
      <c r="G131" s="30">
        <v>60</v>
      </c>
      <c r="H131" s="29">
        <v>0</v>
      </c>
      <c r="I131" s="29">
        <f>ROUND(G131*H131,6)</f>
        <v>0</v>
      </c>
      <c r="L131" s="31">
        <v>0</v>
      </c>
      <c r="M131" s="25">
        <f>ROUND(ROUND(L131,2)*ROUND(G131,3),2)</f>
        <v>0</v>
      </c>
      <c r="N131" s="29" t="s">
        <v>419</v>
      </c>
      <c r="O131">
        <f>(M131*21)/100</f>
        <v>0</v>
      </c>
      <c r="P131" t="s">
        <v>28</v>
      </c>
    </row>
    <row r="132" spans="1:16" ht="12.5" x14ac:dyDescent="0.25">
      <c r="A132" s="28" t="s">
        <v>56</v>
      </c>
      <c r="E132" s="32" t="s">
        <v>52</v>
      </c>
    </row>
    <row r="133" spans="1:16" ht="13" x14ac:dyDescent="0.25">
      <c r="A133" s="28" t="s">
        <v>58</v>
      </c>
      <c r="E133" s="33" t="s">
        <v>52</v>
      </c>
    </row>
    <row r="134" spans="1:16" ht="37.5" x14ac:dyDescent="0.25">
      <c r="A134" t="s">
        <v>60</v>
      </c>
      <c r="E134" s="32" t="s">
        <v>510</v>
      </c>
    </row>
    <row r="135" spans="1:16" ht="25" x14ac:dyDescent="0.25">
      <c r="A135" t="s">
        <v>50</v>
      </c>
      <c r="B135" s="27" t="s">
        <v>190</v>
      </c>
      <c r="C135" s="27" t="s">
        <v>511</v>
      </c>
      <c r="D135" s="28" t="s">
        <v>77</v>
      </c>
      <c r="E135" s="2" t="s">
        <v>512</v>
      </c>
      <c r="F135" s="29" t="s">
        <v>88</v>
      </c>
      <c r="G135" s="30">
        <v>12</v>
      </c>
      <c r="H135" s="29">
        <v>0</v>
      </c>
      <c r="I135" s="29">
        <f>ROUND(G135*H135,6)</f>
        <v>0</v>
      </c>
      <c r="L135" s="31">
        <v>0</v>
      </c>
      <c r="M135" s="25">
        <f>ROUND(ROUND(L135,2)*ROUND(G135,3),2)</f>
        <v>0</v>
      </c>
      <c r="N135" s="29" t="s">
        <v>55</v>
      </c>
      <c r="O135">
        <f>(M135*21)/100</f>
        <v>0</v>
      </c>
      <c r="P135" t="s">
        <v>28</v>
      </c>
    </row>
    <row r="136" spans="1:16" ht="12.5" x14ac:dyDescent="0.25">
      <c r="A136" s="28" t="s">
        <v>56</v>
      </c>
      <c r="E136" s="32" t="s">
        <v>52</v>
      </c>
    </row>
    <row r="137" spans="1:16" ht="13" x14ac:dyDescent="0.25">
      <c r="A137" s="28" t="s">
        <v>58</v>
      </c>
      <c r="E137" s="33" t="s">
        <v>52</v>
      </c>
    </row>
    <row r="138" spans="1:16" ht="12.5" x14ac:dyDescent="0.25">
      <c r="A138" t="s">
        <v>60</v>
      </c>
      <c r="E138" s="32" t="s">
        <v>449</v>
      </c>
    </row>
    <row r="139" spans="1:16" ht="12.5" x14ac:dyDescent="0.25">
      <c r="A139" t="s">
        <v>50</v>
      </c>
      <c r="B139" s="27" t="s">
        <v>195</v>
      </c>
      <c r="C139" s="27" t="s">
        <v>513</v>
      </c>
      <c r="D139" s="28" t="s">
        <v>77</v>
      </c>
      <c r="E139" s="2" t="s">
        <v>514</v>
      </c>
      <c r="F139" s="29" t="s">
        <v>88</v>
      </c>
      <c r="G139" s="30">
        <v>6</v>
      </c>
      <c r="H139" s="29">
        <v>0</v>
      </c>
      <c r="I139" s="29">
        <f>ROUND(G139*H139,6)</f>
        <v>0</v>
      </c>
      <c r="L139" s="31">
        <v>0</v>
      </c>
      <c r="M139" s="25">
        <f>ROUND(ROUND(L139,2)*ROUND(G139,3),2)</f>
        <v>0</v>
      </c>
      <c r="N139" s="29" t="s">
        <v>419</v>
      </c>
      <c r="O139">
        <f>(M139*21)/100</f>
        <v>0</v>
      </c>
      <c r="P139" t="s">
        <v>28</v>
      </c>
    </row>
    <row r="140" spans="1:16" ht="12.5" x14ac:dyDescent="0.25">
      <c r="A140" s="28" t="s">
        <v>56</v>
      </c>
      <c r="E140" s="32" t="s">
        <v>52</v>
      </c>
    </row>
    <row r="141" spans="1:16" ht="13" x14ac:dyDescent="0.25">
      <c r="A141" s="28" t="s">
        <v>58</v>
      </c>
      <c r="E141" s="33" t="s">
        <v>52</v>
      </c>
    </row>
    <row r="142" spans="1:16" ht="75" x14ac:dyDescent="0.25">
      <c r="A142" t="s">
        <v>60</v>
      </c>
      <c r="E142" s="32" t="s">
        <v>515</v>
      </c>
    </row>
    <row r="143" spans="1:16" ht="25" x14ac:dyDescent="0.25">
      <c r="A143" t="s">
        <v>50</v>
      </c>
      <c r="B143" s="27" t="s">
        <v>200</v>
      </c>
      <c r="C143" s="27" t="s">
        <v>516</v>
      </c>
      <c r="D143" s="28" t="s">
        <v>77</v>
      </c>
      <c r="E143" s="2" t="s">
        <v>517</v>
      </c>
      <c r="F143" s="29" t="s">
        <v>88</v>
      </c>
      <c r="G143" s="30">
        <v>5</v>
      </c>
      <c r="H143" s="29">
        <v>0</v>
      </c>
      <c r="I143" s="29">
        <f>ROUND(G143*H143,6)</f>
        <v>0</v>
      </c>
      <c r="L143" s="31">
        <v>0</v>
      </c>
      <c r="M143" s="25">
        <f>ROUND(ROUND(L143,2)*ROUND(G143,3),2)</f>
        <v>0</v>
      </c>
      <c r="N143" s="29" t="s">
        <v>55</v>
      </c>
      <c r="O143">
        <f>(M143*21)/100</f>
        <v>0</v>
      </c>
      <c r="P143" t="s">
        <v>28</v>
      </c>
    </row>
    <row r="144" spans="1:16" ht="12.5" x14ac:dyDescent="0.25">
      <c r="A144" s="28" t="s">
        <v>56</v>
      </c>
      <c r="E144" s="32" t="s">
        <v>52</v>
      </c>
    </row>
    <row r="145" spans="1:16" ht="13" x14ac:dyDescent="0.25">
      <c r="A145" s="28" t="s">
        <v>58</v>
      </c>
      <c r="E145" s="33" t="s">
        <v>52</v>
      </c>
    </row>
    <row r="146" spans="1:16" ht="37.5" x14ac:dyDescent="0.25">
      <c r="A146" t="s">
        <v>60</v>
      </c>
      <c r="E146" s="32" t="s">
        <v>518</v>
      </c>
    </row>
    <row r="147" spans="1:16" ht="25" x14ac:dyDescent="0.25">
      <c r="A147" t="s">
        <v>50</v>
      </c>
      <c r="B147" s="27" t="s">
        <v>205</v>
      </c>
      <c r="C147" s="27" t="s">
        <v>519</v>
      </c>
      <c r="D147" s="28" t="s">
        <v>77</v>
      </c>
      <c r="E147" s="2" t="s">
        <v>520</v>
      </c>
      <c r="F147" s="29" t="s">
        <v>88</v>
      </c>
      <c r="G147" s="30">
        <v>5</v>
      </c>
      <c r="H147" s="29">
        <v>0</v>
      </c>
      <c r="I147" s="29">
        <f>ROUND(G147*H147,6)</f>
        <v>0</v>
      </c>
      <c r="L147" s="31">
        <v>0</v>
      </c>
      <c r="M147" s="25">
        <f>ROUND(ROUND(L147,2)*ROUND(G147,3),2)</f>
        <v>0</v>
      </c>
      <c r="N147" s="29" t="s">
        <v>419</v>
      </c>
      <c r="O147">
        <f>(M147*21)/100</f>
        <v>0</v>
      </c>
      <c r="P147" t="s">
        <v>28</v>
      </c>
    </row>
    <row r="148" spans="1:16" ht="12.5" x14ac:dyDescent="0.25">
      <c r="A148" s="28" t="s">
        <v>56</v>
      </c>
      <c r="E148" s="32" t="s">
        <v>52</v>
      </c>
    </row>
    <row r="149" spans="1:16" ht="13" x14ac:dyDescent="0.25">
      <c r="A149" s="28" t="s">
        <v>58</v>
      </c>
      <c r="E149" s="33" t="s">
        <v>52</v>
      </c>
    </row>
    <row r="150" spans="1:16" ht="62.5" x14ac:dyDescent="0.25">
      <c r="A150" t="s">
        <v>60</v>
      </c>
      <c r="E150" s="32" t="s">
        <v>521</v>
      </c>
    </row>
    <row r="151" spans="1:16" ht="25" x14ac:dyDescent="0.25">
      <c r="A151" t="s">
        <v>50</v>
      </c>
      <c r="B151" s="27" t="s">
        <v>210</v>
      </c>
      <c r="C151" s="27" t="s">
        <v>522</v>
      </c>
      <c r="D151" s="28" t="s">
        <v>77</v>
      </c>
      <c r="E151" s="2" t="s">
        <v>523</v>
      </c>
      <c r="F151" s="29" t="s">
        <v>88</v>
      </c>
      <c r="G151" s="30">
        <v>1</v>
      </c>
      <c r="H151" s="29">
        <v>0</v>
      </c>
      <c r="I151" s="29">
        <f>ROUND(G151*H151,6)</f>
        <v>0</v>
      </c>
      <c r="L151" s="31">
        <v>0</v>
      </c>
      <c r="M151" s="25">
        <f>ROUND(ROUND(L151,2)*ROUND(G151,3),2)</f>
        <v>0</v>
      </c>
      <c r="N151" s="29" t="s">
        <v>55</v>
      </c>
      <c r="O151">
        <f>(M151*21)/100</f>
        <v>0</v>
      </c>
      <c r="P151" t="s">
        <v>28</v>
      </c>
    </row>
    <row r="152" spans="1:16" ht="12.5" x14ac:dyDescent="0.25">
      <c r="A152" s="28" t="s">
        <v>56</v>
      </c>
      <c r="E152" s="32" t="s">
        <v>52</v>
      </c>
    </row>
    <row r="153" spans="1:16" ht="13" x14ac:dyDescent="0.25">
      <c r="A153" s="28" t="s">
        <v>58</v>
      </c>
      <c r="E153" s="33" t="s">
        <v>52</v>
      </c>
    </row>
    <row r="154" spans="1:16" ht="37.5" x14ac:dyDescent="0.25">
      <c r="A154" t="s">
        <v>60</v>
      </c>
      <c r="E154" s="32" t="s">
        <v>518</v>
      </c>
    </row>
    <row r="155" spans="1:16" ht="25" x14ac:dyDescent="0.25">
      <c r="A155" t="s">
        <v>50</v>
      </c>
      <c r="B155" s="27" t="s">
        <v>216</v>
      </c>
      <c r="C155" s="27" t="s">
        <v>524</v>
      </c>
      <c r="D155" s="28" t="s">
        <v>77</v>
      </c>
      <c r="E155" s="2" t="s">
        <v>525</v>
      </c>
      <c r="F155" s="29" t="s">
        <v>88</v>
      </c>
      <c r="G155" s="30">
        <v>1</v>
      </c>
      <c r="H155" s="29">
        <v>0</v>
      </c>
      <c r="I155" s="29">
        <f>ROUND(G155*H155,6)</f>
        <v>0</v>
      </c>
      <c r="L155" s="31">
        <v>0</v>
      </c>
      <c r="M155" s="25">
        <f>ROUND(ROUND(L155,2)*ROUND(G155,3),2)</f>
        <v>0</v>
      </c>
      <c r="N155" s="29" t="s">
        <v>55</v>
      </c>
      <c r="O155">
        <f>(M155*21)/100</f>
        <v>0</v>
      </c>
      <c r="P155" t="s">
        <v>28</v>
      </c>
    </row>
    <row r="156" spans="1:16" ht="12.5" x14ac:dyDescent="0.25">
      <c r="A156" s="28" t="s">
        <v>56</v>
      </c>
      <c r="E156" s="32" t="s">
        <v>52</v>
      </c>
    </row>
    <row r="157" spans="1:16" ht="13" x14ac:dyDescent="0.25">
      <c r="A157" s="28" t="s">
        <v>58</v>
      </c>
      <c r="E157" s="33" t="s">
        <v>52</v>
      </c>
    </row>
    <row r="158" spans="1:16" ht="12.5" x14ac:dyDescent="0.25">
      <c r="A158" t="s">
        <v>60</v>
      </c>
      <c r="E158" s="32" t="s">
        <v>449</v>
      </c>
    </row>
    <row r="159" spans="1:16" ht="12.5" x14ac:dyDescent="0.25">
      <c r="A159" t="s">
        <v>50</v>
      </c>
      <c r="B159" s="27" t="s">
        <v>526</v>
      </c>
      <c r="C159" s="27" t="s">
        <v>527</v>
      </c>
      <c r="D159" s="28" t="s">
        <v>77</v>
      </c>
      <c r="E159" s="2" t="s">
        <v>528</v>
      </c>
      <c r="F159" s="29" t="s">
        <v>88</v>
      </c>
      <c r="G159" s="30">
        <v>3</v>
      </c>
      <c r="H159" s="29">
        <v>0</v>
      </c>
      <c r="I159" s="29">
        <f>ROUND(G159*H159,6)</f>
        <v>0</v>
      </c>
      <c r="L159" s="31">
        <v>0</v>
      </c>
      <c r="M159" s="25">
        <f>ROUND(ROUND(L159,2)*ROUND(G159,3),2)</f>
        <v>0</v>
      </c>
      <c r="N159" s="29" t="s">
        <v>55</v>
      </c>
      <c r="O159">
        <f>(M159*21)/100</f>
        <v>0</v>
      </c>
      <c r="P159" t="s">
        <v>28</v>
      </c>
    </row>
    <row r="160" spans="1:16" ht="12.5" x14ac:dyDescent="0.25">
      <c r="A160" s="28" t="s">
        <v>56</v>
      </c>
      <c r="E160" s="32" t="s">
        <v>52</v>
      </c>
    </row>
    <row r="161" spans="1:16" ht="13" x14ac:dyDescent="0.25">
      <c r="A161" s="28" t="s">
        <v>58</v>
      </c>
      <c r="E161" s="33" t="s">
        <v>52</v>
      </c>
    </row>
    <row r="162" spans="1:16" ht="12.5" x14ac:dyDescent="0.25">
      <c r="A162" t="s">
        <v>60</v>
      </c>
      <c r="E162" s="32" t="s">
        <v>449</v>
      </c>
    </row>
    <row r="163" spans="1:16" ht="12.5" x14ac:dyDescent="0.25">
      <c r="A163" t="s">
        <v>50</v>
      </c>
      <c r="B163" s="27" t="s">
        <v>223</v>
      </c>
      <c r="C163" s="27" t="s">
        <v>529</v>
      </c>
      <c r="D163" s="28" t="s">
        <v>77</v>
      </c>
      <c r="E163" s="2" t="s">
        <v>530</v>
      </c>
      <c r="F163" s="29" t="s">
        <v>531</v>
      </c>
      <c r="G163" s="30">
        <v>48</v>
      </c>
      <c r="H163" s="29">
        <v>0</v>
      </c>
      <c r="I163" s="29">
        <f>ROUND(G163*H163,6)</f>
        <v>0</v>
      </c>
      <c r="L163" s="31">
        <v>0</v>
      </c>
      <c r="M163" s="25">
        <f>ROUND(ROUND(L163,2)*ROUND(G163,3),2)</f>
        <v>0</v>
      </c>
      <c r="N163" s="29" t="s">
        <v>55</v>
      </c>
      <c r="O163">
        <f>(M163*21)/100</f>
        <v>0</v>
      </c>
      <c r="P163" t="s">
        <v>28</v>
      </c>
    </row>
    <row r="164" spans="1:16" ht="12.5" x14ac:dyDescent="0.25">
      <c r="A164" s="28" t="s">
        <v>56</v>
      </c>
      <c r="E164" s="32" t="s">
        <v>52</v>
      </c>
    </row>
    <row r="165" spans="1:16" ht="13" x14ac:dyDescent="0.25">
      <c r="A165" s="28" t="s">
        <v>58</v>
      </c>
      <c r="E165" s="33" t="s">
        <v>52</v>
      </c>
    </row>
    <row r="166" spans="1:16" ht="12.5" x14ac:dyDescent="0.25">
      <c r="A166" t="s">
        <v>60</v>
      </c>
      <c r="E166" s="32" t="s">
        <v>449</v>
      </c>
    </row>
    <row r="167" spans="1:16" ht="12.5" x14ac:dyDescent="0.25">
      <c r="A167" t="s">
        <v>50</v>
      </c>
      <c r="B167" s="27" t="s">
        <v>532</v>
      </c>
      <c r="C167" s="27" t="s">
        <v>533</v>
      </c>
      <c r="D167" s="28" t="s">
        <v>77</v>
      </c>
      <c r="E167" s="2" t="s">
        <v>534</v>
      </c>
      <c r="F167" s="29" t="s">
        <v>112</v>
      </c>
      <c r="G167" s="30">
        <v>20</v>
      </c>
      <c r="H167" s="29">
        <v>0</v>
      </c>
      <c r="I167" s="29">
        <f>ROUND(G167*H167,6)</f>
        <v>0</v>
      </c>
      <c r="L167" s="31">
        <v>0</v>
      </c>
      <c r="M167" s="25">
        <f>ROUND(ROUND(L167,2)*ROUND(G167,3),2)</f>
        <v>0</v>
      </c>
      <c r="N167" s="29" t="s">
        <v>55</v>
      </c>
      <c r="O167">
        <f>(M167*21)/100</f>
        <v>0</v>
      </c>
      <c r="P167" t="s">
        <v>28</v>
      </c>
    </row>
    <row r="168" spans="1:16" ht="12.5" x14ac:dyDescent="0.25">
      <c r="A168" s="28" t="s">
        <v>56</v>
      </c>
      <c r="E168" s="32" t="s">
        <v>52</v>
      </c>
    </row>
    <row r="169" spans="1:16" ht="13" x14ac:dyDescent="0.25">
      <c r="A169" s="28" t="s">
        <v>58</v>
      </c>
      <c r="E169" s="33" t="s">
        <v>52</v>
      </c>
    </row>
    <row r="170" spans="1:16" ht="50" x14ac:dyDescent="0.25">
      <c r="A170" t="s">
        <v>60</v>
      </c>
      <c r="E170" s="32" t="s">
        <v>535</v>
      </c>
    </row>
    <row r="171" spans="1:16" ht="12.5" x14ac:dyDescent="0.25">
      <c r="A171" t="s">
        <v>50</v>
      </c>
      <c r="B171" s="27" t="s">
        <v>229</v>
      </c>
      <c r="C171" s="27" t="s">
        <v>536</v>
      </c>
      <c r="D171" s="28" t="s">
        <v>77</v>
      </c>
      <c r="E171" s="2" t="s">
        <v>537</v>
      </c>
      <c r="F171" s="29" t="s">
        <v>88</v>
      </c>
      <c r="G171" s="30">
        <v>3</v>
      </c>
      <c r="H171" s="29">
        <v>0</v>
      </c>
      <c r="I171" s="29">
        <f>ROUND(G171*H171,6)</f>
        <v>0</v>
      </c>
      <c r="L171" s="31">
        <v>0</v>
      </c>
      <c r="M171" s="25">
        <f>ROUND(ROUND(L171,2)*ROUND(G171,3),2)</f>
        <v>0</v>
      </c>
      <c r="N171" s="29" t="s">
        <v>55</v>
      </c>
      <c r="O171">
        <f>(M171*21)/100</f>
        <v>0</v>
      </c>
      <c r="P171" t="s">
        <v>28</v>
      </c>
    </row>
    <row r="172" spans="1:16" ht="12.5" x14ac:dyDescent="0.25">
      <c r="A172" s="28" t="s">
        <v>56</v>
      </c>
      <c r="E172" s="32" t="s">
        <v>52</v>
      </c>
    </row>
    <row r="173" spans="1:16" ht="13" x14ac:dyDescent="0.25">
      <c r="A173" s="28" t="s">
        <v>58</v>
      </c>
      <c r="E173" s="33" t="s">
        <v>52</v>
      </c>
    </row>
    <row r="174" spans="1:16" ht="12.5" x14ac:dyDescent="0.25">
      <c r="A174" t="s">
        <v>60</v>
      </c>
      <c r="E174" s="32" t="s">
        <v>449</v>
      </c>
    </row>
    <row r="175" spans="1:16" ht="12.5" x14ac:dyDescent="0.25">
      <c r="A175" t="s">
        <v>50</v>
      </c>
      <c r="B175" s="27" t="s">
        <v>243</v>
      </c>
      <c r="C175" s="27" t="s">
        <v>538</v>
      </c>
      <c r="D175" s="28" t="s">
        <v>77</v>
      </c>
      <c r="E175" s="2" t="s">
        <v>539</v>
      </c>
      <c r="F175" s="29" t="s">
        <v>88</v>
      </c>
      <c r="G175" s="30">
        <v>1</v>
      </c>
      <c r="H175" s="29">
        <v>0</v>
      </c>
      <c r="I175" s="29">
        <f>ROUND(G175*H175,6)</f>
        <v>0</v>
      </c>
      <c r="L175" s="31">
        <v>0</v>
      </c>
      <c r="M175" s="25">
        <f>ROUND(ROUND(L175,2)*ROUND(G175,3),2)</f>
        <v>0</v>
      </c>
      <c r="N175" s="29" t="s">
        <v>419</v>
      </c>
      <c r="O175">
        <f>(M175*21)/100</f>
        <v>0</v>
      </c>
      <c r="P175" t="s">
        <v>28</v>
      </c>
    </row>
    <row r="176" spans="1:16" ht="12.5" x14ac:dyDescent="0.25">
      <c r="A176" s="28" t="s">
        <v>56</v>
      </c>
      <c r="E176" s="32" t="s">
        <v>52</v>
      </c>
    </row>
    <row r="177" spans="1:16" ht="13" x14ac:dyDescent="0.25">
      <c r="A177" s="28" t="s">
        <v>58</v>
      </c>
      <c r="E177" s="33" t="s">
        <v>52</v>
      </c>
    </row>
    <row r="178" spans="1:16" ht="12.5" x14ac:dyDescent="0.25">
      <c r="A178" t="s">
        <v>60</v>
      </c>
      <c r="E178" s="32" t="s">
        <v>540</v>
      </c>
    </row>
    <row r="179" spans="1:16" ht="13" x14ac:dyDescent="0.3">
      <c r="A179" t="s">
        <v>47</v>
      </c>
      <c r="C179" s="24" t="s">
        <v>20</v>
      </c>
      <c r="E179" s="26" t="s">
        <v>541</v>
      </c>
      <c r="J179" s="25">
        <f>0</f>
        <v>0</v>
      </c>
      <c r="K179" s="25">
        <f>0</f>
        <v>0</v>
      </c>
      <c r="L179" s="25">
        <f>0+L180+L184+L188+L192+L196+L200+L204</f>
        <v>0</v>
      </c>
      <c r="M179" s="25">
        <f>0+M180+M184+M188+M192+M196+M200+M204</f>
        <v>0</v>
      </c>
    </row>
    <row r="180" spans="1:16" ht="12.5" x14ac:dyDescent="0.25">
      <c r="A180" t="s">
        <v>50</v>
      </c>
      <c r="B180" s="27" t="s">
        <v>408</v>
      </c>
      <c r="C180" s="27" t="s">
        <v>542</v>
      </c>
      <c r="D180" s="28" t="s">
        <v>77</v>
      </c>
      <c r="E180" s="2" t="s">
        <v>543</v>
      </c>
      <c r="F180" s="29" t="s">
        <v>531</v>
      </c>
      <c r="G180" s="30">
        <v>40</v>
      </c>
      <c r="H180" s="29">
        <v>0</v>
      </c>
      <c r="I180" s="29">
        <f>ROUND(G180*H180,6)</f>
        <v>0</v>
      </c>
      <c r="L180" s="31">
        <v>0</v>
      </c>
      <c r="M180" s="25">
        <f>ROUND(ROUND(L180,2)*ROUND(G180,3),2)</f>
        <v>0</v>
      </c>
      <c r="N180" s="29" t="s">
        <v>419</v>
      </c>
      <c r="O180">
        <f>(M180*21)/100</f>
        <v>0</v>
      </c>
      <c r="P180" t="s">
        <v>28</v>
      </c>
    </row>
    <row r="181" spans="1:16" ht="12.5" x14ac:dyDescent="0.25">
      <c r="A181" s="28" t="s">
        <v>56</v>
      </c>
      <c r="E181" s="32" t="s">
        <v>52</v>
      </c>
    </row>
    <row r="182" spans="1:16" ht="13" x14ac:dyDescent="0.25">
      <c r="A182" s="28" t="s">
        <v>58</v>
      </c>
      <c r="E182" s="33" t="s">
        <v>52</v>
      </c>
    </row>
    <row r="183" spans="1:16" ht="12.5" x14ac:dyDescent="0.25">
      <c r="A183" t="s">
        <v>60</v>
      </c>
      <c r="E183" s="32" t="s">
        <v>544</v>
      </c>
    </row>
    <row r="184" spans="1:16" ht="12.5" x14ac:dyDescent="0.25">
      <c r="A184" t="s">
        <v>50</v>
      </c>
      <c r="B184" s="27" t="s">
        <v>545</v>
      </c>
      <c r="C184" s="27" t="s">
        <v>546</v>
      </c>
      <c r="D184" s="28" t="s">
        <v>77</v>
      </c>
      <c r="E184" s="2" t="s">
        <v>547</v>
      </c>
      <c r="F184" s="29" t="s">
        <v>88</v>
      </c>
      <c r="G184" s="30">
        <v>1</v>
      </c>
      <c r="H184" s="29">
        <v>0</v>
      </c>
      <c r="I184" s="29">
        <f>ROUND(G184*H184,6)</f>
        <v>0</v>
      </c>
      <c r="L184" s="31">
        <v>0</v>
      </c>
      <c r="M184" s="25">
        <f>ROUND(ROUND(L184,2)*ROUND(G184,3),2)</f>
        <v>0</v>
      </c>
      <c r="N184" s="29" t="s">
        <v>419</v>
      </c>
      <c r="O184">
        <f>(M184*21)/100</f>
        <v>0</v>
      </c>
      <c r="P184" t="s">
        <v>28</v>
      </c>
    </row>
    <row r="185" spans="1:16" ht="12.5" x14ac:dyDescent="0.25">
      <c r="A185" s="28" t="s">
        <v>56</v>
      </c>
      <c r="E185" s="32" t="s">
        <v>52</v>
      </c>
    </row>
    <row r="186" spans="1:16" ht="13" x14ac:dyDescent="0.25">
      <c r="A186" s="28" t="s">
        <v>58</v>
      </c>
      <c r="E186" s="33" t="s">
        <v>52</v>
      </c>
    </row>
    <row r="187" spans="1:16" ht="12.5" x14ac:dyDescent="0.25">
      <c r="A187" t="s">
        <v>60</v>
      </c>
      <c r="E187" s="32" t="s">
        <v>547</v>
      </c>
    </row>
    <row r="188" spans="1:16" ht="12.5" x14ac:dyDescent="0.25">
      <c r="A188" t="s">
        <v>50</v>
      </c>
      <c r="B188" s="27" t="s">
        <v>548</v>
      </c>
      <c r="C188" s="27" t="s">
        <v>549</v>
      </c>
      <c r="D188" s="28" t="s">
        <v>77</v>
      </c>
      <c r="E188" s="2" t="s">
        <v>550</v>
      </c>
      <c r="F188" s="29" t="s">
        <v>88</v>
      </c>
      <c r="G188" s="30">
        <v>1</v>
      </c>
      <c r="H188" s="29">
        <v>0</v>
      </c>
      <c r="I188" s="29">
        <f>ROUND(G188*H188,6)</f>
        <v>0</v>
      </c>
      <c r="L188" s="31">
        <v>0</v>
      </c>
      <c r="M188" s="25">
        <f>ROUND(ROUND(L188,2)*ROUND(G188,3),2)</f>
        <v>0</v>
      </c>
      <c r="N188" s="29" t="s">
        <v>55</v>
      </c>
      <c r="O188">
        <f>(M188*21)/100</f>
        <v>0</v>
      </c>
      <c r="P188" t="s">
        <v>28</v>
      </c>
    </row>
    <row r="189" spans="1:16" ht="12.5" x14ac:dyDescent="0.25">
      <c r="A189" s="28" t="s">
        <v>56</v>
      </c>
      <c r="E189" s="32" t="s">
        <v>52</v>
      </c>
    </row>
    <row r="190" spans="1:16" ht="13" x14ac:dyDescent="0.25">
      <c r="A190" s="28" t="s">
        <v>58</v>
      </c>
      <c r="E190" s="33" t="s">
        <v>52</v>
      </c>
    </row>
    <row r="191" spans="1:16" ht="12.5" x14ac:dyDescent="0.25">
      <c r="A191" t="s">
        <v>60</v>
      </c>
      <c r="E191" s="32" t="s">
        <v>449</v>
      </c>
    </row>
    <row r="192" spans="1:16" ht="12.5" x14ac:dyDescent="0.25">
      <c r="A192" t="s">
        <v>50</v>
      </c>
      <c r="B192" s="27" t="s">
        <v>248</v>
      </c>
      <c r="C192" s="27" t="s">
        <v>551</v>
      </c>
      <c r="D192" s="28" t="s">
        <v>77</v>
      </c>
      <c r="E192" s="2" t="s">
        <v>552</v>
      </c>
      <c r="F192" s="29" t="s">
        <v>88</v>
      </c>
      <c r="G192" s="30">
        <v>1</v>
      </c>
      <c r="H192" s="29">
        <v>0</v>
      </c>
      <c r="I192" s="29">
        <f>ROUND(G192*H192,6)</f>
        <v>0</v>
      </c>
      <c r="L192" s="31">
        <v>0</v>
      </c>
      <c r="M192" s="25">
        <f>ROUND(ROUND(L192,2)*ROUND(G192,3),2)</f>
        <v>0</v>
      </c>
      <c r="N192" s="29" t="s">
        <v>419</v>
      </c>
      <c r="O192">
        <f>(M192*21)/100</f>
        <v>0</v>
      </c>
      <c r="P192" t="s">
        <v>28</v>
      </c>
    </row>
    <row r="193" spans="1:16" ht="12.5" x14ac:dyDescent="0.25">
      <c r="A193" s="28" t="s">
        <v>56</v>
      </c>
      <c r="E193" s="32" t="s">
        <v>52</v>
      </c>
    </row>
    <row r="194" spans="1:16" ht="13" x14ac:dyDescent="0.25">
      <c r="A194" s="28" t="s">
        <v>58</v>
      </c>
      <c r="E194" s="33" t="s">
        <v>52</v>
      </c>
    </row>
    <row r="195" spans="1:16" ht="12.5" x14ac:dyDescent="0.25">
      <c r="A195" t="s">
        <v>60</v>
      </c>
      <c r="E195" s="32" t="s">
        <v>553</v>
      </c>
    </row>
    <row r="196" spans="1:16" ht="12.5" x14ac:dyDescent="0.25">
      <c r="A196" t="s">
        <v>50</v>
      </c>
      <c r="B196" s="27" t="s">
        <v>252</v>
      </c>
      <c r="C196" s="27" t="s">
        <v>554</v>
      </c>
      <c r="D196" s="28" t="s">
        <v>77</v>
      </c>
      <c r="E196" s="2" t="s">
        <v>555</v>
      </c>
      <c r="F196" s="29" t="s">
        <v>531</v>
      </c>
      <c r="G196" s="30">
        <v>16</v>
      </c>
      <c r="H196" s="29">
        <v>0</v>
      </c>
      <c r="I196" s="29">
        <f>ROUND(G196*H196,6)</f>
        <v>0</v>
      </c>
      <c r="L196" s="31">
        <v>0</v>
      </c>
      <c r="M196" s="25">
        <f>ROUND(ROUND(L196,2)*ROUND(G196,3),2)</f>
        <v>0</v>
      </c>
      <c r="N196" s="29" t="s">
        <v>55</v>
      </c>
      <c r="O196">
        <f>(M196*21)/100</f>
        <v>0</v>
      </c>
      <c r="P196" t="s">
        <v>28</v>
      </c>
    </row>
    <row r="197" spans="1:16" ht="12.5" x14ac:dyDescent="0.25">
      <c r="A197" s="28" t="s">
        <v>56</v>
      </c>
      <c r="E197" s="32" t="s">
        <v>52</v>
      </c>
    </row>
    <row r="198" spans="1:16" ht="13" x14ac:dyDescent="0.25">
      <c r="A198" s="28" t="s">
        <v>58</v>
      </c>
      <c r="E198" s="33" t="s">
        <v>52</v>
      </c>
    </row>
    <row r="199" spans="1:16" ht="12.5" x14ac:dyDescent="0.25">
      <c r="A199" t="s">
        <v>60</v>
      </c>
      <c r="E199" s="32" t="s">
        <v>449</v>
      </c>
    </row>
    <row r="200" spans="1:16" ht="12.5" x14ac:dyDescent="0.25">
      <c r="A200" t="s">
        <v>50</v>
      </c>
      <c r="B200" s="27" t="s">
        <v>255</v>
      </c>
      <c r="C200" s="27" t="s">
        <v>556</v>
      </c>
      <c r="D200" s="28" t="s">
        <v>77</v>
      </c>
      <c r="E200" s="2" t="s">
        <v>557</v>
      </c>
      <c r="F200" s="29" t="s">
        <v>88</v>
      </c>
      <c r="G200" s="30">
        <v>1</v>
      </c>
      <c r="H200" s="29">
        <v>0</v>
      </c>
      <c r="I200" s="29">
        <f>ROUND(G200*H200,6)</f>
        <v>0</v>
      </c>
      <c r="L200" s="31">
        <v>0</v>
      </c>
      <c r="M200" s="25">
        <f>ROUND(ROUND(L200,2)*ROUND(G200,3),2)</f>
        <v>0</v>
      </c>
      <c r="N200" s="29" t="s">
        <v>419</v>
      </c>
      <c r="O200">
        <f>(M200*21)/100</f>
        <v>0</v>
      </c>
      <c r="P200" t="s">
        <v>28</v>
      </c>
    </row>
    <row r="201" spans="1:16" ht="12.5" x14ac:dyDescent="0.25">
      <c r="A201" s="28" t="s">
        <v>56</v>
      </c>
      <c r="E201" s="32" t="s">
        <v>52</v>
      </c>
    </row>
    <row r="202" spans="1:16" ht="13" x14ac:dyDescent="0.25">
      <c r="A202" s="28" t="s">
        <v>58</v>
      </c>
      <c r="E202" s="33" t="s">
        <v>52</v>
      </c>
    </row>
    <row r="203" spans="1:16" ht="25" x14ac:dyDescent="0.25">
      <c r="A203" t="s">
        <v>60</v>
      </c>
      <c r="E203" s="32" t="s">
        <v>558</v>
      </c>
    </row>
    <row r="204" spans="1:16" ht="12.5" x14ac:dyDescent="0.25">
      <c r="A204" t="s">
        <v>50</v>
      </c>
      <c r="B204" s="27" t="s">
        <v>261</v>
      </c>
      <c r="C204" s="27" t="s">
        <v>559</v>
      </c>
      <c r="D204" s="28" t="s">
        <v>77</v>
      </c>
      <c r="E204" s="2" t="s">
        <v>560</v>
      </c>
      <c r="F204" s="29" t="s">
        <v>531</v>
      </c>
      <c r="G204" s="30">
        <v>24</v>
      </c>
      <c r="H204" s="29">
        <v>0</v>
      </c>
      <c r="I204" s="29">
        <f>ROUND(G204*H204,6)</f>
        <v>0</v>
      </c>
      <c r="L204" s="31">
        <v>0</v>
      </c>
      <c r="M204" s="25">
        <f>ROUND(ROUND(L204,2)*ROUND(G204,3),2)</f>
        <v>0</v>
      </c>
      <c r="N204" s="29" t="s">
        <v>55</v>
      </c>
      <c r="O204">
        <f>(M204*21)/100</f>
        <v>0</v>
      </c>
      <c r="P204" t="s">
        <v>28</v>
      </c>
    </row>
    <row r="205" spans="1:16" ht="12.5" x14ac:dyDescent="0.25">
      <c r="A205" s="28" t="s">
        <v>56</v>
      </c>
      <c r="E205" s="32" t="s">
        <v>52</v>
      </c>
    </row>
    <row r="206" spans="1:16" ht="13" x14ac:dyDescent="0.25">
      <c r="A206" s="28" t="s">
        <v>58</v>
      </c>
      <c r="E206" s="33" t="s">
        <v>52</v>
      </c>
    </row>
    <row r="207" spans="1:16" ht="12.5" x14ac:dyDescent="0.25">
      <c r="A207" t="s">
        <v>60</v>
      </c>
      <c r="E207" s="32" t="s">
        <v>449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N5:N7"/>
    <mergeCell ref="F5:F7"/>
    <mergeCell ref="G5:G7"/>
    <mergeCell ref="H5:H7"/>
    <mergeCell ref="I5:I7"/>
    <mergeCell ref="L5:M6"/>
    <mergeCell ref="J6:K6"/>
  </mergeCells>
  <pageMargins left="0.75" right="0.75" top="1" bottom="1" header="0.5" footer="0.5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workbookViewId="0">
      <pane ySplit="7" topLeftCell="A8" activePane="bottomLeft" state="frozen"/>
      <selection pane="bottomLeft" activeCell="A8" sqref="A8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0" max="11" width="9.1796875" hidden="1" customWidth="1"/>
    <col min="12" max="14" width="16.7265625" customWidth="1"/>
    <col min="15" max="17" width="9.1796875" hidden="1" customWidth="1"/>
    <col min="19" max="19" width="30.7265625" customWidth="1"/>
  </cols>
  <sheetData>
    <row r="1" spans="1:20" ht="35.15" customHeight="1" x14ac:dyDescent="0.25">
      <c r="A1" s="14" t="s">
        <v>18</v>
      </c>
      <c r="B1" s="3"/>
      <c r="C1" s="35"/>
      <c r="D1" s="3"/>
      <c r="E1" s="36" t="s">
        <v>21</v>
      </c>
      <c r="F1" s="3"/>
      <c r="G1" s="3"/>
      <c r="H1" s="3"/>
      <c r="I1" s="3"/>
      <c r="J1" s="3"/>
      <c r="K1" s="3"/>
      <c r="L1" s="3"/>
      <c r="M1" s="3"/>
      <c r="N1" s="3"/>
      <c r="P1" t="s">
        <v>26</v>
      </c>
    </row>
    <row r="2" spans="1:20" ht="20.149999999999999" customHeight="1" x14ac:dyDescent="0.25">
      <c r="A2" s="14"/>
      <c r="B2" s="3"/>
      <c r="C2" s="35"/>
      <c r="D2" s="3"/>
      <c r="E2" s="37"/>
      <c r="F2" s="3"/>
      <c r="G2" s="3"/>
      <c r="H2" s="3"/>
      <c r="I2" s="3"/>
      <c r="J2" s="3"/>
      <c r="K2" s="3"/>
      <c r="L2" s="16"/>
      <c r="M2" s="16"/>
      <c r="N2" s="3"/>
      <c r="P2" t="s">
        <v>27</v>
      </c>
    </row>
    <row r="3" spans="1:20" ht="32.15" customHeight="1" x14ac:dyDescent="0.25">
      <c r="A3" s="14" t="s">
        <v>19</v>
      </c>
      <c r="B3" s="18" t="s">
        <v>22</v>
      </c>
      <c r="C3" s="43" t="s">
        <v>2</v>
      </c>
      <c r="D3" s="35"/>
      <c r="E3" s="41" t="s">
        <v>3</v>
      </c>
      <c r="F3" s="35"/>
      <c r="G3" s="35"/>
      <c r="H3" s="35"/>
      <c r="L3" s="15" t="s">
        <v>561</v>
      </c>
      <c r="M3" s="34">
        <f>Rekapitulace!C16</f>
        <v>0</v>
      </c>
      <c r="N3" s="17" t="s">
        <v>0</v>
      </c>
      <c r="O3" t="s">
        <v>23</v>
      </c>
      <c r="P3" t="s">
        <v>28</v>
      </c>
    </row>
    <row r="4" spans="1:20" ht="32.15" customHeight="1" x14ac:dyDescent="0.25">
      <c r="A4" s="19" t="s">
        <v>20</v>
      </c>
      <c r="B4" s="20" t="s">
        <v>29</v>
      </c>
      <c r="C4" s="43" t="s">
        <v>561</v>
      </c>
      <c r="D4" s="35"/>
      <c r="E4" s="42" t="s">
        <v>562</v>
      </c>
      <c r="F4" s="35"/>
      <c r="G4" s="35"/>
      <c r="H4" s="35"/>
      <c r="O4" t="s">
        <v>24</v>
      </c>
      <c r="P4" t="s">
        <v>28</v>
      </c>
    </row>
    <row r="5" spans="1:20" ht="12.75" customHeight="1" x14ac:dyDescent="0.25">
      <c r="A5" s="40" t="s">
        <v>30</v>
      </c>
      <c r="B5" s="40" t="s">
        <v>31</v>
      </c>
      <c r="C5" s="40" t="s">
        <v>32</v>
      </c>
      <c r="D5" s="40" t="s">
        <v>33</v>
      </c>
      <c r="E5" s="40" t="s">
        <v>34</v>
      </c>
      <c r="F5" s="40" t="s">
        <v>35</v>
      </c>
      <c r="G5" s="40" t="s">
        <v>36</v>
      </c>
      <c r="H5" s="40" t="s">
        <v>37</v>
      </c>
      <c r="I5" s="40" t="s">
        <v>38</v>
      </c>
      <c r="J5" s="1"/>
      <c r="K5" s="1"/>
      <c r="L5" s="40" t="s">
        <v>39</v>
      </c>
      <c r="M5" s="40"/>
      <c r="N5" s="40" t="s">
        <v>43</v>
      </c>
      <c r="O5" t="s">
        <v>25</v>
      </c>
      <c r="P5" t="s">
        <v>28</v>
      </c>
    </row>
    <row r="6" spans="1:20" ht="12.7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 t="s">
        <v>40</v>
      </c>
      <c r="K6" s="40"/>
      <c r="L6" s="40"/>
      <c r="M6" s="40"/>
      <c r="N6" s="40"/>
    </row>
    <row r="7" spans="1:20" ht="12.75" customHeight="1" x14ac:dyDescent="0.25">
      <c r="A7" s="40"/>
      <c r="B7" s="40"/>
      <c r="C7" s="40"/>
      <c r="D7" s="40"/>
      <c r="E7" s="40"/>
      <c r="F7" s="40"/>
      <c r="G7" s="40"/>
      <c r="H7" s="40"/>
      <c r="I7" s="40"/>
      <c r="J7" s="1" t="s">
        <v>41</v>
      </c>
      <c r="K7" s="1" t="s">
        <v>42</v>
      </c>
      <c r="L7" s="1" t="s">
        <v>41</v>
      </c>
      <c r="M7" s="1" t="s">
        <v>42</v>
      </c>
      <c r="N7" s="40"/>
      <c r="S7" t="s">
        <v>44</v>
      </c>
      <c r="T7">
        <f>COUNTIFS(L8:L31,"=0",A8:A31,"P")+COUNTIFS(L8:L31,"",A8:A31,"P")+SUM(Q8:Q31)</f>
        <v>6</v>
      </c>
    </row>
    <row r="8" spans="1:20" ht="13" x14ac:dyDescent="0.3">
      <c r="A8" t="s">
        <v>45</v>
      </c>
      <c r="C8" s="21" t="s">
        <v>565</v>
      </c>
      <c r="E8" s="23" t="s">
        <v>564</v>
      </c>
      <c r="J8" s="22">
        <f>0+J9+J22</f>
        <v>0</v>
      </c>
      <c r="K8" s="22">
        <f>0+K9+K22</f>
        <v>0</v>
      </c>
      <c r="L8" s="22">
        <f>0+L9+L22</f>
        <v>0</v>
      </c>
      <c r="M8" s="22">
        <f>0+M9+M22</f>
        <v>0</v>
      </c>
    </row>
    <row r="9" spans="1:20" ht="13" x14ac:dyDescent="0.3">
      <c r="A9" t="s">
        <v>47</v>
      </c>
      <c r="C9" s="24" t="s">
        <v>48</v>
      </c>
      <c r="E9" s="26" t="s">
        <v>49</v>
      </c>
      <c r="J9" s="25">
        <f>0</f>
        <v>0</v>
      </c>
      <c r="K9" s="25">
        <f>0</f>
        <v>0</v>
      </c>
      <c r="L9" s="25">
        <f>0+L10+L14+L18</f>
        <v>0</v>
      </c>
      <c r="M9" s="25">
        <f>0+M10+M14+M18</f>
        <v>0</v>
      </c>
    </row>
    <row r="10" spans="1:20" ht="12.5" x14ac:dyDescent="0.25">
      <c r="A10" t="s">
        <v>50</v>
      </c>
      <c r="B10" s="27" t="s">
        <v>65</v>
      </c>
      <c r="C10" s="27" t="s">
        <v>566</v>
      </c>
      <c r="D10" s="28" t="s">
        <v>77</v>
      </c>
      <c r="E10" s="2" t="s">
        <v>567</v>
      </c>
      <c r="F10" s="29" t="s">
        <v>238</v>
      </c>
      <c r="G10" s="30">
        <v>1</v>
      </c>
      <c r="H10" s="29">
        <v>0</v>
      </c>
      <c r="I10" s="29">
        <f>ROUND(G10*H10,6)</f>
        <v>0</v>
      </c>
      <c r="L10" s="31">
        <v>0</v>
      </c>
      <c r="M10" s="25">
        <f>ROUND(ROUND(L10,2)*ROUND(G10,3),2)</f>
        <v>0</v>
      </c>
      <c r="N10" s="29" t="s">
        <v>239</v>
      </c>
      <c r="O10">
        <f>(M10*21)/100</f>
        <v>0</v>
      </c>
      <c r="P10" t="s">
        <v>28</v>
      </c>
    </row>
    <row r="11" spans="1:20" ht="25" x14ac:dyDescent="0.25">
      <c r="A11" s="28" t="s">
        <v>56</v>
      </c>
      <c r="E11" s="32" t="s">
        <v>568</v>
      </c>
    </row>
    <row r="12" spans="1:20" ht="13" x14ac:dyDescent="0.25">
      <c r="A12" s="28" t="s">
        <v>58</v>
      </c>
      <c r="E12" s="33" t="s">
        <v>569</v>
      </c>
    </row>
    <row r="13" spans="1:20" ht="87.5" x14ac:dyDescent="0.25">
      <c r="A13" t="s">
        <v>60</v>
      </c>
      <c r="E13" s="32" t="s">
        <v>570</v>
      </c>
    </row>
    <row r="14" spans="1:20" ht="12.5" x14ac:dyDescent="0.25">
      <c r="A14" t="s">
        <v>50</v>
      </c>
      <c r="B14" s="27" t="s">
        <v>70</v>
      </c>
      <c r="C14" s="27" t="s">
        <v>571</v>
      </c>
      <c r="D14" s="28" t="s">
        <v>77</v>
      </c>
      <c r="E14" s="2" t="s">
        <v>572</v>
      </c>
      <c r="F14" s="29" t="s">
        <v>238</v>
      </c>
      <c r="G14" s="30">
        <v>1</v>
      </c>
      <c r="H14" s="29">
        <v>0</v>
      </c>
      <c r="I14" s="29">
        <f>ROUND(G14*H14,6)</f>
        <v>0</v>
      </c>
      <c r="L14" s="31">
        <v>0</v>
      </c>
      <c r="M14" s="25">
        <f>ROUND(ROUND(L14,2)*ROUND(G14,3),2)</f>
        <v>0</v>
      </c>
      <c r="N14" s="29" t="s">
        <v>239</v>
      </c>
      <c r="O14">
        <f>(M14*21)/100</f>
        <v>0</v>
      </c>
      <c r="P14" t="s">
        <v>28</v>
      </c>
    </row>
    <row r="15" spans="1:20" ht="12.5" x14ac:dyDescent="0.25">
      <c r="A15" s="28" t="s">
        <v>56</v>
      </c>
      <c r="E15" s="32" t="s">
        <v>573</v>
      </c>
    </row>
    <row r="16" spans="1:20" ht="13" x14ac:dyDescent="0.25">
      <c r="A16" s="28" t="s">
        <v>58</v>
      </c>
      <c r="E16" s="33" t="s">
        <v>569</v>
      </c>
    </row>
    <row r="17" spans="1:16" ht="75" x14ac:dyDescent="0.25">
      <c r="A17" t="s">
        <v>60</v>
      </c>
      <c r="E17" s="32" t="s">
        <v>574</v>
      </c>
    </row>
    <row r="18" spans="1:16" ht="12.5" x14ac:dyDescent="0.25">
      <c r="A18" t="s">
        <v>50</v>
      </c>
      <c r="B18" s="27" t="s">
        <v>27</v>
      </c>
      <c r="C18" s="27" t="s">
        <v>575</v>
      </c>
      <c r="D18" s="28" t="s">
        <v>52</v>
      </c>
      <c r="E18" s="2" t="s">
        <v>576</v>
      </c>
      <c r="F18" s="29" t="s">
        <v>88</v>
      </c>
      <c r="G18" s="30">
        <v>1</v>
      </c>
      <c r="H18" s="29">
        <v>0</v>
      </c>
      <c r="I18" s="29">
        <f>ROUND(G18*H18,6)</f>
        <v>0</v>
      </c>
      <c r="L18" s="31">
        <v>0</v>
      </c>
      <c r="M18" s="25">
        <f>ROUND(ROUND(L18,2)*ROUND(G18,3),2)</f>
        <v>0</v>
      </c>
      <c r="N18" s="29" t="s">
        <v>239</v>
      </c>
      <c r="O18">
        <f>(M18*0)/100</f>
        <v>0</v>
      </c>
      <c r="P18" t="s">
        <v>48</v>
      </c>
    </row>
    <row r="19" spans="1:16" ht="12.5" x14ac:dyDescent="0.25">
      <c r="A19" s="28" t="s">
        <v>56</v>
      </c>
      <c r="E19" s="32" t="s">
        <v>577</v>
      </c>
    </row>
    <row r="20" spans="1:16" ht="13" x14ac:dyDescent="0.25">
      <c r="A20" s="28" t="s">
        <v>58</v>
      </c>
      <c r="E20" s="33" t="s">
        <v>578</v>
      </c>
    </row>
    <row r="21" spans="1:16" ht="25" x14ac:dyDescent="0.25">
      <c r="A21" t="s">
        <v>60</v>
      </c>
      <c r="E21" s="32" t="s">
        <v>579</v>
      </c>
    </row>
    <row r="22" spans="1:16" ht="13" x14ac:dyDescent="0.3">
      <c r="A22" t="s">
        <v>47</v>
      </c>
      <c r="C22" s="24" t="s">
        <v>77</v>
      </c>
      <c r="E22" s="26" t="s">
        <v>580</v>
      </c>
      <c r="J22" s="25">
        <f>0</f>
        <v>0</v>
      </c>
      <c r="K22" s="25">
        <f>0</f>
        <v>0</v>
      </c>
      <c r="L22" s="25">
        <f>0+L23+L27+L31</f>
        <v>0</v>
      </c>
      <c r="M22" s="25">
        <f>0+M23+M27+M31</f>
        <v>0</v>
      </c>
    </row>
    <row r="23" spans="1:16" ht="12.5" x14ac:dyDescent="0.25">
      <c r="A23" t="s">
        <v>50</v>
      </c>
      <c r="B23" s="27" t="s">
        <v>77</v>
      </c>
      <c r="C23" s="27" t="s">
        <v>581</v>
      </c>
      <c r="D23" s="28" t="s">
        <v>77</v>
      </c>
      <c r="E23" s="2" t="s">
        <v>582</v>
      </c>
      <c r="F23" s="29" t="s">
        <v>238</v>
      </c>
      <c r="G23" s="30">
        <v>1</v>
      </c>
      <c r="H23" s="29">
        <v>0</v>
      </c>
      <c r="I23" s="29">
        <f>ROUND(G23*H23,6)</f>
        <v>0</v>
      </c>
      <c r="L23" s="31">
        <v>0</v>
      </c>
      <c r="M23" s="25">
        <f>ROUND(ROUND(L23,2)*ROUND(G23,3),2)</f>
        <v>0</v>
      </c>
      <c r="N23" s="29" t="s">
        <v>239</v>
      </c>
      <c r="O23">
        <f>(M23*21)/100</f>
        <v>0</v>
      </c>
      <c r="P23" t="s">
        <v>28</v>
      </c>
    </row>
    <row r="24" spans="1:16" ht="12.5" x14ac:dyDescent="0.25">
      <c r="A24" s="28" t="s">
        <v>56</v>
      </c>
      <c r="E24" s="32" t="s">
        <v>583</v>
      </c>
    </row>
    <row r="25" spans="1:16" ht="13" x14ac:dyDescent="0.25">
      <c r="A25" s="28" t="s">
        <v>58</v>
      </c>
      <c r="E25" s="33" t="s">
        <v>569</v>
      </c>
    </row>
    <row r="26" spans="1:16" ht="137.5" x14ac:dyDescent="0.25">
      <c r="A26" t="s">
        <v>60</v>
      </c>
      <c r="E26" s="32" t="s">
        <v>584</v>
      </c>
    </row>
    <row r="27" spans="1:16" ht="12.5" x14ac:dyDescent="0.25">
      <c r="A27" t="s">
        <v>50</v>
      </c>
      <c r="B27" s="27" t="s">
        <v>28</v>
      </c>
      <c r="C27" s="27" t="s">
        <v>585</v>
      </c>
      <c r="D27" s="28" t="s">
        <v>77</v>
      </c>
      <c r="E27" s="2" t="s">
        <v>586</v>
      </c>
      <c r="F27" s="29" t="s">
        <v>238</v>
      </c>
      <c r="G27" s="30">
        <v>1</v>
      </c>
      <c r="H27" s="29">
        <v>0</v>
      </c>
      <c r="I27" s="29">
        <f>ROUND(G27*H27,6)</f>
        <v>0</v>
      </c>
      <c r="L27" s="31">
        <v>0</v>
      </c>
      <c r="M27" s="25">
        <f>ROUND(ROUND(L27,2)*ROUND(G27,3),2)</f>
        <v>0</v>
      </c>
      <c r="N27" s="29" t="s">
        <v>239</v>
      </c>
      <c r="O27">
        <f>(M27*21)/100</f>
        <v>0</v>
      </c>
      <c r="P27" t="s">
        <v>28</v>
      </c>
    </row>
    <row r="28" spans="1:16" ht="12.5" x14ac:dyDescent="0.25">
      <c r="A28" s="28" t="s">
        <v>56</v>
      </c>
      <c r="E28" s="32" t="s">
        <v>583</v>
      </c>
    </row>
    <row r="29" spans="1:16" ht="13" x14ac:dyDescent="0.25">
      <c r="A29" s="28" t="s">
        <v>58</v>
      </c>
      <c r="E29" s="33" t="s">
        <v>569</v>
      </c>
    </row>
    <row r="30" spans="1:16" ht="87.5" x14ac:dyDescent="0.25">
      <c r="A30" t="s">
        <v>60</v>
      </c>
      <c r="E30" s="32" t="s">
        <v>587</v>
      </c>
    </row>
    <row r="31" spans="1:16" ht="12.5" x14ac:dyDescent="0.25">
      <c r="A31" t="s">
        <v>50</v>
      </c>
      <c r="B31" s="27" t="s">
        <v>26</v>
      </c>
      <c r="C31" s="27" t="s">
        <v>588</v>
      </c>
      <c r="D31" s="28" t="s">
        <v>77</v>
      </c>
      <c r="E31" s="2" t="s">
        <v>589</v>
      </c>
      <c r="F31" s="29" t="s">
        <v>238</v>
      </c>
      <c r="G31" s="30">
        <v>1</v>
      </c>
      <c r="H31" s="29">
        <v>0</v>
      </c>
      <c r="I31" s="29">
        <f>ROUND(G31*H31,6)</f>
        <v>0</v>
      </c>
      <c r="L31" s="31">
        <v>0</v>
      </c>
      <c r="M31" s="25">
        <f>ROUND(ROUND(L31,2)*ROUND(G31,3),2)</f>
        <v>0</v>
      </c>
      <c r="N31" s="29" t="s">
        <v>239</v>
      </c>
      <c r="O31">
        <f>(M31*21)/100</f>
        <v>0</v>
      </c>
      <c r="P31" t="s">
        <v>28</v>
      </c>
    </row>
    <row r="32" spans="1:16" ht="12.5" x14ac:dyDescent="0.25">
      <c r="A32" s="28" t="s">
        <v>56</v>
      </c>
      <c r="E32" s="32" t="s">
        <v>583</v>
      </c>
    </row>
    <row r="33" spans="1:5" ht="13" x14ac:dyDescent="0.25">
      <c r="A33" s="28" t="s">
        <v>58</v>
      </c>
      <c r="E33" s="33" t="s">
        <v>569</v>
      </c>
    </row>
    <row r="34" spans="1:5" ht="87.5" x14ac:dyDescent="0.25">
      <c r="A34" t="s">
        <v>60</v>
      </c>
      <c r="E34" s="32" t="s">
        <v>590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N5:N7"/>
    <mergeCell ref="F5:F7"/>
    <mergeCell ref="G5:G7"/>
    <mergeCell ref="H5:H7"/>
    <mergeCell ref="I5:I7"/>
    <mergeCell ref="L5:M6"/>
    <mergeCell ref="J6:K6"/>
  </mergeCells>
  <pageMargins left="0.75" right="0.75" top="1" bottom="1" header="0.5" footer="0.5"/>
  <pageSetup paperSize="9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10-10-01</vt:lpstr>
      <vt:lpstr>SO 10-12-01.1</vt:lpstr>
      <vt:lpstr>SO 10-86-01</vt:lpstr>
      <vt:lpstr>SO 98-98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Vojtěch Rygál</cp:lastModifiedBy>
  <dcterms:modified xsi:type="dcterms:W3CDTF">2024-02-09T11:48:30Z</dcterms:modified>
  <cp:category/>
  <cp:contentStatus/>
</cp:coreProperties>
</file>