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11-11-01" sheetId="2" r:id="rId2"/>
    <sheet name="SO 11-00-01" sheetId="3" r:id="rId3"/>
    <sheet name="SO 11-10-01.01" sheetId="4" r:id="rId4"/>
    <sheet name="SO 11-20-01" sheetId="5" r:id="rId5"/>
    <sheet name="SO 11-21-01" sheetId="6" r:id="rId6"/>
    <sheet name="SO 11-21-02" sheetId="7" r:id="rId7"/>
    <sheet name="SO 11-30-01" sheetId="8" r:id="rId8"/>
    <sheet name="SO 11-30-02" sheetId="9" r:id="rId9"/>
    <sheet name="SO 98-98" sheetId="10" r:id="rId10"/>
    <sheet name="SO 90-90" sheetId="11" r:id="rId11"/>
  </sheets>
  <definedNames/>
  <calcPr/>
  <webPublishing/>
</workbook>
</file>

<file path=xl/sharedStrings.xml><?xml version="1.0" encoding="utf-8"?>
<sst xmlns="http://schemas.openxmlformats.org/spreadsheetml/2006/main" count="3736" uniqueCount="895">
  <si>
    <t>Aspe</t>
  </si>
  <si>
    <t>Rekapitulace ceny</t>
  </si>
  <si>
    <t>5213520087</t>
  </si>
  <si>
    <t>Rekonstrukce mostu v km 5,703 t rati Čelákovice - Neratovice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</si>
  <si>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</si>
  <si>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</si>
  <si>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</si>
  <si>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</si>
  <si>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</si>
  <si>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</si>
  <si>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</si>
  <si>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</si>
  <si>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</si>
  <si>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</si>
  <si>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D.2.1.1.1</t>
  </si>
  <si>
    <t>Železniční spodek</t>
  </si>
  <si>
    <t xml:space="preserve">  SO 11-11-01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</si>
  <si>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</si>
  <si>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</si>
  <si>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</si>
  <si>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</si>
  <si>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</si>
  <si>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</si>
  <si>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</si>
  <si>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</si>
  <si>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</si>
  <si>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</si>
  <si>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</si>
  <si>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</si>
  <si>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</si>
  <si>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</si>
  <si>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</si>
  <si>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</si>
  <si>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</si>
  <si>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</si>
  <si>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</si>
  <si>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</si>
  <si>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</si>
  <si>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</si>
  <si>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</si>
  <si>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</si>
  <si>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</si>
  <si>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</si>
  <si>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</si>
  <si>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</si>
  <si>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11-11-01</t>
  </si>
  <si>
    <t>SD</t>
  </si>
  <si>
    <t>0</t>
  </si>
  <si>
    <t>Všeobecné konstrukce a práce</t>
  </si>
  <si>
    <t>P</t>
  </si>
  <si>
    <t>1</t>
  </si>
  <si>
    <t>R015111</t>
  </si>
  <si>
    <t>901</t>
  </si>
  <si>
    <t>POPLATKY ZA LIKVIDACI ODPADŮ NEKONTAMINOVANÝCH - 17 05 04  VYTĚŽENÉ ZEMINY A HORNINY -  I. TŘÍDA TĚŽITELNOSTI, VČETNĚ DOPRAVY</t>
  </si>
  <si>
    <t>T</t>
  </si>
  <si>
    <t>[bez vazby na CS]</t>
  </si>
  <si>
    <t>PP</t>
  </si>
  <si>
    <t>Evidenční položka. Neoceňovat v objektu SO/PS, položka se oceňuje pouze v objektu SO 90-90.</t>
  </si>
  <si>
    <t>VV</t>
  </si>
  <si>
    <t>Poplatek za uložení zeminy na skládku z místa výkopu J-žlabů a z místa čištění příkopu 312,3*1,8+943*1,8=2 259.540 [A]</t>
  </si>
  <si>
    <t>TS</t>
  </si>
  <si>
    <t>Poplatek za likvidaci odpadu včetně dopravy</t>
  </si>
  <si>
    <t>Zemní práce</t>
  </si>
  <si>
    <t>12373</t>
  </si>
  <si>
    <t>ODKOP PRO SPOD STAVBU SILNIC A ŽELEZNIC TŘ. I</t>
  </si>
  <si>
    <t>M3</t>
  </si>
  <si>
    <t>2023_OTSKP</t>
  </si>
  <si>
    <t>výkop zeminy pro příkopový žlab - J-velký 312,3=312.300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</si>
  <si>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</si>
  <si>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12930</t>
  </si>
  <si>
    <t>ČIŠTĚNÍ PŘÍKOPŮ OD NÁNOSU</t>
  </si>
  <si>
    <t>Zřízení nezpevněného lichoběžníkového drážního příkopu odtěžením zeminy km 5,250 000 - km 5,287 500 - vpravo, km 5,250 000 - km 5,355 172 - vlevo, km 5,525 000 - km 5,599 887 - vlevo, km 5,750 000 - km 5,778 337 - vlevo, včetně odvozu na mezideponii 943=943.000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</si>
  <si>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</si>
  <si>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4</t>
  </si>
  <si>
    <t>17170</t>
  </si>
  <si>
    <t>ULOŽENÍ SYPANINY DO NÁSYPŮ VRSTEVNATÝCH SE ZHUTNĚNÍM</t>
  </si>
  <si>
    <t>Zemní práce - ZÁSYP pro rozšíření drážního tělesa 15=15.000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</si>
  <si>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</si>
  <si>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</t>
  </si>
  <si>
    <t>17551</t>
  </si>
  <si>
    <t>OBSYP POTRUBÍ A OBJEKTŮ ZE ZEMIN NEPROPUSTNÝCH</t>
  </si>
  <si>
    <t>Zpevněný příkop - příkopový žlab - J - velký - zásyp nepropustným materiálem km 5,385 000 - km 5,500 000 28,8=28.800 [A] 
Zpevněný příkop - příkopový žlab - J - velký - zásyp nepropustným materiálem km 5,609 887 - km 5,664 887 13,8=13.800 [B] 
Celkové množství 42.600000=42.600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</si>
  <si>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</si>
  <si>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17591</t>
  </si>
  <si>
    <t>OBSYP POTRUBÍ A OBJEKTŮ Z JINÝCH MATERIÁLŮ</t>
  </si>
  <si>
    <t>Zpevněný příkop - příkopový žlab - J - velký - zásyp propustným nenamrzavým materiálem km 5,385 000 - km 5,500 000 46=46.000 [B] 
Zpevněný příkop - příkopový žlab - J - velký - zásyp propustným nenamrzavým materiálem km 5,609 887 - km 5,664 887 22=22.000 [C] 
Celkové množství 68.000000=68.000 [D]</t>
  </si>
  <si>
    <t>7</t>
  </si>
  <si>
    <t>18110</t>
  </si>
  <si>
    <t>ÚPRAVA PLÁNĚ SE ZHUTNĚNÍM V HORNINĚ TŘ. I</t>
  </si>
  <si>
    <t>M2</t>
  </si>
  <si>
    <t>řádné zhutněná zemní pláň - celý úsek 2557*1,1=2 812.700 [A]</t>
  </si>
  <si>
    <t>položka zahrnuje úpravu pláně včetně vyrovnání výškových rozdílů. Míru zhutnění určuje projekt.</t>
  </si>
  <si>
    <t>Vodorovné konstrukce</t>
  </si>
  <si>
    <t>8</t>
  </si>
  <si>
    <t>465512</t>
  </si>
  <si>
    <t>DLAŽBY Z LOMOVÉHO KAMENE NA MC</t>
  </si>
  <si>
    <t>obetonování vyústění zpevněného příkopu z bet. žlabovek lomovým kamenem 1=1.000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</si>
  <si>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</si>
  <si>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</si>
  <si>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9</t>
  </si>
  <si>
    <t>501101</t>
  </si>
  <si>
    <t>ZŘÍZENÍ KONSTRUKČNÍ VRSTVY TĚLESA ŽELEZNIČNÍHO SPODKU ZE ŠTĚRKODRTI NOVÉ</t>
  </si>
  <si>
    <t>Konstrukční vrstva ze štěrkodrti ŠD fr. 0/63 kv - tl. 200 mm  
ŠD  fr. 0/63 kv - konstrukční vrstva - km 5,651 337 - km 5,669 337 - ZKPP 22=22.000 [C] 
ŠD  fr. 0/63 kv - konstrukční vrstva - km 5,740 337 - km 5,758 337 - ZKPP 22=22.000 [D] 
Podkladní vrstva ze štěrkodrti ŠD fr. 0/63 kv - tl. 300 mm  
ŠD  fr. 0/63 kv - podkladní vrstva - km 5,651 337 - km 5,669 337 - ZKPP 34=34.000 [G] 
ŠD  fr. 0/63 kv - podkladní vrstva - km 5,740 337 - km 5,758 337 - ZKPP 34=34.000 [H] 
Celkové množství 112.000000=112.000 [I]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</si>
  <si>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</si>
  <si>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10</t>
  </si>
  <si>
    <t>501102</t>
  </si>
  <si>
    <t>ZŘÍZENÍ KONSTRUKČNÍ VRSTVY TĚLESA ŽELEZNIČNÍHO SPODKU ZE ŠTĚRKODRTI RECYKLOVANÉ</t>
  </si>
  <si>
    <t>Konstrukční vrstva ze štěrkodrti ŠD fr. 0/63 kv - tl. 200 mm - lze uvažovat s použitím vyzískaného materiálu z kolejového lože  
ŠD  fr. 0/63 kv - konstrukční vrstva - km 5,264 409 - km 5,651 337 - KPP, 484=484.000 [B] 
ŠD  fr. 0/63 kv - konstrukční vrstva - km 5,758 337 - km 5,778 337 - KPP 25=25.000 [E] 
Celkové množství 509.000000=509.000 [F]</t>
  </si>
  <si>
    <t>1. Položka obsahuje:  
 – recyklaci kameniva, popř. nákup a dodání recyklované štěrkodrtě v požadované kvalitě podle zadávací dokumentace  
 – přezkoušení kvality recyklovaného materiálu  
 – zřízení, provoz a demontáž recyklačního zařízení včetně dopravy  
 – dopravu recyklovaného kameniva z recyklační základny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</si>
  <si>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11</t>
  </si>
  <si>
    <t>502941</t>
  </si>
  <si>
    <t>ZŘÍZENÍ KONSTRUKČNÍ VRSTVY TĚLESA ŽELEZNIČNÍHO SPODKU Z GEOTEXTILIE</t>
  </si>
  <si>
    <t>Filtrační geotextilie pro příkopový žlab J-velký km 5,385 000 - km 5,500 000 138=138.000 [A] 
Filtrační geotextilie pro příkopový žlab J-velký km 5,609 887 - km 5,664 887 66=66.000 [B] 
Celkové množství 204.000000=204.000 [C]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</si>
  <si>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</si>
  <si>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12</t>
  </si>
  <si>
    <t>56113</t>
  </si>
  <si>
    <t>PODKLADNÍ BETON TL. DO 150MM</t>
  </si>
  <si>
    <t>Podkladní beton C12/15 tl. 150 mm pod příkopový žlab J-velký km 5,385 000 - km 5,500 000 23=23.000 [A] 
Podkladní beton C12/15 tl. 150 mm pod příkopový žlab J-velký km 5,609 887 - km 5,664 887 11=11.000 [B] 
Celkové množství 34.000000=34.000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</si>
  <si>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</si>
  <si>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Přidružená stavební výroba</t>
  </si>
  <si>
    <t>13</t>
  </si>
  <si>
    <t>711321</t>
  </si>
  <si>
    <t>IZOLACE PODZEM OBJ PROTI TLAK VODĚ ASFALT NÁTĚRY</t>
  </si>
  <si>
    <t>Hydroizolační nátěr příkopového žlabu J-velký km 5,385 000 - km 5,500 000, km 5,609 887 - km 5,664 887 499,8=499.800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</si>
  <si>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</si>
  <si>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Ostatní konstrukce a práce</t>
  </si>
  <si>
    <t>14</t>
  </si>
  <si>
    <t>935232</t>
  </si>
  <si>
    <t>PŘÍKOPOVÉ ŽLABY Z BETON TVÁRNIC ŠÍŘ DO 1200MM DO BETONU TL 100MM</t>
  </si>
  <si>
    <t>M</t>
  </si>
  <si>
    <t>Vyústění zpevněného příkopu bet. Žlabovky TZZ3 km 5,599 887 - km 5,609 887 - vlevo 12=12.000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</si>
  <si>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</si>
  <si>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15</t>
  </si>
  <si>
    <t>935902</t>
  </si>
  <si>
    <t>ŽLABY A RIGOLY Z PŘÍKOPOVÝCH ŽLABŮ (VČETNĚ POKLOPŮ A MŘÍŽÍ) "J" VELKÉ</t>
  </si>
  <si>
    <t>Zpevněný příkop - příkopový žlab J-velký, km 5,385 000 - km 5,500 000, km 5,609 887 - km 5,664 887 72*2,5=180.000 [A]</t>
  </si>
  <si>
    <t>1. Položka obsahuje:  
 – veškeré práce a materiál obsažený v názvu položky  
2. Položka neobsahuje:  
 X  
3. Způsob měření:  
Měří se metr délkový.</t>
  </si>
  <si>
    <t>D.2.1.1.2</t>
  </si>
  <si>
    <t>Železniční svršek</t>
  </si>
  <si>
    <t xml:space="preserve">  SO 11-00-01</t>
  </si>
  <si>
    <t>SO 11-00-01</t>
  </si>
  <si>
    <t>R015140</t>
  </si>
  <si>
    <t>902</t>
  </si>
  <si>
    <t>POPLATKY ZA LIKVIDACI ODPADŮ NEKONTAMINOVANÝCH - 17 01 01  BETON Z DEMOLIC OBJEKTŮ, ZÁKLADŮ TV, VČETNĚ DOPRAVY</t>
  </si>
  <si>
    <t>Poplatek za uložení betonu ze starých zajišťovacích značek, 3*2,2+1,1=7.700 [A]</t>
  </si>
  <si>
    <t>R015150</t>
  </si>
  <si>
    <t>903</t>
  </si>
  <si>
    <t>POPLATKY ZA LIKVIDACI ODPADŮ NEKONTAMINOVANÝCH - 17 05 08  ŠTĚRK Z KOLEJIŠTĚ (ODPAD PO RECYKLACI), VČETNĚ DOPRAVY</t>
  </si>
  <si>
    <t>Poplatek za uložení kolejového lože a dražní stezky na skládku (uvažováno s výziskem 70% pro použití do konstrukčních vrstev) (682*1,8+0,3*176,072*1,8)*0,3=396.804 [A]</t>
  </si>
  <si>
    <t>R015250</t>
  </si>
  <si>
    <t>906</t>
  </si>
  <si>
    <t>POPLATKY ZA LIKVIDACI ODPADŮ NEKONTAMINOVANÝCH - 17 02 03  POLYETYLÉNOVÉ  PODLOŽKY (ŽEL. SVRŠEK), VČETNĚ DOPRAVY</t>
  </si>
  <si>
    <t>odpad PE podložky 0,00009*786=0.071 [A]</t>
  </si>
  <si>
    <t>R015260</t>
  </si>
  <si>
    <t>907</t>
  </si>
  <si>
    <t>POPLATKY ZA LIKVIDACI ODPADŮ NEKONTAMINOVANÝCH - 07 02 99  PRYŽOVÉ PODLOŽKY (ŽEL. SVRŠEK), VČETNĚ DOPRAVY</t>
  </si>
  <si>
    <t>odpad pryžové podložky 0,000182*786=0.143 [A]</t>
  </si>
  <si>
    <t>12926</t>
  </si>
  <si>
    <t>ČIŠTĚNÍ KRAJNIC OD NÁNOSU TL. DO 300MM</t>
  </si>
  <si>
    <t>Reprofilace drážní stezky od km 5,150 000 - km 5,264 409 oboustranně 264,409-150=114.409 [A] 
Reprofilace drážní stezky od km 5,778 337 do km 5,840 000 oboustranně 840-778,337=61.663 [B] 
Celkové množství 176.072000=176.072 [C]</t>
  </si>
  <si>
    <t>512550</t>
  </si>
  <si>
    <t>KOLEJOVÉ LOŽE - ZŘÍZENÍ Z KAMENIVA HRUBÉHO DRCENÉHO (ŠTĚRK)</t>
  </si>
  <si>
    <t>nové KL - km 5,259 409 - km 5,651 337 999=999.000 [A] 
nové KL na mostě - km 5,651 337 - km 5,758 337 380=380.000 [B] 
nové KL - km 5,758 337 - km 5,783 337 64=64.000 [C] 
Celkové množství 1443.000000=1 443.000 [D]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</si>
  <si>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</si>
  <si>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</si>
  <si>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</si>
  <si>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KL po SVÚ stávající koleje km 5,150 000 - km 5,259 409 16=16.000 [A] 
doplnění KL po SVÚ stávající koleje km 5,783 337 - km 5,840 000 8=8.000 [B] 
Celkové množství 24.000000=24.000 [C]</t>
  </si>
  <si>
    <t>528352</t>
  </si>
  <si>
    <t>KOLEJ 49 E1, ROZD. "U", BEZSTYKOVÁ, PR. BET. BEZPODKLADNICOVÝ, UP. PRUŽNÉ</t>
  </si>
  <si>
    <t>Vložení koleje tv. 49 E1, betonové pražce dl. 2,6 m, pružné bezpodkladnicové upevnění W14, rozd. "u" 524=524.000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</si>
  <si>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</si>
  <si>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</si>
  <si>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</si>
  <si>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Směrová a výšková úprava GPK - stávající koleje od km 5,150 000 - km 5,259 409 a od km 5,783 337 - km 5,840 000 stávající koleje na betonových pražcích 166=166.000 [A]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</si>
  <si>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</si>
  <si>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545122</t>
  </si>
  <si>
    <t>SVAR KOLEJNIC (STEJNÉHO TVARU) 49 E1, T SPOJITĚ</t>
  </si>
  <si>
    <t>KUS</t>
  </si>
  <si>
    <t>Svar tv. 49 E1 v koleji 20=20.000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</si>
  <si>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</si>
  <si>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549321</t>
  </si>
  <si>
    <t>ZRUŠENÍ BEZSTYKOVÉ KOLEJE NA NEDEMONTOVANÝCH ÚSECÍCH V KOLEJI</t>
  </si>
  <si>
    <t>Úprava upínací teploty stávající BK km 5,150 000 - km 5,259 409 109=109.000 [A] 
Úprava upínací teploty stávající BK km 5,783 337 - km 5,858 337 75=75.000 [B] 
Celkové množství 184.000000=184.000 [C]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</si>
  <si>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</si>
  <si>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</si>
  <si>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</si>
  <si>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</si>
  <si>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549341</t>
  </si>
  <si>
    <t>ZŘÍZENÍ BEZSTYKOVÉ KOLEJE NA NOVÝCH ÚSECÍCH V KOLEJI</t>
  </si>
  <si>
    <t>524=524.000 [A]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</si>
  <si>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</si>
  <si>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</si>
  <si>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</si>
  <si>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>Řezání kolejnic pilou po 25 m 46=46.000 [A]</t>
  </si>
  <si>
    <t>1. Položka obsahuje:  
 – rozřezání kolejnic všech profilů  
 – příplatky za ztížené podmínky při práci v koleji, např. překážky po stranách koleje, práci v tunelu ap.  
2. Položka neobsahuje:  
 X  
3. Způsob měření:  
Udává se počet kusů kompletní konstrukce nebo práce..</t>
  </si>
  <si>
    <t>923151</t>
  </si>
  <si>
    <t>ŽELEZOBETONOVÝ STANIČNÍK</t>
  </si>
  <si>
    <t>zpětná montáž staničníků 6=6.000 [A]</t>
  </si>
  <si>
    <t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</si>
  <si>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16</t>
  </si>
  <si>
    <t>923471</t>
  </si>
  <si>
    <t>SKLONOVNÍK</t>
  </si>
  <si>
    <t>jedna tabule, montážní prvky s jednostrannými úchyty včetně spojovacího materiálu 2*1=2.000 [A] 
dvě tabule, montážní prvky s oboustrannými úchyty včetně spojovacího materiálu 1*2=2.000 [B] 
Celkové množství 4.000000=4.000 [C]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</si>
  <si>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</si>
  <si>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17</t>
  </si>
  <si>
    <t>923491</t>
  </si>
  <si>
    <t>STANIČNÍK - TABULE "ŠIROKÁ"</t>
  </si>
  <si>
    <t>držák pro montáž na zábradlí mostu, trubka O 60 mm pro vlastní montáž tabulových staničníků, dvě tabule, montážní prvky s oboustrannými úchyty vč. spojovacího materiálu 1*2=2.000 [A]</t>
  </si>
  <si>
    <t>18</t>
  </si>
  <si>
    <t>923821</t>
  </si>
  <si>
    <t>SLOUPEK DN 60 PRO NÁVĚST</t>
  </si>
  <si>
    <t>Sloupek pro sklonovníky, staničník 3+1=4.000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</si>
  <si>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</si>
  <si>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19</t>
  </si>
  <si>
    <t>965010</t>
  </si>
  <si>
    <t>ODSTRANĚNÍ KOLEJOVÉHO LOŽE A DRÁŽNÍCH STEZEK</t>
  </si>
  <si>
    <t>odtěžení stávajícího KL - km 5,259 409 - km 5,783 337 682=682.000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</si>
  <si>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</si>
  <si>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20</t>
  </si>
  <si>
    <t>965022</t>
  </si>
  <si>
    <t>ODSTRANĚNÍ KOLEJOVÉHO LOŽE A DRÁŽNÍCH STEZEK - ODVOZ NA MEZIDEPONII</t>
  </si>
  <si>
    <t>M3KM</t>
  </si>
  <si>
    <t>Odtěžení stávajícího kolejového lože - odvoz na mezideponii 682*10=6 820.000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</si>
  <si>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</si>
  <si>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21</t>
  </si>
  <si>
    <t>965113</t>
  </si>
  <si>
    <t>DEMONTÁŽ KOLEJE NA BETONOVÝCH PRAŽCÍCH DO KOLEJOVÝCH POLÍ S ODVOZEM NA MONTÁŽNÍ ZÁKLADNU S NÁSLEDNÝM ROZEBRÁNÍM</t>
  </si>
  <si>
    <t>Snesení stávající koleje tv. S49, betonové pražce SB5, tuhé podkladnicové upevnění, "c" 786 vystrojených pražců předat správci 524=524.000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</si>
  <si>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</si>
  <si>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22</t>
  </si>
  <si>
    <t>965821</t>
  </si>
  <si>
    <t>DEMONTÁŽ KILOMETROVNÍKU, HEKTOMETROVNÍKU, MEZNÍKU</t>
  </si>
  <si>
    <t>železobetonový staničník 7=7.000 [A] 
železobetonový staničník pro další použití 6=6.000 [B] 
Celkové množství 13.000000=13.000 [C]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</si>
  <si>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</si>
  <si>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23</t>
  </si>
  <si>
    <t>965841</t>
  </si>
  <si>
    <t>DEMONTÁŽ JAKÉKOLIV NÁVĚSTI</t>
  </si>
  <si>
    <t>Vlak se blíží k zastávce 1=1.000 [A]</t>
  </si>
  <si>
    <t>24</t>
  </si>
  <si>
    <t>965842</t>
  </si>
  <si>
    <t>DEMONTÁŽ JAKÉKOLIV NÁVĚSTI - ODVOZ (NA LIKVIDACI ODPADŮ NEBO JINÉ URČENÉ MÍSTO)</t>
  </si>
  <si>
    <t>tkm</t>
  </si>
  <si>
    <t>Vlak se blíží k zastávce - odvoz značky na mezideponii 1*0,01*10=0.100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</si>
  <si>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</si>
  <si>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25</t>
  </si>
  <si>
    <t>96611</t>
  </si>
  <si>
    <t>BOURÁNÍ KONSTRUKCÍ Z BETONOVÝCH DÍLCŮ</t>
  </si>
  <si>
    <t>demolize zajišťovacích značek a základů stávající výstroje 3=3.000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</si>
  <si>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</si>
  <si>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11-10-01.01</t>
  </si>
  <si>
    <t>Železniční svršek, následná úprava</t>
  </si>
  <si>
    <t>SO 11-10-01.01</t>
  </si>
  <si>
    <t>doplnění KL po SVÚ od km 5,259 409 do km 5,783 337 nově zřízené koleje s doplněním kolejového lože 0,15 m3 524*0,15=78.600 [A]</t>
  </si>
  <si>
    <t>542312</t>
  </si>
  <si>
    <t>NÁSLEDNÁ ÚPRAVA SMĚROVÉHO A VÝŠKOVÉHO USPOŘÁDÁNÍ KOLEJE - PRAŽCE BETONOVÉ</t>
  </si>
  <si>
    <t>Následná úprava koleje od km 5,259 409 do km 5,783 337 nově zřízené koleje s doplněním kolejového lože 0,15 m3 524=524.000 [A]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</si>
  <si>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</si>
  <si>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</si>
  <si>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 a zdi</t>
  </si>
  <si>
    <t xml:space="preserve">  SO 11-20-01</t>
  </si>
  <si>
    <t>Most v km 5,703</t>
  </si>
  <si>
    <t>SO 11-20-01</t>
  </si>
  <si>
    <t>027121</t>
  </si>
  <si>
    <t>PROVIZORNÍ PŘÍSTUPOVÉ CESTY - ZŘÍZENÍ</t>
  </si>
  <si>
    <t>Přístupová cesta ze silnice na ZS: 330=330.000 [A]</t>
  </si>
  <si>
    <t>zahrnuje veškeré náklady spojené s objednatelem požadovanými zařízeními</t>
  </si>
  <si>
    <t>027123</t>
  </si>
  <si>
    <t>PROVIZORNÍ PŘÍSTUPOVÉ CESTY - ZRUŠENÍ</t>
  </si>
  <si>
    <t>Odstranění staveništní cesty</t>
  </si>
  <si>
    <t>viz pol:027121 
330=330.000 [A]</t>
  </si>
  <si>
    <t>02720</t>
  </si>
  <si>
    <t>POMOC PRÁCE ZŘÍZ NEBO ZAJIŠŤ REGULACI A OCHRANU DOPRAVY</t>
  </si>
  <si>
    <t>KPL</t>
  </si>
  <si>
    <t>Dopravní opatření na dálnici pro 9 etap omezení provozu dle příl.č.B.8.5 Dopravně inženýrské opatření  
včetně demontáže a zpětná montáž svodidel pro přejezdy středního dělícího pásu a montáž jeřábu a pracemí pod mostem</t>
  </si>
  <si>
    <t>02861</t>
  </si>
  <si>
    <t>PRŮZKUMNÉ PRÁCE PROTIKOROZNÍ A BLUDNÝCH PROUDŮ NA POVRCHU</t>
  </si>
  <si>
    <t>měření v průběhu stavby a po stavbě</t>
  </si>
  <si>
    <t>zahrnuje veškeré náklady spojené s objednatelem požadovanými pracemi</t>
  </si>
  <si>
    <t>02940</t>
  </si>
  <si>
    <t>OSTATNÍ POŽADAVKY - VYPRACOVÁNÍ DOKUMENTACE</t>
  </si>
  <si>
    <t>Vypracování podkladů pro statickou zatěžovací zkoušku dle ČSN 73 6209</t>
  </si>
  <si>
    <t>Výrobní a montážní dokumentace OK, pro pomocné konstrukce pro demontáž SOK, osazení NOK, postup výměny konstrukcí....   
Předání 4x tištěná + 4x digitální forma CD.</t>
  </si>
  <si>
    <t>03170</t>
  </si>
  <si>
    <t>ZAŘÍZENÍ STAVENIŠTĚ - KOMUNIKACE A ZPEV PLOCHY</t>
  </si>
  <si>
    <t>Manipulační plocha za O1: 3321=3 321.000 [A] 
Manipulační plocha u O1:55*25=1 375.000 [B] 
Manipulační plocha u O2:60*10=600.000 [C] 
Manipulační plocha pro sestavení  jeřáb:80*5=400.000 [D] 
a+b+c+d=5 696.000 [E]</t>
  </si>
  <si>
    <t>zahrnuje objednatelem povolené náklady na pořízení (event. pronájem), provozování, udržování a likvidaci zhotovitelova zařízení</t>
  </si>
  <si>
    <t>NEOCEŇOVAT - POPLATKY ZA LIKVIDACI ODPADŮ NEKONTAMINOVANÝCH - 17 05 04  VYTĚŽENÉ ZEMINY A HORNINY -  I. TŘÍDA TĚŽITELNOSTI VČ. DOPRAVY</t>
  </si>
  <si>
    <t>SO 11-20-01:  2487*1,8+11*2.0+(272+30)*1,8=5 042.200 [B]</t>
  </si>
  <si>
    <t>NEOCEŇOVAT - POPLATKY ZA LIKVIDACI ODPADŮ NEKONTAMINOVANÝCH - 17 01 01  BETON Z DEMOLIC OBJEKTŮ, ZÁKLADŮ TV VČ. DOPRAVY</t>
  </si>
  <si>
    <t>SO 11-20-01:  1608=1 608.000 [B]</t>
  </si>
  <si>
    <t>R015160</t>
  </si>
  <si>
    <t>904</t>
  </si>
  <si>
    <t>NEOCEŇOVAT - POPLATKY ZA LIKVIDACI ODPADŮ NEKONTAMINOVANÝCH - 02 01 03  SMÝCENÉ STROMY A KEŘE VČ. DOPRAVY</t>
  </si>
  <si>
    <t>SO 11-20-01:  73=73.000 [B]</t>
  </si>
  <si>
    <t>R015170</t>
  </si>
  <si>
    <t>905</t>
  </si>
  <si>
    <t>NEOCEŇOVAT - POPLATKY ZA LIKVIDACI ODPADŮ NEKONTAMINOVANÝCH - 17 02 01  DŘEVO PO STAVEBNÍM POUŽITÍ, Z DEMOLIC VČ. DOPRAVY</t>
  </si>
  <si>
    <t>SO 11-20-01:  5.3=5.300 [B]</t>
  </si>
  <si>
    <t>R015590</t>
  </si>
  <si>
    <t>908</t>
  </si>
  <si>
    <t>NEOCEŇOVAT - POPLATKY ZA LIKVIDACI ODPADŮ NEBEZPEČNÝCH - 08 01 11*  ODPADNÍ NÁTĚROVÉ HMOTY VČ. DOPRAVY</t>
  </si>
  <si>
    <t>SO 11-20-01:  56/1000=0.056 [B]</t>
  </si>
  <si>
    <t>11120</t>
  </si>
  <si>
    <t>ODSTRANĚNÍ KŘOVIN</t>
  </si>
  <si>
    <t>30*40+2*25*20=2 200.000 [A]</t>
  </si>
  <si>
    <t>odstranění křovin a stromů do průměru 100 mm  
doprava dřevin bez ohledu na vzdálenost  
spálení na hromadách nebo štěpkování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</si>
  <si>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</si>
  <si>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</si>
  <si>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</si>
  <si>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11212</t>
  </si>
  <si>
    <t>KÁCENÍ STROMŮ D KMENE DO 0,9M</t>
  </si>
  <si>
    <t>11213</t>
  </si>
  <si>
    <t>KÁCENÍ STROMŮ D KMENE PŘES 0,9M</t>
  </si>
  <si>
    <t>12110</t>
  </si>
  <si>
    <t>SEJMUTÍ ORNICE NEBO LESNÍ PŮDY</t>
  </si>
  <si>
    <t>viz: 027121 
330*0,3=99.000 [A]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</si>
  <si>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</si>
  <si>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</si>
  <si>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</si>
  <si>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Zásypy ze zeminy z výkopových prací.</t>
  </si>
  <si>
    <t>1. Etapa, Opěry:194=194.000 [A] 
2 Etapa jeřáb:1400=1 400.000 [B] 
2 Etapa výkopy opěr:(2011+1543)*0.3=1 066.200 [C] 
a+b+c=2 660.200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</si>
  <si>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</si>
  <si>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13183</t>
  </si>
  <si>
    <t>HLOUBENÍ JAM ZAPAŽ I NEPAŽ TŘ II</t>
  </si>
  <si>
    <t>Předpoklad 70% vytěžené zeminy odvezen k recyklaci</t>
  </si>
  <si>
    <t>2 Etapa výkopy opěr:(2011+1543)*0.7=2 487.800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</si>
  <si>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</si>
  <si>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131831</t>
  </si>
  <si>
    <t>HLOUBENÍ JAM ZAPAŽ I NEPAŽ TŘ. II, ODVOZ DO 1KM</t>
  </si>
  <si>
    <t>Výkopy použité pro zpětný zásyp 100% pro 1. Etapu bouracích prací a vrtání pilot a zálivu pro jeřáb.  
30% pro ostatní výkopy</t>
  </si>
  <si>
    <t>17110</t>
  </si>
  <si>
    <t>ULOŽENÍ SYPANINY DO NÁSYPŮ SE ZHUTNĚNÍM</t>
  </si>
  <si>
    <t>Obsyp křídel a provedení svahových kuželů z vytěžené zeminy uložené na mezideponii v místě zařízení staveniště.</t>
  </si>
  <si>
    <t>Zpětný zásyp po jeřábu:1400=1 400.000 [A] 
Obsypy opěr:8.4*10*2=168.000 [B] 
24.5*3.5*4=343.000 [C] 
Obsypy křídel:29.5*3.5*4=413.000 [D] 
a+b+c+d=2 324.000 [E]</t>
  </si>
  <si>
    <t>17481</t>
  </si>
  <si>
    <t>ZÁSYP JAM A RÝH Z NAKUPOVANÝCH MATERIÁLŮ</t>
  </si>
  <si>
    <t>Zásyp a podsyp vsakovacích jímek, obsyp drenáže</t>
  </si>
  <si>
    <t>Vsakovací jímky: 
0,35*0,35*3,14*(3+3,5)=2.500 [A] 
0.6*0.6*3.14*0.25*2=0.565 [B] 
Drenáž: 
2*15*0,3*0,3=2.700 [C] 
Podsyp pod odlážděním lomovým kamenem: 
(2,5+5,5)*1,35*4*0.2=8.640 [D] 
(10.3*9.5/2)*2*0.2=19.570 [E] 
a+b+c+d+e=33.975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</si>
  <si>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</si>
  <si>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</si>
  <si>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</si>
  <si>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Manipulační plocha za O1: 3321=3 321.000 [A] 
Manipulační plocha u O1:55*25=1 375.000 [B] 
Manipulační plocha u O2:60*10=600.000 [C] 
a+b+c=5 296.000 [D]</t>
  </si>
  <si>
    <t>Všeobecné úpravy musí zahrnovat úpravu území po uskutečnění stavby, tak jak je požadováno v zadávací dokumentaci s výjimkou těch prací, pro které jsou uvedeny samostatné položky.</t>
  </si>
  <si>
    <t>18220</t>
  </si>
  <si>
    <t>ROZPROSTŘENÍ ORNICE VE SVAHU</t>
  </si>
  <si>
    <t>viz 12110 
330*0,3=99.000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</si>
  <si>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</si>
  <si>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</si>
  <si>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</si>
  <si>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viz 12110 
330=330.000 [A]</t>
  </si>
  <si>
    <t>Zahrnuje dodání předepsané travní směsi, její výsev na ornici, zalévání, první pokosení, to vše bez ohledu na sklon terénu</t>
  </si>
  <si>
    <t>26</t>
  </si>
  <si>
    <t>184B13</t>
  </si>
  <si>
    <t>VYSAZOVÁNÍ STROMŮ LISTNATÝCH S BALEM OBVOD KMENE DO 12CM, PODCHOZÍ VÝŠ MIN 2,2M</t>
  </si>
  <si>
    <t>Náhradní výsadba nových stromů místo pokácených v rámci stavby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</si>
  <si>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</si>
  <si>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</si>
  <si>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27</t>
  </si>
  <si>
    <t>21264</t>
  </si>
  <si>
    <t>TRATIVODY KOMPLET Z TRUB Z PLAST HMOT DN DO 200MM</t>
  </si>
  <si>
    <t>Příčné drenáže za opěrami.</t>
  </si>
  <si>
    <t>15*2=30.000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</si>
  <si>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</si>
  <si>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28</t>
  </si>
  <si>
    <t>224325</t>
  </si>
  <si>
    <t>PILOTY ZE ŽELEZOBETONU C30/37</t>
  </si>
  <si>
    <t>piloty základu pilíře, DN 1,2 m, dl. 8.6 m, 30ks</t>
  </si>
  <si>
    <t>Opěra O1:0,6*0,6*3,14*8.6*12=116.657 [A] 
Opěra O2:0,6*0,6*3,14*8.6*8=77.772 [B] 
a+b=194.429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</si>
  <si>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</si>
  <si>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29</t>
  </si>
  <si>
    <t>22436</t>
  </si>
  <si>
    <t>VÝZTUŽ PILOT Z OCELI</t>
  </si>
  <si>
    <t>17,9+5,2=23.100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</si>
  <si>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</si>
  <si>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30</t>
  </si>
  <si>
    <t>224367</t>
  </si>
  <si>
    <t>VÝZTUŽ PILOT TUHÁ</t>
  </si>
  <si>
    <t>trubky pro CHA a patní plechy</t>
  </si>
  <si>
    <t>0.625+0.619=1.244 [A]</t>
  </si>
  <si>
    <t>31</t>
  </si>
  <si>
    <t>264742</t>
  </si>
  <si>
    <t>VRTY PRO PILOTY TŘ I A II D DO 1200MM</t>
  </si>
  <si>
    <t>Opěra O1:(15,1-2,5)*12=151.200 [A] 
Opěra O2:(15,1)*8=120.800 [B] 
(a+b)=272.000 [C]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</si>
  <si>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</si>
  <si>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32</t>
  </si>
  <si>
    <t>264842</t>
  </si>
  <si>
    <t>VRTY PRO PILOTY TŘ III A IV D DO 1200MM</t>
  </si>
  <si>
    <t>Vrtání v horninách R4</t>
  </si>
  <si>
    <t>Opěra O1:2,5*12=30.000 [A]</t>
  </si>
  <si>
    <t>33</t>
  </si>
  <si>
    <t>272325</t>
  </si>
  <si>
    <t>ZÁKLADY ZE ŽELEZOBETONU DO C30/37</t>
  </si>
  <si>
    <t>Základ opěr</t>
  </si>
  <si>
    <t>99+73,3=172.300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</si>
  <si>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</si>
  <si>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34</t>
  </si>
  <si>
    <t>272365</t>
  </si>
  <si>
    <t>VÝZTUŽ ZÁKLADŮ Z OCELI 10505, B500B</t>
  </si>
  <si>
    <t>12,83+8,3=21.130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</si>
  <si>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</si>
  <si>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</si>
  <si>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35</t>
  </si>
  <si>
    <t>317325</t>
  </si>
  <si>
    <t>ŘÍMSY ZE ŽELEZOBETONU DO C30/37</t>
  </si>
  <si>
    <t>12,2+12,2=24.400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</si>
  <si>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</si>
  <si>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36</t>
  </si>
  <si>
    <t>31736</t>
  </si>
  <si>
    <t>VÝZTUŽ ŘÍMS Z OCELI</t>
  </si>
  <si>
    <t>Římsy + křídla</t>
  </si>
  <si>
    <t>1,48+1,48=2.960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</si>
  <si>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</si>
  <si>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37</t>
  </si>
  <si>
    <t>333325</t>
  </si>
  <si>
    <t>MOSTNÍ OPĚRY A KŘÍDLA ZE ŽELEZOVÉHO BETONU DO C30/37</t>
  </si>
  <si>
    <t>Úložné prahy, závěrné zdi a zavěšená křídla opěr</t>
  </si>
  <si>
    <t>Viz tvar opěr v dokumentaci: 
O1:15,6+5,6+52,9=74.100 [A] 
O2:15+5,6+66=86.600 [B] 
a+b=160.700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</si>
  <si>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</si>
  <si>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</t>
  </si>
  <si>
    <t>333326</t>
  </si>
  <si>
    <t>MOSTNÍ OPĚRY A KŘÍDLA ZE ŽELEZOVÉHO BETONU DO C40/50</t>
  </si>
  <si>
    <t>úložné bloky</t>
  </si>
  <si>
    <t>4*0,7=2.800 [A]</t>
  </si>
  <si>
    <t>39</t>
  </si>
  <si>
    <t>33336</t>
  </si>
  <si>
    <t>VÝZTUŽ MOST OPĚR A KŘÍDEL Z OCELI</t>
  </si>
  <si>
    <t>opěra O1: 9,2=9.200 [A]  
opěra O2:9,3=9.300 [B] 
a+b=18.500 [C]</t>
  </si>
  <si>
    <t>40</t>
  </si>
  <si>
    <t>R348175</t>
  </si>
  <si>
    <t>ZÁBRADLÍ Z DÍLCŮ KOVOVÝCH ŽÁROVĚ STŘÍKANÉ KOVEM S NÁTĚREM</t>
  </si>
  <si>
    <t>KG</t>
  </si>
  <si>
    <t>Zábradlí na mostě a opěrách</t>
  </si>
  <si>
    <t>2307=2 307.000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</si>
  <si>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</si>
  <si>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41</t>
  </si>
  <si>
    <t>42194A</t>
  </si>
  <si>
    <t>MOSTNÍ NOSNÉ DESKOVÉ KONSTR Z OCELI S 235</t>
  </si>
  <si>
    <t>42</t>
  </si>
  <si>
    <t>428741</t>
  </si>
  <si>
    <t>KALOTOVÉ LOŽISKO PRO ZATÍŽ. DO 10MN, VŠESMĚRNÉ</t>
  </si>
  <si>
    <t>Návrhová hodnota s dynam.součinitelem Rz=6,9 MN</t>
  </si>
  <si>
    <t>- výrobní dokumentaci  
- dodání kompletních ložisek požadované kvality  
- přípravu, očištění a úpravy úložných ploch  
- osazení ložisek podle předepsaného technologického předpisu bez ohledu na způsob uložení a kotvení  
- nastavení ložisek, protokolárního měření a vyhodnocení kyvné a kluzné spáry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</si>
  <si>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43</t>
  </si>
  <si>
    <t>428742</t>
  </si>
  <si>
    <t>KALOTOVÉ LOŽISKO PRO ZATÍŽ. DO 10MN, JEDNOSMĚRNÉ</t>
  </si>
  <si>
    <t>44</t>
  </si>
  <si>
    <t>428743</t>
  </si>
  <si>
    <t>KALOTOVÉ LOŽISKO PRO ZATÍŽ. DO 10MN, PEVNÉ</t>
  </si>
  <si>
    <t>45</t>
  </si>
  <si>
    <t>451311</t>
  </si>
  <si>
    <t>PODKL A VÝPLŇ VRSTVY Z PROST BET DO C8/10</t>
  </si>
  <si>
    <t>Mezerovitý beton za opěrami</t>
  </si>
  <si>
    <t>27.5*6.4*2=352.000 [A]</t>
  </si>
  <si>
    <t>46</t>
  </si>
  <si>
    <t>451312</t>
  </si>
  <si>
    <t>PODKLADNÍ A VÝPLŇOVÉ VRSTVY Z PROSTÉHO BETONU C12/15</t>
  </si>
  <si>
    <t>Šablona pro vrtání pilot:4,8*9,8*0.15+4.8*9.9*0.15=14.184 [A] 
Opěry: 6,5*10.5*0.15+5.5*10.6*0.15=18.983 [B] 
Pod drenážemi:(4,4*6,5*0.25+4*0.5*0.25)*2=15.300 [C] 
Pod žlabem monolit.:7.4*0.15=1.110 [D] 
a+b+c+d=49.577 [E]</t>
  </si>
  <si>
    <t>47</t>
  </si>
  <si>
    <t>451314</t>
  </si>
  <si>
    <t>PODKLADNÍ A VÝPLŇOVÉ VRSTVY Z PROSTÉHO BETONU C25/30</t>
  </si>
  <si>
    <t>Lože tl. 100 mm pro odláždění lomovým kamenem a prefa žlabem</t>
  </si>
  <si>
    <t>(2,5+5,5)*1,35*4*0.1=4.320 [A] 
(10.3*9.5/2)*2*0.1=9.785 [B] 
1*0.15*(20+7)=4.050 [C] 
pod obrubníky: 75*0,1=7.500 [D] 
a+b+c+d=25.655 [E]</t>
  </si>
  <si>
    <t>48</t>
  </si>
  <si>
    <t>451324</t>
  </si>
  <si>
    <t>PODKL A VÝPLŇ VRSTVY ZE ŽELEZOBET DO C25/30</t>
  </si>
  <si>
    <t>Monolitické žlaby odvodnění</t>
  </si>
  <si>
    <t>Vývařiště:((2,5+1)*1.2+1,9)*0.15=0.915 [A]</t>
  </si>
  <si>
    <t>49</t>
  </si>
  <si>
    <t>45147</t>
  </si>
  <si>
    <t>PODKL A VÝPLŇ VRSTVY Z MALTY PLASTICKÉ</t>
  </si>
  <si>
    <t>podlití ložisek</t>
  </si>
  <si>
    <t>4*0.2=0.800 [A]</t>
  </si>
  <si>
    <t>Položka zahrnuje veškerý materiál, výrobky a polotovary, včetně mimostaveništní a vnitrostaveništní dopravy (rovněž přesuny), včetně naložení a složení, případně s uložením.</t>
  </si>
  <si>
    <t>50</t>
  </si>
  <si>
    <t>46321</t>
  </si>
  <si>
    <t>ROVNANINA Z LOMOVÉHO KAMENE</t>
  </si>
  <si>
    <t>Kamenná rovnanina za opěrou</t>
  </si>
  <si>
    <t>(0,6*2.1*6,3)*2=15.876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</si>
  <si>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</si>
  <si>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51</t>
  </si>
  <si>
    <t>Dlažba z lomového kamene tl. 200 mm, bet. lože tl. 100 mm s ukončením betonovými prahy (beton vykázán zvlášť)</t>
  </si>
  <si>
    <t>(2,5+5,5)*1,35*4*0.2=8.640 [A] 
(10.3*9.5/2)*2*0.2=19.570 [B] 
a+b=28.210 [C]</t>
  </si>
  <si>
    <t>52</t>
  </si>
  <si>
    <t>R42194B</t>
  </si>
  <si>
    <t>MOSTNÍ NOSNÉ DESKOVÉ KONSTR Z OCELI S 355</t>
  </si>
  <si>
    <t>614+234485+156134=391 233.000 [A] 
a/1000=391.233 [B]</t>
  </si>
  <si>
    <t>53</t>
  </si>
  <si>
    <t>MOSTNÍ NOSNÉ DESKOVÉ KONSTR Z OCELI S 275</t>
  </si>
  <si>
    <t>Ocelová svařovaná konstrukce mostu - výroba z oceli S275</t>
  </si>
  <si>
    <t>0.78=0.780 [A]</t>
  </si>
  <si>
    <t>54</t>
  </si>
  <si>
    <t>MOSTNÍ NOSNÉ DESKOVÉ KONSTR Z OCELI</t>
  </si>
  <si>
    <t>Montáž OK do jednoho celků na montážní plošině  
Montážní plošina podél žel.trati za a před opěrou O1 z pomocných a podpůrných konstrukcí (PIŽMO,ROŠTOVÉ NOSNÍKY, IP) včetně nezbytných úprav terénu po založení plošiny (armované zeminy, panelové rovnaniny...). Plošina bude přizpůsobena pro příčný přesun OK do osy koleje.</t>
  </si>
  <si>
    <t>55</t>
  </si>
  <si>
    <t>R42194C</t>
  </si>
  <si>
    <t>MOSTNÍ NOSNÉ DESKOVÉ KONSTR Z OCELI S 460</t>
  </si>
  <si>
    <t>Systémo závěsy z oceli S460</t>
  </si>
  <si>
    <t>56</t>
  </si>
  <si>
    <t>R425128</t>
  </si>
  <si>
    <t>POSUN MOST POLÍ ŠÍŘ DO 10M HMOT DO 400T NA VZD PŘES 10M</t>
  </si>
  <si>
    <t>Příčný přesun OK z montážní plošiny do osy koleje  
Podélný přesun OK k opěře O1  
Těžký pásový jeřáb pro břemeno cca 400 t pro vložení OK do otvoru  
Včetně všech pomocných, podpůrných a pažících konstrukcí nezbytných pro tuto technologii vložení do otvoru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</si>
  <si>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</si>
  <si>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57</t>
  </si>
  <si>
    <t>702112</t>
  </si>
  <si>
    <t>KABELOVÝ ŽLAB ZEMNÍ VČETNĚ KRYTU SVĚTLÉ ŠÍŘKY PŘES 120 DO 250 MM</t>
  </si>
  <si>
    <t>Plastový žlab s víkem, jen po dl. mostu, barva šedá</t>
  </si>
  <si>
    <t>2*80=160.000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</si>
  <si>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</si>
  <si>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58</t>
  </si>
  <si>
    <t>711111</t>
  </si>
  <si>
    <t>IZOLACE BĚŽNÝCH KONSTRUKCÍ PROTI ZEMNÍ VLHKOSTI ASFALTOVÝMI NÁTĚRY</t>
  </si>
  <si>
    <t>Nátěr základu opěr a křídel</t>
  </si>
  <si>
    <t>O1: 
5.2*7,5+(5,2*5,8)*2=99.320 [A] 
(9,4*2+0,55*6)*2=44.200 [B] 
O2: 
4,2*7,5+(4.2*4,8)*2=71.820 [C] 
(9,4*2+0,55*6)*2=44.200 [D] 
a+b+c+d=259.540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</si>
  <si>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</si>
  <si>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59</t>
  </si>
  <si>
    <t>711112</t>
  </si>
  <si>
    <t>IZOLACE BĚŽNÝCH KONSTRUKCÍ PROTI ZEMNÍ VLHKOSTI ASFALTOVÝMI PÁSY</t>
  </si>
  <si>
    <t>O1: 
(8.6+7,5)*6,4=103.040 [A] 
(9,4*2+0.5*5)*2=42.600 [B] 
O2: 
(8.2+7,5)*6,=94.200 [C] 
(9,4*2+0,5*5)*2=42.600 [D] 
a+b+c+d=282.440 [E]</t>
  </si>
  <si>
    <t>60</t>
  </si>
  <si>
    <t>75732R</t>
  </si>
  <si>
    <t>OCHRANNÁ OPATŘENÍ PROTI PŘEPĚTÍ - JISKŘIŠTĚ</t>
  </si>
  <si>
    <t>61</t>
  </si>
  <si>
    <t>783161</t>
  </si>
  <si>
    <t>PROTIKOROZ OCHRANA OK KOMBIN POVLAKEM S NÁSTŘIKEM METALIZACÍ</t>
  </si>
  <si>
    <t>Protikorozní ochrana OK ve skladbe dle dokumntace</t>
  </si>
  <si>
    <t>2736=2 736.000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</si>
  <si>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</si>
  <si>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62</t>
  </si>
  <si>
    <t>R711415</t>
  </si>
  <si>
    <t>IZOLACE MOSTOVEK CELOPLOŠ POLYMERNÍ</t>
  </si>
  <si>
    <t>Celoplošná bezešvá izolace mostovky</t>
  </si>
  <si>
    <t>(0,65*2+5.55)*69=472.650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</si>
  <si>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</si>
  <si>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63</t>
  </si>
  <si>
    <t>R71150</t>
  </si>
  <si>
    <t>OCHRANA IZOLACE NA POVRCHU</t>
  </si>
  <si>
    <t>ochrana izolace antivibrační rohoží tl. 20 mm</t>
  </si>
  <si>
    <t>položka zahrnuje:  
- dodání  předepsaného ochranného materiálu  
- zřízení ochrany izolace</t>
  </si>
  <si>
    <t>Potrubí</t>
  </si>
  <si>
    <t>64</t>
  </si>
  <si>
    <t>81460</t>
  </si>
  <si>
    <t>POTRUBÍ Z TRUB BETONOVÝCH DN DO 800MM</t>
  </si>
  <si>
    <t>skruž pro vsakovací jímku</t>
  </si>
  <si>
    <t>3+4=7.000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</si>
  <si>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</si>
  <si>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65</t>
  </si>
  <si>
    <t>87334</t>
  </si>
  <si>
    <t>POTRUBÍ Z TRUB PLASTOVÝCH TLAKOVÝCH SVAŘOVANÝCH DN DO 200MM</t>
  </si>
  <si>
    <t>Svody odvodnění z nosné konstrukce včetně ležatého svodu, kolen, odboček, závěsů a spojek</t>
  </si>
  <si>
    <t>leržatý svod: 66,5=66.500 [A] 
svislý svod: 22*0,3+2,2=8.800 [B] 
a+b=75.300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</si>
  <si>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</si>
  <si>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66</t>
  </si>
  <si>
    <t>917223</t>
  </si>
  <si>
    <t>SILNIČNÍ A CHODNÍKOVÉ OBRUBY Z BETONOVÝCH OBRUBNÍKŮ ŠÍŘ 100MM</t>
  </si>
  <si>
    <t>37,5*2=75.000 [A]</t>
  </si>
  <si>
    <t>Položka zahrnuje:  
dodání a pokládku betonových obrubníků o rozměrech předepsaných zadávací dokumentací  
betonové lože i boční betonovou opěrku.</t>
  </si>
  <si>
    <t>67</t>
  </si>
  <si>
    <t>931183</t>
  </si>
  <si>
    <t>VÝPLŇ DILATAČNÍCH SPAR Z POLYSTYRENU TL 30MM</t>
  </si>
  <si>
    <t>Spáry říms</t>
  </si>
  <si>
    <t>0,4*20=8.000 [A]</t>
  </si>
  <si>
    <t>položka zahrnuje dodávku a osazení předepsaného materiálu, očištění ploch spáry před úpravou, očištění okolí spáry po úpravě</t>
  </si>
  <si>
    <t>68</t>
  </si>
  <si>
    <t>931384</t>
  </si>
  <si>
    <t>TĚSNĚNÍ DILATAČNÍCH SPAR SILIKONOVÝM TMELEM PRŮŘEZU DO 400MM2</t>
  </si>
  <si>
    <t>2,95*20=59.000 [A]</t>
  </si>
  <si>
    <t>položka zahrnuje dodávku a osazení předepsaného materiálu, očištění ploch spáry před úpravou, očištění okolí spáry po úpravě  
nezahrnuje těsnící profil</t>
  </si>
  <si>
    <t>69</t>
  </si>
  <si>
    <t>93152</t>
  </si>
  <si>
    <t>MOSTNÍ ZÁVĚRY POVRCHOVÉ POSUN DO 100MM</t>
  </si>
  <si>
    <t>Povrchový MZ závěr s gumovým těsněním s úpravou pro železniční mosty s krycí pryžovou deskou,  
těsnící pás na O1 pro rozevření spáry 5 - 80 mm</t>
  </si>
  <si>
    <t>8.05=8.050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</si>
  <si>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</si>
  <si>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70</t>
  </si>
  <si>
    <t>93153</t>
  </si>
  <si>
    <t>MOSTNÍ ZÁVĚRY POVRCHOVÉ POSUN DO 160MM</t>
  </si>
  <si>
    <t>Povrchový MZ závěr s gumovým těsněním s úpravou pro železniční mosty s krycí pryžovou deskou,  
těsnící pás na O2 pro rozevření spáry 5 - 125 mm</t>
  </si>
  <si>
    <t>71</t>
  </si>
  <si>
    <t>935212</t>
  </si>
  <si>
    <t>PŘÍKOPOVÉ ŽLABY Z BETON TVÁRNIC ŠÍŘ DO 600MM DO BETONU TL 100MM</t>
  </si>
  <si>
    <t>7+35=42.000 [A]</t>
  </si>
  <si>
    <t>72</t>
  </si>
  <si>
    <t>96616</t>
  </si>
  <si>
    <t>BOURÁNÍ KONSTRUKCÍ ZE ŽELEZOBETONU</t>
  </si>
  <si>
    <t>Bourání stávající konstrukce a pilířů</t>
  </si>
  <si>
    <t>viz bourací práce:643=643.000 [A]</t>
  </si>
  <si>
    <t>73</t>
  </si>
  <si>
    <t>96713</t>
  </si>
  <si>
    <t>VYBOURÁNÍ ČÁSTÍ KONSTRUKCÍ KAMENNÝCH NA MC</t>
  </si>
  <si>
    <t>Kamenné obklady a svahy u opěr</t>
  </si>
  <si>
    <t>viz bourací práce:11=11.000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</si>
  <si>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</si>
  <si>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74</t>
  </si>
  <si>
    <t>96786</t>
  </si>
  <si>
    <t>VYBOURÁNÍ MOST LOŽISEK</t>
  </si>
  <si>
    <t>Vybourání uložení nosníků</t>
  </si>
  <si>
    <t>8*4*2=64.000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</si>
  <si>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</si>
  <si>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75</t>
  </si>
  <si>
    <t>R93312</t>
  </si>
  <si>
    <t>ZATĚŽOVACÍ ZKOUŠKA MOSTU STATICKÁ 1. POLE DO 500M2</t>
  </si>
  <si>
    <t>potřebná zátěž bude vyvozena 2 x jeřáb EDK750, 3 zat. stavy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</si>
  <si>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</si>
  <si>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76</t>
  </si>
  <si>
    <t>R93322</t>
  </si>
  <si>
    <t>ZATĚŽ ZKOUŠKA MOSTU DYNAMIC 1.POLE DO 500M2</t>
  </si>
  <si>
    <t>Dynamická zatěžovací zkouška - modální analýza s budičem + přejezdy</t>
  </si>
  <si>
    <t>77</t>
  </si>
  <si>
    <t>R93631</t>
  </si>
  <si>
    <t>DROBNÉ DOPLŇK KONSTR BETON MONOLIT</t>
  </si>
  <si>
    <t>KS</t>
  </si>
  <si>
    <t>Vytvoření prolisu letopočtu do římsy</t>
  </si>
  <si>
    <t>78</t>
  </si>
  <si>
    <t>R93650</t>
  </si>
  <si>
    <t>DROBNÉ DOPLŇK KONSTR KOVOVÉ</t>
  </si>
  <si>
    <t>Desky pro zvedání konstrukce a vývody pro bludné proudy</t>
  </si>
  <si>
    <t>Zdvih:2*2=4.000 [A] 
Proudy: 2*2=4.000 [B] 
a+b=8.000 [C]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</si>
  <si>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</si>
  <si>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 xml:space="preserve">  SO 11-21-01</t>
  </si>
  <si>
    <t>Propustek v ev. km 5,380</t>
  </si>
  <si>
    <t>SO 11-21-01</t>
  </si>
  <si>
    <t>POPLATKY ZA LIKVIDACI ODPADŮ NEKONTAMINOVANÝCH - 17 05 04  VYTĚŽENÉ ZEMINY A HORNINY -  I. TŘÍDA TĚŽITELNOSTI VČ. DOPRAVY</t>
  </si>
  <si>
    <t>SO 11-21-01:  115,382*1,8=207.688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</si>
  <si>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</si>
  <si>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01 01  BETON Z DEMOLIC OBJEKTŮ, ZÁKLADŮ TV VČ. DOPRAVY</t>
  </si>
  <si>
    <t>SO 11-21-01:  4,8*2,5+40,632*2,4=109.517 [F]</t>
  </si>
  <si>
    <t>11511</t>
  </si>
  <si>
    <t>ČERPÁNÍ VODY DO 500 L/MIN</t>
  </si>
  <si>
    <t>HOD</t>
  </si>
  <si>
    <t>4*24=96.000 [A]</t>
  </si>
  <si>
    <t>Položka čerpání vody na povrchu zahrnuje i potrubí, pohotovost záložní čerpací soupravy a zřízení čerpací jímky. Součástí položky je také následná demontáž a likvidace těchto zařízení</t>
  </si>
  <si>
    <t>131834</t>
  </si>
  <si>
    <t>HLOUBENÍ JAM ZAPAŽ I NEPAŽ TŘ. II, ODVOZ DO 5KM</t>
  </si>
  <si>
    <t>1,80*3,6+7,50*5,1+(3,0+3,10)*4,8+(0,55+0,65)*7,2+1,96*8,4+0,60*8,1+5,70*0,8+5,70*0,4+5,5*0,4*2=115.214 [A]</t>
  </si>
  <si>
    <t>17581</t>
  </si>
  <si>
    <t>OBSYP POTRUBÍ A OBJEKTŮ Z NAKUPOVANÝCH MATERIÁLŮ</t>
  </si>
  <si>
    <t>ŠD fr. 0/32A hutněná po vrstvách, tl. max. 0,3 m,ma ID=0,95</t>
  </si>
  <si>
    <t>21,3*4,68+(4,80+4,45)*1,0*2+7,80*0,5*2+7,50*0,5*2=133.484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</si>
  <si>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</si>
  <si>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27212A</t>
  </si>
  <si>
    <t>ZÁKLADY Z DÍLCŮ ŽELEZOBETONOVÝCH DO C20/25</t>
  </si>
  <si>
    <t>Základ pro patkové žlb. trouby.</t>
  </si>
  <si>
    <t>0,49*4,68=2.293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</si>
  <si>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</si>
  <si>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272366</t>
  </si>
  <si>
    <t>VÝZTUŽ ZÁKLADŮ Z KARI SÍTÍ</t>
  </si>
  <si>
    <t>Výztuž čel z kari sítí. Vzi výkres čel.</t>
  </si>
  <si>
    <t>0,155=0.155 [A]</t>
  </si>
  <si>
    <t>311325</t>
  </si>
  <si>
    <t>ZDI A STĚNY PODP A VOL ZE ŽELEZOBET DO C30/37</t>
  </si>
  <si>
    <t>Betonová čela</t>
  </si>
  <si>
    <t>((0,518+1,9+0,518+2,01)*6,2)-(2,15*1,0*2)=26.365 [A]</t>
  </si>
  <si>
    <t>311366</t>
  </si>
  <si>
    <t>VÝZTUŽ ZDÍ A STĚN PODP A VOL Z KARI-SÍTÍ</t>
  </si>
  <si>
    <t>Výztuž čel z kari sítí. Výkaz viz výkres čel.</t>
  </si>
  <si>
    <t>0,794=0.794 [A]</t>
  </si>
  <si>
    <t>ŽB římsy na betonových čelech.</t>
  </si>
  <si>
    <t>0,131*6,2*2=1.624 [A]</t>
  </si>
  <si>
    <t>Výztuž říms na čelech. Viz výkres čel.</t>
  </si>
  <si>
    <t>0,301=0.301 [A]</t>
  </si>
  <si>
    <t>Podkladní beton pod základovou desku trub a pod čela.</t>
  </si>
  <si>
    <t>2,40*4,68*0,1+(1,81+1,92)*6,8*0,1=3.660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</si>
  <si>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</si>
  <si>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dlažba tl. 0,20 m, vč. podkl. betonu C25/30 tl. 0,10 m.</t>
  </si>
  <si>
    <t>(0,9*6,2+0,5*4,0+0,8*2,0+1,3*2,2)*0,3=3.612 [A]</t>
  </si>
  <si>
    <t>1xALP+2xALN</t>
  </si>
  <si>
    <t>5,8*4,68+((3,0+0,95+3,1+0,95)*6,2)+2,46+2,43+2,49+2,47+0,518*4+1,90*2+2,01*2=96.486 [A]</t>
  </si>
  <si>
    <t>918372</t>
  </si>
  <si>
    <t>PROPUSTY Z TRUB DN 1200MM</t>
  </si>
  <si>
    <t>4 ks patkových trub typických, 2 ks patkových trub se svislým čelem (vtok a výtok)</t>
  </si>
  <si>
    <t>6,68=6.680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</si>
  <si>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</si>
  <si>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96613</t>
  </si>
  <si>
    <t>BOURÁNÍ KONSTRUKCÍ Z KAMENE NA MC</t>
  </si>
  <si>
    <t>Vybourání stávající NK a spodní stavby.</t>
  </si>
  <si>
    <t>3,44*2,8+2,2*7,5*2-2,0=40.632 [A]</t>
  </si>
  <si>
    <t>Nadezdívka + ŽB římsy.</t>
  </si>
  <si>
    <t>0,32*7,5*2=4.800 [A]</t>
  </si>
  <si>
    <t xml:space="preserve">  SO 11-21-02</t>
  </si>
  <si>
    <t>Propustek v ev. km 5,504</t>
  </si>
  <si>
    <t>SO 11-21-02</t>
  </si>
  <si>
    <t>SO 11-21-02:  98,15*1,8=176.670 [D]</t>
  </si>
  <si>
    <t>SO 11-21-02:  6,32*2,4+0,381*2,5=16.121 [D]</t>
  </si>
  <si>
    <t>96=96.000 [A]</t>
  </si>
  <si>
    <t>98,150=98.150 [A]</t>
  </si>
  <si>
    <t>76,980=76.980 [A]</t>
  </si>
  <si>
    <t>272324</t>
  </si>
  <si>
    <t>ZÁKLADY ZE ŽELEZOBETONU DO C25/30</t>
  </si>
  <si>
    <t>0,40*4,1=1.640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</si>
  <si>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</si>
  <si>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0,11=0.110 [A]</t>
  </si>
  <si>
    <t>((0,518+1,57+0,518+1,42)*5,6)-(1,13*1,0*2)=20.286 [A]</t>
  </si>
  <si>
    <t>0,613=0.613 [A]</t>
  </si>
  <si>
    <t>0,131*5,6*2=1.467 [A]</t>
  </si>
  <si>
    <t>0,287=0.287 [A]</t>
  </si>
  <si>
    <t>2,05*4,1*0,1+(1,50+1,85)*6,2*0,1=2.918 [A]</t>
  </si>
  <si>
    <t>(1,9*5,6+0,5*3,4+0,6*1,7*2)*0,3=4.314 [A]</t>
  </si>
  <si>
    <t>4,7*4,1+((2,65+0,95+2,5+0,95)*5,6)+2,00+1,95+1,90+1,85+0,518*4+1,57*2+1,42*2=74.502 [A]</t>
  </si>
  <si>
    <t>91836</t>
  </si>
  <si>
    <t>PROPUSTY Z TRUB DN 800MM</t>
  </si>
  <si>
    <t>4 ks patkových troub typických, 2 ks patkových trub se svislým čelem (vtok a výtok).</t>
  </si>
  <si>
    <t>6,1=6.100 [A]</t>
  </si>
  <si>
    <t>966134</t>
  </si>
  <si>
    <t>BOURÁNÍ KONSTRUKCÍ Z KAMENE NA MC S ODVOZEM DO 5KM</t>
  </si>
  <si>
    <t>Vybourání stávajících kamenných čel</t>
  </si>
  <si>
    <t>1,5*0,6*(3,4+3,0)+0,5*0,2*(2,9+2,7)=6.320 [A]</t>
  </si>
  <si>
    <t>Vybourání stávající NK (ŽB trouby)</t>
  </si>
  <si>
    <t>((0,6*0,6*3,14*0,25)-(0,5*0,5*3,14*0,25))*4,42=0.382 [A]</t>
  </si>
  <si>
    <t>D.2.1.5</t>
  </si>
  <si>
    <t>Ostatní inženýrské objekty - přeložky kabelů</t>
  </si>
  <si>
    <t xml:space="preserve">  SO 11-30-01</t>
  </si>
  <si>
    <t>Přeložka kabelu SŽ – CTD</t>
  </si>
  <si>
    <t>SO 11-30-01</t>
  </si>
  <si>
    <t>R015620</t>
  </si>
  <si>
    <t>909</t>
  </si>
  <si>
    <t>POPLATKY ZA LIKVIDACI ODPADŮ NEBEZPEČNÝCH - 17 04 11*  KABELY NEOBSAHUJÍCÍ ROPNÉ LÁTKY, UHELNÝ DEHET A JINÉ NEBEZPEČNÉ LÁTKY VČ. DOPRAVY</t>
  </si>
  <si>
    <t>0,1=0.100 [A]</t>
  </si>
  <si>
    <t>132731</t>
  </si>
  <si>
    <t>HLOUBENÍ RÝH ŠÍŘ DO 2M PAŽ I NEPAŽ TŘ. I, ODVOZ DO 1KM</t>
  </si>
  <si>
    <t>popis položky: výkopové práce před zahájením stavby mimo vlastní most</t>
  </si>
  <si>
    <t>výkaz výměr 600m x 0,35 x 0,8</t>
  </si>
  <si>
    <t>Technická specifikace položky odpovídá příslušné cenové soustavě</t>
  </si>
  <si>
    <t>17411</t>
  </si>
  <si>
    <t>ZÁSYP JAM A RÝH ZEMINOU SE ZHUTNĚNÍM</t>
  </si>
  <si>
    <t>popis položky</t>
  </si>
  <si>
    <t>PSV - montážní práce</t>
  </si>
  <si>
    <t>701002</t>
  </si>
  <si>
    <t>ZNAČKOVACÍ TYČ</t>
  </si>
  <si>
    <t>výkaz výměr</t>
  </si>
  <si>
    <t>701005</t>
  </si>
  <si>
    <t>VYHLEDÁVACÍ MARKER ZEMNÍ S MOŽNOSTÍ ZÁPISU</t>
  </si>
  <si>
    <t>výkaz výměr: lomové bod, komory OK</t>
  </si>
  <si>
    <t>702111</t>
  </si>
  <si>
    <t>KABELOVÝ ŽLAB ZEMNÍ VČETNĚ KRYTU SVĚTLÉ ŠÍŘKY DO 120 MM</t>
  </si>
  <si>
    <t>702311</t>
  </si>
  <si>
    <t>ZAKRYTÍ KABELŮ VÝSTRAŽNOU FÓLIÍ ŠÍŘKYDO 20 CM</t>
  </si>
  <si>
    <t>702321</t>
  </si>
  <si>
    <t>ZAKRYTÍ KABELŮ BETONOVOU DESKOU ŠÍŘKY DO 20 CM</t>
  </si>
  <si>
    <t>popis položky: ochrana provizorního uložení</t>
  </si>
  <si>
    <t>702901</t>
  </si>
  <si>
    <t>ZASYPÁNÍ KABELOVÉHO ŽLABU VRSTVOU Z PŘESÁTÉHO PÍSKU SVĚTLÉ ŠÍŘKY DO 120 MM</t>
  </si>
  <si>
    <t>742P17</t>
  </si>
  <si>
    <t>VYHLEDÁNÍ STÁVAJÍCÍHO KABELU (MĚŘENÍ, SONDA)</t>
  </si>
  <si>
    <t>75I32X</t>
  </si>
  <si>
    <t>KABEL ZEMNÍ DVOUPLÁŠŤOVÝ S PANCÍŘEM PRŮMĚRU ŽÍLY 0,8 MM - MONTÁŽ</t>
  </si>
  <si>
    <t>výkaz výměr : 10XN x 150m do finálního uložení</t>
  </si>
  <si>
    <t>75I32Y</t>
  </si>
  <si>
    <t>KABEL ZEMNÍ DVOUPLÁŠŤOVÝ S PANCÍŘEM PRŮMĚRU ŽÍLY 0,8 MM - DEMONTÁŽ</t>
  </si>
  <si>
    <t>výkaz výměr : 10XN x 150m demontáž do provizoria</t>
  </si>
  <si>
    <t>75I81X</t>
  </si>
  <si>
    <t>KABEL OPTICKÝ SINGLEMODE - MONTÁŽ</t>
  </si>
  <si>
    <t>výkaz výměr: 1981 m délka mezi komorami a 124 m rezerv dle dokumentace ČD-T</t>
  </si>
  <si>
    <t>75I81Y</t>
  </si>
  <si>
    <t>KABEL OPTICKÝ SINGLEMODE - DEMONTÁŽ</t>
  </si>
  <si>
    <t>výkaz výměr: vyfukování stávajícího - dtto montáž</t>
  </si>
  <si>
    <t>75I911</t>
  </si>
  <si>
    <t>OPTOTRUBKA HDPE PRŮMĚRU DO 40 MM</t>
  </si>
  <si>
    <t>výkaz výměr: demolovaný úsek na mostě 2x 150 m</t>
  </si>
  <si>
    <t>75I91X</t>
  </si>
  <si>
    <t>OPTOTRUBKA HDPE - MONTÁŽ</t>
  </si>
  <si>
    <t>výkaz výměr: montážní práce v celém úseku km 5,150 - 5,840, modrá, černá</t>
  </si>
  <si>
    <t>75I91Y</t>
  </si>
  <si>
    <t>OPTOTRUBKA HDPE - DEMONTÁŽ</t>
  </si>
  <si>
    <t>výkaz výměr: dtto montáž</t>
  </si>
  <si>
    <t>75I961</t>
  </si>
  <si>
    <t>OPTOTRUBKA - HERMETIZACE ÚSEKU DO 2000 M</t>
  </si>
  <si>
    <t>ÚSEK</t>
  </si>
  <si>
    <t>75I962</t>
  </si>
  <si>
    <t>OPTOTRUBKA - KALIBRACE</t>
  </si>
  <si>
    <t>výkaz výměr: 2x1981 m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</si>
  <si>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</si>
  <si>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</si>
  <si>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</si>
  <si>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</si>
  <si>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</si>
  <si>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</si>
  <si>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</si>
  <si>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</si>
  <si>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75IA5Y</t>
  </si>
  <si>
    <t>OPTOTRUBKOVÁ KONCOVKA - DEMONTÁŽ</t>
  </si>
  <si>
    <t>75ID21</t>
  </si>
  <si>
    <t>PLASTOVÁ ZEMNÍ KOMORA PRO ULOŽENÍ SPOJKY - DODÁVKA</t>
  </si>
  <si>
    <t>75ID2X</t>
  </si>
  <si>
    <t>PLASTOVÁ ZEMNÍ KOMORA PRO ULOŽENÍ SPOJKY - MONTÁŽ</t>
  </si>
  <si>
    <t>75ID2Y</t>
  </si>
  <si>
    <t>PLASTOVÁ ZEMNÍ KOMORA PRO ULOŽENÍ SPOJKY - DEMONTÁŽ</t>
  </si>
  <si>
    <t>75II21</t>
  </si>
  <si>
    <t>SPOJKA PRO CELOPLASTOVÉ KABELY S PANCÍŘEM DO 100 ŽIL - DODÁVKA</t>
  </si>
  <si>
    <t>výkaz výměr:</t>
  </si>
  <si>
    <t>75II2X</t>
  </si>
  <si>
    <t>SPOJKA PRO CELOPLASTOVÉ KABELY S PANCÍŘEM - MONTÁŽ</t>
  </si>
  <si>
    <t>75II2Y</t>
  </si>
  <si>
    <t>SPOJKA PRO CELOPLASTOVÉ KABELY S PANCÍŘEM - DEMONTÁŽ</t>
  </si>
  <si>
    <t>75II71</t>
  </si>
  <si>
    <t>SPOJKA OPTICKÁ DO 72 VLÁKEN - DODÁVKA</t>
  </si>
  <si>
    <t>75II7X</t>
  </si>
  <si>
    <t>SPOJKA OPTICKÁ - MONTÁŽ</t>
  </si>
  <si>
    <t>Technická specifikace položky odpovídá příslušné cenové soustavě, položka zahrnuje i montáž</t>
  </si>
  <si>
    <t>75II7Y</t>
  </si>
  <si>
    <t>SPOJKA OPTICKÁ - DEMONTÁŽ</t>
  </si>
  <si>
    <t>75IJ12</t>
  </si>
  <si>
    <t>MĚŘENÍ JEDNOSMĚRNÉ NA SDĚLOVACÍM KABELU</t>
  </si>
  <si>
    <t>výkaz výměr  10XN</t>
  </si>
  <si>
    <t>75IJ14</t>
  </si>
  <si>
    <t>MĚŘENÍ ÚTLUMU PŘESLECHU NA BLÍZKÉM KONCI NA MÍSTNÍM SDĚL. KABELU ZA 1 ČTYŘKU XN A 1 MĚŘENÝ ÚSEK</t>
  </si>
  <si>
    <t>výkaz výměr 10XN</t>
  </si>
  <si>
    <t>75IJ16</t>
  </si>
  <si>
    <t>MĚŘENÍ A VYROVNÁNÍ KAPACITNÍCH NEROVNOVÁH NA MÍSTNÍM SDĚLOVACÍM KABELU, KABEL DO 8 KM DÉLKY, 1 ČTYŘKA</t>
  </si>
  <si>
    <t>75IK11</t>
  </si>
  <si>
    <t>MĚŘENÍ KOMPLEXNÍ OPTICKÉHO KABELU</t>
  </si>
  <si>
    <t>VLÁKNO</t>
  </si>
  <si>
    <t>výkaz výměr: 2x 48 vláken před zahájením prací a po ukončení</t>
  </si>
  <si>
    <t xml:space="preserve">  SO 11-30-02</t>
  </si>
  <si>
    <t>Přeložka kabelu SŽ –  SSZT</t>
  </si>
  <si>
    <t>SO 11-30-02</t>
  </si>
  <si>
    <t>výkaz výměr 10m x 0,35 x 0,8 - jen krátké úseky mimo společnou trasu s SO 11-30-01</t>
  </si>
  <si>
    <t>výkaz výměr: lomové body</t>
  </si>
  <si>
    <t>75A141</t>
  </si>
  <si>
    <t>KABEL METALICKÝ DVOUPLÁŠŤOVÝ PŘES 12 PÁRŮ - DODÁVKA</t>
  </si>
  <si>
    <t>KMPÁR</t>
  </si>
  <si>
    <t>výkaz výměr : 48P x 0,15 KM - NOVÝ KUS</t>
  </si>
  <si>
    <t>75A227</t>
  </si>
  <si>
    <t>ZATAŽENÍ A SPOJKOVÁNÍ KABELŮ PŘES 12 PÁRŮ - MONTÁŽ</t>
  </si>
  <si>
    <t>popis položky - opětovné uložení kabelu v úseku km 5,150 - 5,840</t>
  </si>
  <si>
    <t>výkaz výměr : 48P x 0,69 KM</t>
  </si>
  <si>
    <t>75A228</t>
  </si>
  <si>
    <t>ZATAŽENÍ A SPOJKOVÁNÍ KABELŮ PŘES 12 PÁRŮ - DEMONTÁŽ</t>
  </si>
  <si>
    <t>popis položky -vymístění a částečné svinutí kabelu v úseku km 5,150 - 5,840</t>
  </si>
  <si>
    <t>75E127</t>
  </si>
  <si>
    <t>CELKOVÁ PROHLÍDKA ZAŘÍZENÍ A VYHOTOVENÍ REVIZNÍ ZPRÁVY</t>
  </si>
  <si>
    <t>výkaz výměr: 2 pracovní dny</t>
  </si>
  <si>
    <t>75E137</t>
  </si>
  <si>
    <t>PŘEZKOUŠENÍ VLAKOVÝCH CEST</t>
  </si>
  <si>
    <t>výkaz výměr: oba směry</t>
  </si>
  <si>
    <t>75E147</t>
  </si>
  <si>
    <t>PŘEZKOUŠENÍ A REGULACE AUTOMATICKÉHO BLOKU</t>
  </si>
  <si>
    <t>75E1B7</t>
  </si>
  <si>
    <t>REGULACE A ZKOUŠENÍ ZABEZPEČOVACÍHO ZAŘÍZENÍ</t>
  </si>
  <si>
    <t>popis položky:zkontrola činnosti přejezdových ZZ v úseku Čelákovice - Brandýs po znovuspuštění</t>
  </si>
  <si>
    <t>výkaz výměr: 13 ks</t>
  </si>
  <si>
    <t>75IH71</t>
  </si>
  <si>
    <t>UKONČENÍ KABELU SMRŠŤOVACÍ KONCOVKA DO 40 MM - DODÁVKA</t>
  </si>
  <si>
    <t>popis položky: provizorní přerušení kabelu</t>
  </si>
  <si>
    <t>75IH7X</t>
  </si>
  <si>
    <t>UKONČENÍ KABELU SMRŠŤOVACÍ KONCOVKA - MONTÁŽ</t>
  </si>
  <si>
    <t>75IH7Y</t>
  </si>
  <si>
    <t>UKONČENÍ KABELU SMRŠŤOVACÍ KONCOVKA - DEMONTÁŽ</t>
  </si>
  <si>
    <t>popis položky: demontáž provizoria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</si>
  <si>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</si>
  <si>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</si>
  <si>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</si>
  <si>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</si>
  <si>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</si>
  <si>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</si>
  <si>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</si>
  <si>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</si>
  <si>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</si>
  <si>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</si>
  <si>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</si>
  <si>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</si>
  <si>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</si>
  <si>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</si>
  <si>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</si>
  <si>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</si>
  <si>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</si>
  <si>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VSEOB005</t>
  </si>
  <si>
    <t>Osvědčení o shodě notifikovanou osobou</t>
  </si>
  <si>
    <t>Předání 3x tištěná + 3x digitální forma CD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</si>
  <si>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  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</si>
  <si>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</si>
  <si>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</si>
  <si>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</si>
  <si>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VSEOB007</t>
  </si>
  <si>
    <t>Nájmy hrazené zhotovitelem stavby</t>
  </si>
  <si>
    <t>Pronájmy pozemků pro účely stavby v období dle harmonogramu stavby - včetně všech příslušných poplatků vyplývajících z užívání pozemků.</t>
  </si>
  <si>
    <t>VŠEOB018</t>
  </si>
  <si>
    <t>Exkurze na stavbu</t>
  </si>
  <si>
    <t>D.9.9</t>
  </si>
  <si>
    <t>Likvidace odpadů</t>
  </si>
  <si>
    <t xml:space="preserve">  SO 90-90</t>
  </si>
  <si>
    <t>SO 90-90</t>
  </si>
  <si>
    <t>SO 11-00-01:  2259,54=2 259.540 [A] 
SO 11-20-01:  5042=5 042.000 [B] 
SO 11-21-01:  115,382*1,8=207.688 [C] 
SO 11-21-02:  98,15*1,8=176.670 [D] 
A+B+C+D=7 685.898 [E]</t>
  </si>
  <si>
    <t>SO 11-00-01:  7.7=7.700 [A] 
SO 11-20-01:  1608=1 608.000 [B] 
SO 11-21-01:  4,8*2,5+40,632*2,4=109.517 [C] 
SO 11-21-02:  6,32*2,4+0,381*2,5=16.121 [D] 
A+B+C+D=1 741.338 [E]</t>
  </si>
  <si>
    <t>POPLATKY ZA LIKVIDACI ODPADŮ NEKONTAMINOVANÝCH - 17 05 08  ŠTĚRK Z KOLEJIŠTĚ (ODPAD PO RECYKLACI) VČ. DOPRAVY</t>
  </si>
  <si>
    <t>SO 11-00-01:  396.804=396.804 [A]</t>
  </si>
  <si>
    <t>POPLATKY ZA LIKVIDACI ODPADŮ NEKONTAMINOVANÝCH - 02 01 03  SMÝCENÉ STROMY A KEŘE VČ. DOPRAVY</t>
  </si>
  <si>
    <t>SO 11-20-01:  73=73.000 [A]</t>
  </si>
  <si>
    <t>POPLATKY ZA LIKVIDACI ODPADŮ NEKONTAMINOVANÝCH - 17 02 01  DŘEVO PO STAVEBNÍM POUŽITÍ, Z DEMOLIC VČ. DOPRAVY</t>
  </si>
  <si>
    <t>SO 11-20-01:  5.3=5.300 [A]</t>
  </si>
  <si>
    <t>POPLATKY ZA LIKVIDACI ODPADŮ NEKONTAMINOVANÝCH - 17 02 03  POLYETYLÉNOVÉ  PODLOŽKY (ŽEL. SVRŠEK) VČ. DOPRAVY</t>
  </si>
  <si>
    <t>SO 11-00-01:  0.071=0.071 [A]</t>
  </si>
  <si>
    <t>POPLATKY ZA LIKVIDACI ODPADŮ NEKONTAMINOVANÝCH - 07 02 99  PRYŽOVÉ PODLOŽKY (ŽEL. SVRŠEK) VČ. DOPRAVY</t>
  </si>
  <si>
    <t>SO 11-00-01:  0.143=0.143 [A]</t>
  </si>
  <si>
    <t>POPLATKY ZA LIKVIDACI ODPADŮ NEBEZPEČNÝCH - 08 01 11*  ODPADNÍ NÁTĚROVÉ HMOTY VČ. DOPRAVY</t>
  </si>
  <si>
    <t>SO 11-30-01+SO 11-30-02:  0.2=0.200 [E]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</si>
</sst>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0+C10+C12+C15+C19+C22+C24</f>
      </c>
    </row>
    <row r="7" spans="2:3" ht="12.75" customHeight="1">
      <c r="B7" s="8" t="s">
        <v>7</v>
      </c>
      <c s="10">
        <f>0+E10+E12+E15+E19+E22+E24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11-11-01'!K8+'SO 11-11-01'!M8</f>
      </c>
      <c s="14">
        <f>C11*0.21</f>
      </c>
      <c s="14">
        <f>C11+D11</f>
      </c>
      <c s="13">
        <f>'SO 11-11-01'!T7</f>
      </c>
    </row>
    <row r="12" spans="1:6" ht="12.75">
      <c r="A12" s="11" t="s">
        <v>137</v>
      </c>
      <c s="12" t="s">
        <v>138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139</v>
      </c>
      <c s="12" t="s">
        <v>138</v>
      </c>
      <c s="14">
        <f>'SO 11-00-01'!K8+'SO 11-00-01'!M8</f>
      </c>
      <c s="14">
        <f>C13*0.21</f>
      </c>
      <c s="14">
        <f>C13+D13</f>
      </c>
      <c s="13">
        <f>'SO 11-00-01'!T7</f>
      </c>
    </row>
    <row r="14" spans="1:6" ht="12.75">
      <c r="A14" s="11" t="s">
        <v>249</v>
      </c>
      <c s="12" t="s">
        <v>250</v>
      </c>
      <c s="14">
        <f>'SO 11-10-01.01'!K8+'SO 11-10-01.01'!M8</f>
      </c>
      <c s="14">
        <f>C14*0.21</f>
      </c>
      <c s="14">
        <f>C14+D14</f>
      </c>
      <c s="13">
        <f>'SO 11-10-01.01'!T7</f>
      </c>
    </row>
    <row r="15" spans="1:6" ht="12.75">
      <c r="A15" s="11" t="s">
        <v>257</v>
      </c>
      <c s="12" t="s">
        <v>258</v>
      </c>
      <c s="14">
        <f>0+C16+C17+C18</f>
      </c>
      <c s="14">
        <f>C15*0.21</f>
      </c>
      <c s="14">
        <f>0+E16+E17+E18</f>
      </c>
      <c s="13">
        <f>0+F16+F17+F18</f>
      </c>
    </row>
    <row r="16" spans="1:6" ht="12.75">
      <c r="A16" s="11" t="s">
        <v>259</v>
      </c>
      <c s="12" t="s">
        <v>260</v>
      </c>
      <c s="14">
        <f>'SO 11-20-01'!K8+'SO 11-20-01'!M8</f>
      </c>
      <c s="14">
        <f>C16*0.21</f>
      </c>
      <c s="14">
        <f>C16+D16</f>
      </c>
      <c s="13">
        <f>'SO 11-20-01'!T7</f>
      </c>
    </row>
    <row r="17" spans="1:6" ht="12.75">
      <c r="A17" s="11" t="s">
        <v>618</v>
      </c>
      <c s="12" t="s">
        <v>619</v>
      </c>
      <c s="14">
        <f>'SO 11-21-01'!K8+'SO 11-21-01'!M8</f>
      </c>
      <c s="14">
        <f>C17*0.21</f>
      </c>
      <c s="14">
        <f>C17+D17</f>
      </c>
      <c s="13">
        <f>'SO 11-21-01'!T7</f>
      </c>
    </row>
    <row r="18" spans="1:6" ht="12.75">
      <c r="A18" s="11" t="s">
        <v>678</v>
      </c>
      <c s="12" t="s">
        <v>679</v>
      </c>
      <c s="14">
        <f>'SO 11-21-02'!K8+'SO 11-21-02'!M8</f>
      </c>
      <c s="14">
        <f>C18*0.21</f>
      </c>
      <c s="14">
        <f>C18+D18</f>
      </c>
      <c s="13">
        <f>'SO 11-21-02'!T7</f>
      </c>
    </row>
    <row r="19" spans="1:6" ht="12.75">
      <c r="A19" s="11" t="s">
        <v>708</v>
      </c>
      <c s="12" t="s">
        <v>709</v>
      </c>
      <c s="14">
        <f>0+C20+C21</f>
      </c>
      <c s="14">
        <f>C19*0.21</f>
      </c>
      <c s="14">
        <f>0+E20+E21</f>
      </c>
      <c s="13">
        <f>0+F20+F21</f>
      </c>
    </row>
    <row r="20" spans="1:6" ht="12.75">
      <c r="A20" s="11" t="s">
        <v>710</v>
      </c>
      <c s="12" t="s">
        <v>711</v>
      </c>
      <c s="14">
        <f>'SO 11-30-01'!K8+'SO 11-30-01'!M8</f>
      </c>
      <c s="14">
        <f>C20*0.21</f>
      </c>
      <c s="14">
        <f>C20+D20</f>
      </c>
      <c s="13">
        <f>'SO 11-30-01'!T7</f>
      </c>
    </row>
    <row r="21" spans="1:6" ht="12.75">
      <c r="A21" s="11" t="s">
        <v>812</v>
      </c>
      <c s="12" t="s">
        <v>813</v>
      </c>
      <c s="14">
        <f>'SO 11-30-02'!K8+'SO 11-30-02'!M8</f>
      </c>
      <c s="14">
        <f>C21*0.21</f>
      </c>
      <c s="14">
        <f>C21+D21</f>
      </c>
      <c s="13">
        <f>'SO 11-30-02'!T7</f>
      </c>
    </row>
    <row r="22" spans="1:6" ht="12.75">
      <c r="A22" s="11" t="s">
        <v>848</v>
      </c>
      <c s="12" t="s">
        <v>849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850</v>
      </c>
      <c s="12" t="s">
        <v>849</v>
      </c>
      <c s="14">
        <f>'SO 98-98'!K8+'SO 98-98'!M8</f>
      </c>
      <c s="14">
        <f>C23*0.21</f>
      </c>
      <c s="14">
        <f>C23+D23</f>
      </c>
      <c s="13">
        <f>'SO 98-98'!T7</f>
      </c>
    </row>
    <row r="24" spans="1:6" ht="12.75">
      <c r="A24" s="11" t="s">
        <v>877</v>
      </c>
      <c s="12" t="s">
        <v>878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879</v>
      </c>
      <c s="12" t="s">
        <v>878</v>
      </c>
      <c s="14">
        <f>'SO 90-90'!K8+'SO 90-90'!M8</f>
      </c>
      <c s="14">
        <f>C25*0.21</f>
      </c>
      <c s="14">
        <f>C25+D25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848</v>
      </c>
      <c s="41">
        <f>Rekapitulace!C22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848</v>
      </c>
      <c r="E4" s="26" t="s">
        <v>849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851</v>
      </c>
      <c r="E8" s="30" t="s">
        <v>849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852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853</v>
      </c>
      <c s="35" t="s">
        <v>5</v>
      </c>
      <c s="6" t="s">
        <v>854</v>
      </c>
      <c s="36" t="s">
        <v>272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855</v>
      </c>
    </row>
    <row r="12" spans="1:5" ht="12.75">
      <c r="A12" s="35" t="s">
        <v>58</v>
      </c>
      <c r="E12" s="40" t="s">
        <v>856</v>
      </c>
    </row>
    <row r="13" spans="1:5" ht="140.25">
      <c r="A13" t="s">
        <v>60</v>
      </c>
      <c r="E13" s="39" t="s">
        <v>857</v>
      </c>
    </row>
    <row r="14" spans="1:16" ht="12.75">
      <c r="A14" t="s">
        <v>49</v>
      </c>
      <c s="34" t="s">
        <v>27</v>
      </c>
      <c s="34" t="s">
        <v>858</v>
      </c>
      <c s="35" t="s">
        <v>5</v>
      </c>
      <c s="6" t="s">
        <v>859</v>
      </c>
      <c s="36" t="s">
        <v>272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855</v>
      </c>
    </row>
    <row r="16" spans="1:5" ht="12.75">
      <c r="A16" s="35" t="s">
        <v>58</v>
      </c>
      <c r="E16" s="40" t="s">
        <v>856</v>
      </c>
    </row>
    <row r="17" spans="1:5" ht="89.25">
      <c r="A17" t="s">
        <v>60</v>
      </c>
      <c r="E17" s="39" t="s">
        <v>860</v>
      </c>
    </row>
    <row r="18" spans="1:16" ht="12.75">
      <c r="A18" t="s">
        <v>49</v>
      </c>
      <c s="34" t="s">
        <v>25</v>
      </c>
      <c s="34" t="s">
        <v>861</v>
      </c>
      <c s="35" t="s">
        <v>5</v>
      </c>
      <c s="6" t="s">
        <v>862</v>
      </c>
      <c s="36" t="s">
        <v>272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855</v>
      </c>
    </row>
    <row r="20" spans="1:5" ht="12.75">
      <c r="A20" s="35" t="s">
        <v>58</v>
      </c>
      <c r="E20" s="40" t="s">
        <v>856</v>
      </c>
    </row>
    <row r="21" spans="1:5" ht="89.25">
      <c r="A21" t="s">
        <v>60</v>
      </c>
      <c r="E21" s="39" t="s">
        <v>863</v>
      </c>
    </row>
    <row r="22" spans="1:13" ht="12.75">
      <c r="A22" t="s">
        <v>46</v>
      </c>
      <c r="C22" s="31" t="s">
        <v>27</v>
      </c>
      <c r="E22" s="33" t="s">
        <v>864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73</v>
      </c>
      <c s="34" t="s">
        <v>865</v>
      </c>
      <c s="35" t="s">
        <v>5</v>
      </c>
      <c s="6" t="s">
        <v>866</v>
      </c>
      <c s="36" t="s">
        <v>272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867</v>
      </c>
    </row>
    <row r="25" spans="1:5" ht="12.75">
      <c r="A25" s="35" t="s">
        <v>58</v>
      </c>
      <c r="E25" s="40" t="s">
        <v>5</v>
      </c>
    </row>
    <row r="26" spans="1:5" ht="114.75">
      <c r="A26" t="s">
        <v>60</v>
      </c>
      <c r="E26" s="39" t="s">
        <v>868</v>
      </c>
    </row>
    <row r="27" spans="1:16" ht="12.75">
      <c r="A27" t="s">
        <v>49</v>
      </c>
      <c s="34" t="s">
        <v>78</v>
      </c>
      <c s="34" t="s">
        <v>869</v>
      </c>
      <c s="35" t="s">
        <v>5</v>
      </c>
      <c s="6" t="s">
        <v>870</v>
      </c>
      <c s="36" t="s">
        <v>272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867</v>
      </c>
    </row>
    <row r="29" spans="1:5" ht="12.75">
      <c r="A29" s="35" t="s">
        <v>58</v>
      </c>
      <c r="E29" s="40" t="s">
        <v>5</v>
      </c>
    </row>
    <row r="30" spans="1:5" ht="102">
      <c r="A30" t="s">
        <v>60</v>
      </c>
      <c r="E30" s="39" t="s">
        <v>871</v>
      </c>
    </row>
    <row r="31" spans="1:16" ht="12.75">
      <c r="A31" t="s">
        <v>49</v>
      </c>
      <c s="34" t="s">
        <v>26</v>
      </c>
      <c s="34" t="s">
        <v>872</v>
      </c>
      <c s="35" t="s">
        <v>5</v>
      </c>
      <c s="6" t="s">
        <v>873</v>
      </c>
      <c s="36" t="s">
        <v>272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5</v>
      </c>
    </row>
    <row r="34" spans="1:5" ht="25.5">
      <c r="A34" t="s">
        <v>60</v>
      </c>
      <c r="E34" s="39" t="s">
        <v>874</v>
      </c>
    </row>
    <row r="35" spans="1:16" ht="12.75">
      <c r="A35" t="s">
        <v>49</v>
      </c>
      <c s="34" t="s">
        <v>86</v>
      </c>
      <c s="34" t="s">
        <v>875</v>
      </c>
      <c s="35" t="s">
        <v>5</v>
      </c>
      <c s="6" t="s">
        <v>876</v>
      </c>
      <c s="36" t="s">
        <v>272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5</v>
      </c>
    </row>
    <row r="38" spans="1:5" ht="12.75">
      <c r="A38" t="s">
        <v>60</v>
      </c>
      <c r="E3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877</v>
      </c>
      <c s="41">
        <f>Rekapitulace!C24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877</v>
      </c>
      <c r="E4" s="26" t="s">
        <v>878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COUNTIFS(L8:L42,"=0",A8:A42,"P")+COUNTIFS(L8:L42,"",A8:A42,"P")+SUM(Q8:Q42)</f>
      </c>
    </row>
    <row r="8" spans="1:13" ht="12.75">
      <c r="A8" t="s">
        <v>44</v>
      </c>
      <c r="C8" s="28" t="s">
        <v>880</v>
      </c>
      <c r="E8" s="30" t="s">
        <v>878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621</v>
      </c>
      <c s="36" t="s">
        <v>54</v>
      </c>
      <c s="37">
        <v>7685.898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63.75">
      <c r="A12" s="35" t="s">
        <v>58</v>
      </c>
      <c r="E12" s="40" t="s">
        <v>881</v>
      </c>
    </row>
    <row r="13" spans="1:5" ht="12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141</v>
      </c>
      <c s="35" t="s">
        <v>142</v>
      </c>
      <c s="6" t="s">
        <v>624</v>
      </c>
      <c s="36" t="s">
        <v>54</v>
      </c>
      <c s="37">
        <v>1741.338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76.5">
      <c r="A16" s="35" t="s">
        <v>58</v>
      </c>
      <c r="E16" s="40" t="s">
        <v>882</v>
      </c>
    </row>
    <row r="17" spans="1:5" ht="12.75">
      <c r="A17" t="s">
        <v>60</v>
      </c>
      <c r="E17" s="39" t="s">
        <v>61</v>
      </c>
    </row>
    <row r="18" spans="1:16" ht="25.5">
      <c r="A18" t="s">
        <v>49</v>
      </c>
      <c s="34" t="s">
        <v>25</v>
      </c>
      <c s="34" t="s">
        <v>145</v>
      </c>
      <c s="35" t="s">
        <v>146</v>
      </c>
      <c s="6" t="s">
        <v>883</v>
      </c>
      <c s="36" t="s">
        <v>54</v>
      </c>
      <c s="37">
        <v>396.804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884</v>
      </c>
    </row>
    <row r="21" spans="1:5" ht="12.75">
      <c r="A21" t="s">
        <v>60</v>
      </c>
      <c r="E21" s="39" t="s">
        <v>61</v>
      </c>
    </row>
    <row r="22" spans="1:16" ht="25.5">
      <c r="A22" t="s">
        <v>49</v>
      </c>
      <c s="34" t="s">
        <v>73</v>
      </c>
      <c s="34" t="s">
        <v>290</v>
      </c>
      <c s="35" t="s">
        <v>291</v>
      </c>
      <c s="6" t="s">
        <v>885</v>
      </c>
      <c s="36" t="s">
        <v>54</v>
      </c>
      <c s="37">
        <v>73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886</v>
      </c>
    </row>
    <row r="25" spans="1:5" ht="12.75">
      <c r="A25" t="s">
        <v>60</v>
      </c>
      <c r="E25" s="39" t="s">
        <v>61</v>
      </c>
    </row>
    <row r="26" spans="1:16" ht="25.5">
      <c r="A26" t="s">
        <v>49</v>
      </c>
      <c s="34" t="s">
        <v>78</v>
      </c>
      <c s="34" t="s">
        <v>294</v>
      </c>
      <c s="35" t="s">
        <v>295</v>
      </c>
      <c s="6" t="s">
        <v>887</v>
      </c>
      <c s="36" t="s">
        <v>54</v>
      </c>
      <c s="37">
        <v>5.3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888</v>
      </c>
    </row>
    <row r="29" spans="1:5" ht="12.75">
      <c r="A29" t="s">
        <v>60</v>
      </c>
      <c r="E29" s="39" t="s">
        <v>61</v>
      </c>
    </row>
    <row r="30" spans="1:16" ht="25.5">
      <c r="A30" t="s">
        <v>49</v>
      </c>
      <c s="34" t="s">
        <v>26</v>
      </c>
      <c s="34" t="s">
        <v>149</v>
      </c>
      <c s="35" t="s">
        <v>150</v>
      </c>
      <c s="6" t="s">
        <v>889</v>
      </c>
      <c s="36" t="s">
        <v>54</v>
      </c>
      <c s="37">
        <v>0.071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890</v>
      </c>
    </row>
    <row r="33" spans="1:5" ht="12.75">
      <c r="A33" t="s">
        <v>60</v>
      </c>
      <c r="E33" s="39" t="s">
        <v>61</v>
      </c>
    </row>
    <row r="34" spans="1:16" ht="25.5">
      <c r="A34" t="s">
        <v>49</v>
      </c>
      <c s="34" t="s">
        <v>86</v>
      </c>
      <c s="34" t="s">
        <v>153</v>
      </c>
      <c s="35" t="s">
        <v>154</v>
      </c>
      <c s="6" t="s">
        <v>891</v>
      </c>
      <c s="36" t="s">
        <v>54</v>
      </c>
      <c s="37">
        <v>0.143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892</v>
      </c>
    </row>
    <row r="37" spans="1:5" ht="12.75">
      <c r="A37" t="s">
        <v>60</v>
      </c>
      <c r="E37" s="39" t="s">
        <v>61</v>
      </c>
    </row>
    <row r="38" spans="1:16" ht="25.5">
      <c r="A38" t="s">
        <v>49</v>
      </c>
      <c s="34" t="s">
        <v>93</v>
      </c>
      <c s="34" t="s">
        <v>298</v>
      </c>
      <c s="35" t="s">
        <v>299</v>
      </c>
      <c s="6" t="s">
        <v>893</v>
      </c>
      <c s="36" t="s">
        <v>54</v>
      </c>
      <c s="37">
        <v>0.056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301</v>
      </c>
    </row>
    <row r="41" spans="1:5" ht="12.75">
      <c r="A41" t="s">
        <v>60</v>
      </c>
      <c r="E41" s="39" t="s">
        <v>61</v>
      </c>
    </row>
    <row r="42" spans="1:16" ht="38.25">
      <c r="A42" t="s">
        <v>49</v>
      </c>
      <c s="34" t="s">
        <v>99</v>
      </c>
      <c s="34" t="s">
        <v>713</v>
      </c>
      <c s="35" t="s">
        <v>714</v>
      </c>
      <c s="6" t="s">
        <v>715</v>
      </c>
      <c s="36" t="s">
        <v>54</v>
      </c>
      <c s="37">
        <v>0.2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894</v>
      </c>
    </row>
    <row r="45" spans="1:5" ht="12.75">
      <c r="A45" t="s">
        <v>60</v>
      </c>
      <c r="E4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45</v>
      </c>
      <c r="E8" s="30" t="s">
        <v>15</v>
      </c>
      <c r="J8" s="29">
        <f>0+J9+J14+J39+J44+J61+J66</f>
      </c>
      <c s="29">
        <f>0+K9+K14+K39+K44+K61+K66</f>
      </c>
      <c s="29">
        <f>0+L9+L14+L39+L44+L61+L66</f>
      </c>
      <c s="29">
        <f>0+M9+M14+M39+M44+M61+M66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2259.54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25.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63</v>
      </c>
      <c s="35" t="s">
        <v>5</v>
      </c>
      <c s="6" t="s">
        <v>64</v>
      </c>
      <c s="36" t="s">
        <v>65</v>
      </c>
      <c s="37">
        <v>312.3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12.75">
      <c r="A17" s="35" t="s">
        <v>58</v>
      </c>
      <c r="E17" s="40" t="s">
        <v>67</v>
      </c>
    </row>
    <row r="18" spans="1:5" ht="369.75">
      <c r="A18" t="s">
        <v>60</v>
      </c>
      <c r="E18" s="39" t="s">
        <v>68</v>
      </c>
    </row>
    <row r="19" spans="1:16" ht="12.75">
      <c r="A19" t="s">
        <v>49</v>
      </c>
      <c s="34" t="s">
        <v>25</v>
      </c>
      <c s="34" t="s">
        <v>69</v>
      </c>
      <c s="35" t="s">
        <v>5</v>
      </c>
      <c s="6" t="s">
        <v>70</v>
      </c>
      <c s="36" t="s">
        <v>65</v>
      </c>
      <c s="37">
        <v>943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51">
      <c r="A21" s="35" t="s">
        <v>58</v>
      </c>
      <c r="E21" s="40" t="s">
        <v>71</v>
      </c>
    </row>
    <row r="22" spans="1:5" ht="63.75">
      <c r="A22" t="s">
        <v>60</v>
      </c>
      <c r="E22" s="39" t="s">
        <v>72</v>
      </c>
    </row>
    <row r="23" spans="1:16" ht="12.75">
      <c r="A23" t="s">
        <v>49</v>
      </c>
      <c s="34" t="s">
        <v>73</v>
      </c>
      <c s="34" t="s">
        <v>74</v>
      </c>
      <c s="35" t="s">
        <v>5</v>
      </c>
      <c s="6" t="s">
        <v>75</v>
      </c>
      <c s="36" t="s">
        <v>65</v>
      </c>
      <c s="37">
        <v>15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76</v>
      </c>
    </row>
    <row r="26" spans="1:5" ht="267.75">
      <c r="A26" t="s">
        <v>60</v>
      </c>
      <c r="E26" s="39" t="s">
        <v>77</v>
      </c>
    </row>
    <row r="27" spans="1:16" ht="12.75">
      <c r="A27" t="s">
        <v>49</v>
      </c>
      <c s="34" t="s">
        <v>78</v>
      </c>
      <c s="34" t="s">
        <v>79</v>
      </c>
      <c s="35" t="s">
        <v>5</v>
      </c>
      <c s="6" t="s">
        <v>80</v>
      </c>
      <c s="36" t="s">
        <v>65</v>
      </c>
      <c s="37">
        <v>42.6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63.75">
      <c r="A29" s="35" t="s">
        <v>58</v>
      </c>
      <c r="E29" s="40" t="s">
        <v>81</v>
      </c>
    </row>
    <row r="30" spans="1:5" ht="280.5">
      <c r="A30" t="s">
        <v>60</v>
      </c>
      <c r="E30" s="39" t="s">
        <v>82</v>
      </c>
    </row>
    <row r="31" spans="1:16" ht="12.75">
      <c r="A31" t="s">
        <v>49</v>
      </c>
      <c s="34" t="s">
        <v>26</v>
      </c>
      <c s="34" t="s">
        <v>83</v>
      </c>
      <c s="35" t="s">
        <v>5</v>
      </c>
      <c s="6" t="s">
        <v>84</v>
      </c>
      <c s="36" t="s">
        <v>65</v>
      </c>
      <c s="37">
        <v>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63.75">
      <c r="A33" s="35" t="s">
        <v>58</v>
      </c>
      <c r="E33" s="40" t="s">
        <v>85</v>
      </c>
    </row>
    <row r="34" spans="1:5" ht="280.5">
      <c r="A34" t="s">
        <v>60</v>
      </c>
      <c r="E34" s="39" t="s">
        <v>82</v>
      </c>
    </row>
    <row r="35" spans="1:16" ht="12.75">
      <c r="A35" t="s">
        <v>49</v>
      </c>
      <c s="34" t="s">
        <v>86</v>
      </c>
      <c s="34" t="s">
        <v>87</v>
      </c>
      <c s="35" t="s">
        <v>5</v>
      </c>
      <c s="6" t="s">
        <v>88</v>
      </c>
      <c s="36" t="s">
        <v>89</v>
      </c>
      <c s="37">
        <v>2812.7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90</v>
      </c>
    </row>
    <row r="38" spans="1:5" ht="25.5">
      <c r="A38" t="s">
        <v>60</v>
      </c>
      <c r="E38" s="39" t="s">
        <v>91</v>
      </c>
    </row>
    <row r="39" spans="1:13" ht="12.75">
      <c r="A39" t="s">
        <v>46</v>
      </c>
      <c r="C39" s="31" t="s">
        <v>73</v>
      </c>
      <c r="E39" s="33" t="s">
        <v>92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93</v>
      </c>
      <c s="34" t="s">
        <v>94</v>
      </c>
      <c s="35" t="s">
        <v>5</v>
      </c>
      <c s="6" t="s">
        <v>95</v>
      </c>
      <c s="36" t="s">
        <v>65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66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25.5">
      <c r="A42" s="35" t="s">
        <v>58</v>
      </c>
      <c r="E42" s="40" t="s">
        <v>96</v>
      </c>
    </row>
    <row r="43" spans="1:5" ht="102">
      <c r="A43" t="s">
        <v>60</v>
      </c>
      <c r="E43" s="39" t="s">
        <v>97</v>
      </c>
    </row>
    <row r="44" spans="1:13" ht="12.75">
      <c r="A44" t="s">
        <v>46</v>
      </c>
      <c r="C44" s="31" t="s">
        <v>78</v>
      </c>
      <c r="E44" s="33" t="s">
        <v>98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25.5">
      <c r="A45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65</v>
      </c>
      <c s="37">
        <v>112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66</v>
      </c>
      <c>
        <f>(M45*21)/100</f>
      </c>
      <c t="s">
        <v>27</v>
      </c>
    </row>
    <row r="46" spans="1:5" ht="12.75">
      <c r="A46" s="35" t="s">
        <v>56</v>
      </c>
      <c r="E46" s="39" t="s">
        <v>5</v>
      </c>
    </row>
    <row r="47" spans="1:5" ht="140.25">
      <c r="A47" s="35" t="s">
        <v>58</v>
      </c>
      <c r="E47" s="40" t="s">
        <v>102</v>
      </c>
    </row>
    <row r="48" spans="1:5" ht="280.5">
      <c r="A48" t="s">
        <v>60</v>
      </c>
      <c r="E48" s="39" t="s">
        <v>103</v>
      </c>
    </row>
    <row r="49" spans="1:16" ht="25.5">
      <c r="A49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65</v>
      </c>
      <c s="37">
        <v>509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66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89.25">
      <c r="A51" s="35" t="s">
        <v>58</v>
      </c>
      <c r="E51" s="40" t="s">
        <v>107</v>
      </c>
    </row>
    <row r="52" spans="1:5" ht="344.25">
      <c r="A52" t="s">
        <v>60</v>
      </c>
      <c r="E52" s="39" t="s">
        <v>108</v>
      </c>
    </row>
    <row r="53" spans="1:16" ht="25.5">
      <c r="A53" t="s">
        <v>49</v>
      </c>
      <c s="34" t="s">
        <v>109</v>
      </c>
      <c s="34" t="s">
        <v>110</v>
      </c>
      <c s="35" t="s">
        <v>5</v>
      </c>
      <c s="6" t="s">
        <v>111</v>
      </c>
      <c s="36" t="s">
        <v>89</v>
      </c>
      <c s="37">
        <v>204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63.75">
      <c r="A55" s="35" t="s">
        <v>58</v>
      </c>
      <c r="E55" s="40" t="s">
        <v>112</v>
      </c>
    </row>
    <row r="56" spans="1:5" ht="178.5">
      <c r="A56" t="s">
        <v>60</v>
      </c>
      <c r="E56" s="39" t="s">
        <v>113</v>
      </c>
    </row>
    <row r="57" spans="1:16" ht="12.75">
      <c r="A57" t="s">
        <v>49</v>
      </c>
      <c s="34" t="s">
        <v>114</v>
      </c>
      <c s="34" t="s">
        <v>115</v>
      </c>
      <c s="35" t="s">
        <v>5</v>
      </c>
      <c s="6" t="s">
        <v>116</v>
      </c>
      <c s="36" t="s">
        <v>89</v>
      </c>
      <c s="37">
        <v>34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66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63.75">
      <c r="A59" s="35" t="s">
        <v>58</v>
      </c>
      <c r="E59" s="40" t="s">
        <v>117</v>
      </c>
    </row>
    <row r="60" spans="1:5" ht="127.5">
      <c r="A60" t="s">
        <v>60</v>
      </c>
      <c r="E60" s="39" t="s">
        <v>118</v>
      </c>
    </row>
    <row r="61" spans="1:13" ht="12.75">
      <c r="A61" t="s">
        <v>46</v>
      </c>
      <c r="C61" s="31" t="s">
        <v>86</v>
      </c>
      <c r="E61" s="33" t="s">
        <v>119</v>
      </c>
      <c r="J61" s="32">
        <f>0</f>
      </c>
      <c s="32">
        <f>0</f>
      </c>
      <c s="32">
        <f>0+L62</f>
      </c>
      <c s="32">
        <f>0+M62</f>
      </c>
    </row>
    <row r="62" spans="1:16" ht="12.75">
      <c r="A62" t="s">
        <v>49</v>
      </c>
      <c s="34" t="s">
        <v>120</v>
      </c>
      <c s="34" t="s">
        <v>121</v>
      </c>
      <c s="35" t="s">
        <v>5</v>
      </c>
      <c s="6" t="s">
        <v>122</v>
      </c>
      <c s="36" t="s">
        <v>89</v>
      </c>
      <c s="37">
        <v>499.8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25.5">
      <c r="A64" s="35" t="s">
        <v>58</v>
      </c>
      <c r="E64" s="40" t="s">
        <v>123</v>
      </c>
    </row>
    <row r="65" spans="1:5" ht="191.25">
      <c r="A65" t="s">
        <v>60</v>
      </c>
      <c r="E65" s="39" t="s">
        <v>124</v>
      </c>
    </row>
    <row r="66" spans="1:13" ht="12.75">
      <c r="A66" t="s">
        <v>46</v>
      </c>
      <c r="C66" s="31" t="s">
        <v>99</v>
      </c>
      <c r="E66" s="33" t="s">
        <v>125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129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25.5">
      <c r="A69" s="35" t="s">
        <v>58</v>
      </c>
      <c r="E69" s="40" t="s">
        <v>130</v>
      </c>
    </row>
    <row r="70" spans="1:5" ht="89.25">
      <c r="A70" t="s">
        <v>60</v>
      </c>
      <c r="E70" s="39" t="s">
        <v>131</v>
      </c>
    </row>
    <row r="71" spans="1:16" ht="25.5">
      <c r="A71" t="s">
        <v>49</v>
      </c>
      <c s="34" t="s">
        <v>132</v>
      </c>
      <c s="34" t="s">
        <v>133</v>
      </c>
      <c s="35" t="s">
        <v>5</v>
      </c>
      <c s="6" t="s">
        <v>134</v>
      </c>
      <c s="36" t="s">
        <v>129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25.5">
      <c r="A73" s="35" t="s">
        <v>58</v>
      </c>
      <c r="E73" s="40" t="s">
        <v>135</v>
      </c>
    </row>
    <row r="74" spans="1:5" ht="76.5">
      <c r="A74" t="s">
        <v>60</v>
      </c>
      <c r="E74" s="39" t="s">
        <v>136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137</v>
      </c>
      <c s="41">
        <f>Rekapitulace!C12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137</v>
      </c>
      <c r="E4" s="26" t="s">
        <v>138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COUNTIFS(L8:L109,"=0",A8:A109,"P")+COUNTIFS(L8:L109,"",A8:A109,"P")+SUM(Q8:Q109)</f>
      </c>
    </row>
    <row r="8" spans="1:13" ht="12.75">
      <c r="A8" t="s">
        <v>44</v>
      </c>
      <c r="C8" s="28" t="s">
        <v>140</v>
      </c>
      <c r="E8" s="30" t="s">
        <v>138</v>
      </c>
      <c r="J8" s="29">
        <f>0+J9+J26+J31+J68</f>
      </c>
      <c s="29">
        <f>0+K9+K26+K31+K68</f>
      </c>
      <c s="29">
        <f>0+L9+L26+L31+L68</f>
      </c>
      <c s="29">
        <f>0+M9+M26+M31+M68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141</v>
      </c>
      <c s="35" t="s">
        <v>142</v>
      </c>
      <c s="6" t="s">
        <v>143</v>
      </c>
      <c s="36" t="s">
        <v>54</v>
      </c>
      <c s="37">
        <v>7.7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144</v>
      </c>
    </row>
    <row r="13" spans="1:5" ht="12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145</v>
      </c>
      <c s="35" t="s">
        <v>146</v>
      </c>
      <c s="6" t="s">
        <v>147</v>
      </c>
      <c s="36" t="s">
        <v>54</v>
      </c>
      <c s="37">
        <v>396.804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38.25">
      <c r="A16" s="35" t="s">
        <v>58</v>
      </c>
      <c r="E16" s="40" t="s">
        <v>148</v>
      </c>
    </row>
    <row r="17" spans="1:5" ht="12.75">
      <c r="A17" t="s">
        <v>60</v>
      </c>
      <c r="E17" s="39" t="s">
        <v>61</v>
      </c>
    </row>
    <row r="18" spans="1:16" ht="25.5">
      <c r="A18" t="s">
        <v>49</v>
      </c>
      <c s="34" t="s">
        <v>25</v>
      </c>
      <c s="34" t="s">
        <v>149</v>
      </c>
      <c s="35" t="s">
        <v>150</v>
      </c>
      <c s="6" t="s">
        <v>151</v>
      </c>
      <c s="36" t="s">
        <v>54</v>
      </c>
      <c s="37">
        <v>0.071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152</v>
      </c>
    </row>
    <row r="21" spans="1:5" ht="12.75">
      <c r="A21" t="s">
        <v>60</v>
      </c>
      <c r="E21" s="39" t="s">
        <v>61</v>
      </c>
    </row>
    <row r="22" spans="1:16" ht="25.5">
      <c r="A22" t="s">
        <v>49</v>
      </c>
      <c s="34" t="s">
        <v>73</v>
      </c>
      <c s="34" t="s">
        <v>153</v>
      </c>
      <c s="35" t="s">
        <v>154</v>
      </c>
      <c s="6" t="s">
        <v>155</v>
      </c>
      <c s="36" t="s">
        <v>54</v>
      </c>
      <c s="37">
        <v>0.143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156</v>
      </c>
    </row>
    <row r="25" spans="1:5" ht="12.75">
      <c r="A25" t="s">
        <v>60</v>
      </c>
      <c r="E25" s="39" t="s">
        <v>61</v>
      </c>
    </row>
    <row r="26" spans="1:13" ht="12.75">
      <c r="A26" t="s">
        <v>46</v>
      </c>
      <c r="C26" s="31" t="s">
        <v>50</v>
      </c>
      <c r="E26" s="33" t="s">
        <v>62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78</v>
      </c>
      <c s="34" t="s">
        <v>157</v>
      </c>
      <c s="35" t="s">
        <v>5</v>
      </c>
      <c s="6" t="s">
        <v>158</v>
      </c>
      <c s="36" t="s">
        <v>89</v>
      </c>
      <c s="37">
        <v>176.072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63.75">
      <c r="A29" s="35" t="s">
        <v>58</v>
      </c>
      <c r="E29" s="40" t="s">
        <v>159</v>
      </c>
    </row>
    <row r="30" spans="1:5" ht="63.75">
      <c r="A30" t="s">
        <v>60</v>
      </c>
      <c r="E30" s="39" t="s">
        <v>72</v>
      </c>
    </row>
    <row r="31" spans="1:13" ht="12.75">
      <c r="A31" t="s">
        <v>46</v>
      </c>
      <c r="C31" s="31" t="s">
        <v>78</v>
      </c>
      <c r="E31" s="33" t="s">
        <v>98</v>
      </c>
      <c r="J31" s="32">
        <f>0</f>
      </c>
      <c s="32">
        <f>0</f>
      </c>
      <c s="32">
        <f>0+L32+L36+L40+L44+L48+L52+L56+L60+L64</f>
      </c>
      <c s="32">
        <f>0+M32+M36+M40+M44+M48+M52+M56+M60+M64</f>
      </c>
    </row>
    <row r="32" spans="1:16" ht="12.75">
      <c r="A32" t="s">
        <v>49</v>
      </c>
      <c s="34" t="s">
        <v>26</v>
      </c>
      <c s="34" t="s">
        <v>160</v>
      </c>
      <c s="35" t="s">
        <v>5</v>
      </c>
      <c s="6" t="s">
        <v>161</v>
      </c>
      <c s="36" t="s">
        <v>65</v>
      </c>
      <c s="37">
        <v>1443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56</v>
      </c>
      <c r="E33" s="39" t="s">
        <v>5</v>
      </c>
    </row>
    <row r="34" spans="1:5" ht="51">
      <c r="A34" s="35" t="s">
        <v>58</v>
      </c>
      <c r="E34" s="40" t="s">
        <v>162</v>
      </c>
    </row>
    <row r="35" spans="1:5" ht="89.25">
      <c r="A35" t="s">
        <v>60</v>
      </c>
      <c r="E35" s="39" t="s">
        <v>163</v>
      </c>
    </row>
    <row r="36" spans="1:16" ht="12.75">
      <c r="A36" t="s">
        <v>49</v>
      </c>
      <c s="34" t="s">
        <v>86</v>
      </c>
      <c s="34" t="s">
        <v>164</v>
      </c>
      <c s="35" t="s">
        <v>5</v>
      </c>
      <c s="6" t="s">
        <v>165</v>
      </c>
      <c s="36" t="s">
        <v>65</v>
      </c>
      <c s="37">
        <v>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56</v>
      </c>
      <c r="E37" s="39" t="s">
        <v>5</v>
      </c>
    </row>
    <row r="38" spans="1:5" ht="38.25">
      <c r="A38" s="35" t="s">
        <v>58</v>
      </c>
      <c r="E38" s="40" t="s">
        <v>166</v>
      </c>
    </row>
    <row r="39" spans="1:5" ht="89.25">
      <c r="A39" t="s">
        <v>60</v>
      </c>
      <c r="E39" s="39" t="s">
        <v>163</v>
      </c>
    </row>
    <row r="40" spans="1:16" ht="25.5">
      <c r="A40" t="s">
        <v>49</v>
      </c>
      <c s="34" t="s">
        <v>93</v>
      </c>
      <c s="34" t="s">
        <v>167</v>
      </c>
      <c s="35" t="s">
        <v>5</v>
      </c>
      <c s="6" t="s">
        <v>168</v>
      </c>
      <c s="36" t="s">
        <v>129</v>
      </c>
      <c s="37">
        <v>524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66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25.5">
      <c r="A42" s="35" t="s">
        <v>58</v>
      </c>
      <c r="E42" s="40" t="s">
        <v>169</v>
      </c>
    </row>
    <row r="43" spans="1:5" ht="306">
      <c r="A43" t="s">
        <v>60</v>
      </c>
      <c r="E43" s="39" t="s">
        <v>170</v>
      </c>
    </row>
    <row r="44" spans="1:16" ht="25.5">
      <c r="A44" t="s">
        <v>49</v>
      </c>
      <c s="34" t="s">
        <v>99</v>
      </c>
      <c s="34" t="s">
        <v>171</v>
      </c>
      <c s="35" t="s">
        <v>5</v>
      </c>
      <c s="6" t="s">
        <v>172</v>
      </c>
      <c s="36" t="s">
        <v>129</v>
      </c>
      <c s="37">
        <v>166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38.25">
      <c r="A46" s="35" t="s">
        <v>58</v>
      </c>
      <c r="E46" s="40" t="s">
        <v>173</v>
      </c>
    </row>
    <row r="47" spans="1:5" ht="114.75">
      <c r="A47" t="s">
        <v>60</v>
      </c>
      <c r="E47" s="39" t="s">
        <v>174</v>
      </c>
    </row>
    <row r="48" spans="1:16" ht="12.75">
      <c r="A48" t="s">
        <v>49</v>
      </c>
      <c s="34" t="s">
        <v>104</v>
      </c>
      <c s="34" t="s">
        <v>175</v>
      </c>
      <c s="35" t="s">
        <v>5</v>
      </c>
      <c s="6" t="s">
        <v>176</v>
      </c>
      <c s="36" t="s">
        <v>177</v>
      </c>
      <c s="37">
        <v>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12.75">
      <c r="A50" s="35" t="s">
        <v>58</v>
      </c>
      <c r="E50" s="40" t="s">
        <v>178</v>
      </c>
    </row>
    <row r="51" spans="1:5" ht="255">
      <c r="A51" t="s">
        <v>60</v>
      </c>
      <c r="E51" s="39" t="s">
        <v>179</v>
      </c>
    </row>
    <row r="52" spans="1:16" ht="12.75">
      <c r="A52" t="s">
        <v>49</v>
      </c>
      <c s="34" t="s">
        <v>109</v>
      </c>
      <c s="34" t="s">
        <v>180</v>
      </c>
      <c s="35" t="s">
        <v>5</v>
      </c>
      <c s="6" t="s">
        <v>181</v>
      </c>
      <c s="36" t="s">
        <v>129</v>
      </c>
      <c s="37">
        <v>184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66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38.25">
      <c r="A54" s="35" t="s">
        <v>58</v>
      </c>
      <c r="E54" s="40" t="s">
        <v>182</v>
      </c>
    </row>
    <row r="55" spans="1:5" ht="114.75">
      <c r="A55" t="s">
        <v>60</v>
      </c>
      <c r="E55" s="39" t="s">
        <v>183</v>
      </c>
    </row>
    <row r="56" spans="1:16" ht="12.75">
      <c r="A56" t="s">
        <v>49</v>
      </c>
      <c s="34" t="s">
        <v>114</v>
      </c>
      <c s="34" t="s">
        <v>184</v>
      </c>
      <c s="35" t="s">
        <v>5</v>
      </c>
      <c s="6" t="s">
        <v>185</v>
      </c>
      <c s="36" t="s">
        <v>129</v>
      </c>
      <c s="37">
        <v>184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38.25">
      <c r="A58" s="35" t="s">
        <v>58</v>
      </c>
      <c r="E58" s="40" t="s">
        <v>182</v>
      </c>
    </row>
    <row r="59" spans="1:5" ht="191.25">
      <c r="A59" t="s">
        <v>60</v>
      </c>
      <c r="E59" s="39" t="s">
        <v>186</v>
      </c>
    </row>
    <row r="60" spans="1:16" ht="12.75">
      <c r="A60" t="s">
        <v>49</v>
      </c>
      <c s="34" t="s">
        <v>120</v>
      </c>
      <c s="34" t="s">
        <v>187</v>
      </c>
      <c s="35" t="s">
        <v>5</v>
      </c>
      <c s="6" t="s">
        <v>188</v>
      </c>
      <c s="36" t="s">
        <v>129</v>
      </c>
      <c s="37">
        <v>524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12.75">
      <c r="A62" s="35" t="s">
        <v>58</v>
      </c>
      <c r="E62" s="40" t="s">
        <v>189</v>
      </c>
    </row>
    <row r="63" spans="1:5" ht="102">
      <c r="A63" t="s">
        <v>60</v>
      </c>
      <c r="E63" s="39" t="s">
        <v>190</v>
      </c>
    </row>
    <row r="64" spans="1:16" ht="12.75">
      <c r="A64" t="s">
        <v>49</v>
      </c>
      <c s="34" t="s">
        <v>126</v>
      </c>
      <c s="34" t="s">
        <v>191</v>
      </c>
      <c s="35" t="s">
        <v>5</v>
      </c>
      <c s="6" t="s">
        <v>192</v>
      </c>
      <c s="36" t="s">
        <v>177</v>
      </c>
      <c s="37">
        <v>46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56</v>
      </c>
      <c r="E65" s="39" t="s">
        <v>5</v>
      </c>
    </row>
    <row r="66" spans="1:5" ht="12.75">
      <c r="A66" s="35" t="s">
        <v>58</v>
      </c>
      <c r="E66" s="40" t="s">
        <v>193</v>
      </c>
    </row>
    <row r="67" spans="1:5" ht="102">
      <c r="A67" t="s">
        <v>60</v>
      </c>
      <c r="E67" s="39" t="s">
        <v>194</v>
      </c>
    </row>
    <row r="68" spans="1:13" ht="12.75">
      <c r="A68" t="s">
        <v>46</v>
      </c>
      <c r="C68" s="31" t="s">
        <v>99</v>
      </c>
      <c r="E68" s="33" t="s">
        <v>125</v>
      </c>
      <c r="J68" s="32">
        <f>0</f>
      </c>
      <c s="32">
        <f>0</f>
      </c>
      <c s="32">
        <f>0+L69+L73+L77+L81+L85+L89+L93+L97+L101+L105+L109</f>
      </c>
      <c s="32">
        <f>0+M69+M73+M77+M81+M85+M89+M93+M97+M101+M105+M109</f>
      </c>
    </row>
    <row r="69" spans="1:16" ht="12.75">
      <c r="A69" t="s">
        <v>49</v>
      </c>
      <c s="34" t="s">
        <v>132</v>
      </c>
      <c s="34" t="s">
        <v>195</v>
      </c>
      <c s="35" t="s">
        <v>5</v>
      </c>
      <c s="6" t="s">
        <v>196</v>
      </c>
      <c s="36" t="s">
        <v>177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66</v>
      </c>
      <c>
        <f>(M69*21)/100</f>
      </c>
      <c t="s">
        <v>27</v>
      </c>
    </row>
    <row r="70" spans="1:5" ht="12.75">
      <c r="A70" s="35" t="s">
        <v>56</v>
      </c>
      <c r="E70" s="39" t="s">
        <v>5</v>
      </c>
    </row>
    <row r="71" spans="1:5" ht="12.75">
      <c r="A71" s="35" t="s">
        <v>58</v>
      </c>
      <c r="E71" s="40" t="s">
        <v>197</v>
      </c>
    </row>
    <row r="72" spans="1:5" ht="51">
      <c r="A72" t="s">
        <v>60</v>
      </c>
      <c r="E72" s="39" t="s">
        <v>198</v>
      </c>
    </row>
    <row r="73" spans="1:16" ht="12.75">
      <c r="A73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177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66</v>
      </c>
      <c>
        <f>(M73*21)/100</f>
      </c>
      <c t="s">
        <v>27</v>
      </c>
    </row>
    <row r="74" spans="1:5" ht="12.75">
      <c r="A74" s="35" t="s">
        <v>56</v>
      </c>
      <c r="E74" s="39" t="s">
        <v>5</v>
      </c>
    </row>
    <row r="75" spans="1:5" ht="63.75">
      <c r="A75" s="35" t="s">
        <v>58</v>
      </c>
      <c r="E75" s="40" t="s">
        <v>202</v>
      </c>
    </row>
    <row r="76" spans="1:5" ht="127.5">
      <c r="A76" t="s">
        <v>60</v>
      </c>
      <c r="E76" s="39" t="s">
        <v>203</v>
      </c>
    </row>
    <row r="77" spans="1:16" ht="12.75">
      <c r="A77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177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66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38.25">
      <c r="A79" s="35" t="s">
        <v>58</v>
      </c>
      <c r="E79" s="40" t="s">
        <v>207</v>
      </c>
    </row>
    <row r="80" spans="1:5" ht="127.5">
      <c r="A80" t="s">
        <v>60</v>
      </c>
      <c r="E80" s="39" t="s">
        <v>203</v>
      </c>
    </row>
    <row r="81" spans="1:16" ht="12.75">
      <c r="A81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177</v>
      </c>
      <c s="37">
        <v>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12.75">
      <c r="A83" s="35" t="s">
        <v>58</v>
      </c>
      <c r="E83" s="40" t="s">
        <v>211</v>
      </c>
    </row>
    <row r="84" spans="1:5" ht="114.75">
      <c r="A84" t="s">
        <v>60</v>
      </c>
      <c r="E84" s="39" t="s">
        <v>212</v>
      </c>
    </row>
    <row r="85" spans="1:16" ht="12.75">
      <c r="A85" t="s">
        <v>49</v>
      </c>
      <c s="34" t="s">
        <v>213</v>
      </c>
      <c s="34" t="s">
        <v>214</v>
      </c>
      <c s="35" t="s">
        <v>5</v>
      </c>
      <c s="6" t="s">
        <v>215</v>
      </c>
      <c s="36" t="s">
        <v>65</v>
      </c>
      <c s="37">
        <v>682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66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12.75">
      <c r="A87" s="35" t="s">
        <v>58</v>
      </c>
      <c r="E87" s="40" t="s">
        <v>216</v>
      </c>
    </row>
    <row r="88" spans="1:5" ht="140.25">
      <c r="A88" t="s">
        <v>60</v>
      </c>
      <c r="E88" s="39" t="s">
        <v>217</v>
      </c>
    </row>
    <row r="89" spans="1:16" ht="25.5">
      <c r="A89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221</v>
      </c>
      <c s="37">
        <v>6820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66</v>
      </c>
      <c>
        <f>(M89*21)/100</f>
      </c>
      <c t="s">
        <v>27</v>
      </c>
    </row>
    <row r="90" spans="1:5" ht="12.75">
      <c r="A90" s="35" t="s">
        <v>56</v>
      </c>
      <c r="E90" s="39" t="s">
        <v>5</v>
      </c>
    </row>
    <row r="91" spans="1:5" ht="12.75">
      <c r="A91" s="35" t="s">
        <v>58</v>
      </c>
      <c r="E91" s="40" t="s">
        <v>222</v>
      </c>
    </row>
    <row r="92" spans="1:5" ht="127.5">
      <c r="A92" t="s">
        <v>60</v>
      </c>
      <c r="E92" s="39" t="s">
        <v>223</v>
      </c>
    </row>
    <row r="93" spans="1:16" ht="25.5">
      <c r="A93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129</v>
      </c>
      <c s="37">
        <v>524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66</v>
      </c>
      <c>
        <f>(M93*21)/100</f>
      </c>
      <c t="s">
        <v>27</v>
      </c>
    </row>
    <row r="94" spans="1:5" ht="12.75">
      <c r="A94" s="35" t="s">
        <v>56</v>
      </c>
      <c r="E94" s="39" t="s">
        <v>5</v>
      </c>
    </row>
    <row r="95" spans="1:5" ht="25.5">
      <c r="A95" s="35" t="s">
        <v>58</v>
      </c>
      <c r="E95" s="40" t="s">
        <v>227</v>
      </c>
    </row>
    <row r="96" spans="1:5" ht="204">
      <c r="A96" t="s">
        <v>60</v>
      </c>
      <c r="E96" s="39" t="s">
        <v>228</v>
      </c>
    </row>
    <row r="97" spans="1:16" ht="12.75">
      <c r="A97" t="s">
        <v>49</v>
      </c>
      <c s="34" t="s">
        <v>229</v>
      </c>
      <c s="34" t="s">
        <v>230</v>
      </c>
      <c s="35" t="s">
        <v>5</v>
      </c>
      <c s="6" t="s">
        <v>231</v>
      </c>
      <c s="36" t="s">
        <v>177</v>
      </c>
      <c s="37">
        <v>13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66</v>
      </c>
      <c>
        <f>(M97*21)/100</f>
      </c>
      <c t="s">
        <v>27</v>
      </c>
    </row>
    <row r="98" spans="1:5" ht="12.75">
      <c r="A98" s="35" t="s">
        <v>56</v>
      </c>
      <c r="E98" s="39" t="s">
        <v>5</v>
      </c>
    </row>
    <row r="99" spans="1:5" ht="38.25">
      <c r="A99" s="35" t="s">
        <v>58</v>
      </c>
      <c r="E99" s="40" t="s">
        <v>232</v>
      </c>
    </row>
    <row r="100" spans="1:5" ht="127.5">
      <c r="A100" t="s">
        <v>60</v>
      </c>
      <c r="E100" s="39" t="s">
        <v>233</v>
      </c>
    </row>
    <row r="101" spans="1:16" ht="12.75">
      <c r="A101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177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66</v>
      </c>
      <c>
        <f>(M101*21)/100</f>
      </c>
      <c t="s">
        <v>27</v>
      </c>
    </row>
    <row r="102" spans="1:5" ht="12.75">
      <c r="A102" s="35" t="s">
        <v>56</v>
      </c>
      <c r="E102" s="39" t="s">
        <v>5</v>
      </c>
    </row>
    <row r="103" spans="1:5" ht="12.75">
      <c r="A103" s="35" t="s">
        <v>58</v>
      </c>
      <c r="E103" s="40" t="s">
        <v>237</v>
      </c>
    </row>
    <row r="104" spans="1:5" ht="127.5">
      <c r="A104" t="s">
        <v>60</v>
      </c>
      <c r="E104" s="39" t="s">
        <v>233</v>
      </c>
    </row>
    <row r="105" spans="1:16" ht="25.5">
      <c r="A105" t="s">
        <v>49</v>
      </c>
      <c s="34" t="s">
        <v>238</v>
      </c>
      <c s="34" t="s">
        <v>239</v>
      </c>
      <c s="35" t="s">
        <v>5</v>
      </c>
      <c s="6" t="s">
        <v>240</v>
      </c>
      <c s="36" t="s">
        <v>241</v>
      </c>
      <c s="37">
        <v>0.1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66</v>
      </c>
      <c>
        <f>(M105*21)/100</f>
      </c>
      <c t="s">
        <v>27</v>
      </c>
    </row>
    <row r="106" spans="1:5" ht="12.75">
      <c r="A106" s="35" t="s">
        <v>56</v>
      </c>
      <c r="E106" s="39" t="s">
        <v>5</v>
      </c>
    </row>
    <row r="107" spans="1:5" ht="12.75">
      <c r="A107" s="35" t="s">
        <v>58</v>
      </c>
      <c r="E107" s="40" t="s">
        <v>242</v>
      </c>
    </row>
    <row r="108" spans="1:5" ht="127.5">
      <c r="A108" t="s">
        <v>60</v>
      </c>
      <c r="E108" s="39" t="s">
        <v>243</v>
      </c>
    </row>
    <row r="109" spans="1:16" ht="12.75">
      <c r="A109" t="s">
        <v>49</v>
      </c>
      <c s="34" t="s">
        <v>244</v>
      </c>
      <c s="34" t="s">
        <v>245</v>
      </c>
      <c s="35" t="s">
        <v>5</v>
      </c>
      <c s="6" t="s">
        <v>246</v>
      </c>
      <c s="36" t="s">
        <v>65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66</v>
      </c>
      <c>
        <f>(M109*21)/100</f>
      </c>
      <c t="s">
        <v>27</v>
      </c>
    </row>
    <row r="110" spans="1:5" ht="12.75">
      <c r="A110" s="35" t="s">
        <v>56</v>
      </c>
      <c r="E110" s="39" t="s">
        <v>5</v>
      </c>
    </row>
    <row r="111" spans="1:5" ht="12.75">
      <c r="A111" s="35" t="s">
        <v>58</v>
      </c>
      <c r="E111" s="40" t="s">
        <v>247</v>
      </c>
    </row>
    <row r="112" spans="1:5" ht="102">
      <c r="A112" t="s">
        <v>60</v>
      </c>
      <c r="E112" s="39" t="s">
        <v>248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137</v>
      </c>
      <c s="41">
        <f>Rekapitulace!C12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137</v>
      </c>
      <c r="E4" s="26" t="s">
        <v>138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251</v>
      </c>
      <c r="E8" s="30" t="s">
        <v>250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78</v>
      </c>
      <c r="E9" s="33" t="s">
        <v>98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164</v>
      </c>
      <c s="35" t="s">
        <v>5</v>
      </c>
      <c s="6" t="s">
        <v>165</v>
      </c>
      <c s="36" t="s">
        <v>65</v>
      </c>
      <c s="37">
        <v>78.6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25.5">
      <c r="A12" s="35" t="s">
        <v>58</v>
      </c>
      <c r="E12" s="40" t="s">
        <v>252</v>
      </c>
    </row>
    <row r="13" spans="1:5" ht="89.25">
      <c r="A13" t="s">
        <v>60</v>
      </c>
      <c r="E13" s="39" t="s">
        <v>163</v>
      </c>
    </row>
    <row r="14" spans="1:16" ht="25.5">
      <c r="A14" t="s">
        <v>49</v>
      </c>
      <c s="34" t="s">
        <v>27</v>
      </c>
      <c s="34" t="s">
        <v>253</v>
      </c>
      <c s="35" t="s">
        <v>5</v>
      </c>
      <c s="6" t="s">
        <v>254</v>
      </c>
      <c s="36" t="s">
        <v>129</v>
      </c>
      <c s="37">
        <v>524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25.5">
      <c r="A16" s="35" t="s">
        <v>58</v>
      </c>
      <c r="E16" s="40" t="s">
        <v>255</v>
      </c>
    </row>
    <row r="17" spans="1:5" ht="255">
      <c r="A17" t="s">
        <v>60</v>
      </c>
      <c r="E17" s="39" t="s">
        <v>256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257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257</v>
      </c>
      <c r="E4" s="26" t="s">
        <v>258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COUNTIFS(L8:L325,"=0",A8:A325,"P")+COUNTIFS(L8:L325,"",A8:A325,"P")+SUM(Q8:Q325)</f>
      </c>
    </row>
    <row r="8" spans="1:13" ht="12.75">
      <c r="A8" t="s">
        <v>44</v>
      </c>
      <c r="C8" s="28" t="s">
        <v>261</v>
      </c>
      <c r="E8" s="30" t="s">
        <v>260</v>
      </c>
      <c r="J8" s="29">
        <f>0+J9+J58+J115+J148+J173+J238+J267+J276</f>
      </c>
      <c s="29">
        <f>0+K9+K58+K115+K148+K173+K238+K267+K276</f>
      </c>
      <c s="29">
        <f>0+L9+L58+L115+L148+L173+L238+L267+L276</f>
      </c>
      <c s="29">
        <f>0+M9+M58+M115+M148+M173+M238+M267+M276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50</v>
      </c>
      <c s="34" t="s">
        <v>262</v>
      </c>
      <c s="35" t="s">
        <v>5</v>
      </c>
      <c s="6" t="s">
        <v>263</v>
      </c>
      <c s="36" t="s">
        <v>89</v>
      </c>
      <c s="37">
        <v>330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264</v>
      </c>
    </row>
    <row r="13" spans="1:5" ht="12.75">
      <c r="A13" t="s">
        <v>60</v>
      </c>
      <c r="E13" s="39" t="s">
        <v>265</v>
      </c>
    </row>
    <row r="14" spans="1:16" ht="12.75">
      <c r="A14" t="s">
        <v>49</v>
      </c>
      <c s="34" t="s">
        <v>27</v>
      </c>
      <c s="34" t="s">
        <v>266</v>
      </c>
      <c s="35" t="s">
        <v>5</v>
      </c>
      <c s="6" t="s">
        <v>267</v>
      </c>
      <c s="36" t="s">
        <v>89</v>
      </c>
      <c s="37">
        <v>330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268</v>
      </c>
    </row>
    <row r="16" spans="1:5" ht="25.5">
      <c r="A16" s="35" t="s">
        <v>58</v>
      </c>
      <c r="E16" s="40" t="s">
        <v>269</v>
      </c>
    </row>
    <row r="17" spans="1:5" ht="12.75">
      <c r="A17" t="s">
        <v>60</v>
      </c>
      <c r="E17" s="39" t="s">
        <v>265</v>
      </c>
    </row>
    <row r="18" spans="1:16" ht="12.75">
      <c r="A18" t="s">
        <v>49</v>
      </c>
      <c s="34" t="s">
        <v>25</v>
      </c>
      <c s="34" t="s">
        <v>270</v>
      </c>
      <c s="35" t="s">
        <v>5</v>
      </c>
      <c s="6" t="s">
        <v>271</v>
      </c>
      <c s="36" t="s">
        <v>272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51">
      <c r="A19" s="35" t="s">
        <v>56</v>
      </c>
      <c r="E19" s="39" t="s">
        <v>273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265</v>
      </c>
    </row>
    <row r="22" spans="1:16" ht="12.75">
      <c r="A22" t="s">
        <v>49</v>
      </c>
      <c s="34" t="s">
        <v>73</v>
      </c>
      <c s="34" t="s">
        <v>274</v>
      </c>
      <c s="35" t="s">
        <v>5</v>
      </c>
      <c s="6" t="s">
        <v>275</v>
      </c>
      <c s="36" t="s">
        <v>272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56</v>
      </c>
      <c r="E23" s="39" t="s">
        <v>276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277</v>
      </c>
    </row>
    <row r="26" spans="1:16" ht="12.75">
      <c r="A26" t="s">
        <v>49</v>
      </c>
      <c s="34" t="s">
        <v>78</v>
      </c>
      <c s="34" t="s">
        <v>278</v>
      </c>
      <c s="35" t="s">
        <v>50</v>
      </c>
      <c s="6" t="s">
        <v>279</v>
      </c>
      <c s="36" t="s">
        <v>272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56</v>
      </c>
      <c r="E27" s="39" t="s">
        <v>280</v>
      </c>
    </row>
    <row r="28" spans="1:5" ht="12.75">
      <c r="A28" s="35" t="s">
        <v>58</v>
      </c>
      <c r="E28" s="40" t="s">
        <v>5</v>
      </c>
    </row>
    <row r="29" spans="1:5" ht="12.75">
      <c r="A29" t="s">
        <v>60</v>
      </c>
      <c r="E29" s="39" t="s">
        <v>277</v>
      </c>
    </row>
    <row r="30" spans="1:16" ht="12.75">
      <c r="A30" t="s">
        <v>49</v>
      </c>
      <c s="34" t="s">
        <v>26</v>
      </c>
      <c s="34" t="s">
        <v>278</v>
      </c>
      <c s="35" t="s">
        <v>27</v>
      </c>
      <c s="6" t="s">
        <v>279</v>
      </c>
      <c s="36" t="s">
        <v>272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38.25">
      <c r="A31" s="35" t="s">
        <v>56</v>
      </c>
      <c r="E31" s="39" t="s">
        <v>281</v>
      </c>
    </row>
    <row r="32" spans="1:5" ht="12.75">
      <c r="A32" s="35" t="s">
        <v>58</v>
      </c>
      <c r="E32" s="40" t="s">
        <v>5</v>
      </c>
    </row>
    <row r="33" spans="1:5" ht="12.75">
      <c r="A33" t="s">
        <v>60</v>
      </c>
      <c r="E33" s="39" t="s">
        <v>277</v>
      </c>
    </row>
    <row r="34" spans="1:16" ht="12.75">
      <c r="A34" t="s">
        <v>49</v>
      </c>
      <c s="34" t="s">
        <v>86</v>
      </c>
      <c s="34" t="s">
        <v>282</v>
      </c>
      <c s="35" t="s">
        <v>5</v>
      </c>
      <c s="6" t="s">
        <v>283</v>
      </c>
      <c s="36" t="s">
        <v>89</v>
      </c>
      <c s="37">
        <v>5696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63.75">
      <c r="A36" s="35" t="s">
        <v>58</v>
      </c>
      <c r="E36" s="40" t="s">
        <v>284</v>
      </c>
    </row>
    <row r="37" spans="1:5" ht="25.5">
      <c r="A37" t="s">
        <v>60</v>
      </c>
      <c r="E37" s="39" t="s">
        <v>285</v>
      </c>
    </row>
    <row r="38" spans="1:16" ht="38.25">
      <c r="A38" t="s">
        <v>49</v>
      </c>
      <c s="34" t="s">
        <v>93</v>
      </c>
      <c s="34" t="s">
        <v>51</v>
      </c>
      <c s="35" t="s">
        <v>52</v>
      </c>
      <c s="6" t="s">
        <v>286</v>
      </c>
      <c s="36" t="s">
        <v>54</v>
      </c>
      <c s="37">
        <v>5042.2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287</v>
      </c>
    </row>
    <row r="41" spans="1:5" ht="12.75">
      <c r="A41" t="s">
        <v>60</v>
      </c>
      <c r="E41" s="39" t="s">
        <v>61</v>
      </c>
    </row>
    <row r="42" spans="1:16" ht="25.5">
      <c r="A42" t="s">
        <v>49</v>
      </c>
      <c s="34" t="s">
        <v>99</v>
      </c>
      <c s="34" t="s">
        <v>141</v>
      </c>
      <c s="35" t="s">
        <v>142</v>
      </c>
      <c s="6" t="s">
        <v>288</v>
      </c>
      <c s="36" t="s">
        <v>54</v>
      </c>
      <c s="37">
        <v>1608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289</v>
      </c>
    </row>
    <row r="45" spans="1:5" ht="12.75">
      <c r="A45" t="s">
        <v>60</v>
      </c>
      <c r="E45" s="39" t="s">
        <v>61</v>
      </c>
    </row>
    <row r="46" spans="1:16" ht="25.5">
      <c r="A46" t="s">
        <v>49</v>
      </c>
      <c s="34" t="s">
        <v>104</v>
      </c>
      <c s="34" t="s">
        <v>290</v>
      </c>
      <c s="35" t="s">
        <v>291</v>
      </c>
      <c s="6" t="s">
        <v>292</v>
      </c>
      <c s="36" t="s">
        <v>54</v>
      </c>
      <c s="37">
        <v>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293</v>
      </c>
    </row>
    <row r="49" spans="1:5" ht="12.75">
      <c r="A49" t="s">
        <v>60</v>
      </c>
      <c r="E49" s="39" t="s">
        <v>61</v>
      </c>
    </row>
    <row r="50" spans="1:16" ht="25.5">
      <c r="A50" t="s">
        <v>49</v>
      </c>
      <c s="34" t="s">
        <v>109</v>
      </c>
      <c s="34" t="s">
        <v>294</v>
      </c>
      <c s="35" t="s">
        <v>295</v>
      </c>
      <c s="6" t="s">
        <v>296</v>
      </c>
      <c s="36" t="s">
        <v>54</v>
      </c>
      <c s="37">
        <v>5.3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297</v>
      </c>
    </row>
    <row r="53" spans="1:5" ht="12.75">
      <c r="A53" t="s">
        <v>60</v>
      </c>
      <c r="E53" s="39" t="s">
        <v>61</v>
      </c>
    </row>
    <row r="54" spans="1:16" ht="25.5">
      <c r="A54" t="s">
        <v>49</v>
      </c>
      <c s="34" t="s">
        <v>114</v>
      </c>
      <c s="34" t="s">
        <v>298</v>
      </c>
      <c s="35" t="s">
        <v>299</v>
      </c>
      <c s="6" t="s">
        <v>300</v>
      </c>
      <c s="36" t="s">
        <v>54</v>
      </c>
      <c s="37">
        <v>0.056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301</v>
      </c>
    </row>
    <row r="57" spans="1:5" ht="12.75">
      <c r="A57" t="s">
        <v>60</v>
      </c>
      <c r="E57" s="39" t="s">
        <v>61</v>
      </c>
    </row>
    <row r="58" spans="1:13" ht="12.75">
      <c r="A58" t="s">
        <v>46</v>
      </c>
      <c r="C58" s="31" t="s">
        <v>50</v>
      </c>
      <c r="E58" s="33" t="s">
        <v>62</v>
      </c>
      <c r="J58" s="32">
        <f>0</f>
      </c>
      <c s="32">
        <f>0</f>
      </c>
      <c s="32">
        <f>0+L59+L63+L67+L71+L75+L79+L83+L87+L91+L95+L99+L103+L107+L111</f>
      </c>
      <c s="32">
        <f>0+M59+M63+M67+M71+M75+M79+M83+M87+M91+M95+M99+M103+M107+M111</f>
      </c>
    </row>
    <row r="59" spans="1:16" ht="12.75">
      <c r="A59" t="s">
        <v>49</v>
      </c>
      <c s="34" t="s">
        <v>120</v>
      </c>
      <c s="34" t="s">
        <v>302</v>
      </c>
      <c s="35" t="s">
        <v>5</v>
      </c>
      <c s="6" t="s">
        <v>303</v>
      </c>
      <c s="36" t="s">
        <v>89</v>
      </c>
      <c s="37">
        <v>2200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2.75">
      <c r="A61" s="35" t="s">
        <v>58</v>
      </c>
      <c r="E61" s="40" t="s">
        <v>304</v>
      </c>
    </row>
    <row r="62" spans="1:5" ht="38.25">
      <c r="A62" t="s">
        <v>60</v>
      </c>
      <c r="E62" s="39" t="s">
        <v>305</v>
      </c>
    </row>
    <row r="63" spans="1:16" ht="12.75">
      <c r="A63" t="s">
        <v>49</v>
      </c>
      <c s="34" t="s">
        <v>126</v>
      </c>
      <c s="34" t="s">
        <v>306</v>
      </c>
      <c s="35" t="s">
        <v>5</v>
      </c>
      <c s="6" t="s">
        <v>307</v>
      </c>
      <c s="36" t="s">
        <v>177</v>
      </c>
      <c s="37">
        <v>26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12.75">
      <c r="A65" s="35" t="s">
        <v>58</v>
      </c>
      <c r="E65" s="40" t="s">
        <v>5</v>
      </c>
    </row>
    <row r="66" spans="1:5" ht="76.5">
      <c r="A66" t="s">
        <v>60</v>
      </c>
      <c r="E66" s="39" t="s">
        <v>308</v>
      </c>
    </row>
    <row r="67" spans="1:16" ht="12.75">
      <c r="A67" t="s">
        <v>49</v>
      </c>
      <c s="34" t="s">
        <v>132</v>
      </c>
      <c s="34" t="s">
        <v>309</v>
      </c>
      <c s="35" t="s">
        <v>5</v>
      </c>
      <c s="6" t="s">
        <v>310</v>
      </c>
      <c s="36" t="s">
        <v>177</v>
      </c>
      <c s="37">
        <v>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12.75">
      <c r="A69" s="35" t="s">
        <v>58</v>
      </c>
      <c r="E69" s="40" t="s">
        <v>5</v>
      </c>
    </row>
    <row r="70" spans="1:5" ht="76.5">
      <c r="A70" t="s">
        <v>60</v>
      </c>
      <c r="E70" s="39" t="s">
        <v>308</v>
      </c>
    </row>
    <row r="71" spans="1:16" ht="12.75">
      <c r="A71" t="s">
        <v>49</v>
      </c>
      <c s="34" t="s">
        <v>199</v>
      </c>
      <c s="34" t="s">
        <v>311</v>
      </c>
      <c s="35" t="s">
        <v>5</v>
      </c>
      <c s="6" t="s">
        <v>312</v>
      </c>
      <c s="36" t="s">
        <v>177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12.75">
      <c r="A73" s="35" t="s">
        <v>58</v>
      </c>
      <c r="E73" s="40" t="s">
        <v>5</v>
      </c>
    </row>
    <row r="74" spans="1:5" ht="76.5">
      <c r="A74" t="s">
        <v>60</v>
      </c>
      <c r="E74" s="39" t="s">
        <v>308</v>
      </c>
    </row>
    <row r="75" spans="1:16" ht="12.75">
      <c r="A75" t="s">
        <v>49</v>
      </c>
      <c s="34" t="s">
        <v>204</v>
      </c>
      <c s="34" t="s">
        <v>313</v>
      </c>
      <c s="35" t="s">
        <v>5</v>
      </c>
      <c s="6" t="s">
        <v>314</v>
      </c>
      <c s="36" t="s">
        <v>65</v>
      </c>
      <c s="37">
        <v>99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25.5">
      <c r="A77" s="35" t="s">
        <v>58</v>
      </c>
      <c r="E77" s="40" t="s">
        <v>315</v>
      </c>
    </row>
    <row r="78" spans="1:5" ht="38.25">
      <c r="A78" t="s">
        <v>60</v>
      </c>
      <c r="E78" s="39" t="s">
        <v>316</v>
      </c>
    </row>
    <row r="79" spans="1:16" ht="12.75">
      <c r="A79" t="s">
        <v>49</v>
      </c>
      <c s="34" t="s">
        <v>208</v>
      </c>
      <c s="34" t="s">
        <v>317</v>
      </c>
      <c s="35" t="s">
        <v>5</v>
      </c>
      <c s="6" t="s">
        <v>318</v>
      </c>
      <c s="36" t="s">
        <v>65</v>
      </c>
      <c s="37">
        <v>2660.2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56</v>
      </c>
      <c r="E80" s="39" t="s">
        <v>319</v>
      </c>
    </row>
    <row r="81" spans="1:5" ht="51">
      <c r="A81" s="35" t="s">
        <v>58</v>
      </c>
      <c r="E81" s="40" t="s">
        <v>320</v>
      </c>
    </row>
    <row r="82" spans="1:5" ht="306">
      <c r="A82" t="s">
        <v>60</v>
      </c>
      <c r="E82" s="39" t="s">
        <v>321</v>
      </c>
    </row>
    <row r="83" spans="1:16" ht="12.75">
      <c r="A83" t="s">
        <v>49</v>
      </c>
      <c s="34" t="s">
        <v>213</v>
      </c>
      <c s="34" t="s">
        <v>322</v>
      </c>
      <c s="35" t="s">
        <v>5</v>
      </c>
      <c s="6" t="s">
        <v>323</v>
      </c>
      <c s="36" t="s">
        <v>65</v>
      </c>
      <c s="37">
        <v>2487.8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56</v>
      </c>
      <c r="E84" s="39" t="s">
        <v>324</v>
      </c>
    </row>
    <row r="85" spans="1:5" ht="12.75">
      <c r="A85" s="35" t="s">
        <v>58</v>
      </c>
      <c r="E85" s="40" t="s">
        <v>325</v>
      </c>
    </row>
    <row r="86" spans="1:5" ht="318.75">
      <c r="A86" t="s">
        <v>60</v>
      </c>
      <c r="E86" s="39" t="s">
        <v>326</v>
      </c>
    </row>
    <row r="87" spans="1:16" ht="12.75">
      <c r="A87" t="s">
        <v>49</v>
      </c>
      <c s="34" t="s">
        <v>218</v>
      </c>
      <c s="34" t="s">
        <v>327</v>
      </c>
      <c s="35" t="s">
        <v>5</v>
      </c>
      <c s="6" t="s">
        <v>328</v>
      </c>
      <c s="36" t="s">
        <v>65</v>
      </c>
      <c s="37">
        <v>2660.2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38.25">
      <c r="A88" s="35" t="s">
        <v>56</v>
      </c>
      <c r="E88" s="39" t="s">
        <v>329</v>
      </c>
    </row>
    <row r="89" spans="1:5" ht="51">
      <c r="A89" s="35" t="s">
        <v>58</v>
      </c>
      <c r="E89" s="40" t="s">
        <v>320</v>
      </c>
    </row>
    <row r="90" spans="1:5" ht="318.75">
      <c r="A90" t="s">
        <v>60</v>
      </c>
      <c r="E90" s="39" t="s">
        <v>326</v>
      </c>
    </row>
    <row r="91" spans="1:16" ht="12.75">
      <c r="A91" t="s">
        <v>49</v>
      </c>
      <c s="34" t="s">
        <v>224</v>
      </c>
      <c s="34" t="s">
        <v>330</v>
      </c>
      <c s="35" t="s">
        <v>5</v>
      </c>
      <c s="6" t="s">
        <v>331</v>
      </c>
      <c s="36" t="s">
        <v>65</v>
      </c>
      <c s="37">
        <v>2324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25.5">
      <c r="A92" s="35" t="s">
        <v>56</v>
      </c>
      <c r="E92" s="39" t="s">
        <v>332</v>
      </c>
    </row>
    <row r="93" spans="1:5" ht="63.75">
      <c r="A93" s="35" t="s">
        <v>58</v>
      </c>
      <c r="E93" s="40" t="s">
        <v>333</v>
      </c>
    </row>
    <row r="94" spans="1:5" ht="267.75">
      <c r="A94" t="s">
        <v>60</v>
      </c>
      <c r="E94" s="39" t="s">
        <v>77</v>
      </c>
    </row>
    <row r="95" spans="1:16" ht="12.75">
      <c r="A95" t="s">
        <v>49</v>
      </c>
      <c s="34" t="s">
        <v>229</v>
      </c>
      <c s="34" t="s">
        <v>334</v>
      </c>
      <c s="35" t="s">
        <v>5</v>
      </c>
      <c s="6" t="s">
        <v>335</v>
      </c>
      <c s="36" t="s">
        <v>65</v>
      </c>
      <c s="37">
        <v>33.975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56</v>
      </c>
      <c r="E96" s="39" t="s">
        <v>336</v>
      </c>
    </row>
    <row r="97" spans="1:5" ht="114.75">
      <c r="A97" s="35" t="s">
        <v>58</v>
      </c>
      <c r="E97" s="40" t="s">
        <v>337</v>
      </c>
    </row>
    <row r="98" spans="1:5" ht="229.5">
      <c r="A98" t="s">
        <v>60</v>
      </c>
      <c r="E98" s="39" t="s">
        <v>338</v>
      </c>
    </row>
    <row r="99" spans="1:16" ht="12.75">
      <c r="A99" t="s">
        <v>49</v>
      </c>
      <c s="34" t="s">
        <v>234</v>
      </c>
      <c s="34" t="s">
        <v>339</v>
      </c>
      <c s="35" t="s">
        <v>5</v>
      </c>
      <c s="6" t="s">
        <v>340</v>
      </c>
      <c s="36" t="s">
        <v>89</v>
      </c>
      <c s="37">
        <v>5296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56</v>
      </c>
      <c r="E100" s="39" t="s">
        <v>5</v>
      </c>
    </row>
    <row r="101" spans="1:5" ht="51">
      <c r="A101" s="35" t="s">
        <v>58</v>
      </c>
      <c r="E101" s="40" t="s">
        <v>341</v>
      </c>
    </row>
    <row r="102" spans="1:5" ht="38.25">
      <c r="A102" t="s">
        <v>60</v>
      </c>
      <c r="E102" s="39" t="s">
        <v>342</v>
      </c>
    </row>
    <row r="103" spans="1:16" ht="12.75">
      <c r="A103" t="s">
        <v>49</v>
      </c>
      <c s="34" t="s">
        <v>238</v>
      </c>
      <c s="34" t="s">
        <v>343</v>
      </c>
      <c s="35" t="s">
        <v>5</v>
      </c>
      <c s="6" t="s">
        <v>344</v>
      </c>
      <c s="36" t="s">
        <v>65</v>
      </c>
      <c s="37">
        <v>99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56</v>
      </c>
      <c r="E104" s="39" t="s">
        <v>5</v>
      </c>
    </row>
    <row r="105" spans="1:5" ht="25.5">
      <c r="A105" s="35" t="s">
        <v>58</v>
      </c>
      <c r="E105" s="40" t="s">
        <v>345</v>
      </c>
    </row>
    <row r="106" spans="1:5" ht="38.25">
      <c r="A106" t="s">
        <v>60</v>
      </c>
      <c r="E106" s="39" t="s">
        <v>346</v>
      </c>
    </row>
    <row r="107" spans="1:16" ht="12.75">
      <c r="A107" t="s">
        <v>49</v>
      </c>
      <c s="34" t="s">
        <v>244</v>
      </c>
      <c s="34" t="s">
        <v>347</v>
      </c>
      <c s="35" t="s">
        <v>5</v>
      </c>
      <c s="6" t="s">
        <v>348</v>
      </c>
      <c s="36" t="s">
        <v>89</v>
      </c>
      <c s="37">
        <v>330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56</v>
      </c>
      <c r="E108" s="39" t="s">
        <v>5</v>
      </c>
    </row>
    <row r="109" spans="1:5" ht="25.5">
      <c r="A109" s="35" t="s">
        <v>58</v>
      </c>
      <c r="E109" s="40" t="s">
        <v>349</v>
      </c>
    </row>
    <row r="110" spans="1:5" ht="25.5">
      <c r="A110" t="s">
        <v>60</v>
      </c>
      <c r="E110" s="39" t="s">
        <v>350</v>
      </c>
    </row>
    <row r="111" spans="1:16" ht="25.5">
      <c r="A111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177</v>
      </c>
      <c s="37">
        <v>33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56</v>
      </c>
      <c r="E112" s="39" t="s">
        <v>354</v>
      </c>
    </row>
    <row r="113" spans="1:5" ht="12.75">
      <c r="A113" s="35" t="s">
        <v>58</v>
      </c>
      <c r="E113" s="40" t="s">
        <v>5</v>
      </c>
    </row>
    <row r="114" spans="1:5" ht="114.75">
      <c r="A114" t="s">
        <v>60</v>
      </c>
      <c r="E114" s="39" t="s">
        <v>355</v>
      </c>
    </row>
    <row r="115" spans="1:13" ht="12.75">
      <c r="A115" t="s">
        <v>46</v>
      </c>
      <c r="C115" s="31" t="s">
        <v>27</v>
      </c>
      <c r="E115" s="33" t="s">
        <v>356</v>
      </c>
      <c r="J115" s="32">
        <f>0</f>
      </c>
      <c s="32">
        <f>0</f>
      </c>
      <c s="32">
        <f>0+L116+L120+L124+L128+L132+L136+L140+L144</f>
      </c>
      <c s="32">
        <f>0+M116+M120+M124+M128+M132+M136+M140+M144</f>
      </c>
    </row>
    <row r="116" spans="1:16" ht="12.75">
      <c r="A116" t="s">
        <v>49</v>
      </c>
      <c s="34" t="s">
        <v>357</v>
      </c>
      <c s="34" t="s">
        <v>358</v>
      </c>
      <c s="35" t="s">
        <v>5</v>
      </c>
      <c s="6" t="s">
        <v>359</v>
      </c>
      <c s="36" t="s">
        <v>129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66</v>
      </c>
      <c>
        <f>(M116*21)/100</f>
      </c>
      <c t="s">
        <v>27</v>
      </c>
    </row>
    <row r="117" spans="1:5" ht="12.75">
      <c r="A117" s="35" t="s">
        <v>56</v>
      </c>
      <c r="E117" s="39" t="s">
        <v>360</v>
      </c>
    </row>
    <row r="118" spans="1:5" ht="12.75">
      <c r="A118" s="35" t="s">
        <v>58</v>
      </c>
      <c r="E118" s="40" t="s">
        <v>361</v>
      </c>
    </row>
    <row r="119" spans="1:5" ht="165.75">
      <c r="A119" t="s">
        <v>60</v>
      </c>
      <c r="E119" s="39" t="s">
        <v>362</v>
      </c>
    </row>
    <row r="120" spans="1:16" ht="12.75">
      <c r="A120" t="s">
        <v>49</v>
      </c>
      <c s="34" t="s">
        <v>363</v>
      </c>
      <c s="34" t="s">
        <v>364</v>
      </c>
      <c s="35" t="s">
        <v>5</v>
      </c>
      <c s="6" t="s">
        <v>365</v>
      </c>
      <c s="36" t="s">
        <v>65</v>
      </c>
      <c s="37">
        <v>194.429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66</v>
      </c>
      <c>
        <f>(M120*21)/100</f>
      </c>
      <c t="s">
        <v>27</v>
      </c>
    </row>
    <row r="121" spans="1:5" ht="12.75">
      <c r="A121" s="35" t="s">
        <v>56</v>
      </c>
      <c r="E121" s="39" t="s">
        <v>366</v>
      </c>
    </row>
    <row r="122" spans="1:5" ht="38.25">
      <c r="A122" s="35" t="s">
        <v>58</v>
      </c>
      <c r="E122" s="40" t="s">
        <v>367</v>
      </c>
    </row>
    <row r="123" spans="1:5" ht="409.5">
      <c r="A123" t="s">
        <v>60</v>
      </c>
      <c r="E123" s="39" t="s">
        <v>368</v>
      </c>
    </row>
    <row r="124" spans="1:16" ht="12.75">
      <c r="A124" t="s">
        <v>49</v>
      </c>
      <c s="34" t="s">
        <v>369</v>
      </c>
      <c s="34" t="s">
        <v>370</v>
      </c>
      <c s="35" t="s">
        <v>5</v>
      </c>
      <c s="6" t="s">
        <v>371</v>
      </c>
      <c s="36" t="s">
        <v>54</v>
      </c>
      <c s="37">
        <v>23.1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66</v>
      </c>
      <c>
        <f>(M124*21)/100</f>
      </c>
      <c t="s">
        <v>27</v>
      </c>
    </row>
    <row r="125" spans="1:5" ht="12.75">
      <c r="A125" s="35" t="s">
        <v>56</v>
      </c>
      <c r="E125" s="39" t="s">
        <v>5</v>
      </c>
    </row>
    <row r="126" spans="1:5" ht="12.75">
      <c r="A126" s="35" t="s">
        <v>58</v>
      </c>
      <c r="E126" s="40" t="s">
        <v>372</v>
      </c>
    </row>
    <row r="127" spans="1:5" ht="267.75">
      <c r="A127" t="s">
        <v>60</v>
      </c>
      <c r="E127" s="39" t="s">
        <v>373</v>
      </c>
    </row>
    <row r="128" spans="1:16" ht="12.75">
      <c r="A128" t="s">
        <v>49</v>
      </c>
      <c s="34" t="s">
        <v>374</v>
      </c>
      <c s="34" t="s">
        <v>375</v>
      </c>
      <c s="35" t="s">
        <v>5</v>
      </c>
      <c s="6" t="s">
        <v>376</v>
      </c>
      <c s="36" t="s">
        <v>54</v>
      </c>
      <c s="37">
        <v>1.244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66</v>
      </c>
      <c>
        <f>(M128*21)/100</f>
      </c>
      <c t="s">
        <v>27</v>
      </c>
    </row>
    <row r="129" spans="1:5" ht="12.75">
      <c r="A129" s="35" t="s">
        <v>56</v>
      </c>
      <c r="E129" s="39" t="s">
        <v>377</v>
      </c>
    </row>
    <row r="130" spans="1:5" ht="12.75">
      <c r="A130" s="35" t="s">
        <v>58</v>
      </c>
      <c r="E130" s="40" t="s">
        <v>378</v>
      </c>
    </row>
    <row r="131" spans="1:5" ht="267.75">
      <c r="A131" t="s">
        <v>60</v>
      </c>
      <c r="E131" s="39" t="s">
        <v>373</v>
      </c>
    </row>
    <row r="132" spans="1:16" ht="12.75">
      <c r="A132" t="s">
        <v>49</v>
      </c>
      <c s="34" t="s">
        <v>379</v>
      </c>
      <c s="34" t="s">
        <v>380</v>
      </c>
      <c s="35" t="s">
        <v>5</v>
      </c>
      <c s="6" t="s">
        <v>381</v>
      </c>
      <c s="36" t="s">
        <v>129</v>
      </c>
      <c s="37">
        <v>272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66</v>
      </c>
      <c>
        <f>(M132*21)/100</f>
      </c>
      <c t="s">
        <v>27</v>
      </c>
    </row>
    <row r="133" spans="1:5" ht="12.75">
      <c r="A133" s="35" t="s">
        <v>56</v>
      </c>
      <c r="E133" s="39" t="s">
        <v>5</v>
      </c>
    </row>
    <row r="134" spans="1:5" ht="38.25">
      <c r="A134" s="35" t="s">
        <v>58</v>
      </c>
      <c r="E134" s="40" t="s">
        <v>382</v>
      </c>
    </row>
    <row r="135" spans="1:5" ht="191.25">
      <c r="A135" t="s">
        <v>60</v>
      </c>
      <c r="E135" s="39" t="s">
        <v>383</v>
      </c>
    </row>
    <row r="136" spans="1:16" ht="12.75">
      <c r="A136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129</v>
      </c>
      <c s="37">
        <v>30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66</v>
      </c>
      <c>
        <f>(M136*21)/100</f>
      </c>
      <c t="s">
        <v>27</v>
      </c>
    </row>
    <row r="137" spans="1:5" ht="12.75">
      <c r="A137" s="35" t="s">
        <v>56</v>
      </c>
      <c r="E137" s="39" t="s">
        <v>387</v>
      </c>
    </row>
    <row r="138" spans="1:5" ht="12.75">
      <c r="A138" s="35" t="s">
        <v>58</v>
      </c>
      <c r="E138" s="40" t="s">
        <v>388</v>
      </c>
    </row>
    <row r="139" spans="1:5" ht="191.25">
      <c r="A139" t="s">
        <v>60</v>
      </c>
      <c r="E139" s="39" t="s">
        <v>383</v>
      </c>
    </row>
    <row r="140" spans="1:16" ht="12.75">
      <c r="A140" t="s">
        <v>49</v>
      </c>
      <c s="34" t="s">
        <v>389</v>
      </c>
      <c s="34" t="s">
        <v>390</v>
      </c>
      <c s="35" t="s">
        <v>5</v>
      </c>
      <c s="6" t="s">
        <v>391</v>
      </c>
      <c s="36" t="s">
        <v>65</v>
      </c>
      <c s="37">
        <v>172.3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66</v>
      </c>
      <c>
        <f>(M140*21)/100</f>
      </c>
      <c t="s">
        <v>27</v>
      </c>
    </row>
    <row r="141" spans="1:5" ht="12.75">
      <c r="A141" s="35" t="s">
        <v>56</v>
      </c>
      <c r="E141" s="39" t="s">
        <v>392</v>
      </c>
    </row>
    <row r="142" spans="1:5" ht="12.75">
      <c r="A142" s="35" t="s">
        <v>58</v>
      </c>
      <c r="E142" s="40" t="s">
        <v>393</v>
      </c>
    </row>
    <row r="143" spans="1:5" ht="369.75">
      <c r="A143" t="s">
        <v>60</v>
      </c>
      <c r="E143" s="39" t="s">
        <v>394</v>
      </c>
    </row>
    <row r="144" spans="1:16" ht="12.75">
      <c r="A144" t="s">
        <v>49</v>
      </c>
      <c s="34" t="s">
        <v>395</v>
      </c>
      <c s="34" t="s">
        <v>396</v>
      </c>
      <c s="35" t="s">
        <v>5</v>
      </c>
      <c s="6" t="s">
        <v>397</v>
      </c>
      <c s="36" t="s">
        <v>54</v>
      </c>
      <c s="37">
        <v>21.13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66</v>
      </c>
      <c>
        <f>(M144*21)/100</f>
      </c>
      <c t="s">
        <v>27</v>
      </c>
    </row>
    <row r="145" spans="1:5" ht="12.75">
      <c r="A145" s="35" t="s">
        <v>56</v>
      </c>
      <c r="E145" s="39" t="s">
        <v>5</v>
      </c>
    </row>
    <row r="146" spans="1:5" ht="12.75">
      <c r="A146" s="35" t="s">
        <v>58</v>
      </c>
      <c r="E146" s="40" t="s">
        <v>398</v>
      </c>
    </row>
    <row r="147" spans="1:5" ht="267.75">
      <c r="A147" t="s">
        <v>60</v>
      </c>
      <c r="E147" s="39" t="s">
        <v>399</v>
      </c>
    </row>
    <row r="148" spans="1:13" ht="12.75">
      <c r="A148" t="s">
        <v>46</v>
      </c>
      <c r="C148" s="31" t="s">
        <v>25</v>
      </c>
      <c r="E148" s="33" t="s">
        <v>400</v>
      </c>
      <c r="J148" s="32">
        <f>0</f>
      </c>
      <c s="32">
        <f>0</f>
      </c>
      <c s="32">
        <f>0+L149+L153+L157+L161+L165+L169</f>
      </c>
      <c s="32">
        <f>0+M149+M153+M157+M161+M165+M169</f>
      </c>
    </row>
    <row r="149" spans="1:16" ht="12.75">
      <c r="A149" t="s">
        <v>49</v>
      </c>
      <c s="34" t="s">
        <v>401</v>
      </c>
      <c s="34" t="s">
        <v>402</v>
      </c>
      <c s="35" t="s">
        <v>5</v>
      </c>
      <c s="6" t="s">
        <v>403</v>
      </c>
      <c s="36" t="s">
        <v>65</v>
      </c>
      <c s="37">
        <v>24.4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66</v>
      </c>
      <c>
        <f>(M149*21)/100</f>
      </c>
      <c t="s">
        <v>27</v>
      </c>
    </row>
    <row r="150" spans="1:5" ht="12.75">
      <c r="A150" s="35" t="s">
        <v>56</v>
      </c>
      <c r="E150" s="39" t="s">
        <v>5</v>
      </c>
    </row>
    <row r="151" spans="1:5" ht="12.75">
      <c r="A151" s="35" t="s">
        <v>58</v>
      </c>
      <c r="E151" s="40" t="s">
        <v>404</v>
      </c>
    </row>
    <row r="152" spans="1:5" ht="382.5">
      <c r="A152" t="s">
        <v>60</v>
      </c>
      <c r="E152" s="39" t="s">
        <v>405</v>
      </c>
    </row>
    <row r="153" spans="1:16" ht="12.75">
      <c r="A153" t="s">
        <v>49</v>
      </c>
      <c s="34" t="s">
        <v>406</v>
      </c>
      <c s="34" t="s">
        <v>407</v>
      </c>
      <c s="35" t="s">
        <v>5</v>
      </c>
      <c s="6" t="s">
        <v>408</v>
      </c>
      <c s="36" t="s">
        <v>54</v>
      </c>
      <c s="37">
        <v>2.96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66</v>
      </c>
      <c>
        <f>(M153*21)/100</f>
      </c>
      <c t="s">
        <v>27</v>
      </c>
    </row>
    <row r="154" spans="1:5" ht="12.75">
      <c r="A154" s="35" t="s">
        <v>56</v>
      </c>
      <c r="E154" s="39" t="s">
        <v>409</v>
      </c>
    </row>
    <row r="155" spans="1:5" ht="12.75">
      <c r="A155" s="35" t="s">
        <v>58</v>
      </c>
      <c r="E155" s="40" t="s">
        <v>410</v>
      </c>
    </row>
    <row r="156" spans="1:5" ht="242.25">
      <c r="A156" t="s">
        <v>60</v>
      </c>
      <c r="E156" s="39" t="s">
        <v>411</v>
      </c>
    </row>
    <row r="157" spans="1:16" ht="12.75">
      <c r="A157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65</v>
      </c>
      <c s="37">
        <v>160.7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66</v>
      </c>
      <c>
        <f>(M157*21)/100</f>
      </c>
      <c t="s">
        <v>27</v>
      </c>
    </row>
    <row r="158" spans="1:5" ht="12.75">
      <c r="A158" s="35" t="s">
        <v>56</v>
      </c>
      <c r="E158" s="39" t="s">
        <v>415</v>
      </c>
    </row>
    <row r="159" spans="1:5" ht="51">
      <c r="A159" s="35" t="s">
        <v>58</v>
      </c>
      <c r="E159" s="40" t="s">
        <v>416</v>
      </c>
    </row>
    <row r="160" spans="1:5" ht="369.75">
      <c r="A160" t="s">
        <v>60</v>
      </c>
      <c r="E160" s="39" t="s">
        <v>417</v>
      </c>
    </row>
    <row r="161" spans="1:16" ht="12.75">
      <c r="A161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65</v>
      </c>
      <c s="37">
        <v>2.8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66</v>
      </c>
      <c>
        <f>(M161*21)/100</f>
      </c>
      <c t="s">
        <v>27</v>
      </c>
    </row>
    <row r="162" spans="1:5" ht="12.75">
      <c r="A162" s="35" t="s">
        <v>56</v>
      </c>
      <c r="E162" s="39" t="s">
        <v>421</v>
      </c>
    </row>
    <row r="163" spans="1:5" ht="12.75">
      <c r="A163" s="35" t="s">
        <v>58</v>
      </c>
      <c r="E163" s="40" t="s">
        <v>422</v>
      </c>
    </row>
    <row r="164" spans="1:5" ht="369.75">
      <c r="A164" t="s">
        <v>60</v>
      </c>
      <c r="E164" s="39" t="s">
        <v>417</v>
      </c>
    </row>
    <row r="165" spans="1:16" ht="12.75">
      <c r="A165" t="s">
        <v>49</v>
      </c>
      <c s="34" t="s">
        <v>423</v>
      </c>
      <c s="34" t="s">
        <v>424</v>
      </c>
      <c s="35" t="s">
        <v>5</v>
      </c>
      <c s="6" t="s">
        <v>425</v>
      </c>
      <c s="36" t="s">
        <v>54</v>
      </c>
      <c s="37">
        <v>18.5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66</v>
      </c>
      <c>
        <f>(M165*21)/100</f>
      </c>
      <c t="s">
        <v>27</v>
      </c>
    </row>
    <row r="166" spans="1:5" ht="12.75">
      <c r="A166" s="35" t="s">
        <v>56</v>
      </c>
      <c r="E166" s="39" t="s">
        <v>5</v>
      </c>
    </row>
    <row r="167" spans="1:5" ht="38.25">
      <c r="A167" s="35" t="s">
        <v>58</v>
      </c>
      <c r="E167" s="40" t="s">
        <v>426</v>
      </c>
    </row>
    <row r="168" spans="1:5" ht="267.75">
      <c r="A168" t="s">
        <v>60</v>
      </c>
      <c r="E168" s="39" t="s">
        <v>399</v>
      </c>
    </row>
    <row r="169" spans="1:16" ht="12.75">
      <c r="A169" t="s">
        <v>49</v>
      </c>
      <c s="34" t="s">
        <v>427</v>
      </c>
      <c s="34" t="s">
        <v>428</v>
      </c>
      <c s="35" t="s">
        <v>5</v>
      </c>
      <c s="6" t="s">
        <v>429</v>
      </c>
      <c s="36" t="s">
        <v>430</v>
      </c>
      <c s="37">
        <v>2307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55</v>
      </c>
      <c>
        <f>(M169*21)/100</f>
      </c>
      <c t="s">
        <v>27</v>
      </c>
    </row>
    <row r="170" spans="1:5" ht="12.75">
      <c r="A170" s="35" t="s">
        <v>56</v>
      </c>
      <c r="E170" s="39" t="s">
        <v>431</v>
      </c>
    </row>
    <row r="171" spans="1:5" ht="12.75">
      <c r="A171" s="35" t="s">
        <v>58</v>
      </c>
      <c r="E171" s="40" t="s">
        <v>432</v>
      </c>
    </row>
    <row r="172" spans="1:5" ht="293.25">
      <c r="A172" t="s">
        <v>60</v>
      </c>
      <c r="E172" s="39" t="s">
        <v>433</v>
      </c>
    </row>
    <row r="173" spans="1:13" ht="12.75">
      <c r="A173" t="s">
        <v>46</v>
      </c>
      <c r="C173" s="31" t="s">
        <v>73</v>
      </c>
      <c r="E173" s="33" t="s">
        <v>92</v>
      </c>
      <c r="J173" s="32">
        <f>0</f>
      </c>
      <c s="32">
        <f>0</f>
      </c>
      <c s="32">
        <f>0+L174+L178+L182+L186+L190+L194+L198+L202+L206+L210+L214+L218+L222+L226+L230+L234</f>
      </c>
      <c s="32">
        <f>0+M174+M178+M182+M186+M190+M194+M198+M202+M206+M210+M214+M218+M222+M226+M230+M234</f>
      </c>
    </row>
    <row r="174" spans="1:16" ht="12.75">
      <c r="A174" t="s">
        <v>49</v>
      </c>
      <c s="34" t="s">
        <v>434</v>
      </c>
      <c s="34" t="s">
        <v>435</v>
      </c>
      <c s="35" t="s">
        <v>5</v>
      </c>
      <c s="6" t="s">
        <v>436</v>
      </c>
      <c s="36" t="s">
        <v>54</v>
      </c>
      <c s="37">
        <v>0.221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66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12.75">
      <c r="A176" s="35" t="s">
        <v>58</v>
      </c>
      <c r="E176" s="40" t="s">
        <v>5</v>
      </c>
    </row>
    <row r="177" spans="1:5" ht="293.25">
      <c r="A177" t="s">
        <v>60</v>
      </c>
      <c r="E177" s="39" t="s">
        <v>433</v>
      </c>
    </row>
    <row r="178" spans="1:16" ht="12.75">
      <c r="A178" t="s">
        <v>49</v>
      </c>
      <c s="34" t="s">
        <v>437</v>
      </c>
      <c s="34" t="s">
        <v>438</v>
      </c>
      <c s="35" t="s">
        <v>5</v>
      </c>
      <c s="6" t="s">
        <v>439</v>
      </c>
      <c s="36" t="s">
        <v>177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66</v>
      </c>
      <c>
        <f>(M178*21)/100</f>
      </c>
      <c t="s">
        <v>27</v>
      </c>
    </row>
    <row r="179" spans="1:5" ht="12.75">
      <c r="A179" s="35" t="s">
        <v>56</v>
      </c>
      <c r="E179" s="39" t="s">
        <v>440</v>
      </c>
    </row>
    <row r="180" spans="1:5" ht="12.75">
      <c r="A180" s="35" t="s">
        <v>58</v>
      </c>
      <c r="E180" s="40" t="s">
        <v>5</v>
      </c>
    </row>
    <row r="181" spans="1:5" ht="229.5">
      <c r="A181" t="s">
        <v>60</v>
      </c>
      <c r="E181" s="39" t="s">
        <v>441</v>
      </c>
    </row>
    <row r="182" spans="1:16" ht="12.75">
      <c r="A182" t="s">
        <v>49</v>
      </c>
      <c s="34" t="s">
        <v>442</v>
      </c>
      <c s="34" t="s">
        <v>443</v>
      </c>
      <c s="35" t="s">
        <v>5</v>
      </c>
      <c s="6" t="s">
        <v>444</v>
      </c>
      <c s="36" t="s">
        <v>177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66</v>
      </c>
      <c>
        <f>(M182*21)/100</f>
      </c>
      <c t="s">
        <v>27</v>
      </c>
    </row>
    <row r="183" spans="1:5" ht="12.75">
      <c r="A183" s="35" t="s">
        <v>56</v>
      </c>
      <c r="E183" s="39" t="s">
        <v>440</v>
      </c>
    </row>
    <row r="184" spans="1:5" ht="12.75">
      <c r="A184" s="35" t="s">
        <v>58</v>
      </c>
      <c r="E184" s="40" t="s">
        <v>5</v>
      </c>
    </row>
    <row r="185" spans="1:5" ht="229.5">
      <c r="A185" t="s">
        <v>60</v>
      </c>
      <c r="E185" s="39" t="s">
        <v>441</v>
      </c>
    </row>
    <row r="186" spans="1:16" ht="12.75">
      <c r="A186" t="s">
        <v>49</v>
      </c>
      <c s="34" t="s">
        <v>445</v>
      </c>
      <c s="34" t="s">
        <v>446</v>
      </c>
      <c s="35" t="s">
        <v>5</v>
      </c>
      <c s="6" t="s">
        <v>447</v>
      </c>
      <c s="36" t="s">
        <v>177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66</v>
      </c>
      <c>
        <f>(M186*21)/100</f>
      </c>
      <c t="s">
        <v>27</v>
      </c>
    </row>
    <row r="187" spans="1:5" ht="12.75">
      <c r="A187" s="35" t="s">
        <v>56</v>
      </c>
      <c r="E187" s="39" t="s">
        <v>440</v>
      </c>
    </row>
    <row r="188" spans="1:5" ht="12.75">
      <c r="A188" s="35" t="s">
        <v>58</v>
      </c>
      <c r="E188" s="40" t="s">
        <v>5</v>
      </c>
    </row>
    <row r="189" spans="1:5" ht="229.5">
      <c r="A189" t="s">
        <v>60</v>
      </c>
      <c r="E189" s="39" t="s">
        <v>441</v>
      </c>
    </row>
    <row r="190" spans="1:16" ht="12.75">
      <c r="A190" t="s">
        <v>49</v>
      </c>
      <c s="34" t="s">
        <v>448</v>
      </c>
      <c s="34" t="s">
        <v>449</v>
      </c>
      <c s="35" t="s">
        <v>5</v>
      </c>
      <c s="6" t="s">
        <v>450</v>
      </c>
      <c s="36" t="s">
        <v>65</v>
      </c>
      <c s="37">
        <v>352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66</v>
      </c>
      <c>
        <f>(M190*21)/100</f>
      </c>
      <c t="s">
        <v>27</v>
      </c>
    </row>
    <row r="191" spans="1:5" ht="12.75">
      <c r="A191" s="35" t="s">
        <v>56</v>
      </c>
      <c r="E191" s="39" t="s">
        <v>451</v>
      </c>
    </row>
    <row r="192" spans="1:5" ht="12.75">
      <c r="A192" s="35" t="s">
        <v>58</v>
      </c>
      <c r="E192" s="40" t="s">
        <v>452</v>
      </c>
    </row>
    <row r="193" spans="1:5" ht="369.75">
      <c r="A193" t="s">
        <v>60</v>
      </c>
      <c r="E193" s="39" t="s">
        <v>417</v>
      </c>
    </row>
    <row r="194" spans="1:16" ht="12.75">
      <c r="A194" t="s">
        <v>49</v>
      </c>
      <c s="34" t="s">
        <v>453</v>
      </c>
      <c s="34" t="s">
        <v>454</v>
      </c>
      <c s="35" t="s">
        <v>5</v>
      </c>
      <c s="6" t="s">
        <v>455</v>
      </c>
      <c s="36" t="s">
        <v>65</v>
      </c>
      <c s="37">
        <v>49.577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66</v>
      </c>
      <c>
        <f>(M194*21)/100</f>
      </c>
      <c t="s">
        <v>27</v>
      </c>
    </row>
    <row r="195" spans="1:5" ht="12.75">
      <c r="A195" s="35" t="s">
        <v>56</v>
      </c>
      <c r="E195" s="39" t="s">
        <v>5</v>
      </c>
    </row>
    <row r="196" spans="1:5" ht="63.75">
      <c r="A196" s="35" t="s">
        <v>58</v>
      </c>
      <c r="E196" s="40" t="s">
        <v>456</v>
      </c>
    </row>
    <row r="197" spans="1:5" ht="369.75">
      <c r="A197" t="s">
        <v>60</v>
      </c>
      <c r="E197" s="39" t="s">
        <v>417</v>
      </c>
    </row>
    <row r="198" spans="1:16" ht="12.75">
      <c r="A198" t="s">
        <v>49</v>
      </c>
      <c s="34" t="s">
        <v>457</v>
      </c>
      <c s="34" t="s">
        <v>458</v>
      </c>
      <c s="35" t="s">
        <v>5</v>
      </c>
      <c s="6" t="s">
        <v>459</v>
      </c>
      <c s="36" t="s">
        <v>65</v>
      </c>
      <c s="37">
        <v>25.655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66</v>
      </c>
      <c>
        <f>(M198*21)/100</f>
      </c>
      <c t="s">
        <v>27</v>
      </c>
    </row>
    <row r="199" spans="1:5" ht="12.75">
      <c r="A199" s="35" t="s">
        <v>56</v>
      </c>
      <c r="E199" s="39" t="s">
        <v>460</v>
      </c>
    </row>
    <row r="200" spans="1:5" ht="63.75">
      <c r="A200" s="35" t="s">
        <v>58</v>
      </c>
      <c r="E200" s="40" t="s">
        <v>461</v>
      </c>
    </row>
    <row r="201" spans="1:5" ht="369.75">
      <c r="A201" t="s">
        <v>60</v>
      </c>
      <c r="E201" s="39" t="s">
        <v>417</v>
      </c>
    </row>
    <row r="202" spans="1:16" ht="12.75">
      <c r="A202" t="s">
        <v>49</v>
      </c>
      <c s="34" t="s">
        <v>462</v>
      </c>
      <c s="34" t="s">
        <v>463</v>
      </c>
      <c s="35" t="s">
        <v>5</v>
      </c>
      <c s="6" t="s">
        <v>464</v>
      </c>
      <c s="36" t="s">
        <v>65</v>
      </c>
      <c s="37">
        <v>0.915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66</v>
      </c>
      <c>
        <f>(M202*21)/100</f>
      </c>
      <c t="s">
        <v>27</v>
      </c>
    </row>
    <row r="203" spans="1:5" ht="12.75">
      <c r="A203" s="35" t="s">
        <v>56</v>
      </c>
      <c r="E203" s="39" t="s">
        <v>465</v>
      </c>
    </row>
    <row r="204" spans="1:5" ht="12.75">
      <c r="A204" s="35" t="s">
        <v>58</v>
      </c>
      <c r="E204" s="40" t="s">
        <v>466</v>
      </c>
    </row>
    <row r="205" spans="1:5" ht="369.75">
      <c r="A205" t="s">
        <v>60</v>
      </c>
      <c r="E205" s="39" t="s">
        <v>417</v>
      </c>
    </row>
    <row r="206" spans="1:16" ht="12.75">
      <c r="A206" t="s">
        <v>49</v>
      </c>
      <c s="34" t="s">
        <v>467</v>
      </c>
      <c s="34" t="s">
        <v>468</v>
      </c>
      <c s="35" t="s">
        <v>5</v>
      </c>
      <c s="6" t="s">
        <v>469</v>
      </c>
      <c s="36" t="s">
        <v>65</v>
      </c>
      <c s="37">
        <v>0.8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66</v>
      </c>
      <c>
        <f>(M206*21)/100</f>
      </c>
      <c t="s">
        <v>27</v>
      </c>
    </row>
    <row r="207" spans="1:5" ht="12.75">
      <c r="A207" s="35" t="s">
        <v>56</v>
      </c>
      <c r="E207" s="39" t="s">
        <v>470</v>
      </c>
    </row>
    <row r="208" spans="1:5" ht="12.75">
      <c r="A208" s="35" t="s">
        <v>58</v>
      </c>
      <c r="E208" s="40" t="s">
        <v>471</v>
      </c>
    </row>
    <row r="209" spans="1:5" ht="38.25">
      <c r="A209" t="s">
        <v>60</v>
      </c>
      <c r="E209" s="39" t="s">
        <v>472</v>
      </c>
    </row>
    <row r="210" spans="1:16" ht="12.75">
      <c r="A210" t="s">
        <v>49</v>
      </c>
      <c s="34" t="s">
        <v>473</v>
      </c>
      <c s="34" t="s">
        <v>474</v>
      </c>
      <c s="35" t="s">
        <v>5</v>
      </c>
      <c s="6" t="s">
        <v>475</v>
      </c>
      <c s="36" t="s">
        <v>65</v>
      </c>
      <c s="37">
        <v>15.876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66</v>
      </c>
      <c>
        <f>(M210*21)/100</f>
      </c>
      <c t="s">
        <v>27</v>
      </c>
    </row>
    <row r="211" spans="1:5" ht="12.75">
      <c r="A211" s="35" t="s">
        <v>56</v>
      </c>
      <c r="E211" s="39" t="s">
        <v>476</v>
      </c>
    </row>
    <row r="212" spans="1:5" ht="12.75">
      <c r="A212" s="35" t="s">
        <v>58</v>
      </c>
      <c r="E212" s="40" t="s">
        <v>477</v>
      </c>
    </row>
    <row r="213" spans="1:5" ht="51">
      <c r="A213" t="s">
        <v>60</v>
      </c>
      <c r="E213" s="39" t="s">
        <v>478</v>
      </c>
    </row>
    <row r="214" spans="1:16" ht="12.75">
      <c r="A214" t="s">
        <v>49</v>
      </c>
      <c s="34" t="s">
        <v>479</v>
      </c>
      <c s="34" t="s">
        <v>94</v>
      </c>
      <c s="35" t="s">
        <v>5</v>
      </c>
      <c s="6" t="s">
        <v>95</v>
      </c>
      <c s="36" t="s">
        <v>65</v>
      </c>
      <c s="37">
        <v>28.21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66</v>
      </c>
      <c>
        <f>(M214*21)/100</f>
      </c>
      <c t="s">
        <v>27</v>
      </c>
    </row>
    <row r="215" spans="1:5" ht="25.5">
      <c r="A215" s="35" t="s">
        <v>56</v>
      </c>
      <c r="E215" s="39" t="s">
        <v>480</v>
      </c>
    </row>
    <row r="216" spans="1:5" ht="38.25">
      <c r="A216" s="35" t="s">
        <v>58</v>
      </c>
      <c r="E216" s="40" t="s">
        <v>481</v>
      </c>
    </row>
    <row r="217" spans="1:5" ht="102">
      <c r="A217" t="s">
        <v>60</v>
      </c>
      <c r="E217" s="39" t="s">
        <v>97</v>
      </c>
    </row>
    <row r="218" spans="1:16" ht="12.75">
      <c r="A218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54</v>
      </c>
      <c s="37">
        <v>391.233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</v>
      </c>
    </row>
    <row r="220" spans="1:5" ht="25.5">
      <c r="A220" s="35" t="s">
        <v>58</v>
      </c>
      <c r="E220" s="40" t="s">
        <v>485</v>
      </c>
    </row>
    <row r="221" spans="1:5" ht="293.25">
      <c r="A221" t="s">
        <v>60</v>
      </c>
      <c r="E221" s="39" t="s">
        <v>433</v>
      </c>
    </row>
    <row r="222" spans="1:16" ht="12.75">
      <c r="A222" t="s">
        <v>49</v>
      </c>
      <c s="34" t="s">
        <v>486</v>
      </c>
      <c s="34" t="s">
        <v>483</v>
      </c>
      <c s="35" t="s">
        <v>50</v>
      </c>
      <c s="6" t="s">
        <v>487</v>
      </c>
      <c s="36" t="s">
        <v>54</v>
      </c>
      <c s="37">
        <v>0.78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488</v>
      </c>
    </row>
    <row r="224" spans="1:5" ht="12.75">
      <c r="A224" s="35" t="s">
        <v>58</v>
      </c>
      <c r="E224" s="40" t="s">
        <v>489</v>
      </c>
    </row>
    <row r="225" spans="1:5" ht="293.25">
      <c r="A225" t="s">
        <v>60</v>
      </c>
      <c r="E225" s="39" t="s">
        <v>433</v>
      </c>
    </row>
    <row r="226" spans="1:16" ht="12.75">
      <c r="A226" t="s">
        <v>49</v>
      </c>
      <c s="34" t="s">
        <v>490</v>
      </c>
      <c s="34" t="s">
        <v>483</v>
      </c>
      <c s="35" t="s">
        <v>27</v>
      </c>
      <c s="6" t="s">
        <v>491</v>
      </c>
      <c s="36" t="s">
        <v>54</v>
      </c>
      <c s="37">
        <v>395.443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76.5">
      <c r="A227" s="35" t="s">
        <v>56</v>
      </c>
      <c r="E227" s="39" t="s">
        <v>492</v>
      </c>
    </row>
    <row r="228" spans="1:5" ht="12.75">
      <c r="A228" s="35" t="s">
        <v>58</v>
      </c>
      <c r="E228" s="40" t="s">
        <v>5</v>
      </c>
    </row>
    <row r="229" spans="1:5" ht="293.25">
      <c r="A229" t="s">
        <v>60</v>
      </c>
      <c r="E229" s="39" t="s">
        <v>433</v>
      </c>
    </row>
    <row r="230" spans="1:16" ht="12.75">
      <c r="A230" t="s">
        <v>49</v>
      </c>
      <c s="34" t="s">
        <v>493</v>
      </c>
      <c s="34" t="s">
        <v>494</v>
      </c>
      <c s="35" t="s">
        <v>5</v>
      </c>
      <c s="6" t="s">
        <v>495</v>
      </c>
      <c s="36" t="s">
        <v>54</v>
      </c>
      <c s="37">
        <v>3.21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496</v>
      </c>
    </row>
    <row r="232" spans="1:5" ht="12.75">
      <c r="A232" s="35" t="s">
        <v>58</v>
      </c>
      <c r="E232" s="40" t="s">
        <v>5</v>
      </c>
    </row>
    <row r="233" spans="1:5" ht="293.25">
      <c r="A233" t="s">
        <v>60</v>
      </c>
      <c r="E233" s="39" t="s">
        <v>433</v>
      </c>
    </row>
    <row r="234" spans="1:16" ht="12.75">
      <c r="A234" t="s">
        <v>49</v>
      </c>
      <c s="34" t="s">
        <v>497</v>
      </c>
      <c s="34" t="s">
        <v>498</v>
      </c>
      <c s="35" t="s">
        <v>5</v>
      </c>
      <c s="6" t="s">
        <v>499</v>
      </c>
      <c s="36" t="s">
        <v>272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55</v>
      </c>
      <c>
        <f>(M234*21)/100</f>
      </c>
      <c t="s">
        <v>27</v>
      </c>
    </row>
    <row r="235" spans="1:5" ht="63.75">
      <c r="A235" s="35" t="s">
        <v>56</v>
      </c>
      <c r="E235" s="39" t="s">
        <v>500</v>
      </c>
    </row>
    <row r="236" spans="1:5" ht="12.75">
      <c r="A236" s="35" t="s">
        <v>58</v>
      </c>
      <c r="E236" s="40" t="s">
        <v>5</v>
      </c>
    </row>
    <row r="237" spans="1:5" ht="89.25">
      <c r="A237" t="s">
        <v>60</v>
      </c>
      <c r="E237" s="39" t="s">
        <v>501</v>
      </c>
    </row>
    <row r="238" spans="1:13" ht="12.75">
      <c r="A238" t="s">
        <v>46</v>
      </c>
      <c r="C238" s="31" t="s">
        <v>86</v>
      </c>
      <c r="E238" s="33" t="s">
        <v>119</v>
      </c>
      <c r="J238" s="32">
        <f>0</f>
      </c>
      <c s="32">
        <f>0</f>
      </c>
      <c s="32">
        <f>0+L239+L243+L247+L251+L255+L259+L263</f>
      </c>
      <c s="32">
        <f>0+M239+M243+M247+M251+M255+M259+M263</f>
      </c>
    </row>
    <row r="239" spans="1:16" ht="12.75">
      <c r="A239" t="s">
        <v>49</v>
      </c>
      <c s="34" t="s">
        <v>502</v>
      </c>
      <c s="34" t="s">
        <v>503</v>
      </c>
      <c s="35" t="s">
        <v>5</v>
      </c>
      <c s="6" t="s">
        <v>504</v>
      </c>
      <c s="36" t="s">
        <v>129</v>
      </c>
      <c s="37">
        <v>160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66</v>
      </c>
      <c>
        <f>(M239*21)/100</f>
      </c>
      <c t="s">
        <v>27</v>
      </c>
    </row>
    <row r="240" spans="1:5" ht="12.75">
      <c r="A240" s="35" t="s">
        <v>56</v>
      </c>
      <c r="E240" s="39" t="s">
        <v>505</v>
      </c>
    </row>
    <row r="241" spans="1:5" ht="12.75">
      <c r="A241" s="35" t="s">
        <v>58</v>
      </c>
      <c r="E241" s="40" t="s">
        <v>506</v>
      </c>
    </row>
    <row r="242" spans="1:5" ht="102">
      <c r="A242" t="s">
        <v>60</v>
      </c>
      <c r="E242" s="39" t="s">
        <v>507</v>
      </c>
    </row>
    <row r="243" spans="1:16" ht="25.5">
      <c r="A243" t="s">
        <v>49</v>
      </c>
      <c s="34" t="s">
        <v>508</v>
      </c>
      <c s="34" t="s">
        <v>509</v>
      </c>
      <c s="35" t="s">
        <v>5</v>
      </c>
      <c s="6" t="s">
        <v>510</v>
      </c>
      <c s="36" t="s">
        <v>89</v>
      </c>
      <c s="37">
        <v>259.54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66</v>
      </c>
      <c>
        <f>(M243*21)/100</f>
      </c>
      <c t="s">
        <v>27</v>
      </c>
    </row>
    <row r="244" spans="1:5" ht="12.75">
      <c r="A244" s="35" t="s">
        <v>56</v>
      </c>
      <c r="E244" s="39" t="s">
        <v>511</v>
      </c>
    </row>
    <row r="245" spans="1:5" ht="102">
      <c r="A245" s="35" t="s">
        <v>58</v>
      </c>
      <c r="E245" s="40" t="s">
        <v>512</v>
      </c>
    </row>
    <row r="246" spans="1:5" ht="191.25">
      <c r="A246" t="s">
        <v>60</v>
      </c>
      <c r="E246" s="39" t="s">
        <v>513</v>
      </c>
    </row>
    <row r="247" spans="1:16" ht="25.5">
      <c r="A247" t="s">
        <v>49</v>
      </c>
      <c s="34" t="s">
        <v>514</v>
      </c>
      <c s="34" t="s">
        <v>515</v>
      </c>
      <c s="35" t="s">
        <v>5</v>
      </c>
      <c s="6" t="s">
        <v>516</v>
      </c>
      <c s="36" t="s">
        <v>89</v>
      </c>
      <c s="37">
        <v>282.44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66</v>
      </c>
      <c>
        <f>(M247*21)/100</f>
      </c>
      <c t="s">
        <v>27</v>
      </c>
    </row>
    <row r="248" spans="1:5" ht="12.75">
      <c r="A248" s="35" t="s">
        <v>56</v>
      </c>
      <c r="E248" s="39" t="s">
        <v>5</v>
      </c>
    </row>
    <row r="249" spans="1:5" ht="102">
      <c r="A249" s="35" t="s">
        <v>58</v>
      </c>
      <c r="E249" s="40" t="s">
        <v>517</v>
      </c>
    </row>
    <row r="250" spans="1:5" ht="191.25">
      <c r="A250" t="s">
        <v>60</v>
      </c>
      <c r="E250" s="39" t="s">
        <v>513</v>
      </c>
    </row>
    <row r="251" spans="1:16" ht="12.75">
      <c r="A251" t="s">
        <v>49</v>
      </c>
      <c s="34" t="s">
        <v>518</v>
      </c>
      <c s="34" t="s">
        <v>519</v>
      </c>
      <c s="35" t="s">
        <v>5</v>
      </c>
      <c s="6" t="s">
        <v>520</v>
      </c>
      <c s="36" t="s">
        <v>177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66</v>
      </c>
      <c>
        <f>(M251*21)/100</f>
      </c>
      <c t="s">
        <v>27</v>
      </c>
    </row>
    <row r="252" spans="1:5" ht="12.75">
      <c r="A252" s="35" t="s">
        <v>56</v>
      </c>
      <c r="E252" s="39" t="s">
        <v>5</v>
      </c>
    </row>
    <row r="253" spans="1:5" ht="12.75">
      <c r="A253" s="35" t="s">
        <v>58</v>
      </c>
      <c r="E253" s="40" t="s">
        <v>5</v>
      </c>
    </row>
    <row r="254" spans="1:5" ht="12.75">
      <c r="A254" t="s">
        <v>60</v>
      </c>
      <c r="E254" s="39" t="s">
        <v>5</v>
      </c>
    </row>
    <row r="255" spans="1:16" ht="12.75">
      <c r="A255" t="s">
        <v>49</v>
      </c>
      <c s="34" t="s">
        <v>521</v>
      </c>
      <c s="34" t="s">
        <v>522</v>
      </c>
      <c s="35" t="s">
        <v>5</v>
      </c>
      <c s="6" t="s">
        <v>523</v>
      </c>
      <c s="36" t="s">
        <v>89</v>
      </c>
      <c s="37">
        <v>2736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66</v>
      </c>
      <c>
        <f>(M255*21)/100</f>
      </c>
      <c t="s">
        <v>27</v>
      </c>
    </row>
    <row r="256" spans="1:5" ht="12.75">
      <c r="A256" s="35" t="s">
        <v>56</v>
      </c>
      <c r="E256" s="39" t="s">
        <v>524</v>
      </c>
    </row>
    <row r="257" spans="1:5" ht="12.75">
      <c r="A257" s="35" t="s">
        <v>58</v>
      </c>
      <c r="E257" s="40" t="s">
        <v>525</v>
      </c>
    </row>
    <row r="258" spans="1:5" ht="51">
      <c r="A258" t="s">
        <v>60</v>
      </c>
      <c r="E258" s="39" t="s">
        <v>526</v>
      </c>
    </row>
    <row r="259" spans="1:16" ht="12.75">
      <c r="A259" t="s">
        <v>49</v>
      </c>
      <c s="34" t="s">
        <v>527</v>
      </c>
      <c s="34" t="s">
        <v>528</v>
      </c>
      <c s="35" t="s">
        <v>5</v>
      </c>
      <c s="6" t="s">
        <v>529</v>
      </c>
      <c s="36" t="s">
        <v>89</v>
      </c>
      <c s="37">
        <v>472.65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27</v>
      </c>
    </row>
    <row r="260" spans="1:5" ht="12.75">
      <c r="A260" s="35" t="s">
        <v>56</v>
      </c>
      <c r="E260" s="39" t="s">
        <v>530</v>
      </c>
    </row>
    <row r="261" spans="1:5" ht="12.75">
      <c r="A261" s="35" t="s">
        <v>58</v>
      </c>
      <c r="E261" s="40" t="s">
        <v>531</v>
      </c>
    </row>
    <row r="262" spans="1:5" ht="204">
      <c r="A262" t="s">
        <v>60</v>
      </c>
      <c r="E262" s="39" t="s">
        <v>532</v>
      </c>
    </row>
    <row r="263" spans="1:16" ht="12.75">
      <c r="A263" t="s">
        <v>49</v>
      </c>
      <c s="34" t="s">
        <v>533</v>
      </c>
      <c s="34" t="s">
        <v>534</v>
      </c>
      <c s="35" t="s">
        <v>5</v>
      </c>
      <c s="6" t="s">
        <v>535</v>
      </c>
      <c s="36" t="s">
        <v>89</v>
      </c>
      <c s="37">
        <v>472.65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27</v>
      </c>
    </row>
    <row r="264" spans="1:5" ht="12.75">
      <c r="A264" s="35" t="s">
        <v>56</v>
      </c>
      <c r="E264" s="39" t="s">
        <v>536</v>
      </c>
    </row>
    <row r="265" spans="1:5" ht="12.75">
      <c r="A265" s="35" t="s">
        <v>58</v>
      </c>
      <c r="E265" s="40" t="s">
        <v>531</v>
      </c>
    </row>
    <row r="266" spans="1:5" ht="38.25">
      <c r="A266" t="s">
        <v>60</v>
      </c>
      <c r="E266" s="39" t="s">
        <v>537</v>
      </c>
    </row>
    <row r="267" spans="1:13" ht="12.75">
      <c r="A267" t="s">
        <v>46</v>
      </c>
      <c r="C267" s="31" t="s">
        <v>93</v>
      </c>
      <c r="E267" s="33" t="s">
        <v>538</v>
      </c>
      <c r="J267" s="32">
        <f>0</f>
      </c>
      <c s="32">
        <f>0</f>
      </c>
      <c s="32">
        <f>0+L268+L272</f>
      </c>
      <c s="32">
        <f>0+M268+M272</f>
      </c>
    </row>
    <row r="268" spans="1:16" ht="12.75">
      <c r="A268" t="s">
        <v>49</v>
      </c>
      <c s="34" t="s">
        <v>539</v>
      </c>
      <c s="34" t="s">
        <v>540</v>
      </c>
      <c s="35" t="s">
        <v>5</v>
      </c>
      <c s="6" t="s">
        <v>541</v>
      </c>
      <c s="36" t="s">
        <v>129</v>
      </c>
      <c s="37">
        <v>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66</v>
      </c>
      <c>
        <f>(M268*21)/100</f>
      </c>
      <c t="s">
        <v>27</v>
      </c>
    </row>
    <row r="269" spans="1:5" ht="12.75">
      <c r="A269" s="35" t="s">
        <v>56</v>
      </c>
      <c r="E269" s="39" t="s">
        <v>542</v>
      </c>
    </row>
    <row r="270" spans="1:5" ht="12.75">
      <c r="A270" s="35" t="s">
        <v>58</v>
      </c>
      <c r="E270" s="40" t="s">
        <v>543</v>
      </c>
    </row>
    <row r="271" spans="1:5" ht="255">
      <c r="A271" t="s">
        <v>60</v>
      </c>
      <c r="E271" s="39" t="s">
        <v>544</v>
      </c>
    </row>
    <row r="272" spans="1:16" ht="12.75">
      <c r="A272" t="s">
        <v>49</v>
      </c>
      <c s="34" t="s">
        <v>545</v>
      </c>
      <c s="34" t="s">
        <v>546</v>
      </c>
      <c s="35" t="s">
        <v>5</v>
      </c>
      <c s="6" t="s">
        <v>547</v>
      </c>
      <c s="36" t="s">
        <v>129</v>
      </c>
      <c s="37">
        <v>75.3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66</v>
      </c>
      <c>
        <f>(M272*21)/100</f>
      </c>
      <c t="s">
        <v>27</v>
      </c>
    </row>
    <row r="273" spans="1:5" ht="25.5">
      <c r="A273" s="35" t="s">
        <v>56</v>
      </c>
      <c r="E273" s="39" t="s">
        <v>548</v>
      </c>
    </row>
    <row r="274" spans="1:5" ht="38.25">
      <c r="A274" s="35" t="s">
        <v>58</v>
      </c>
      <c r="E274" s="40" t="s">
        <v>549</v>
      </c>
    </row>
    <row r="275" spans="1:5" ht="255">
      <c r="A275" t="s">
        <v>60</v>
      </c>
      <c r="E275" s="39" t="s">
        <v>550</v>
      </c>
    </row>
    <row r="276" spans="1:13" ht="12.75">
      <c r="A276" t="s">
        <v>46</v>
      </c>
      <c r="C276" s="31" t="s">
        <v>99</v>
      </c>
      <c r="E276" s="33" t="s">
        <v>125</v>
      </c>
      <c r="J276" s="32">
        <f>0</f>
      </c>
      <c s="32">
        <f>0</f>
      </c>
      <c s="32">
        <f>0+L277+L281+L285+L289+L293+L297+L301+L305+L309+L313+L317+L321+L325</f>
      </c>
      <c s="32">
        <f>0+M277+M281+M285+M289+M293+M297+M301+M305+M309+M313+M317+M321+M325</f>
      </c>
    </row>
    <row r="277" spans="1:16" ht="12.75">
      <c r="A277" t="s">
        <v>49</v>
      </c>
      <c s="34" t="s">
        <v>551</v>
      </c>
      <c s="34" t="s">
        <v>552</v>
      </c>
      <c s="35" t="s">
        <v>5</v>
      </c>
      <c s="6" t="s">
        <v>553</v>
      </c>
      <c s="36" t="s">
        <v>129</v>
      </c>
      <c s="37">
        <v>75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66</v>
      </c>
      <c>
        <f>(M277*21)/100</f>
      </c>
      <c t="s">
        <v>27</v>
      </c>
    </row>
    <row r="278" spans="1:5" ht="12.75">
      <c r="A278" s="35" t="s">
        <v>56</v>
      </c>
      <c r="E278" s="39" t="s">
        <v>5</v>
      </c>
    </row>
    <row r="279" spans="1:5" ht="12.75">
      <c r="A279" s="35" t="s">
        <v>58</v>
      </c>
      <c r="E279" s="40" t="s">
        <v>554</v>
      </c>
    </row>
    <row r="280" spans="1:5" ht="51">
      <c r="A280" t="s">
        <v>60</v>
      </c>
      <c r="E280" s="39" t="s">
        <v>555</v>
      </c>
    </row>
    <row r="281" spans="1:16" ht="12.75">
      <c r="A281" t="s">
        <v>49</v>
      </c>
      <c s="34" t="s">
        <v>556</v>
      </c>
      <c s="34" t="s">
        <v>557</v>
      </c>
      <c s="35" t="s">
        <v>5</v>
      </c>
      <c s="6" t="s">
        <v>558</v>
      </c>
      <c s="36" t="s">
        <v>89</v>
      </c>
      <c s="37">
        <v>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66</v>
      </c>
      <c>
        <f>(M281*21)/100</f>
      </c>
      <c t="s">
        <v>27</v>
      </c>
    </row>
    <row r="282" spans="1:5" ht="12.75">
      <c r="A282" s="35" t="s">
        <v>56</v>
      </c>
      <c r="E282" s="39" t="s">
        <v>559</v>
      </c>
    </row>
    <row r="283" spans="1:5" ht="12.75">
      <c r="A283" s="35" t="s">
        <v>58</v>
      </c>
      <c r="E283" s="40" t="s">
        <v>560</v>
      </c>
    </row>
    <row r="284" spans="1:5" ht="25.5">
      <c r="A284" t="s">
        <v>60</v>
      </c>
      <c r="E284" s="39" t="s">
        <v>561</v>
      </c>
    </row>
    <row r="285" spans="1:16" ht="12.75">
      <c r="A285" t="s">
        <v>49</v>
      </c>
      <c s="34" t="s">
        <v>562</v>
      </c>
      <c s="34" t="s">
        <v>563</v>
      </c>
      <c s="35" t="s">
        <v>5</v>
      </c>
      <c s="6" t="s">
        <v>564</v>
      </c>
      <c s="36" t="s">
        <v>129</v>
      </c>
      <c s="37">
        <v>59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66</v>
      </c>
      <c>
        <f>(M285*21)/100</f>
      </c>
      <c t="s">
        <v>27</v>
      </c>
    </row>
    <row r="286" spans="1:5" ht="12.75">
      <c r="A286" s="35" t="s">
        <v>56</v>
      </c>
      <c r="E286" s="39" t="s">
        <v>5</v>
      </c>
    </row>
    <row r="287" spans="1:5" ht="12.75">
      <c r="A287" s="35" t="s">
        <v>58</v>
      </c>
      <c r="E287" s="40" t="s">
        <v>565</v>
      </c>
    </row>
    <row r="288" spans="1:5" ht="38.25">
      <c r="A288" t="s">
        <v>60</v>
      </c>
      <c r="E288" s="39" t="s">
        <v>566</v>
      </c>
    </row>
    <row r="289" spans="1:16" ht="12.75">
      <c r="A289" t="s">
        <v>49</v>
      </c>
      <c s="34" t="s">
        <v>567</v>
      </c>
      <c s="34" t="s">
        <v>568</v>
      </c>
      <c s="35" t="s">
        <v>5</v>
      </c>
      <c s="6" t="s">
        <v>569</v>
      </c>
      <c s="36" t="s">
        <v>129</v>
      </c>
      <c s="37">
        <v>8.05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66</v>
      </c>
      <c>
        <f>(M289*21)/100</f>
      </c>
      <c t="s">
        <v>27</v>
      </c>
    </row>
    <row r="290" spans="1:5" ht="38.25">
      <c r="A290" s="35" t="s">
        <v>56</v>
      </c>
      <c r="E290" s="39" t="s">
        <v>570</v>
      </c>
    </row>
    <row r="291" spans="1:5" ht="12.75">
      <c r="A291" s="35" t="s">
        <v>58</v>
      </c>
      <c r="E291" s="40" t="s">
        <v>571</v>
      </c>
    </row>
    <row r="292" spans="1:5" ht="280.5">
      <c r="A292" t="s">
        <v>60</v>
      </c>
      <c r="E292" s="39" t="s">
        <v>572</v>
      </c>
    </row>
    <row r="293" spans="1:16" ht="12.75">
      <c r="A293" t="s">
        <v>49</v>
      </c>
      <c s="34" t="s">
        <v>573</v>
      </c>
      <c s="34" t="s">
        <v>574</v>
      </c>
      <c s="35" t="s">
        <v>5</v>
      </c>
      <c s="6" t="s">
        <v>575</v>
      </c>
      <c s="36" t="s">
        <v>129</v>
      </c>
      <c s="37">
        <v>8.05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66</v>
      </c>
      <c>
        <f>(M293*21)/100</f>
      </c>
      <c t="s">
        <v>27</v>
      </c>
    </row>
    <row r="294" spans="1:5" ht="38.25">
      <c r="A294" s="35" t="s">
        <v>56</v>
      </c>
      <c r="E294" s="39" t="s">
        <v>576</v>
      </c>
    </row>
    <row r="295" spans="1:5" ht="12.75">
      <c r="A295" s="35" t="s">
        <v>58</v>
      </c>
      <c r="E295" s="40" t="s">
        <v>571</v>
      </c>
    </row>
    <row r="296" spans="1:5" ht="280.5">
      <c r="A296" t="s">
        <v>60</v>
      </c>
      <c r="E296" s="39" t="s">
        <v>572</v>
      </c>
    </row>
    <row r="297" spans="1:16" ht="12.75">
      <c r="A297" t="s">
        <v>49</v>
      </c>
      <c s="34" t="s">
        <v>577</v>
      </c>
      <c s="34" t="s">
        <v>578</v>
      </c>
      <c s="35" t="s">
        <v>5</v>
      </c>
      <c s="6" t="s">
        <v>579</v>
      </c>
      <c s="36" t="s">
        <v>129</v>
      </c>
      <c s="37">
        <v>42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66</v>
      </c>
      <c>
        <f>(M297*21)/100</f>
      </c>
      <c t="s">
        <v>27</v>
      </c>
    </row>
    <row r="298" spans="1:5" ht="12.75">
      <c r="A298" s="35" t="s">
        <v>56</v>
      </c>
      <c r="E298" s="39" t="s">
        <v>5</v>
      </c>
    </row>
    <row r="299" spans="1:5" ht="12.75">
      <c r="A299" s="35" t="s">
        <v>58</v>
      </c>
      <c r="E299" s="40" t="s">
        <v>580</v>
      </c>
    </row>
    <row r="300" spans="1:5" ht="89.25">
      <c r="A300" t="s">
        <v>60</v>
      </c>
      <c r="E300" s="39" t="s">
        <v>131</v>
      </c>
    </row>
    <row r="301" spans="1:16" ht="12.75">
      <c r="A301" t="s">
        <v>49</v>
      </c>
      <c s="34" t="s">
        <v>581</v>
      </c>
      <c s="34" t="s">
        <v>582</v>
      </c>
      <c s="35" t="s">
        <v>5</v>
      </c>
      <c s="6" t="s">
        <v>583</v>
      </c>
      <c s="36" t="s">
        <v>65</v>
      </c>
      <c s="37">
        <v>643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66</v>
      </c>
      <c>
        <f>(M301*21)/100</f>
      </c>
      <c t="s">
        <v>27</v>
      </c>
    </row>
    <row r="302" spans="1:5" ht="12.75">
      <c r="A302" s="35" t="s">
        <v>56</v>
      </c>
      <c r="E302" s="39" t="s">
        <v>584</v>
      </c>
    </row>
    <row r="303" spans="1:5" ht="12.75">
      <c r="A303" s="35" t="s">
        <v>58</v>
      </c>
      <c r="E303" s="40" t="s">
        <v>585</v>
      </c>
    </row>
    <row r="304" spans="1:5" ht="102">
      <c r="A304" t="s">
        <v>60</v>
      </c>
      <c r="E304" s="39" t="s">
        <v>248</v>
      </c>
    </row>
    <row r="305" spans="1:16" ht="12.75">
      <c r="A305" t="s">
        <v>49</v>
      </c>
      <c s="34" t="s">
        <v>586</v>
      </c>
      <c s="34" t="s">
        <v>587</v>
      </c>
      <c s="35" t="s">
        <v>5</v>
      </c>
      <c s="6" t="s">
        <v>588</v>
      </c>
      <c s="36" t="s">
        <v>65</v>
      </c>
      <c s="37">
        <v>11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66</v>
      </c>
      <c>
        <f>(M305*21)/100</f>
      </c>
      <c t="s">
        <v>27</v>
      </c>
    </row>
    <row r="306" spans="1:5" ht="12.75">
      <c r="A306" s="35" t="s">
        <v>56</v>
      </c>
      <c r="E306" s="39" t="s">
        <v>589</v>
      </c>
    </row>
    <row r="307" spans="1:5" ht="12.75">
      <c r="A307" s="35" t="s">
        <v>58</v>
      </c>
      <c r="E307" s="40" t="s">
        <v>590</v>
      </c>
    </row>
    <row r="308" spans="1:5" ht="76.5">
      <c r="A308" t="s">
        <v>60</v>
      </c>
      <c r="E308" s="39" t="s">
        <v>591</v>
      </c>
    </row>
    <row r="309" spans="1:16" ht="12.75">
      <c r="A309" t="s">
        <v>49</v>
      </c>
      <c s="34" t="s">
        <v>592</v>
      </c>
      <c s="34" t="s">
        <v>593</v>
      </c>
      <c s="35" t="s">
        <v>5</v>
      </c>
      <c s="6" t="s">
        <v>594</v>
      </c>
      <c s="36" t="s">
        <v>177</v>
      </c>
      <c s="37">
        <v>64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66</v>
      </c>
      <c>
        <f>(M309*21)/100</f>
      </c>
      <c t="s">
        <v>27</v>
      </c>
    </row>
    <row r="310" spans="1:5" ht="12.75">
      <c r="A310" s="35" t="s">
        <v>56</v>
      </c>
      <c r="E310" s="39" t="s">
        <v>595</v>
      </c>
    </row>
    <row r="311" spans="1:5" ht="12.75">
      <c r="A311" s="35" t="s">
        <v>58</v>
      </c>
      <c r="E311" s="40" t="s">
        <v>596</v>
      </c>
    </row>
    <row r="312" spans="1:5" ht="76.5">
      <c r="A312" t="s">
        <v>60</v>
      </c>
      <c r="E312" s="39" t="s">
        <v>597</v>
      </c>
    </row>
    <row r="313" spans="1:16" ht="12.75">
      <c r="A313" t="s">
        <v>49</v>
      </c>
      <c s="34" t="s">
        <v>598</v>
      </c>
      <c s="34" t="s">
        <v>599</v>
      </c>
      <c s="35" t="s">
        <v>5</v>
      </c>
      <c s="6" t="s">
        <v>600</v>
      </c>
      <c s="36" t="s">
        <v>272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55</v>
      </c>
      <c>
        <f>(M313*21)/100</f>
      </c>
      <c t="s">
        <v>27</v>
      </c>
    </row>
    <row r="314" spans="1:5" ht="12.75">
      <c r="A314" s="35" t="s">
        <v>56</v>
      </c>
      <c r="E314" s="39" t="s">
        <v>601</v>
      </c>
    </row>
    <row r="315" spans="1:5" ht="12.75">
      <c r="A315" s="35" t="s">
        <v>58</v>
      </c>
      <c r="E315" s="40" t="s">
        <v>5</v>
      </c>
    </row>
    <row r="316" spans="1:5" ht="140.25">
      <c r="A316" t="s">
        <v>60</v>
      </c>
      <c r="E316" s="39" t="s">
        <v>602</v>
      </c>
    </row>
    <row r="317" spans="1:16" ht="12.75">
      <c r="A317" t="s">
        <v>49</v>
      </c>
      <c s="34" t="s">
        <v>603</v>
      </c>
      <c s="34" t="s">
        <v>604</v>
      </c>
      <c s="35" t="s">
        <v>5</v>
      </c>
      <c s="6" t="s">
        <v>605</v>
      </c>
      <c s="36" t="s">
        <v>272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55</v>
      </c>
      <c>
        <f>(M317*21)/100</f>
      </c>
      <c t="s">
        <v>27</v>
      </c>
    </row>
    <row r="318" spans="1:5" ht="12.75">
      <c r="A318" s="35" t="s">
        <v>56</v>
      </c>
      <c r="E318" s="39" t="s">
        <v>606</v>
      </c>
    </row>
    <row r="319" spans="1:5" ht="12.75">
      <c r="A319" s="35" t="s">
        <v>58</v>
      </c>
      <c r="E319" s="40" t="s">
        <v>5</v>
      </c>
    </row>
    <row r="320" spans="1:5" ht="140.25">
      <c r="A320" t="s">
        <v>60</v>
      </c>
      <c r="E320" s="39" t="s">
        <v>602</v>
      </c>
    </row>
    <row r="321" spans="1:16" ht="12.75">
      <c r="A321" t="s">
        <v>49</v>
      </c>
      <c s="34" t="s">
        <v>607</v>
      </c>
      <c s="34" t="s">
        <v>608</v>
      </c>
      <c s="35" t="s">
        <v>5</v>
      </c>
      <c s="6" t="s">
        <v>609</v>
      </c>
      <c s="36" t="s">
        <v>610</v>
      </c>
      <c s="37">
        <v>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55</v>
      </c>
      <c>
        <f>(M321*21)/100</f>
      </c>
      <c t="s">
        <v>27</v>
      </c>
    </row>
    <row r="322" spans="1:5" ht="12.75">
      <c r="A322" s="35" t="s">
        <v>56</v>
      </c>
      <c r="E322" s="39" t="s">
        <v>611</v>
      </c>
    </row>
    <row r="323" spans="1:5" ht="12.75">
      <c r="A323" s="35" t="s">
        <v>58</v>
      </c>
      <c r="E323" s="40" t="s">
        <v>5</v>
      </c>
    </row>
    <row r="324" spans="1:5" ht="369.75">
      <c r="A324" t="s">
        <v>60</v>
      </c>
      <c r="E324" s="39" t="s">
        <v>417</v>
      </c>
    </row>
    <row r="325" spans="1:16" ht="12.75">
      <c r="A325" t="s">
        <v>49</v>
      </c>
      <c s="34" t="s">
        <v>612</v>
      </c>
      <c s="34" t="s">
        <v>613</v>
      </c>
      <c s="35" t="s">
        <v>5</v>
      </c>
      <c s="6" t="s">
        <v>614</v>
      </c>
      <c s="36" t="s">
        <v>610</v>
      </c>
      <c s="37">
        <v>8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55</v>
      </c>
      <c>
        <f>(M325*21)/100</f>
      </c>
      <c t="s">
        <v>27</v>
      </c>
    </row>
    <row r="326" spans="1:5" ht="12.75">
      <c r="A326" s="35" t="s">
        <v>56</v>
      </c>
      <c r="E326" s="39" t="s">
        <v>615</v>
      </c>
    </row>
    <row r="327" spans="1:5" ht="38.25">
      <c r="A327" s="35" t="s">
        <v>58</v>
      </c>
      <c r="E327" s="40" t="s">
        <v>616</v>
      </c>
    </row>
    <row r="328" spans="1:5" ht="409.5">
      <c r="A328" t="s">
        <v>60</v>
      </c>
      <c r="E328" s="39" t="s">
        <v>617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257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257</v>
      </c>
      <c r="E4" s="26" t="s">
        <v>258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620</v>
      </c>
      <c r="E8" s="30" t="s">
        <v>619</v>
      </c>
      <c r="J8" s="29">
        <f>0+J9+J18+J31+J40+J57+J66+J71</f>
      </c>
      <c s="29">
        <f>0+K9+K18+K31+K40+K57+K66+K71</f>
      </c>
      <c s="29">
        <f>0+L9+L18+L31+L40+L57+L66+L71</f>
      </c>
      <c s="29">
        <f>0+M9+M18+M31+M40+M57+M66+M71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621</v>
      </c>
      <c s="36" t="s">
        <v>54</v>
      </c>
      <c s="37">
        <v>207.688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622</v>
      </c>
    </row>
    <row r="13" spans="1:5" ht="140.25">
      <c r="A13" t="s">
        <v>60</v>
      </c>
      <c r="E13" s="39" t="s">
        <v>623</v>
      </c>
    </row>
    <row r="14" spans="1:16" ht="25.5">
      <c r="A14" t="s">
        <v>49</v>
      </c>
      <c s="34" t="s">
        <v>27</v>
      </c>
      <c s="34" t="s">
        <v>141</v>
      </c>
      <c s="35" t="s">
        <v>142</v>
      </c>
      <c s="6" t="s">
        <v>624</v>
      </c>
      <c s="36" t="s">
        <v>54</v>
      </c>
      <c s="37">
        <v>109.517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625</v>
      </c>
    </row>
    <row r="17" spans="1:5" ht="140.25">
      <c r="A17" t="s">
        <v>60</v>
      </c>
      <c r="E17" s="39" t="s">
        <v>623</v>
      </c>
    </row>
    <row r="18" spans="1:13" ht="12.75">
      <c r="A18" t="s">
        <v>46</v>
      </c>
      <c r="C18" s="31" t="s">
        <v>50</v>
      </c>
      <c r="E18" s="33" t="s">
        <v>62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25</v>
      </c>
      <c s="34" t="s">
        <v>626</v>
      </c>
      <c s="35" t="s">
        <v>5</v>
      </c>
      <c s="6" t="s">
        <v>627</v>
      </c>
      <c s="36" t="s">
        <v>628</v>
      </c>
      <c s="37">
        <v>96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629</v>
      </c>
    </row>
    <row r="22" spans="1:5" ht="38.25">
      <c r="A22" t="s">
        <v>60</v>
      </c>
      <c r="E22" s="39" t="s">
        <v>630</v>
      </c>
    </row>
    <row r="23" spans="1:16" ht="12.75">
      <c r="A23" t="s">
        <v>49</v>
      </c>
      <c s="34" t="s">
        <v>73</v>
      </c>
      <c s="34" t="s">
        <v>631</v>
      </c>
      <c s="35" t="s">
        <v>5</v>
      </c>
      <c s="6" t="s">
        <v>632</v>
      </c>
      <c s="36" t="s">
        <v>65</v>
      </c>
      <c s="37">
        <v>115.214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25.5">
      <c r="A25" s="35" t="s">
        <v>58</v>
      </c>
      <c r="E25" s="40" t="s">
        <v>633</v>
      </c>
    </row>
    <row r="26" spans="1:5" ht="318.75">
      <c r="A26" t="s">
        <v>60</v>
      </c>
      <c r="E26" s="39" t="s">
        <v>326</v>
      </c>
    </row>
    <row r="27" spans="1:16" ht="12.75">
      <c r="A27" t="s">
        <v>49</v>
      </c>
      <c s="34" t="s">
        <v>78</v>
      </c>
      <c s="34" t="s">
        <v>634</v>
      </c>
      <c s="35" t="s">
        <v>5</v>
      </c>
      <c s="6" t="s">
        <v>635</v>
      </c>
      <c s="36" t="s">
        <v>65</v>
      </c>
      <c s="37">
        <v>133.484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636</v>
      </c>
    </row>
    <row r="29" spans="1:5" ht="12.75">
      <c r="A29" s="35" t="s">
        <v>58</v>
      </c>
      <c r="E29" s="40" t="s">
        <v>637</v>
      </c>
    </row>
    <row r="30" spans="1:5" ht="293.25">
      <c r="A30" t="s">
        <v>60</v>
      </c>
      <c r="E30" s="39" t="s">
        <v>638</v>
      </c>
    </row>
    <row r="31" spans="1:13" ht="12.75">
      <c r="A31" t="s">
        <v>46</v>
      </c>
      <c r="C31" s="31" t="s">
        <v>27</v>
      </c>
      <c r="E31" s="33" t="s">
        <v>356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26</v>
      </c>
      <c s="34" t="s">
        <v>639</v>
      </c>
      <c s="35" t="s">
        <v>5</v>
      </c>
      <c s="6" t="s">
        <v>640</v>
      </c>
      <c s="36" t="s">
        <v>65</v>
      </c>
      <c s="37">
        <v>2.293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56</v>
      </c>
      <c r="E33" s="39" t="s">
        <v>641</v>
      </c>
    </row>
    <row r="34" spans="1:5" ht="12.75">
      <c r="A34" s="35" t="s">
        <v>58</v>
      </c>
      <c r="E34" s="40" t="s">
        <v>642</v>
      </c>
    </row>
    <row r="35" spans="1:5" ht="229.5">
      <c r="A35" t="s">
        <v>60</v>
      </c>
      <c r="E35" s="39" t="s">
        <v>643</v>
      </c>
    </row>
    <row r="36" spans="1:16" ht="12.75">
      <c r="A36" t="s">
        <v>49</v>
      </c>
      <c s="34" t="s">
        <v>86</v>
      </c>
      <c s="34" t="s">
        <v>644</v>
      </c>
      <c s="35" t="s">
        <v>5</v>
      </c>
      <c s="6" t="s">
        <v>645</v>
      </c>
      <c s="36" t="s">
        <v>54</v>
      </c>
      <c s="37">
        <v>0.155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56</v>
      </c>
      <c r="E37" s="39" t="s">
        <v>646</v>
      </c>
    </row>
    <row r="38" spans="1:5" ht="12.75">
      <c r="A38" s="35" t="s">
        <v>58</v>
      </c>
      <c r="E38" s="40" t="s">
        <v>647</v>
      </c>
    </row>
    <row r="39" spans="1:5" ht="267.75">
      <c r="A39" t="s">
        <v>60</v>
      </c>
      <c r="E39" s="39" t="s">
        <v>399</v>
      </c>
    </row>
    <row r="40" spans="1:13" ht="12.75">
      <c r="A40" t="s">
        <v>46</v>
      </c>
      <c r="C40" s="31" t="s">
        <v>25</v>
      </c>
      <c r="E40" s="33" t="s">
        <v>400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49</v>
      </c>
      <c s="34" t="s">
        <v>93</v>
      </c>
      <c s="34" t="s">
        <v>648</v>
      </c>
      <c s="35" t="s">
        <v>5</v>
      </c>
      <c s="6" t="s">
        <v>649</v>
      </c>
      <c s="36" t="s">
        <v>65</v>
      </c>
      <c s="37">
        <v>26.365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66</v>
      </c>
      <c>
        <f>(M41*21)/100</f>
      </c>
      <c t="s">
        <v>27</v>
      </c>
    </row>
    <row r="42" spans="1:5" ht="12.75">
      <c r="A42" s="35" t="s">
        <v>56</v>
      </c>
      <c r="E42" s="39" t="s">
        <v>650</v>
      </c>
    </row>
    <row r="43" spans="1:5" ht="12.75">
      <c r="A43" s="35" t="s">
        <v>58</v>
      </c>
      <c r="E43" s="40" t="s">
        <v>651</v>
      </c>
    </row>
    <row r="44" spans="1:5" ht="369.75">
      <c r="A44" t="s">
        <v>60</v>
      </c>
      <c r="E44" s="39" t="s">
        <v>394</v>
      </c>
    </row>
    <row r="45" spans="1:16" ht="12.75">
      <c r="A45" t="s">
        <v>49</v>
      </c>
      <c s="34" t="s">
        <v>99</v>
      </c>
      <c s="34" t="s">
        <v>652</v>
      </c>
      <c s="35" t="s">
        <v>5</v>
      </c>
      <c s="6" t="s">
        <v>653</v>
      </c>
      <c s="36" t="s">
        <v>54</v>
      </c>
      <c s="37">
        <v>0.794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66</v>
      </c>
      <c>
        <f>(M45*21)/100</f>
      </c>
      <c t="s">
        <v>27</v>
      </c>
    </row>
    <row r="46" spans="1:5" ht="12.75">
      <c r="A46" s="35" t="s">
        <v>56</v>
      </c>
      <c r="E46" s="39" t="s">
        <v>654</v>
      </c>
    </row>
    <row r="47" spans="1:5" ht="12.75">
      <c r="A47" s="35" t="s">
        <v>58</v>
      </c>
      <c r="E47" s="40" t="s">
        <v>655</v>
      </c>
    </row>
    <row r="48" spans="1:5" ht="267.75">
      <c r="A48" t="s">
        <v>60</v>
      </c>
      <c r="E48" s="39" t="s">
        <v>399</v>
      </c>
    </row>
    <row r="49" spans="1:16" ht="12.75">
      <c r="A49" t="s">
        <v>49</v>
      </c>
      <c s="34" t="s">
        <v>104</v>
      </c>
      <c s="34" t="s">
        <v>402</v>
      </c>
      <c s="35" t="s">
        <v>5</v>
      </c>
      <c s="6" t="s">
        <v>403</v>
      </c>
      <c s="36" t="s">
        <v>65</v>
      </c>
      <c s="37">
        <v>1.624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66</v>
      </c>
      <c>
        <f>(M49*21)/100</f>
      </c>
      <c t="s">
        <v>27</v>
      </c>
    </row>
    <row r="50" spans="1:5" ht="12.75">
      <c r="A50" s="35" t="s">
        <v>56</v>
      </c>
      <c r="E50" s="39" t="s">
        <v>656</v>
      </c>
    </row>
    <row r="51" spans="1:5" ht="12.75">
      <c r="A51" s="35" t="s">
        <v>58</v>
      </c>
      <c r="E51" s="40" t="s">
        <v>657</v>
      </c>
    </row>
    <row r="52" spans="1:5" ht="382.5">
      <c r="A52" t="s">
        <v>60</v>
      </c>
      <c r="E52" s="39" t="s">
        <v>405</v>
      </c>
    </row>
    <row r="53" spans="1:16" ht="12.75">
      <c r="A53" t="s">
        <v>49</v>
      </c>
      <c s="34" t="s">
        <v>109</v>
      </c>
      <c s="34" t="s">
        <v>407</v>
      </c>
      <c s="35" t="s">
        <v>5</v>
      </c>
      <c s="6" t="s">
        <v>408</v>
      </c>
      <c s="36" t="s">
        <v>54</v>
      </c>
      <c s="37">
        <v>0.301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27</v>
      </c>
    </row>
    <row r="54" spans="1:5" ht="12.75">
      <c r="A54" s="35" t="s">
        <v>56</v>
      </c>
      <c r="E54" s="39" t="s">
        <v>658</v>
      </c>
    </row>
    <row r="55" spans="1:5" ht="12.75">
      <c r="A55" s="35" t="s">
        <v>58</v>
      </c>
      <c r="E55" s="40" t="s">
        <v>659</v>
      </c>
    </row>
    <row r="56" spans="1:5" ht="242.25">
      <c r="A56" t="s">
        <v>60</v>
      </c>
      <c r="E56" s="39" t="s">
        <v>411</v>
      </c>
    </row>
    <row r="57" spans="1:13" ht="12.75">
      <c r="A57" t="s">
        <v>46</v>
      </c>
      <c r="C57" s="31" t="s">
        <v>73</v>
      </c>
      <c r="E57" s="33" t="s">
        <v>92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114</v>
      </c>
      <c s="34" t="s">
        <v>449</v>
      </c>
      <c s="35" t="s">
        <v>5</v>
      </c>
      <c s="6" t="s">
        <v>450</v>
      </c>
      <c s="36" t="s">
        <v>65</v>
      </c>
      <c s="37">
        <v>3.66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56</v>
      </c>
      <c r="E59" s="39" t="s">
        <v>660</v>
      </c>
    </row>
    <row r="60" spans="1:5" ht="12.75">
      <c r="A60" s="35" t="s">
        <v>58</v>
      </c>
      <c r="E60" s="40" t="s">
        <v>661</v>
      </c>
    </row>
    <row r="61" spans="1:5" ht="369.75">
      <c r="A61" t="s">
        <v>60</v>
      </c>
      <c r="E61" s="39" t="s">
        <v>662</v>
      </c>
    </row>
    <row r="62" spans="1:16" ht="12.75">
      <c r="A62" t="s">
        <v>49</v>
      </c>
      <c s="34" t="s">
        <v>120</v>
      </c>
      <c s="34" t="s">
        <v>94</v>
      </c>
      <c s="35" t="s">
        <v>5</v>
      </c>
      <c s="6" t="s">
        <v>95</v>
      </c>
      <c s="36" t="s">
        <v>65</v>
      </c>
      <c s="37">
        <v>3.612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56</v>
      </c>
      <c r="E63" s="39" t="s">
        <v>663</v>
      </c>
    </row>
    <row r="64" spans="1:5" ht="12.75">
      <c r="A64" s="35" t="s">
        <v>58</v>
      </c>
      <c r="E64" s="40" t="s">
        <v>664</v>
      </c>
    </row>
    <row r="65" spans="1:5" ht="102">
      <c r="A65" t="s">
        <v>60</v>
      </c>
      <c r="E65" s="39" t="s">
        <v>97</v>
      </c>
    </row>
    <row r="66" spans="1:13" ht="12.75">
      <c r="A66" t="s">
        <v>46</v>
      </c>
      <c r="C66" s="31" t="s">
        <v>86</v>
      </c>
      <c r="E66" s="33" t="s">
        <v>119</v>
      </c>
      <c r="J66" s="32">
        <f>0</f>
      </c>
      <c s="32">
        <f>0</f>
      </c>
      <c s="32">
        <f>0+L67</f>
      </c>
      <c s="32">
        <f>0+M67</f>
      </c>
    </row>
    <row r="67" spans="1:16" ht="25.5">
      <c r="A67" t="s">
        <v>49</v>
      </c>
      <c s="34" t="s">
        <v>126</v>
      </c>
      <c s="34" t="s">
        <v>509</v>
      </c>
      <c s="35" t="s">
        <v>5</v>
      </c>
      <c s="6" t="s">
        <v>510</v>
      </c>
      <c s="36" t="s">
        <v>89</v>
      </c>
      <c s="37">
        <v>96.486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56</v>
      </c>
      <c r="E68" s="39" t="s">
        <v>665</v>
      </c>
    </row>
    <row r="69" spans="1:5" ht="25.5">
      <c r="A69" s="35" t="s">
        <v>58</v>
      </c>
      <c r="E69" s="40" t="s">
        <v>666</v>
      </c>
    </row>
    <row r="70" spans="1:5" ht="191.25">
      <c r="A70" t="s">
        <v>60</v>
      </c>
      <c r="E70" s="39" t="s">
        <v>513</v>
      </c>
    </row>
    <row r="71" spans="1:13" ht="12.75">
      <c r="A71" t="s">
        <v>46</v>
      </c>
      <c r="C71" s="31" t="s">
        <v>99</v>
      </c>
      <c r="E71" s="33" t="s">
        <v>125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49</v>
      </c>
      <c s="34" t="s">
        <v>132</v>
      </c>
      <c s="34" t="s">
        <v>667</v>
      </c>
      <c s="35" t="s">
        <v>5</v>
      </c>
      <c s="6" t="s">
        <v>668</v>
      </c>
      <c s="36" t="s">
        <v>129</v>
      </c>
      <c s="37">
        <v>6.68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56</v>
      </c>
      <c r="E73" s="39" t="s">
        <v>669</v>
      </c>
    </row>
    <row r="74" spans="1:5" ht="12.75">
      <c r="A74" s="35" t="s">
        <v>58</v>
      </c>
      <c r="E74" s="40" t="s">
        <v>670</v>
      </c>
    </row>
    <row r="75" spans="1:5" ht="63.75">
      <c r="A75" t="s">
        <v>60</v>
      </c>
      <c r="E75" s="39" t="s">
        <v>671</v>
      </c>
    </row>
    <row r="76" spans="1:16" ht="12.75">
      <c r="A76" t="s">
        <v>49</v>
      </c>
      <c s="34" t="s">
        <v>199</v>
      </c>
      <c s="34" t="s">
        <v>672</v>
      </c>
      <c s="35" t="s">
        <v>5</v>
      </c>
      <c s="6" t="s">
        <v>673</v>
      </c>
      <c s="36" t="s">
        <v>65</v>
      </c>
      <c s="37">
        <v>40.632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56</v>
      </c>
      <c r="E77" s="39" t="s">
        <v>674</v>
      </c>
    </row>
    <row r="78" spans="1:5" ht="12.75">
      <c r="A78" s="35" t="s">
        <v>58</v>
      </c>
      <c r="E78" s="40" t="s">
        <v>675</v>
      </c>
    </row>
    <row r="79" spans="1:5" ht="102">
      <c r="A79" t="s">
        <v>60</v>
      </c>
      <c r="E79" s="39" t="s">
        <v>248</v>
      </c>
    </row>
    <row r="80" spans="1:16" ht="12.75">
      <c r="A80" t="s">
        <v>49</v>
      </c>
      <c s="34" t="s">
        <v>204</v>
      </c>
      <c s="34" t="s">
        <v>582</v>
      </c>
      <c s="35" t="s">
        <v>5</v>
      </c>
      <c s="6" t="s">
        <v>583</v>
      </c>
      <c s="36" t="s">
        <v>65</v>
      </c>
      <c s="37">
        <v>4.8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12.75">
      <c r="A81" s="35" t="s">
        <v>56</v>
      </c>
      <c r="E81" s="39" t="s">
        <v>676</v>
      </c>
    </row>
    <row r="82" spans="1:5" ht="12.75">
      <c r="A82" s="35" t="s">
        <v>58</v>
      </c>
      <c r="E82" s="40" t="s">
        <v>677</v>
      </c>
    </row>
    <row r="83" spans="1:5" ht="102">
      <c r="A83" t="s">
        <v>60</v>
      </c>
      <c r="E83" s="39" t="s">
        <v>248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257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257</v>
      </c>
      <c r="E4" s="26" t="s">
        <v>258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680</v>
      </c>
      <c r="E8" s="30" t="s">
        <v>679</v>
      </c>
      <c r="J8" s="29">
        <f>0+J9+J18+J31+J40+J57+J66+J71</f>
      </c>
      <c s="29">
        <f>0+K9+K18+K31+K40+K57+K66+K71</f>
      </c>
      <c s="29">
        <f>0+L9+L18+L31+L40+L57+L66+L71</f>
      </c>
      <c s="29">
        <f>0+M9+M18+M31+M40+M57+M66+M71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621</v>
      </c>
      <c s="36" t="s">
        <v>54</v>
      </c>
      <c s="37">
        <v>176.67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681</v>
      </c>
    </row>
    <row r="13" spans="1:5" ht="12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141</v>
      </c>
      <c s="35" t="s">
        <v>142</v>
      </c>
      <c s="6" t="s">
        <v>624</v>
      </c>
      <c s="36" t="s">
        <v>54</v>
      </c>
      <c s="37">
        <v>16.121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682</v>
      </c>
    </row>
    <row r="17" spans="1:5" ht="12.75">
      <c r="A17" t="s">
        <v>60</v>
      </c>
      <c r="E17" s="39" t="s">
        <v>61</v>
      </c>
    </row>
    <row r="18" spans="1:13" ht="12.75">
      <c r="A18" t="s">
        <v>46</v>
      </c>
      <c r="C18" s="31" t="s">
        <v>50</v>
      </c>
      <c r="E18" s="33" t="s">
        <v>62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25</v>
      </c>
      <c s="34" t="s">
        <v>626</v>
      </c>
      <c s="35" t="s">
        <v>5</v>
      </c>
      <c s="6" t="s">
        <v>627</v>
      </c>
      <c s="36" t="s">
        <v>628</v>
      </c>
      <c s="37">
        <v>96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683</v>
      </c>
    </row>
    <row r="22" spans="1:5" ht="38.25">
      <c r="A22" t="s">
        <v>60</v>
      </c>
      <c r="E22" s="39" t="s">
        <v>630</v>
      </c>
    </row>
    <row r="23" spans="1:16" ht="12.75">
      <c r="A23" t="s">
        <v>49</v>
      </c>
      <c s="34" t="s">
        <v>73</v>
      </c>
      <c s="34" t="s">
        <v>631</v>
      </c>
      <c s="35" t="s">
        <v>5</v>
      </c>
      <c s="6" t="s">
        <v>632</v>
      </c>
      <c s="36" t="s">
        <v>65</v>
      </c>
      <c s="37">
        <v>98.15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684</v>
      </c>
    </row>
    <row r="26" spans="1:5" ht="318.75">
      <c r="A26" t="s">
        <v>60</v>
      </c>
      <c r="E26" s="39" t="s">
        <v>326</v>
      </c>
    </row>
    <row r="27" spans="1:16" ht="12.75">
      <c r="A27" t="s">
        <v>49</v>
      </c>
      <c s="34" t="s">
        <v>78</v>
      </c>
      <c s="34" t="s">
        <v>634</v>
      </c>
      <c s="35" t="s">
        <v>5</v>
      </c>
      <c s="6" t="s">
        <v>635</v>
      </c>
      <c s="36" t="s">
        <v>65</v>
      </c>
      <c s="37">
        <v>76.98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636</v>
      </c>
    </row>
    <row r="29" spans="1:5" ht="12.75">
      <c r="A29" s="35" t="s">
        <v>58</v>
      </c>
      <c r="E29" s="40" t="s">
        <v>685</v>
      </c>
    </row>
    <row r="30" spans="1:5" ht="293.25">
      <c r="A30" t="s">
        <v>60</v>
      </c>
      <c r="E30" s="39" t="s">
        <v>638</v>
      </c>
    </row>
    <row r="31" spans="1:13" ht="12.75">
      <c r="A31" t="s">
        <v>46</v>
      </c>
      <c r="C31" s="31" t="s">
        <v>27</v>
      </c>
      <c r="E31" s="33" t="s">
        <v>356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26</v>
      </c>
      <c s="34" t="s">
        <v>686</v>
      </c>
      <c s="35" t="s">
        <v>5</v>
      </c>
      <c s="6" t="s">
        <v>687</v>
      </c>
      <c s="36" t="s">
        <v>65</v>
      </c>
      <c s="37">
        <v>1.64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56</v>
      </c>
      <c r="E33" s="39" t="s">
        <v>641</v>
      </c>
    </row>
    <row r="34" spans="1:5" ht="12.75">
      <c r="A34" s="35" t="s">
        <v>58</v>
      </c>
      <c r="E34" s="40" t="s">
        <v>688</v>
      </c>
    </row>
    <row r="35" spans="1:5" ht="369.75">
      <c r="A35" t="s">
        <v>60</v>
      </c>
      <c r="E35" s="39" t="s">
        <v>689</v>
      </c>
    </row>
    <row r="36" spans="1:16" ht="12.75">
      <c r="A36" t="s">
        <v>49</v>
      </c>
      <c s="34" t="s">
        <v>86</v>
      </c>
      <c s="34" t="s">
        <v>644</v>
      </c>
      <c s="35" t="s">
        <v>5</v>
      </c>
      <c s="6" t="s">
        <v>645</v>
      </c>
      <c s="36" t="s">
        <v>54</v>
      </c>
      <c s="37">
        <v>0.11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56</v>
      </c>
      <c r="E37" s="39" t="s">
        <v>646</v>
      </c>
    </row>
    <row r="38" spans="1:5" ht="12.75">
      <c r="A38" s="35" t="s">
        <v>58</v>
      </c>
      <c r="E38" s="40" t="s">
        <v>690</v>
      </c>
    </row>
    <row r="39" spans="1:5" ht="267.75">
      <c r="A39" t="s">
        <v>60</v>
      </c>
      <c r="E39" s="39" t="s">
        <v>399</v>
      </c>
    </row>
    <row r="40" spans="1:13" ht="12.75">
      <c r="A40" t="s">
        <v>46</v>
      </c>
      <c r="C40" s="31" t="s">
        <v>25</v>
      </c>
      <c r="E40" s="33" t="s">
        <v>400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49</v>
      </c>
      <c s="34" t="s">
        <v>93</v>
      </c>
      <c s="34" t="s">
        <v>648</v>
      </c>
      <c s="35" t="s">
        <v>5</v>
      </c>
      <c s="6" t="s">
        <v>649</v>
      </c>
      <c s="36" t="s">
        <v>65</v>
      </c>
      <c s="37">
        <v>20.286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66</v>
      </c>
      <c>
        <f>(M41*21)/100</f>
      </c>
      <c t="s">
        <v>27</v>
      </c>
    </row>
    <row r="42" spans="1:5" ht="12.75">
      <c r="A42" s="35" t="s">
        <v>56</v>
      </c>
      <c r="E42" s="39" t="s">
        <v>650</v>
      </c>
    </row>
    <row r="43" spans="1:5" ht="12.75">
      <c r="A43" s="35" t="s">
        <v>58</v>
      </c>
      <c r="E43" s="40" t="s">
        <v>691</v>
      </c>
    </row>
    <row r="44" spans="1:5" ht="369.75">
      <c r="A44" t="s">
        <v>60</v>
      </c>
      <c r="E44" s="39" t="s">
        <v>394</v>
      </c>
    </row>
    <row r="45" spans="1:16" ht="12.75">
      <c r="A45" t="s">
        <v>49</v>
      </c>
      <c s="34" t="s">
        <v>99</v>
      </c>
      <c s="34" t="s">
        <v>652</v>
      </c>
      <c s="35" t="s">
        <v>5</v>
      </c>
      <c s="6" t="s">
        <v>653</v>
      </c>
      <c s="36" t="s">
        <v>54</v>
      </c>
      <c s="37">
        <v>0.613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66</v>
      </c>
      <c>
        <f>(M45*21)/100</f>
      </c>
      <c t="s">
        <v>27</v>
      </c>
    </row>
    <row r="46" spans="1:5" ht="12.75">
      <c r="A46" s="35" t="s">
        <v>56</v>
      </c>
      <c r="E46" s="39" t="s">
        <v>654</v>
      </c>
    </row>
    <row r="47" spans="1:5" ht="12.75">
      <c r="A47" s="35" t="s">
        <v>58</v>
      </c>
      <c r="E47" s="40" t="s">
        <v>692</v>
      </c>
    </row>
    <row r="48" spans="1:5" ht="267.75">
      <c r="A48" t="s">
        <v>60</v>
      </c>
      <c r="E48" s="39" t="s">
        <v>399</v>
      </c>
    </row>
    <row r="49" spans="1:16" ht="12.75">
      <c r="A49" t="s">
        <v>49</v>
      </c>
      <c s="34" t="s">
        <v>104</v>
      </c>
      <c s="34" t="s">
        <v>402</v>
      </c>
      <c s="35" t="s">
        <v>5</v>
      </c>
      <c s="6" t="s">
        <v>403</v>
      </c>
      <c s="36" t="s">
        <v>65</v>
      </c>
      <c s="37">
        <v>1.467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66</v>
      </c>
      <c>
        <f>(M49*21)/100</f>
      </c>
      <c t="s">
        <v>27</v>
      </c>
    </row>
    <row r="50" spans="1:5" ht="12.75">
      <c r="A50" s="35" t="s">
        <v>56</v>
      </c>
      <c r="E50" s="39" t="s">
        <v>656</v>
      </c>
    </row>
    <row r="51" spans="1:5" ht="12.75">
      <c r="A51" s="35" t="s">
        <v>58</v>
      </c>
      <c r="E51" s="40" t="s">
        <v>693</v>
      </c>
    </row>
    <row r="52" spans="1:5" ht="382.5">
      <c r="A52" t="s">
        <v>60</v>
      </c>
      <c r="E52" s="39" t="s">
        <v>405</v>
      </c>
    </row>
    <row r="53" spans="1:16" ht="12.75">
      <c r="A53" t="s">
        <v>49</v>
      </c>
      <c s="34" t="s">
        <v>109</v>
      </c>
      <c s="34" t="s">
        <v>407</v>
      </c>
      <c s="35" t="s">
        <v>5</v>
      </c>
      <c s="6" t="s">
        <v>408</v>
      </c>
      <c s="36" t="s">
        <v>54</v>
      </c>
      <c s="37">
        <v>0.287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27</v>
      </c>
    </row>
    <row r="54" spans="1:5" ht="12.75">
      <c r="A54" s="35" t="s">
        <v>56</v>
      </c>
      <c r="E54" s="39" t="s">
        <v>658</v>
      </c>
    </row>
    <row r="55" spans="1:5" ht="12.75">
      <c r="A55" s="35" t="s">
        <v>58</v>
      </c>
      <c r="E55" s="40" t="s">
        <v>694</v>
      </c>
    </row>
    <row r="56" spans="1:5" ht="242.25">
      <c r="A56" t="s">
        <v>60</v>
      </c>
      <c r="E56" s="39" t="s">
        <v>411</v>
      </c>
    </row>
    <row r="57" spans="1:13" ht="12.75">
      <c r="A57" t="s">
        <v>46</v>
      </c>
      <c r="C57" s="31" t="s">
        <v>73</v>
      </c>
      <c r="E57" s="33" t="s">
        <v>92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114</v>
      </c>
      <c s="34" t="s">
        <v>449</v>
      </c>
      <c s="35" t="s">
        <v>5</v>
      </c>
      <c s="6" t="s">
        <v>450</v>
      </c>
      <c s="36" t="s">
        <v>65</v>
      </c>
      <c s="37">
        <v>2.918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56</v>
      </c>
      <c r="E59" s="39" t="s">
        <v>660</v>
      </c>
    </row>
    <row r="60" spans="1:5" ht="12.75">
      <c r="A60" s="35" t="s">
        <v>58</v>
      </c>
      <c r="E60" s="40" t="s">
        <v>695</v>
      </c>
    </row>
    <row r="61" spans="1:5" ht="369.75">
      <c r="A61" t="s">
        <v>60</v>
      </c>
      <c r="E61" s="39" t="s">
        <v>662</v>
      </c>
    </row>
    <row r="62" spans="1:16" ht="12.75">
      <c r="A62" t="s">
        <v>49</v>
      </c>
      <c s="34" t="s">
        <v>120</v>
      </c>
      <c s="34" t="s">
        <v>94</v>
      </c>
      <c s="35" t="s">
        <v>5</v>
      </c>
      <c s="6" t="s">
        <v>95</v>
      </c>
      <c s="36" t="s">
        <v>65</v>
      </c>
      <c s="37">
        <v>4.314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56</v>
      </c>
      <c r="E63" s="39" t="s">
        <v>663</v>
      </c>
    </row>
    <row r="64" spans="1:5" ht="12.75">
      <c r="A64" s="35" t="s">
        <v>58</v>
      </c>
      <c r="E64" s="40" t="s">
        <v>696</v>
      </c>
    </row>
    <row r="65" spans="1:5" ht="102">
      <c r="A65" t="s">
        <v>60</v>
      </c>
      <c r="E65" s="39" t="s">
        <v>97</v>
      </c>
    </row>
    <row r="66" spans="1:13" ht="12.75">
      <c r="A66" t="s">
        <v>46</v>
      </c>
      <c r="C66" s="31" t="s">
        <v>86</v>
      </c>
      <c r="E66" s="33" t="s">
        <v>119</v>
      </c>
      <c r="J66" s="32">
        <f>0</f>
      </c>
      <c s="32">
        <f>0</f>
      </c>
      <c s="32">
        <f>0+L67</f>
      </c>
      <c s="32">
        <f>0+M67</f>
      </c>
    </row>
    <row r="67" spans="1:16" ht="25.5">
      <c r="A67" t="s">
        <v>49</v>
      </c>
      <c s="34" t="s">
        <v>126</v>
      </c>
      <c s="34" t="s">
        <v>509</v>
      </c>
      <c s="35" t="s">
        <v>5</v>
      </c>
      <c s="6" t="s">
        <v>510</v>
      </c>
      <c s="36" t="s">
        <v>89</v>
      </c>
      <c s="37">
        <v>74.502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56</v>
      </c>
      <c r="E68" s="39" t="s">
        <v>665</v>
      </c>
    </row>
    <row r="69" spans="1:5" ht="25.5">
      <c r="A69" s="35" t="s">
        <v>58</v>
      </c>
      <c r="E69" s="40" t="s">
        <v>697</v>
      </c>
    </row>
    <row r="70" spans="1:5" ht="191.25">
      <c r="A70" t="s">
        <v>60</v>
      </c>
      <c r="E70" s="39" t="s">
        <v>513</v>
      </c>
    </row>
    <row r="71" spans="1:13" ht="12.75">
      <c r="A71" t="s">
        <v>46</v>
      </c>
      <c r="C71" s="31" t="s">
        <v>99</v>
      </c>
      <c r="E71" s="33" t="s">
        <v>125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49</v>
      </c>
      <c s="34" t="s">
        <v>132</v>
      </c>
      <c s="34" t="s">
        <v>698</v>
      </c>
      <c s="35" t="s">
        <v>5</v>
      </c>
      <c s="6" t="s">
        <v>699</v>
      </c>
      <c s="36" t="s">
        <v>129</v>
      </c>
      <c s="37">
        <v>6.1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56</v>
      </c>
      <c r="E73" s="39" t="s">
        <v>700</v>
      </c>
    </row>
    <row r="74" spans="1:5" ht="12.75">
      <c r="A74" s="35" t="s">
        <v>58</v>
      </c>
      <c r="E74" s="40" t="s">
        <v>701</v>
      </c>
    </row>
    <row r="75" spans="1:5" ht="63.75">
      <c r="A75" t="s">
        <v>60</v>
      </c>
      <c r="E75" s="39" t="s">
        <v>671</v>
      </c>
    </row>
    <row r="76" spans="1:16" ht="12.75">
      <c r="A76" t="s">
        <v>49</v>
      </c>
      <c s="34" t="s">
        <v>199</v>
      </c>
      <c s="34" t="s">
        <v>702</v>
      </c>
      <c s="35" t="s">
        <v>5</v>
      </c>
      <c s="6" t="s">
        <v>703</v>
      </c>
      <c s="36" t="s">
        <v>65</v>
      </c>
      <c s="37">
        <v>6.32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56</v>
      </c>
      <c r="E77" s="39" t="s">
        <v>704</v>
      </c>
    </row>
    <row r="78" spans="1:5" ht="12.75">
      <c r="A78" s="35" t="s">
        <v>58</v>
      </c>
      <c r="E78" s="40" t="s">
        <v>705</v>
      </c>
    </row>
    <row r="79" spans="1:5" ht="102">
      <c r="A79" t="s">
        <v>60</v>
      </c>
      <c r="E79" s="39" t="s">
        <v>248</v>
      </c>
    </row>
    <row r="80" spans="1:16" ht="12.75">
      <c r="A80" t="s">
        <v>49</v>
      </c>
      <c s="34" t="s">
        <v>204</v>
      </c>
      <c s="34" t="s">
        <v>582</v>
      </c>
      <c s="35" t="s">
        <v>5</v>
      </c>
      <c s="6" t="s">
        <v>583</v>
      </c>
      <c s="36" t="s">
        <v>65</v>
      </c>
      <c s="37">
        <v>0.382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12.75">
      <c r="A81" s="35" t="s">
        <v>56</v>
      </c>
      <c r="E81" s="39" t="s">
        <v>706</v>
      </c>
    </row>
    <row r="82" spans="1:5" ht="12.75">
      <c r="A82" s="35" t="s">
        <v>58</v>
      </c>
      <c r="E82" s="40" t="s">
        <v>707</v>
      </c>
    </row>
    <row r="83" spans="1:5" ht="102">
      <c r="A83" t="s">
        <v>60</v>
      </c>
      <c r="E83" s="39" t="s">
        <v>248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708</v>
      </c>
      <c s="41">
        <f>Rekapitulace!C19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708</v>
      </c>
      <c r="E4" s="26" t="s">
        <v>709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712</v>
      </c>
      <c r="E8" s="30" t="s">
        <v>711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713</v>
      </c>
      <c s="35" t="s">
        <v>714</v>
      </c>
      <c s="6" t="s">
        <v>715</v>
      </c>
      <c s="36" t="s">
        <v>54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716</v>
      </c>
    </row>
    <row r="13" spans="1:5" ht="140.25">
      <c r="A13" t="s">
        <v>60</v>
      </c>
      <c r="E13" s="39" t="s">
        <v>623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27</v>
      </c>
      <c s="34" t="s">
        <v>717</v>
      </c>
      <c s="35" t="s">
        <v>5</v>
      </c>
      <c s="6" t="s">
        <v>718</v>
      </c>
      <c s="36" t="s">
        <v>65</v>
      </c>
      <c s="37">
        <v>168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719</v>
      </c>
    </row>
    <row r="17" spans="1:5" ht="12.75">
      <c r="A17" s="35" t="s">
        <v>58</v>
      </c>
      <c r="E17" s="40" t="s">
        <v>720</v>
      </c>
    </row>
    <row r="18" spans="1:5" ht="12.75">
      <c r="A18" t="s">
        <v>60</v>
      </c>
      <c r="E18" s="39" t="s">
        <v>721</v>
      </c>
    </row>
    <row r="19" spans="1:16" ht="12.75">
      <c r="A19" t="s">
        <v>49</v>
      </c>
      <c s="34" t="s">
        <v>25</v>
      </c>
      <c s="34" t="s">
        <v>722</v>
      </c>
      <c s="35" t="s">
        <v>5</v>
      </c>
      <c s="6" t="s">
        <v>723</v>
      </c>
      <c s="36" t="s">
        <v>65</v>
      </c>
      <c s="37">
        <v>168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724</v>
      </c>
    </row>
    <row r="21" spans="1:5" ht="12.75">
      <c r="A21" s="35" t="s">
        <v>58</v>
      </c>
      <c r="E21" s="40" t="s">
        <v>721</v>
      </c>
    </row>
    <row r="22" spans="1:5" ht="12.75">
      <c r="A22" t="s">
        <v>60</v>
      </c>
      <c r="E22" s="39" t="s">
        <v>5</v>
      </c>
    </row>
    <row r="23" spans="1:13" ht="12.75">
      <c r="A23" t="s">
        <v>46</v>
      </c>
      <c r="C23" s="31" t="s">
        <v>86</v>
      </c>
      <c r="E23" s="33" t="s">
        <v>725</v>
      </c>
      <c r="J23" s="32">
        <f>0</f>
      </c>
      <c s="32">
        <f>0</f>
      </c>
      <c s="32">
        <f>0+L24+L28+L32+L36+L40+L44+L48+L52+L56+L60+L64+L68+L72+L76+L80+L84+L88+L92+L96+L100+L104+L108+L112+L116+L120+L124+L128+L132+L136+L140+L144+L148+L152+L156</f>
      </c>
      <c s="32">
        <f>0+M24+M28+M32+M36+M40+M44+M48+M52+M56+M60+M64+M68+M72+M76+M80+M84+M88+M92+M96+M100+M104+M108+M112+M116+M120+M124+M128+M132+M136+M140+M144+M148+M152+M156</f>
      </c>
    </row>
    <row r="24" spans="1:16" ht="12.75">
      <c r="A24" t="s">
        <v>49</v>
      </c>
      <c s="34" t="s">
        <v>73</v>
      </c>
      <c s="34" t="s">
        <v>726</v>
      </c>
      <c s="35" t="s">
        <v>5</v>
      </c>
      <c s="6" t="s">
        <v>727</v>
      </c>
      <c s="36" t="s">
        <v>177</v>
      </c>
      <c s="37">
        <v>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12.75">
      <c r="A25" s="35" t="s">
        <v>56</v>
      </c>
      <c r="E25" s="39" t="s">
        <v>724</v>
      </c>
    </row>
    <row r="26" spans="1:5" ht="12.75">
      <c r="A26" s="35" t="s">
        <v>58</v>
      </c>
      <c r="E26" s="40" t="s">
        <v>728</v>
      </c>
    </row>
    <row r="27" spans="1:5" ht="12.75">
      <c r="A27" t="s">
        <v>60</v>
      </c>
      <c r="E27" s="39" t="s">
        <v>721</v>
      </c>
    </row>
    <row r="28" spans="1:16" ht="12.75">
      <c r="A28" t="s">
        <v>49</v>
      </c>
      <c s="34" t="s">
        <v>78</v>
      </c>
      <c s="34" t="s">
        <v>729</v>
      </c>
      <c s="35" t="s">
        <v>5</v>
      </c>
      <c s="6" t="s">
        <v>730</v>
      </c>
      <c s="36" t="s">
        <v>177</v>
      </c>
      <c s="37">
        <v>10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56</v>
      </c>
      <c r="E29" s="39" t="s">
        <v>724</v>
      </c>
    </row>
    <row r="30" spans="1:5" ht="12.75">
      <c r="A30" s="35" t="s">
        <v>58</v>
      </c>
      <c r="E30" s="40" t="s">
        <v>731</v>
      </c>
    </row>
    <row r="31" spans="1:5" ht="12.75">
      <c r="A31" t="s">
        <v>60</v>
      </c>
      <c r="E31" s="39" t="s">
        <v>721</v>
      </c>
    </row>
    <row r="32" spans="1:16" ht="12.75">
      <c r="A32" t="s">
        <v>49</v>
      </c>
      <c s="34" t="s">
        <v>26</v>
      </c>
      <c s="34" t="s">
        <v>732</v>
      </c>
      <c s="35" t="s">
        <v>5</v>
      </c>
      <c s="6" t="s">
        <v>733</v>
      </c>
      <c s="36" t="s">
        <v>129</v>
      </c>
      <c s="37">
        <v>20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56</v>
      </c>
      <c r="E33" s="39" t="s">
        <v>724</v>
      </c>
    </row>
    <row r="34" spans="1:5" ht="12.75">
      <c r="A34" s="35" t="s">
        <v>58</v>
      </c>
      <c r="E34" s="40" t="s">
        <v>728</v>
      </c>
    </row>
    <row r="35" spans="1:5" ht="12.75">
      <c r="A35" t="s">
        <v>60</v>
      </c>
      <c r="E35" s="39" t="s">
        <v>721</v>
      </c>
    </row>
    <row r="36" spans="1:16" ht="12.75">
      <c r="A36" t="s">
        <v>49</v>
      </c>
      <c s="34" t="s">
        <v>86</v>
      </c>
      <c s="34" t="s">
        <v>734</v>
      </c>
      <c s="35" t="s">
        <v>5</v>
      </c>
      <c s="6" t="s">
        <v>735</v>
      </c>
      <c s="36" t="s">
        <v>129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56</v>
      </c>
      <c r="E37" s="39" t="s">
        <v>724</v>
      </c>
    </row>
    <row r="38" spans="1:5" ht="12.75">
      <c r="A38" s="35" t="s">
        <v>58</v>
      </c>
      <c r="E38" s="40" t="s">
        <v>728</v>
      </c>
    </row>
    <row r="39" spans="1:5" ht="12.75">
      <c r="A39" t="s">
        <v>60</v>
      </c>
      <c r="E39" s="39" t="s">
        <v>721</v>
      </c>
    </row>
    <row r="40" spans="1:16" ht="12.75">
      <c r="A40" t="s">
        <v>49</v>
      </c>
      <c s="34" t="s">
        <v>93</v>
      </c>
      <c s="34" t="s">
        <v>736</v>
      </c>
      <c s="35" t="s">
        <v>5</v>
      </c>
      <c s="6" t="s">
        <v>737</v>
      </c>
      <c s="36" t="s">
        <v>129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66</v>
      </c>
      <c>
        <f>(M40*21)/100</f>
      </c>
      <c t="s">
        <v>27</v>
      </c>
    </row>
    <row r="41" spans="1:5" ht="12.75">
      <c r="A41" s="35" t="s">
        <v>56</v>
      </c>
      <c r="E41" s="39" t="s">
        <v>738</v>
      </c>
    </row>
    <row r="42" spans="1:5" ht="12.75">
      <c r="A42" s="35" t="s">
        <v>58</v>
      </c>
      <c r="E42" s="40" t="s">
        <v>728</v>
      </c>
    </row>
    <row r="43" spans="1:5" ht="12.75">
      <c r="A43" t="s">
        <v>60</v>
      </c>
      <c r="E43" s="39" t="s">
        <v>721</v>
      </c>
    </row>
    <row r="44" spans="1:16" ht="25.5">
      <c r="A44" t="s">
        <v>49</v>
      </c>
      <c s="34" t="s">
        <v>99</v>
      </c>
      <c s="34" t="s">
        <v>739</v>
      </c>
      <c s="35" t="s">
        <v>5</v>
      </c>
      <c s="6" t="s">
        <v>740</v>
      </c>
      <c s="36" t="s">
        <v>129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27</v>
      </c>
    </row>
    <row r="45" spans="1:5" ht="12.75">
      <c r="A45" s="35" t="s">
        <v>56</v>
      </c>
      <c r="E45" s="39" t="s">
        <v>724</v>
      </c>
    </row>
    <row r="46" spans="1:5" ht="12.75">
      <c r="A46" s="35" t="s">
        <v>58</v>
      </c>
      <c r="E46" s="40" t="s">
        <v>728</v>
      </c>
    </row>
    <row r="47" spans="1:5" ht="12.75">
      <c r="A47" t="s">
        <v>60</v>
      </c>
      <c r="E47" s="39" t="s">
        <v>721</v>
      </c>
    </row>
    <row r="48" spans="1:16" ht="12.75">
      <c r="A48" t="s">
        <v>49</v>
      </c>
      <c s="34" t="s">
        <v>104</v>
      </c>
      <c s="34" t="s">
        <v>741</v>
      </c>
      <c s="35" t="s">
        <v>5</v>
      </c>
      <c s="6" t="s">
        <v>742</v>
      </c>
      <c s="36" t="s">
        <v>610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12.75">
      <c r="A49" s="35" t="s">
        <v>56</v>
      </c>
      <c r="E49" s="39" t="s">
        <v>724</v>
      </c>
    </row>
    <row r="50" spans="1:5" ht="12.75">
      <c r="A50" s="35" t="s">
        <v>58</v>
      </c>
      <c r="E50" s="40" t="s">
        <v>728</v>
      </c>
    </row>
    <row r="51" spans="1:5" ht="12.75">
      <c r="A51" t="s">
        <v>60</v>
      </c>
      <c r="E51" s="39" t="s">
        <v>721</v>
      </c>
    </row>
    <row r="52" spans="1:16" ht="25.5">
      <c r="A52" t="s">
        <v>49</v>
      </c>
      <c s="34" t="s">
        <v>109</v>
      </c>
      <c s="34" t="s">
        <v>743</v>
      </c>
      <c s="35" t="s">
        <v>5</v>
      </c>
      <c s="6" t="s">
        <v>744</v>
      </c>
      <c s="36" t="s">
        <v>129</v>
      </c>
      <c s="37">
        <v>150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66</v>
      </c>
      <c>
        <f>(M52*21)/100</f>
      </c>
      <c t="s">
        <v>27</v>
      </c>
    </row>
    <row r="53" spans="1:5" ht="12.75">
      <c r="A53" s="35" t="s">
        <v>56</v>
      </c>
      <c r="E53" s="39" t="s">
        <v>724</v>
      </c>
    </row>
    <row r="54" spans="1:5" ht="12.75">
      <c r="A54" s="35" t="s">
        <v>58</v>
      </c>
      <c r="E54" s="40" t="s">
        <v>745</v>
      </c>
    </row>
    <row r="55" spans="1:5" ht="12.75">
      <c r="A55" t="s">
        <v>60</v>
      </c>
      <c r="E55" s="39" t="s">
        <v>721</v>
      </c>
    </row>
    <row r="56" spans="1:16" ht="25.5">
      <c r="A56" t="s">
        <v>49</v>
      </c>
      <c s="34" t="s">
        <v>114</v>
      </c>
      <c s="34" t="s">
        <v>746</v>
      </c>
      <c s="35" t="s">
        <v>5</v>
      </c>
      <c s="6" t="s">
        <v>747</v>
      </c>
      <c s="36" t="s">
        <v>129</v>
      </c>
      <c s="37">
        <v>150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56</v>
      </c>
      <c r="E57" s="39" t="s">
        <v>724</v>
      </c>
    </row>
    <row r="58" spans="1:5" ht="12.75">
      <c r="A58" s="35" t="s">
        <v>58</v>
      </c>
      <c r="E58" s="40" t="s">
        <v>748</v>
      </c>
    </row>
    <row r="59" spans="1:5" ht="12.75">
      <c r="A59" t="s">
        <v>60</v>
      </c>
      <c r="E59" s="39" t="s">
        <v>721</v>
      </c>
    </row>
    <row r="60" spans="1:16" ht="12.75">
      <c r="A60" t="s">
        <v>49</v>
      </c>
      <c s="34" t="s">
        <v>120</v>
      </c>
      <c s="34" t="s">
        <v>749</v>
      </c>
      <c s="35" t="s">
        <v>5</v>
      </c>
      <c s="6" t="s">
        <v>750</v>
      </c>
      <c s="36" t="s">
        <v>129</v>
      </c>
      <c s="37">
        <v>2105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56</v>
      </c>
      <c r="E61" s="39" t="s">
        <v>724</v>
      </c>
    </row>
    <row r="62" spans="1:5" ht="12.75">
      <c r="A62" s="35" t="s">
        <v>58</v>
      </c>
      <c r="E62" s="40" t="s">
        <v>751</v>
      </c>
    </row>
    <row r="63" spans="1:5" ht="12.75">
      <c r="A63" t="s">
        <v>60</v>
      </c>
      <c r="E63" s="39" t="s">
        <v>721</v>
      </c>
    </row>
    <row r="64" spans="1:16" ht="12.75">
      <c r="A64" t="s">
        <v>49</v>
      </c>
      <c s="34" t="s">
        <v>126</v>
      </c>
      <c s="34" t="s">
        <v>752</v>
      </c>
      <c s="35" t="s">
        <v>5</v>
      </c>
      <c s="6" t="s">
        <v>753</v>
      </c>
      <c s="36" t="s">
        <v>129</v>
      </c>
      <c s="37">
        <v>2105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56</v>
      </c>
      <c r="E65" s="39" t="s">
        <v>724</v>
      </c>
    </row>
    <row r="66" spans="1:5" ht="12.75">
      <c r="A66" s="35" t="s">
        <v>58</v>
      </c>
      <c r="E66" s="40" t="s">
        <v>754</v>
      </c>
    </row>
    <row r="67" spans="1:5" ht="12.75">
      <c r="A67" t="s">
        <v>60</v>
      </c>
      <c r="E67" s="39" t="s">
        <v>721</v>
      </c>
    </row>
    <row r="68" spans="1:16" ht="12.75">
      <c r="A68" t="s">
        <v>49</v>
      </c>
      <c s="34" t="s">
        <v>132</v>
      </c>
      <c s="34" t="s">
        <v>755</v>
      </c>
      <c s="35" t="s">
        <v>5</v>
      </c>
      <c s="6" t="s">
        <v>756</v>
      </c>
      <c s="36" t="s">
        <v>129</v>
      </c>
      <c s="37">
        <v>300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56</v>
      </c>
      <c r="E69" s="39" t="s">
        <v>724</v>
      </c>
    </row>
    <row r="70" spans="1:5" ht="12.75">
      <c r="A70" s="35" t="s">
        <v>58</v>
      </c>
      <c r="E70" s="40" t="s">
        <v>757</v>
      </c>
    </row>
    <row r="71" spans="1:5" ht="12.75">
      <c r="A71" t="s">
        <v>60</v>
      </c>
      <c r="E71" s="39" t="s">
        <v>721</v>
      </c>
    </row>
    <row r="72" spans="1:16" ht="12.75">
      <c r="A72" t="s">
        <v>49</v>
      </c>
      <c s="34" t="s">
        <v>199</v>
      </c>
      <c s="34" t="s">
        <v>758</v>
      </c>
      <c s="35" t="s">
        <v>5</v>
      </c>
      <c s="6" t="s">
        <v>759</v>
      </c>
      <c s="36" t="s">
        <v>129</v>
      </c>
      <c s="37">
        <v>1380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56</v>
      </c>
      <c r="E73" s="39" t="s">
        <v>724</v>
      </c>
    </row>
    <row r="74" spans="1:5" ht="12.75">
      <c r="A74" s="35" t="s">
        <v>58</v>
      </c>
      <c r="E74" s="40" t="s">
        <v>760</v>
      </c>
    </row>
    <row r="75" spans="1:5" ht="12.75">
      <c r="A75" t="s">
        <v>60</v>
      </c>
      <c r="E75" s="39" t="s">
        <v>721</v>
      </c>
    </row>
    <row r="76" spans="1:16" ht="12.75">
      <c r="A76" t="s">
        <v>49</v>
      </c>
      <c s="34" t="s">
        <v>204</v>
      </c>
      <c s="34" t="s">
        <v>761</v>
      </c>
      <c s="35" t="s">
        <v>5</v>
      </c>
      <c s="6" t="s">
        <v>762</v>
      </c>
      <c s="36" t="s">
        <v>129</v>
      </c>
      <c s="37">
        <v>1380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56</v>
      </c>
      <c r="E77" s="39" t="s">
        <v>724</v>
      </c>
    </row>
    <row r="78" spans="1:5" ht="12.75">
      <c r="A78" s="35" t="s">
        <v>58</v>
      </c>
      <c r="E78" s="40" t="s">
        <v>763</v>
      </c>
    </row>
    <row r="79" spans="1:5" ht="12.75">
      <c r="A79" t="s">
        <v>60</v>
      </c>
      <c r="E79" s="39" t="s">
        <v>721</v>
      </c>
    </row>
    <row r="80" spans="1:16" ht="12.75">
      <c r="A80" t="s">
        <v>49</v>
      </c>
      <c s="34" t="s">
        <v>208</v>
      </c>
      <c s="34" t="s">
        <v>764</v>
      </c>
      <c s="35" t="s">
        <v>5</v>
      </c>
      <c s="6" t="s">
        <v>765</v>
      </c>
      <c s="36" t="s">
        <v>766</v>
      </c>
      <c s="37">
        <v>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12.75">
      <c r="A81" s="35" t="s">
        <v>56</v>
      </c>
      <c r="E81" s="39" t="s">
        <v>724</v>
      </c>
    </row>
    <row r="82" spans="1:5" ht="12.75">
      <c r="A82" s="35" t="s">
        <v>58</v>
      </c>
      <c r="E82" s="40" t="s">
        <v>728</v>
      </c>
    </row>
    <row r="83" spans="1:5" ht="12.75">
      <c r="A83" t="s">
        <v>60</v>
      </c>
      <c r="E83" s="39" t="s">
        <v>721</v>
      </c>
    </row>
    <row r="84" spans="1:16" ht="12.75">
      <c r="A84" t="s">
        <v>49</v>
      </c>
      <c s="34" t="s">
        <v>213</v>
      </c>
      <c s="34" t="s">
        <v>767</v>
      </c>
      <c s="35" t="s">
        <v>5</v>
      </c>
      <c s="6" t="s">
        <v>768</v>
      </c>
      <c s="36" t="s">
        <v>129</v>
      </c>
      <c s="37">
        <v>3962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56</v>
      </c>
      <c r="E85" s="39" t="s">
        <v>724</v>
      </c>
    </row>
    <row r="86" spans="1:5" ht="12.75">
      <c r="A86" s="35" t="s">
        <v>58</v>
      </c>
      <c r="E86" s="40" t="s">
        <v>769</v>
      </c>
    </row>
    <row r="87" spans="1:5" ht="12.75">
      <c r="A87" t="s">
        <v>60</v>
      </c>
      <c r="E87" s="39" t="s">
        <v>721</v>
      </c>
    </row>
    <row r="88" spans="1:16" ht="12.75">
      <c r="A88" t="s">
        <v>49</v>
      </c>
      <c s="34" t="s">
        <v>218</v>
      </c>
      <c s="34" t="s">
        <v>770</v>
      </c>
      <c s="35" t="s">
        <v>5</v>
      </c>
      <c s="6" t="s">
        <v>771</v>
      </c>
      <c s="36" t="s">
        <v>177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12.75">
      <c r="A89" s="35" t="s">
        <v>56</v>
      </c>
      <c r="E89" s="39" t="s">
        <v>724</v>
      </c>
    </row>
    <row r="90" spans="1:5" ht="12.75">
      <c r="A90" s="35" t="s">
        <v>58</v>
      </c>
      <c r="E90" s="40" t="s">
        <v>728</v>
      </c>
    </row>
    <row r="91" spans="1:5" ht="12.75">
      <c r="A91" t="s">
        <v>60</v>
      </c>
      <c r="E91" s="39" t="s">
        <v>721</v>
      </c>
    </row>
    <row r="92" spans="1:16" ht="12.75">
      <c r="A92" t="s">
        <v>49</v>
      </c>
      <c s="34" t="s">
        <v>224</v>
      </c>
      <c s="34" t="s">
        <v>772</v>
      </c>
      <c s="35" t="s">
        <v>5</v>
      </c>
      <c s="6" t="s">
        <v>773</v>
      </c>
      <c s="36" t="s">
        <v>177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66</v>
      </c>
      <c>
        <f>(M92*21)/100</f>
      </c>
      <c t="s">
        <v>27</v>
      </c>
    </row>
    <row r="93" spans="1:5" ht="12.75">
      <c r="A93" s="35" t="s">
        <v>56</v>
      </c>
      <c r="E93" s="39" t="s">
        <v>724</v>
      </c>
    </row>
    <row r="94" spans="1:5" ht="12.75">
      <c r="A94" s="35" t="s">
        <v>58</v>
      </c>
      <c r="E94" s="40" t="s">
        <v>728</v>
      </c>
    </row>
    <row r="95" spans="1:5" ht="12.75">
      <c r="A95" t="s">
        <v>60</v>
      </c>
      <c r="E95" s="39" t="s">
        <v>721</v>
      </c>
    </row>
    <row r="96" spans="1:16" ht="12.75">
      <c r="A96" t="s">
        <v>49</v>
      </c>
      <c s="34" t="s">
        <v>229</v>
      </c>
      <c s="34" t="s">
        <v>774</v>
      </c>
      <c s="35" t="s">
        <v>5</v>
      </c>
      <c s="6" t="s">
        <v>775</v>
      </c>
      <c s="36" t="s">
        <v>177</v>
      </c>
      <c s="37">
        <v>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56</v>
      </c>
      <c r="E97" s="39" t="s">
        <v>724</v>
      </c>
    </row>
    <row r="98" spans="1:5" ht="12.75">
      <c r="A98" s="35" t="s">
        <v>58</v>
      </c>
      <c r="E98" s="40" t="s">
        <v>728</v>
      </c>
    </row>
    <row r="99" spans="1:5" ht="12.75">
      <c r="A99" t="s">
        <v>60</v>
      </c>
      <c r="E99" s="39" t="s">
        <v>721</v>
      </c>
    </row>
    <row r="100" spans="1:16" ht="12.75">
      <c r="A100" t="s">
        <v>49</v>
      </c>
      <c s="34" t="s">
        <v>234</v>
      </c>
      <c s="34" t="s">
        <v>776</v>
      </c>
      <c s="35" t="s">
        <v>5</v>
      </c>
      <c s="6" t="s">
        <v>777</v>
      </c>
      <c s="36" t="s">
        <v>177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66</v>
      </c>
      <c>
        <f>(M100*21)/100</f>
      </c>
      <c t="s">
        <v>27</v>
      </c>
    </row>
    <row r="101" spans="1:5" ht="12.75">
      <c r="A101" s="35" t="s">
        <v>56</v>
      </c>
      <c r="E101" s="39" t="s">
        <v>724</v>
      </c>
    </row>
    <row r="102" spans="1:5" ht="12.75">
      <c r="A102" s="35" t="s">
        <v>58</v>
      </c>
      <c r="E102" s="40" t="s">
        <v>728</v>
      </c>
    </row>
    <row r="103" spans="1:5" ht="12.75">
      <c r="A103" t="s">
        <v>60</v>
      </c>
      <c r="E103" s="39" t="s">
        <v>721</v>
      </c>
    </row>
    <row r="104" spans="1:16" ht="12.75">
      <c r="A104" t="s">
        <v>49</v>
      </c>
      <c s="34" t="s">
        <v>238</v>
      </c>
      <c s="34" t="s">
        <v>778</v>
      </c>
      <c s="35" t="s">
        <v>5</v>
      </c>
      <c s="6" t="s">
        <v>779</v>
      </c>
      <c s="36" t="s">
        <v>177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66</v>
      </c>
      <c>
        <f>(M104*21)/100</f>
      </c>
      <c t="s">
        <v>27</v>
      </c>
    </row>
    <row r="105" spans="1:5" ht="12.75">
      <c r="A105" s="35" t="s">
        <v>56</v>
      </c>
      <c r="E105" s="39" t="s">
        <v>724</v>
      </c>
    </row>
    <row r="106" spans="1:5" ht="12.75">
      <c r="A106" s="35" t="s">
        <v>58</v>
      </c>
      <c r="E106" s="40" t="s">
        <v>728</v>
      </c>
    </row>
    <row r="107" spans="1:5" ht="12.75">
      <c r="A107" t="s">
        <v>60</v>
      </c>
      <c r="E107" s="39" t="s">
        <v>721</v>
      </c>
    </row>
    <row r="108" spans="1:16" ht="12.75">
      <c r="A108" t="s">
        <v>49</v>
      </c>
      <c s="34" t="s">
        <v>244</v>
      </c>
      <c s="34" t="s">
        <v>780</v>
      </c>
      <c s="35" t="s">
        <v>5</v>
      </c>
      <c s="6" t="s">
        <v>781</v>
      </c>
      <c s="36" t="s">
        <v>177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66</v>
      </c>
      <c>
        <f>(M108*21)/100</f>
      </c>
      <c t="s">
        <v>27</v>
      </c>
    </row>
    <row r="109" spans="1:5" ht="12.75">
      <c r="A109" s="35" t="s">
        <v>56</v>
      </c>
      <c r="E109" s="39" t="s">
        <v>724</v>
      </c>
    </row>
    <row r="110" spans="1:5" ht="12.75">
      <c r="A110" s="35" t="s">
        <v>58</v>
      </c>
      <c r="E110" s="40" t="s">
        <v>728</v>
      </c>
    </row>
    <row r="111" spans="1:5" ht="12.75">
      <c r="A111" t="s">
        <v>60</v>
      </c>
      <c r="E111" s="39" t="s">
        <v>721</v>
      </c>
    </row>
    <row r="112" spans="1:16" ht="12.75">
      <c r="A112" t="s">
        <v>49</v>
      </c>
      <c s="34" t="s">
        <v>351</v>
      </c>
      <c s="34" t="s">
        <v>782</v>
      </c>
      <c s="35" t="s">
        <v>5</v>
      </c>
      <c s="6" t="s">
        <v>783</v>
      </c>
      <c s="36" t="s">
        <v>177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66</v>
      </c>
      <c>
        <f>(M112*21)/100</f>
      </c>
      <c t="s">
        <v>27</v>
      </c>
    </row>
    <row r="113" spans="1:5" ht="12.75">
      <c r="A113" s="35" t="s">
        <v>56</v>
      </c>
      <c r="E113" s="39" t="s">
        <v>724</v>
      </c>
    </row>
    <row r="114" spans="1:5" ht="12.75">
      <c r="A114" s="35" t="s">
        <v>58</v>
      </c>
      <c r="E114" s="40" t="s">
        <v>728</v>
      </c>
    </row>
    <row r="115" spans="1:5" ht="12.75">
      <c r="A115" t="s">
        <v>60</v>
      </c>
      <c r="E115" s="39" t="s">
        <v>721</v>
      </c>
    </row>
    <row r="116" spans="1:16" ht="12.75">
      <c r="A116" t="s">
        <v>49</v>
      </c>
      <c s="34" t="s">
        <v>357</v>
      </c>
      <c s="34" t="s">
        <v>784</v>
      </c>
      <c s="35" t="s">
        <v>5</v>
      </c>
      <c s="6" t="s">
        <v>785</v>
      </c>
      <c s="36" t="s">
        <v>177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66</v>
      </c>
      <c>
        <f>(M116*21)/100</f>
      </c>
      <c t="s">
        <v>27</v>
      </c>
    </row>
    <row r="117" spans="1:5" ht="12.75">
      <c r="A117" s="35" t="s">
        <v>56</v>
      </c>
      <c r="E117" s="39" t="s">
        <v>724</v>
      </c>
    </row>
    <row r="118" spans="1:5" ht="12.75">
      <c r="A118" s="35" t="s">
        <v>58</v>
      </c>
      <c r="E118" s="40" t="s">
        <v>728</v>
      </c>
    </row>
    <row r="119" spans="1:5" ht="12.75">
      <c r="A119" t="s">
        <v>60</v>
      </c>
      <c r="E119" s="39" t="s">
        <v>721</v>
      </c>
    </row>
    <row r="120" spans="1:16" ht="12.75">
      <c r="A120" t="s">
        <v>49</v>
      </c>
      <c s="34" t="s">
        <v>363</v>
      </c>
      <c s="34" t="s">
        <v>786</v>
      </c>
      <c s="35" t="s">
        <v>5</v>
      </c>
      <c s="6" t="s">
        <v>787</v>
      </c>
      <c s="36" t="s">
        <v>177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66</v>
      </c>
      <c>
        <f>(M120*21)/100</f>
      </c>
      <c t="s">
        <v>27</v>
      </c>
    </row>
    <row r="121" spans="1:5" ht="12.75">
      <c r="A121" s="35" t="s">
        <v>56</v>
      </c>
      <c r="E121" s="39" t="s">
        <v>724</v>
      </c>
    </row>
    <row r="122" spans="1:5" ht="12.75">
      <c r="A122" s="35" t="s">
        <v>58</v>
      </c>
      <c r="E122" s="40" t="s">
        <v>788</v>
      </c>
    </row>
    <row r="123" spans="1:5" ht="12.75">
      <c r="A123" t="s">
        <v>60</v>
      </c>
      <c r="E123" s="39" t="s">
        <v>721</v>
      </c>
    </row>
    <row r="124" spans="1:16" ht="12.75">
      <c r="A124" t="s">
        <v>49</v>
      </c>
      <c s="34" t="s">
        <v>369</v>
      </c>
      <c s="34" t="s">
        <v>789</v>
      </c>
      <c s="35" t="s">
        <v>5</v>
      </c>
      <c s="6" t="s">
        <v>790</v>
      </c>
      <c s="36" t="s">
        <v>177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66</v>
      </c>
      <c>
        <f>(M124*21)/100</f>
      </c>
      <c t="s">
        <v>27</v>
      </c>
    </row>
    <row r="125" spans="1:5" ht="12.75">
      <c r="A125" s="35" t="s">
        <v>56</v>
      </c>
      <c r="E125" s="39" t="s">
        <v>724</v>
      </c>
    </row>
    <row r="126" spans="1:5" ht="12.75">
      <c r="A126" s="35" t="s">
        <v>58</v>
      </c>
      <c r="E126" s="40" t="s">
        <v>788</v>
      </c>
    </row>
    <row r="127" spans="1:5" ht="12.75">
      <c r="A127" t="s">
        <v>60</v>
      </c>
      <c r="E127" s="39" t="s">
        <v>721</v>
      </c>
    </row>
    <row r="128" spans="1:16" ht="12.75">
      <c r="A128" t="s">
        <v>49</v>
      </c>
      <c s="34" t="s">
        <v>374</v>
      </c>
      <c s="34" t="s">
        <v>791</v>
      </c>
      <c s="35" t="s">
        <v>5</v>
      </c>
      <c s="6" t="s">
        <v>792</v>
      </c>
      <c s="36" t="s">
        <v>177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66</v>
      </c>
      <c>
        <f>(M128*21)/100</f>
      </c>
      <c t="s">
        <v>27</v>
      </c>
    </row>
    <row r="129" spans="1:5" ht="12.75">
      <c r="A129" s="35" t="s">
        <v>56</v>
      </c>
      <c r="E129" s="39" t="s">
        <v>724</v>
      </c>
    </row>
    <row r="130" spans="1:5" ht="12.75">
      <c r="A130" s="35" t="s">
        <v>58</v>
      </c>
      <c r="E130" s="40" t="s">
        <v>788</v>
      </c>
    </row>
    <row r="131" spans="1:5" ht="12.75">
      <c r="A131" t="s">
        <v>60</v>
      </c>
      <c r="E131" s="39" t="s">
        <v>721</v>
      </c>
    </row>
    <row r="132" spans="1:16" ht="12.75">
      <c r="A132" t="s">
        <v>49</v>
      </c>
      <c s="34" t="s">
        <v>379</v>
      </c>
      <c s="34" t="s">
        <v>793</v>
      </c>
      <c s="35" t="s">
        <v>5</v>
      </c>
      <c s="6" t="s">
        <v>794</v>
      </c>
      <c s="36" t="s">
        <v>177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66</v>
      </c>
      <c>
        <f>(M132*21)/100</f>
      </c>
      <c t="s">
        <v>27</v>
      </c>
    </row>
    <row r="133" spans="1:5" ht="12.75">
      <c r="A133" s="35" t="s">
        <v>56</v>
      </c>
      <c r="E133" s="39" t="s">
        <v>724</v>
      </c>
    </row>
    <row r="134" spans="1:5" ht="12.75">
      <c r="A134" s="35" t="s">
        <v>58</v>
      </c>
      <c r="E134" s="40" t="s">
        <v>728</v>
      </c>
    </row>
    <row r="135" spans="1:5" ht="12.75">
      <c r="A135" t="s">
        <v>60</v>
      </c>
      <c r="E135" s="39" t="s">
        <v>721</v>
      </c>
    </row>
    <row r="136" spans="1:16" ht="12.75">
      <c r="A136" t="s">
        <v>49</v>
      </c>
      <c s="34" t="s">
        <v>384</v>
      </c>
      <c s="34" t="s">
        <v>795</v>
      </c>
      <c s="35" t="s">
        <v>5</v>
      </c>
      <c s="6" t="s">
        <v>796</v>
      </c>
      <c s="36" t="s">
        <v>177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66</v>
      </c>
      <c>
        <f>(M136*21)/100</f>
      </c>
      <c t="s">
        <v>27</v>
      </c>
    </row>
    <row r="137" spans="1:5" ht="12.75">
      <c r="A137" s="35" t="s">
        <v>56</v>
      </c>
      <c r="E137" s="39" t="s">
        <v>724</v>
      </c>
    </row>
    <row r="138" spans="1:5" ht="12.75">
      <c r="A138" s="35" t="s">
        <v>58</v>
      </c>
      <c r="E138" s="40" t="s">
        <v>728</v>
      </c>
    </row>
    <row r="139" spans="1:5" ht="25.5">
      <c r="A139" t="s">
        <v>60</v>
      </c>
      <c r="E139" s="39" t="s">
        <v>797</v>
      </c>
    </row>
    <row r="140" spans="1:16" ht="12.75">
      <c r="A140" t="s">
        <v>49</v>
      </c>
      <c s="34" t="s">
        <v>389</v>
      </c>
      <c s="34" t="s">
        <v>798</v>
      </c>
      <c s="35" t="s">
        <v>5</v>
      </c>
      <c s="6" t="s">
        <v>799</v>
      </c>
      <c s="36" t="s">
        <v>177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66</v>
      </c>
      <c>
        <f>(M140*21)/100</f>
      </c>
      <c t="s">
        <v>27</v>
      </c>
    </row>
    <row r="141" spans="1:5" ht="12.75">
      <c r="A141" s="35" t="s">
        <v>56</v>
      </c>
      <c r="E141" s="39" t="s">
        <v>724</v>
      </c>
    </row>
    <row r="142" spans="1:5" ht="12.75">
      <c r="A142" s="35" t="s">
        <v>58</v>
      </c>
      <c r="E142" s="40" t="s">
        <v>728</v>
      </c>
    </row>
    <row r="143" spans="1:5" ht="25.5">
      <c r="A143" t="s">
        <v>60</v>
      </c>
      <c r="E143" s="39" t="s">
        <v>797</v>
      </c>
    </row>
    <row r="144" spans="1:16" ht="12.75">
      <c r="A144" t="s">
        <v>49</v>
      </c>
      <c s="34" t="s">
        <v>395</v>
      </c>
      <c s="34" t="s">
        <v>800</v>
      </c>
      <c s="35" t="s">
        <v>5</v>
      </c>
      <c s="6" t="s">
        <v>801</v>
      </c>
      <c s="36" t="s">
        <v>177</v>
      </c>
      <c s="37">
        <v>20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66</v>
      </c>
      <c>
        <f>(M144*21)/100</f>
      </c>
      <c t="s">
        <v>27</v>
      </c>
    </row>
    <row r="145" spans="1:5" ht="12.75">
      <c r="A145" s="35" t="s">
        <v>56</v>
      </c>
      <c r="E145" s="39" t="s">
        <v>724</v>
      </c>
    </row>
    <row r="146" spans="1:5" ht="12.75">
      <c r="A146" s="35" t="s">
        <v>58</v>
      </c>
      <c r="E146" s="40" t="s">
        <v>802</v>
      </c>
    </row>
    <row r="147" spans="1:5" ht="12.75">
      <c r="A147" t="s">
        <v>60</v>
      </c>
      <c r="E147" s="39" t="s">
        <v>721</v>
      </c>
    </row>
    <row r="148" spans="1:16" ht="25.5">
      <c r="A148" t="s">
        <v>49</v>
      </c>
      <c s="34" t="s">
        <v>401</v>
      </c>
      <c s="34" t="s">
        <v>803</v>
      </c>
      <c s="35" t="s">
        <v>5</v>
      </c>
      <c s="6" t="s">
        <v>804</v>
      </c>
      <c s="36" t="s">
        <v>177</v>
      </c>
      <c s="37">
        <v>10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66</v>
      </c>
      <c>
        <f>(M148*21)/100</f>
      </c>
      <c t="s">
        <v>27</v>
      </c>
    </row>
    <row r="149" spans="1:5" ht="12.75">
      <c r="A149" s="35" t="s">
        <v>56</v>
      </c>
      <c r="E149" s="39" t="s">
        <v>724</v>
      </c>
    </row>
    <row r="150" spans="1:5" ht="12.75">
      <c r="A150" s="35" t="s">
        <v>58</v>
      </c>
      <c r="E150" s="40" t="s">
        <v>805</v>
      </c>
    </row>
    <row r="151" spans="1:5" ht="12.75">
      <c r="A151" t="s">
        <v>60</v>
      </c>
      <c r="E151" s="39" t="s">
        <v>721</v>
      </c>
    </row>
    <row r="152" spans="1:16" ht="25.5">
      <c r="A152" t="s">
        <v>49</v>
      </c>
      <c s="34" t="s">
        <v>406</v>
      </c>
      <c s="34" t="s">
        <v>806</v>
      </c>
      <c s="35" t="s">
        <v>5</v>
      </c>
      <c s="6" t="s">
        <v>807</v>
      </c>
      <c s="36" t="s">
        <v>766</v>
      </c>
      <c s="37">
        <v>10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66</v>
      </c>
      <c>
        <f>(M152*21)/100</f>
      </c>
      <c t="s">
        <v>27</v>
      </c>
    </row>
    <row r="153" spans="1:5" ht="12.75">
      <c r="A153" s="35" t="s">
        <v>56</v>
      </c>
      <c r="E153" s="39" t="s">
        <v>724</v>
      </c>
    </row>
    <row r="154" spans="1:5" ht="12.75">
      <c r="A154" s="35" t="s">
        <v>58</v>
      </c>
      <c r="E154" s="40" t="s">
        <v>805</v>
      </c>
    </row>
    <row r="155" spans="1:5" ht="12.75">
      <c r="A155" t="s">
        <v>60</v>
      </c>
      <c r="E155" s="39" t="s">
        <v>721</v>
      </c>
    </row>
    <row r="156" spans="1:16" ht="12.75">
      <c r="A156" t="s">
        <v>49</v>
      </c>
      <c s="34" t="s">
        <v>412</v>
      </c>
      <c s="34" t="s">
        <v>808</v>
      </c>
      <c s="35" t="s">
        <v>5</v>
      </c>
      <c s="6" t="s">
        <v>809</v>
      </c>
      <c s="36" t="s">
        <v>810</v>
      </c>
      <c s="37">
        <v>96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66</v>
      </c>
      <c>
        <f>(M156*21)/100</f>
      </c>
      <c t="s">
        <v>27</v>
      </c>
    </row>
    <row r="157" spans="1:5" ht="12.75">
      <c r="A157" s="35" t="s">
        <v>56</v>
      </c>
      <c r="E157" s="39" t="s">
        <v>724</v>
      </c>
    </row>
    <row r="158" spans="1:5" ht="12.75">
      <c r="A158" s="35" t="s">
        <v>58</v>
      </c>
      <c r="E158" s="40" t="s">
        <v>811</v>
      </c>
    </row>
    <row r="159" spans="1:5" ht="12.75">
      <c r="A159" t="s">
        <v>60</v>
      </c>
      <c r="E159" s="39" t="s">
        <v>721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708</v>
      </c>
      <c s="41">
        <f>Rekapitulace!C19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708</v>
      </c>
      <c r="E4" s="26" t="s">
        <v>709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COUNTIFS(L8:L84,"=0",A8:A84,"P")+COUNTIFS(L8:L84,"",A8:A84,"P")+SUM(Q8:Q84)</f>
      </c>
    </row>
    <row r="8" spans="1:13" ht="12.75">
      <c r="A8" t="s">
        <v>44</v>
      </c>
      <c r="C8" s="28" t="s">
        <v>814</v>
      </c>
      <c r="E8" s="30" t="s">
        <v>813</v>
      </c>
      <c r="J8" s="29">
        <f>0+J9+J14+J23</f>
      </c>
      <c s="29">
        <f>0+K9+K14+K23</f>
      </c>
      <c s="29">
        <f>0+L9+L14+L23</f>
      </c>
      <c s="29">
        <f>0+M9+M14+M23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713</v>
      </c>
      <c s="35" t="s">
        <v>714</v>
      </c>
      <c s="6" t="s">
        <v>715</v>
      </c>
      <c s="36" t="s">
        <v>54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716</v>
      </c>
    </row>
    <row r="13" spans="1:5" ht="12.75">
      <c r="A13" t="s">
        <v>60</v>
      </c>
      <c r="E13" s="39" t="s">
        <v>61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27</v>
      </c>
      <c s="34" t="s">
        <v>717</v>
      </c>
      <c s="35" t="s">
        <v>5</v>
      </c>
      <c s="6" t="s">
        <v>718</v>
      </c>
      <c s="36" t="s">
        <v>65</v>
      </c>
      <c s="37">
        <v>2.8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719</v>
      </c>
    </row>
    <row r="17" spans="1:5" ht="25.5">
      <c r="A17" s="35" t="s">
        <v>58</v>
      </c>
      <c r="E17" s="40" t="s">
        <v>815</v>
      </c>
    </row>
    <row r="18" spans="1:5" ht="12.75">
      <c r="A18" t="s">
        <v>60</v>
      </c>
      <c r="E18" s="39" t="s">
        <v>721</v>
      </c>
    </row>
    <row r="19" spans="1:16" ht="12.75">
      <c r="A19" t="s">
        <v>49</v>
      </c>
      <c s="34" t="s">
        <v>25</v>
      </c>
      <c s="34" t="s">
        <v>722</v>
      </c>
      <c s="35" t="s">
        <v>5</v>
      </c>
      <c s="6" t="s">
        <v>723</v>
      </c>
      <c s="36" t="s">
        <v>65</v>
      </c>
      <c s="37">
        <v>2.8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724</v>
      </c>
    </row>
    <row r="21" spans="1:5" ht="25.5">
      <c r="A21" s="35" t="s">
        <v>58</v>
      </c>
      <c r="E21" s="40" t="s">
        <v>815</v>
      </c>
    </row>
    <row r="22" spans="1:5" ht="12.75">
      <c r="A22" t="s">
        <v>60</v>
      </c>
      <c r="E22" s="39" t="s">
        <v>721</v>
      </c>
    </row>
    <row r="23" spans="1:13" ht="12.75">
      <c r="A23" t="s">
        <v>46</v>
      </c>
      <c r="C23" s="31" t="s">
        <v>86</v>
      </c>
      <c r="E23" s="33" t="s">
        <v>725</v>
      </c>
      <c r="J23" s="32">
        <f>0</f>
      </c>
      <c s="32">
        <f>0</f>
      </c>
      <c s="32">
        <f>0+L24+L28+L32+L36+L40+L44+L48+L52+L56+L60+L64+L68+L72+L76+L80+L84</f>
      </c>
      <c s="32">
        <f>0+M24+M28+M32+M36+M40+M44+M48+M52+M56+M60+M64+M68+M72+M76+M80+M84</f>
      </c>
    </row>
    <row r="24" spans="1:16" ht="12.75">
      <c r="A24" t="s">
        <v>49</v>
      </c>
      <c s="34" t="s">
        <v>73</v>
      </c>
      <c s="34" t="s">
        <v>729</v>
      </c>
      <c s="35" t="s">
        <v>5</v>
      </c>
      <c s="6" t="s">
        <v>730</v>
      </c>
      <c s="36" t="s">
        <v>177</v>
      </c>
      <c s="37">
        <v>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12.75">
      <c r="A25" s="35" t="s">
        <v>56</v>
      </c>
      <c r="E25" s="39" t="s">
        <v>724</v>
      </c>
    </row>
    <row r="26" spans="1:5" ht="12.75">
      <c r="A26" s="35" t="s">
        <v>58</v>
      </c>
      <c r="E26" s="40" t="s">
        <v>816</v>
      </c>
    </row>
    <row r="27" spans="1:5" ht="12.75">
      <c r="A27" t="s">
        <v>60</v>
      </c>
      <c r="E27" s="39" t="s">
        <v>721</v>
      </c>
    </row>
    <row r="28" spans="1:16" ht="12.75">
      <c r="A28" t="s">
        <v>49</v>
      </c>
      <c s="34" t="s">
        <v>78</v>
      </c>
      <c s="34" t="s">
        <v>732</v>
      </c>
      <c s="35" t="s">
        <v>5</v>
      </c>
      <c s="6" t="s">
        <v>733</v>
      </c>
      <c s="36" t="s">
        <v>129</v>
      </c>
      <c s="37">
        <v>10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56</v>
      </c>
      <c r="E29" s="39" t="s">
        <v>724</v>
      </c>
    </row>
    <row r="30" spans="1:5" ht="12.75">
      <c r="A30" s="35" t="s">
        <v>58</v>
      </c>
      <c r="E30" s="40" t="s">
        <v>728</v>
      </c>
    </row>
    <row r="31" spans="1:5" ht="12.75">
      <c r="A31" t="s">
        <v>60</v>
      </c>
      <c r="E31" s="39" t="s">
        <v>721</v>
      </c>
    </row>
    <row r="32" spans="1:16" ht="12.75">
      <c r="A32" t="s">
        <v>49</v>
      </c>
      <c s="34" t="s">
        <v>26</v>
      </c>
      <c s="34" t="s">
        <v>734</v>
      </c>
      <c s="35" t="s">
        <v>5</v>
      </c>
      <c s="6" t="s">
        <v>735</v>
      </c>
      <c s="36" t="s">
        <v>129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56</v>
      </c>
      <c r="E33" s="39" t="s">
        <v>724</v>
      </c>
    </row>
    <row r="34" spans="1:5" ht="12.75">
      <c r="A34" s="35" t="s">
        <v>58</v>
      </c>
      <c r="E34" s="40" t="s">
        <v>728</v>
      </c>
    </row>
    <row r="35" spans="1:5" ht="12.75">
      <c r="A35" t="s">
        <v>60</v>
      </c>
      <c r="E35" s="39" t="s">
        <v>721</v>
      </c>
    </row>
    <row r="36" spans="1:16" ht="12.75">
      <c r="A36" t="s">
        <v>49</v>
      </c>
      <c s="34" t="s">
        <v>86</v>
      </c>
      <c s="34" t="s">
        <v>736</v>
      </c>
      <c s="35" t="s">
        <v>5</v>
      </c>
      <c s="6" t="s">
        <v>737</v>
      </c>
      <c s="36" t="s">
        <v>129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56</v>
      </c>
      <c r="E37" s="39" t="s">
        <v>738</v>
      </c>
    </row>
    <row r="38" spans="1:5" ht="12.75">
      <c r="A38" s="35" t="s">
        <v>58</v>
      </c>
      <c r="E38" s="40" t="s">
        <v>728</v>
      </c>
    </row>
    <row r="39" spans="1:5" ht="12.75">
      <c r="A39" t="s">
        <v>60</v>
      </c>
      <c r="E39" s="39" t="s">
        <v>721</v>
      </c>
    </row>
    <row r="40" spans="1:16" ht="25.5">
      <c r="A40" t="s">
        <v>49</v>
      </c>
      <c s="34" t="s">
        <v>93</v>
      </c>
      <c s="34" t="s">
        <v>739</v>
      </c>
      <c s="35" t="s">
        <v>5</v>
      </c>
      <c s="6" t="s">
        <v>740</v>
      </c>
      <c s="36" t="s">
        <v>129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66</v>
      </c>
      <c>
        <f>(M40*21)/100</f>
      </c>
      <c t="s">
        <v>27</v>
      </c>
    </row>
    <row r="41" spans="1:5" ht="12.75">
      <c r="A41" s="35" t="s">
        <v>56</v>
      </c>
      <c r="E41" s="39" t="s">
        <v>724</v>
      </c>
    </row>
    <row r="42" spans="1:5" ht="12.75">
      <c r="A42" s="35" t="s">
        <v>58</v>
      </c>
      <c r="E42" s="40" t="s">
        <v>728</v>
      </c>
    </row>
    <row r="43" spans="1:5" ht="12.75">
      <c r="A43" t="s">
        <v>60</v>
      </c>
      <c r="E43" s="39" t="s">
        <v>721</v>
      </c>
    </row>
    <row r="44" spans="1:16" ht="12.75">
      <c r="A44" t="s">
        <v>49</v>
      </c>
      <c s="34" t="s">
        <v>99</v>
      </c>
      <c s="34" t="s">
        <v>741</v>
      </c>
      <c s="35" t="s">
        <v>5</v>
      </c>
      <c s="6" t="s">
        <v>742</v>
      </c>
      <c s="36" t="s">
        <v>610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27</v>
      </c>
    </row>
    <row r="45" spans="1:5" ht="12.75">
      <c r="A45" s="35" t="s">
        <v>56</v>
      </c>
      <c r="E45" s="39" t="s">
        <v>724</v>
      </c>
    </row>
    <row r="46" spans="1:5" ht="12.75">
      <c r="A46" s="35" t="s">
        <v>58</v>
      </c>
      <c r="E46" s="40" t="s">
        <v>728</v>
      </c>
    </row>
    <row r="47" spans="1:5" ht="12.75">
      <c r="A47" t="s">
        <v>60</v>
      </c>
      <c r="E47" s="39" t="s">
        <v>721</v>
      </c>
    </row>
    <row r="48" spans="1:16" ht="12.75">
      <c r="A48" t="s">
        <v>49</v>
      </c>
      <c s="34" t="s">
        <v>104</v>
      </c>
      <c s="34" t="s">
        <v>817</v>
      </c>
      <c s="35" t="s">
        <v>5</v>
      </c>
      <c s="6" t="s">
        <v>818</v>
      </c>
      <c s="36" t="s">
        <v>819</v>
      </c>
      <c s="37">
        <v>7.2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12.75">
      <c r="A49" s="35" t="s">
        <v>56</v>
      </c>
      <c r="E49" s="39" t="s">
        <v>724</v>
      </c>
    </row>
    <row r="50" spans="1:5" ht="12.75">
      <c r="A50" s="35" t="s">
        <v>58</v>
      </c>
      <c r="E50" s="40" t="s">
        <v>820</v>
      </c>
    </row>
    <row r="51" spans="1:5" ht="12.75">
      <c r="A51" t="s">
        <v>60</v>
      </c>
      <c r="E51" s="39" t="s">
        <v>721</v>
      </c>
    </row>
    <row r="52" spans="1:16" ht="12.75">
      <c r="A52" t="s">
        <v>49</v>
      </c>
      <c s="34" t="s">
        <v>109</v>
      </c>
      <c s="34" t="s">
        <v>821</v>
      </c>
      <c s="35" t="s">
        <v>5</v>
      </c>
      <c s="6" t="s">
        <v>822</v>
      </c>
      <c s="36" t="s">
        <v>819</v>
      </c>
      <c s="37">
        <v>33.12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66</v>
      </c>
      <c>
        <f>(M52*21)/100</f>
      </c>
      <c t="s">
        <v>27</v>
      </c>
    </row>
    <row r="53" spans="1:5" ht="12.75">
      <c r="A53" s="35" t="s">
        <v>56</v>
      </c>
      <c r="E53" s="39" t="s">
        <v>823</v>
      </c>
    </row>
    <row r="54" spans="1:5" ht="12.75">
      <c r="A54" s="35" t="s">
        <v>58</v>
      </c>
      <c r="E54" s="40" t="s">
        <v>824</v>
      </c>
    </row>
    <row r="55" spans="1:5" ht="12.75">
      <c r="A55" t="s">
        <v>60</v>
      </c>
      <c r="E55" s="39" t="s">
        <v>721</v>
      </c>
    </row>
    <row r="56" spans="1:16" ht="12.75">
      <c r="A56" t="s">
        <v>49</v>
      </c>
      <c s="34" t="s">
        <v>114</v>
      </c>
      <c s="34" t="s">
        <v>825</v>
      </c>
      <c s="35" t="s">
        <v>5</v>
      </c>
      <c s="6" t="s">
        <v>826</v>
      </c>
      <c s="36" t="s">
        <v>819</v>
      </c>
      <c s="37">
        <v>33.12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56</v>
      </c>
      <c r="E57" s="39" t="s">
        <v>827</v>
      </c>
    </row>
    <row r="58" spans="1:5" ht="12.75">
      <c r="A58" s="35" t="s">
        <v>58</v>
      </c>
      <c r="E58" s="40" t="s">
        <v>824</v>
      </c>
    </row>
    <row r="59" spans="1:5" ht="12.75">
      <c r="A59" t="s">
        <v>60</v>
      </c>
      <c r="E59" s="39" t="s">
        <v>721</v>
      </c>
    </row>
    <row r="60" spans="1:16" ht="12.75">
      <c r="A60" t="s">
        <v>49</v>
      </c>
      <c s="34" t="s">
        <v>120</v>
      </c>
      <c s="34" t="s">
        <v>828</v>
      </c>
      <c s="35" t="s">
        <v>5</v>
      </c>
      <c s="6" t="s">
        <v>829</v>
      </c>
      <c s="36" t="s">
        <v>628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56</v>
      </c>
      <c r="E61" s="39" t="s">
        <v>724</v>
      </c>
    </row>
    <row r="62" spans="1:5" ht="12.75">
      <c r="A62" s="35" t="s">
        <v>58</v>
      </c>
      <c r="E62" s="40" t="s">
        <v>830</v>
      </c>
    </row>
    <row r="63" spans="1:5" ht="12.75">
      <c r="A63" t="s">
        <v>60</v>
      </c>
      <c r="E63" s="39" t="s">
        <v>721</v>
      </c>
    </row>
    <row r="64" spans="1:16" ht="12.75">
      <c r="A64" t="s">
        <v>49</v>
      </c>
      <c s="34" t="s">
        <v>126</v>
      </c>
      <c s="34" t="s">
        <v>831</v>
      </c>
      <c s="35" t="s">
        <v>5</v>
      </c>
      <c s="6" t="s">
        <v>832</v>
      </c>
      <c s="36" t="s">
        <v>177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56</v>
      </c>
      <c r="E65" s="39" t="s">
        <v>724</v>
      </c>
    </row>
    <row r="66" spans="1:5" ht="12.75">
      <c r="A66" s="35" t="s">
        <v>58</v>
      </c>
      <c r="E66" s="40" t="s">
        <v>833</v>
      </c>
    </row>
    <row r="67" spans="1:5" ht="12.75">
      <c r="A67" t="s">
        <v>60</v>
      </c>
      <c r="E67" s="39" t="s">
        <v>721</v>
      </c>
    </row>
    <row r="68" spans="1:16" ht="12.75">
      <c r="A68" t="s">
        <v>49</v>
      </c>
      <c s="34" t="s">
        <v>132</v>
      </c>
      <c s="34" t="s">
        <v>834</v>
      </c>
      <c s="35" t="s">
        <v>5</v>
      </c>
      <c s="6" t="s">
        <v>835</v>
      </c>
      <c s="36" t="s">
        <v>177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56</v>
      </c>
      <c r="E69" s="39" t="s">
        <v>724</v>
      </c>
    </row>
    <row r="70" spans="1:5" ht="12.75">
      <c r="A70" s="35" t="s">
        <v>58</v>
      </c>
      <c r="E70" s="40" t="s">
        <v>788</v>
      </c>
    </row>
    <row r="71" spans="1:5" ht="12.75">
      <c r="A71" t="s">
        <v>60</v>
      </c>
      <c r="E71" s="39" t="s">
        <v>721</v>
      </c>
    </row>
    <row r="72" spans="1:16" ht="12.75">
      <c r="A72" t="s">
        <v>49</v>
      </c>
      <c s="34" t="s">
        <v>199</v>
      </c>
      <c s="34" t="s">
        <v>836</v>
      </c>
      <c s="35" t="s">
        <v>5</v>
      </c>
      <c s="6" t="s">
        <v>837</v>
      </c>
      <c s="36" t="s">
        <v>628</v>
      </c>
      <c s="37">
        <v>52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25.5">
      <c r="A73" s="35" t="s">
        <v>56</v>
      </c>
      <c r="E73" s="39" t="s">
        <v>838</v>
      </c>
    </row>
    <row r="74" spans="1:5" ht="12.75">
      <c r="A74" s="35" t="s">
        <v>58</v>
      </c>
      <c r="E74" s="40" t="s">
        <v>839</v>
      </c>
    </row>
    <row r="75" spans="1:5" ht="12.75">
      <c r="A75" t="s">
        <v>60</v>
      </c>
      <c r="E75" s="39" t="s">
        <v>721</v>
      </c>
    </row>
    <row r="76" spans="1:16" ht="12.75">
      <c r="A76" t="s">
        <v>49</v>
      </c>
      <c s="34" t="s">
        <v>204</v>
      </c>
      <c s="34" t="s">
        <v>840</v>
      </c>
      <c s="35" t="s">
        <v>5</v>
      </c>
      <c s="6" t="s">
        <v>841</v>
      </c>
      <c s="36" t="s">
        <v>177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56</v>
      </c>
      <c r="E77" s="39" t="s">
        <v>842</v>
      </c>
    </row>
    <row r="78" spans="1:5" ht="12.75">
      <c r="A78" s="35" t="s">
        <v>58</v>
      </c>
      <c r="E78" s="40" t="s">
        <v>728</v>
      </c>
    </row>
    <row r="79" spans="1:5" ht="12.75">
      <c r="A79" t="s">
        <v>60</v>
      </c>
      <c r="E79" s="39" t="s">
        <v>721</v>
      </c>
    </row>
    <row r="80" spans="1:16" ht="12.75">
      <c r="A80" t="s">
        <v>49</v>
      </c>
      <c s="34" t="s">
        <v>208</v>
      </c>
      <c s="34" t="s">
        <v>843</v>
      </c>
      <c s="35" t="s">
        <v>5</v>
      </c>
      <c s="6" t="s">
        <v>844</v>
      </c>
      <c s="36" t="s">
        <v>177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12.75">
      <c r="A81" s="35" t="s">
        <v>56</v>
      </c>
      <c r="E81" s="39" t="s">
        <v>842</v>
      </c>
    </row>
    <row r="82" spans="1:5" ht="12.75">
      <c r="A82" s="35" t="s">
        <v>58</v>
      </c>
      <c r="E82" s="40" t="s">
        <v>728</v>
      </c>
    </row>
    <row r="83" spans="1:5" ht="12.75">
      <c r="A83" t="s">
        <v>60</v>
      </c>
      <c r="E83" s="39" t="s">
        <v>721</v>
      </c>
    </row>
    <row r="84" spans="1:16" ht="12.75">
      <c r="A84" t="s">
        <v>49</v>
      </c>
      <c s="34" t="s">
        <v>213</v>
      </c>
      <c s="34" t="s">
        <v>845</v>
      </c>
      <c s="35" t="s">
        <v>5</v>
      </c>
      <c s="6" t="s">
        <v>846</v>
      </c>
      <c s="36" t="s">
        <v>177</v>
      </c>
      <c s="37">
        <v>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56</v>
      </c>
      <c r="E85" s="39" t="s">
        <v>847</v>
      </c>
    </row>
    <row r="86" spans="1:5" ht="12.75">
      <c r="A86" s="35" t="s">
        <v>58</v>
      </c>
      <c r="E86" s="40" t="s">
        <v>728</v>
      </c>
    </row>
    <row r="87" spans="1:5" ht="12.75">
      <c r="A87" t="s">
        <v>60</v>
      </c>
      <c r="E87" s="39" t="s">
        <v>721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