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worksheets/sheet9.xml" ContentType="application/vnd.openxmlformats-officedocument.spreadsheetml.worksheet+xml"/>
  <Override PartName="/xl/drawings/drawing9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TomekJan" reservationPassword="0"/>
  <workbookPr/>
  <bookViews>
    <workbookView xWindow="240" yWindow="120" windowWidth="14940" windowHeight="9225" activeTab="0"/>
  </bookViews>
  <sheets>
    <sheet name="Rekapitulace" sheetId="1" r:id="rId1"/>
    <sheet name="PS 11-01-11" sheetId="2" r:id="rId2"/>
    <sheet name="SO 11-10-01" sheetId="3" r:id="rId3"/>
    <sheet name="SO 11-11-01" sheetId="4" r:id="rId4"/>
    <sheet name="SO 11-21-01" sheetId="5" r:id="rId5"/>
    <sheet name="SO 11-24-01" sheetId="6" r:id="rId6"/>
    <sheet name="SO 11-96-01" sheetId="7" r:id="rId7"/>
    <sheet name="SO 98-98" sheetId="8" r:id="rId8"/>
    <sheet name="SO 90-90" sheetId="9" r:id="rId9"/>
  </sheets>
  <definedNames/>
  <calcPr/>
  <webPublishing/>
</workbook>
</file>

<file path=xl/sharedStrings.xml><?xml version="1.0" encoding="utf-8"?>
<sst xmlns="http://schemas.openxmlformats.org/spreadsheetml/2006/main" count="2253" uniqueCount="654">
  <si>
    <t>Aspe</t>
  </si>
  <si>
    <t>Rekapitulace ceny</t>
  </si>
  <si>
    <t>5423520087_Zm03</t>
  </si>
  <si>
    <t>Sanace tělesa železničního spodku na trati Varnsdorf - Seifhennersdorf (DB) v km 12,288-12,700_000</t>
  </si>
  <si>
    <t>1</t>
  </si>
  <si>
    <t/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</si>
  <si>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</si>
  <si>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</si>
  <si>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</si>
  <si>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</si>
  <si>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</si>
  <si>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</si>
  <si>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</si>
  <si>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Počet neoceněných položek</t>
  </si>
  <si>
    <t>D.1.1.1</t>
  </si>
  <si>
    <t>Staniční zabezpečovací zařízení</t>
  </si>
  <si>
    <t xml:space="preserve">  PS 11-01-11</t>
  </si>
  <si>
    <t>Úprava staničního zabezpečovacího zařízení v ŽST Varnsdorf</t>
  </si>
  <si>
    <t>SŽDC05</t>
  </si>
  <si>
    <t>S</t>
  </si>
  <si>
    <t>O</t>
  </si>
  <si>
    <t>Soupis prací objektu</t>
  </si>
  <si>
    <t xml:space="preserve">Stavba: </t>
  </si>
  <si>
    <t>0,00</t>
  </si>
  <si>
    <t>15,00</t>
  </si>
  <si>
    <t>21,00</t>
  </si>
  <si>
    <t>3</t>
  </si>
  <si>
    <t>6</t>
  </si>
  <si>
    <t>2</t>
  </si>
  <si>
    <t>Objekt: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</si>
  <si>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</si>
  <si>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</si>
  <si>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</si>
  <si>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</si>
  <si>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</si>
  <si>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</si>
  <si>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</si>
  <si>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hmotnost</t>
  </si>
  <si>
    <t>Celková hmotnost</t>
  </si>
  <si>
    <t>Jednotková cena</t>
  </si>
  <si>
    <t>Dodávka</t>
  </si>
  <si>
    <t>Jednotková</t>
  </si>
  <si>
    <t>Celkem</t>
  </si>
  <si>
    <t>Cenové soustavy</t>
  </si>
  <si>
    <t>Počet položek s nulovou cenou</t>
  </si>
  <si>
    <t>O1</t>
  </si>
  <si>
    <t>PS 11-01-11</t>
  </si>
  <si>
    <t>SD</t>
  </si>
  <si>
    <t>7</t>
  </si>
  <si>
    <t>Přidružená stavební výroba</t>
  </si>
  <si>
    <t>P</t>
  </si>
  <si>
    <t>75C418</t>
  </si>
  <si>
    <t>ZÁMEK VÝMENOVÝ NEBO ODTLACNÝ (JEDNODUCHÝ, KONTROLNÍ) - DEMONTÁŽ</t>
  </si>
  <si>
    <t>KUS</t>
  </si>
  <si>
    <t>OTSKP 2022</t>
  </si>
  <si>
    <t>PP</t>
  </si>
  <si>
    <t>Demontáž  - odtlačný zámek a kontrolní výměnový zámek z výhybky č. 1</t>
  </si>
  <si>
    <t>VV</t>
  </si>
  <si>
    <t>2=2.000 [A]</t>
  </si>
  <si>
    <t>TS</t>
  </si>
  <si>
    <t>1. Položka obsahuje:  
 – demontáž zámku výmenového nebo odtlacného podle typu daného položkou  
 – demontáž zámku výmenového nebo odtlacného se všemi pomocnými a doplnujícími pracemi a soucástmi, prípadné použití mechanizmu, vcetne dopravy z místa demontáže do skladu  
 – naložení vybouraného materiálu na dopravní prostredek  
 – odvoz vybouraného materiálu do skladu nebo na likvidaci  
2. Položka neobsahuje:  
 – poplatek za likvidaci odpadu (nacení se dle SSD 0)  
3. Zpusob merení:  
Udává se pocet kusu kompletní konstrukce nebo práce.</t>
  </si>
  <si>
    <t>75C228</t>
  </si>
  <si>
    <t>VÝKOLEJKA SE ZÁMKEM - DEMONTÁŽ</t>
  </si>
  <si>
    <t>Demontáž výkolejky Vk21</t>
  </si>
  <si>
    <t>1=1.000 [A]</t>
  </si>
  <si>
    <t>1. Položka obsahuje:  
 – demontáž upevnovací soupravy a výkolejky s prestavníkem, demontáž kabelového záveru  
 – demontáž výkolejky s prestavníkem se všemi pomocnými a doplnujícími pracemi a soucástmi, prípadné použití mechanizmu, vcetne dopravy z místa demontáže do skladu  
 – naložení vybouraného materiálu na dopravní prostredek  
 – odvoz vybouraného materiálu do skladu nebo na likvidaci  
2. Položka neobsahuje:  
 – poplatek za likvidaci odpadu (nacení se dle SSD 0)  
3. Zpusob merení:  
Udává se pocet kusu kompletní konstrukce nebo práce.</t>
  </si>
  <si>
    <t>R-75B311</t>
  </si>
  <si>
    <t>PULT NOUZOVÉ OBSLUHY - Úprava</t>
  </si>
  <si>
    <t>Úprava desky nouzových obsluh</t>
  </si>
  <si>
    <t>1. Položka obsahuje:  
 – úprava pultu nouzové obsluhy vcetne pomocného materiálu a jeho dopravy do místa urcení  
2. Položka neobsahuje:  
 X  
3. Zpusob merení:  
Udává se pocet kusu kompletní konstrukce nebo práce.</t>
  </si>
  <si>
    <t>4</t>
  </si>
  <si>
    <t>75B219</t>
  </si>
  <si>
    <t>JEDNOTNÉ OVLÁDACÍ PRACOVIŠTE (JOP), TECHNOLOGIE, NEZÁLOHOVANÉ - ÚPRAVA</t>
  </si>
  <si>
    <t>Úprava JOP SZZ</t>
  </si>
  <si>
    <t>1. Položka obsahuje:  
 – demontáž a montáž pocítacového vybavení kanceláre  
 – demontáž a montáž výpocetní techniky, vcetne propojovacích vedení a monitoru  
 – demontáž a montáž vybavení pro jednotné obslužné pracovište (JOP) se všemi pomocnými a doplnujícími pracemi a soucástmi, prípadné použití mechanizmu, vcetne dopravy z místa demontáže do skladu  
 – naložení vybouraného materiálu na dopravní prostredek  
 – odvoz vybouraného materiálu do skladu nebo na likvidaci  
2. Položka neobsahuje:  
 – poplatek za likvidaci odpadu (nacení se dle SSD 0)  
- demontáž nábytku  
3. Zpusob merení:  
Udává se pocet kusu kompletní konstrukce nebo práce.</t>
  </si>
  <si>
    <t>5</t>
  </si>
  <si>
    <t>75B939</t>
  </si>
  <si>
    <t>INDIVIDUÁLNÍ SW ELEKTRONICKÉHO STAVEDLA S RELÉOVÝM ROZHRANÍM - ÚPRAVA</t>
  </si>
  <si>
    <t>v. j.</t>
  </si>
  <si>
    <t>Úprava SW SZZ</t>
  </si>
  <si>
    <t>10=10.000 [A]</t>
  </si>
  <si>
    <t>1. Položka obsahuje:  
 – úprava a instalace individuálního SW elektronického stavedla podle specifikace místa použití  
 –úprava a instalaci príslušného programového vybavení  
2. Položka neobsahuje:  
 X  
3. Zpusob merení:  
Merí se ve výhybkových jednotkách, tj. udává se libovolná metráž kabelu a libovolná kusovitost príslušenství vztažená na jednu výhybkovou jednotku.</t>
  </si>
  <si>
    <t>D.2.1.1</t>
  </si>
  <si>
    <t>Kolejový svršek a spodek</t>
  </si>
  <si>
    <t xml:space="preserve">  SO 11-10-01</t>
  </si>
  <si>
    <t>Kolejový svršek</t>
  </si>
  <si>
    <t>SO 11-10-01</t>
  </si>
  <si>
    <t>0</t>
  </si>
  <si>
    <t>Všeobecné konstrukce a práce</t>
  </si>
  <si>
    <t>19</t>
  </si>
  <si>
    <t>R015150</t>
  </si>
  <si>
    <t>903</t>
  </si>
  <si>
    <t>POPLATKY ZA LIKVIDACŮ ODPADŮ NEKONTAMINOVANÝCH - 17 05 08 ŠTĚRK Z KOLEJIŠTĚ (ODPAD PO RECYKLACI) VČETNĚ DOPRAVY - Evidenční položka</t>
  </si>
  <si>
    <t>T</t>
  </si>
  <si>
    <t>[bez vazby na CS]</t>
  </si>
  <si>
    <t>Evidenční položka - NEOCEŇOVAT! Položka se oceňuje pouze v SO 90-90  
odvoz materiálu kolejového lože do prostoru skládky včetně poplatků  
dopr do 25 km</t>
  </si>
  <si>
    <t>(2122-15)*1,808=3 809.456 [A]</t>
  </si>
  <si>
    <t>1. Položka obsahuje:  – veškeré poplatky provozovateli skládky, recyklační linky nebo jiného zařízení na zpracování nebo likvidaci odpadů související s převzetím, uložením, zpracováním nebo likvidací odpadu 2. Položka obsahuje:  – náklady spojené s dopravou odpadu z místa stavby na místo převzetí provozovatelem skládky, recyklační linky nebo jiného zařízení na zpracování nebo likvidaci odpadů 3. Způsob měření: Tunou se rozumí hmotnost odpadu vytříděného v souladu se zákonem č. 541/2020 Sb., o nakládání s odpady, v platném znění.</t>
  </si>
  <si>
    <t>20</t>
  </si>
  <si>
    <t>R015210</t>
  </si>
  <si>
    <t>905</t>
  </si>
  <si>
    <t>POPLATKY ZA LIKVIDACI ODPADŮ NEKONTAMINOVANÝCH - 17 01 01 ŽELEZNIČNÍ PRAŽCE BETONOVÉ VČETNĚ DOPRAVY - Evidenční položka</t>
  </si>
  <si>
    <t>Evidenční položka. NEOCEŇOVAT! Položka se oceňuje pouze pod SO90-90  
odvoz materiálu kolejového lože do prostoru skládky včetně poplatků</t>
  </si>
  <si>
    <t>`94 m x 450 kg = 42,3 t`</t>
  </si>
  <si>
    <t>21</t>
  </si>
  <si>
    <t>R015250</t>
  </si>
  <si>
    <t>906</t>
  </si>
  <si>
    <t>POPLATKY ZA LIKVIDACŮ ODPADŮ NEKONTAMINOVANÝCH - 17 02 03 POLYETYLÉNOVÉ PODLOŽKY (ŽEL. SVRŠEK) VČETNĚ DOPRAVY - Evidenční položka</t>
  </si>
  <si>
    <t>Evidenční položka. NEOCEŇOVAT! Položka se oceňuje pouze pod SO90-90  
odvoz materiálu kolejového lože do prostoru skládky včetně poplatků  
dopr do 25 km</t>
  </si>
  <si>
    <t>`330 m x 1,08 kg`</t>
  </si>
  <si>
    <t>22</t>
  </si>
  <si>
    <t>R015260</t>
  </si>
  <si>
    <t>907</t>
  </si>
  <si>
    <t>POPLATKY ZA LIKVIDACŮ ODPADŮ NEKONTAMINOVANÝCH - 07 02 99 PRYŽOVÉ PODLOŽKY (ŽEL. SVRŠEK) VČETNĚ DOPRAVY - Evidenční položka</t>
  </si>
  <si>
    <t>`330 m x 0,62 kg`</t>
  </si>
  <si>
    <t>23</t>
  </si>
  <si>
    <t>R015520</t>
  </si>
  <si>
    <t>910</t>
  </si>
  <si>
    <t>POPLATKY ZA LIKVIDACŮ ODPADŮ NEBEZPEČNÝCH - 17 02 04* ŽELEZNIČNÍ PRAŽCE DŘEVĚNÉ VČETNĚ DOPRAVY - Evidenční položka</t>
  </si>
  <si>
    <t>`1: 198 m / 0,6 x 0,1 t = 33 t (kolej)` 
 `2: 5 t výhybka`</t>
  </si>
  <si>
    <t>24</t>
  </si>
  <si>
    <t>R015510</t>
  </si>
  <si>
    <t>POPLATKY ZA LIKVIDACI ODPADU NEBEZPECNÝCH - 17 05 07*  LOKÁLNE ZNECIŠTENÝ ŠTERK A ZEMINA Z KOLEJIŠTE (VÝHYBKY)</t>
  </si>
  <si>
    <t>Evidenční položka - NEOCEŇOVAT! Položka se oceňuje pouze v SO 90-90  
15m3 štěrku pod výhybkou uvažováno jako kontaminovaný</t>
  </si>
  <si>
    <t>15m3 štěrku pod výhybkou uvažováno jako kontaminovaný 15*1,808=27.120 [A]</t>
  </si>
  <si>
    <t>1. Položka obsahuje:  
 – veškeré poplatky provozovateli skládky, recyklacní linky nebo jiného zarízení na zpracování nebo likvidaci odpadu související s prevzetím, uložením, zpracováním nebo likvidací odpadu  
2. Položka neobsahuje:  
 – náklady spojené s dopravou odpadu z místa stavby na místo prevzetí provozovatelem skládky, recyklacní linky nebo jiného zarízení na zpracování nebo likvidaci odpadu  
3. Zpusob merení:  
Tunou se rozumí hmotnost odpadu vytrídeného v souladu se zákonem c. 541/2020 Sb., o nakládání s odpady, v platném znení.</t>
  </si>
  <si>
    <t>51</t>
  </si>
  <si>
    <t>Kolejové lože</t>
  </si>
  <si>
    <t>512550</t>
  </si>
  <si>
    <t>KOLEJOVÉ LOŽE - ZŘÍZENÍ Z KAMENIVA HRUBÉHO DRCENÉHO (ŠTĚRK)</t>
  </si>
  <si>
    <t>M3</t>
  </si>
  <si>
    <t>2022_OTSKP -</t>
  </si>
  <si>
    <t>nové KL zapuštěné</t>
  </si>
  <si>
    <t>`1: spočítáno dle příčných řezů`</t>
  </si>
  <si>
    <t>1. Položka obsahuje:  
 – dodávku, dopravu a uložení kameniva předepsané specifikace a frakce v požadované míře zhutnění  
2. Položka neobsahuje:  
 X  
3. Způsob měření:  
Měří se objem kolejového lože v projektovaném profilu.</t>
  </si>
  <si>
    <t>513550</t>
  </si>
  <si>
    <t>KOLEJOVÉ LOŽE - DOPLNĚNÍ Z KAMENIVA HRUBÉHO DRCENÉHO (ŠTĚRK)</t>
  </si>
  <si>
    <t>doplnění lože na podbití</t>
  </si>
  <si>
    <t>25</t>
  </si>
  <si>
    <t>542312</t>
  </si>
  <si>
    <t>NÁSLEDNÁ ÚPRAVA SMEROVÉHO A VÝŠKOVÉHO USPORÁDÁNÍ KOLEJE - PRAŽCE BETONOVÉ</t>
  </si>
  <si>
    <t>M</t>
  </si>
  <si>
    <t>Následná úprava GPK po 13 měsících provozu</t>
  </si>
  <si>
    <t>737=737.000 [A]</t>
  </si>
  <si>
    <t>1.Položka obsahuje:  
- geodetické merení koleje pro následnou smerovou a výškovou úpravu koleje do predepsané polohy  
- následnou smerovou a výškovou úpravu koleje do predepsané polohy  
- kontrolní geodetické merení koleje a posouzení odchylek od predepsané polohy vzhledem k príslušným technickým normám  
- pomocné a dokoncovací práce, kterými mohou být dle místních podmínek napr. rozebrání a montáž prejezdových konstrukcí, ukolejnení – montáž a demontáž, stabilizace kolejového lože, snížení kolejového lože pod patou kolejnice – v koleji i ve výhybce, výluky – vypnutí trakce  
- prípadné ztížení práce pri prekážkách na jedné nebo obou stranách (napr. u nástupišt), v tunelu i pri rekonstrukcích  
2. Položka neobsahuje: prípadne nutné doplnení kolejového lože, které se reší vždy jako reklamace nedodaného materiálu puvodních položek  rady 51  
3. Merná jednotka: metr  
4. Zpusob merení:v koleji se merí délka koleje ve smyslu CSN 73 6360, tj. v ose koleje, u kolejových konstrukcí tzv. rozvinutá délka ve smyslu predpisu SR103/7</t>
  </si>
  <si>
    <t>52</t>
  </si>
  <si>
    <t>Kolej</t>
  </si>
  <si>
    <t>528131</t>
  </si>
  <si>
    <t>KOLEJ 49 E1, ROZD. "C", BEZSTYKOVÁ, PR. BET. PODKLADNICOVÝ, UP. TUHÉ</t>
  </si>
  <si>
    <t>nový rošt</t>
  </si>
  <si>
    <t>`1: km 12,480 - 12,505`</t>
  </si>
  <si>
    <t>1. Položka obsahuje:  – defektoskopické zkoušky kolejnic, jsou-li vyžadovány  – dodávku uvedeného typu kolejnic, pražců (popř. mostnic), upevňovadel a drobného kolejiva v uvedeném rozdělení koleje pro normální rozchod kolejí (1435 mm)  – montáž kolejových polí ze součástí železničního svršku uvedených typů na montážní základně, popř. přímo na staveništi nebo strojní linkou  – dopravu smontovaných kolejových polí nebo součástí z montážní základny na místo určení, pokud si to zvolená technologie pokládky vyžaduje  – zřízení koleje pomocí kolejových polí za použití vhodného kladecího prostředku  – sespojkování kolejových polí bez jejich svaření   – směrovou a výškovou úpravu koleje do předepsané polohy včetně stabilizace kolejového lože  – očištění a naolejování spojkových a svěrkových šroubů před zahájením provozu  – pomocné a dokončovací práce  – případné ztížení práce při překážách na jedné nebo obou stranách, v tunelu i při rekonstrukcích 2. Položka neobsahuje:  – zřízení kolejového lože  – svařování kolejnic do bezstykové koleje  – broušení koleje  – případnou dodávku a montáž pražcových kotev  – následnou úpravu směrového a výškového uspořádání koleje 3. Způsob měření: Měří se délka koleje ve smyslu ČSN 73 6360, tj. v ose koleje.</t>
  </si>
  <si>
    <t>52A141R1</t>
  </si>
  <si>
    <t>KOLEJ 49 E1 REGENEROVANÁ, ROZD. "C", BEZSTYKOVÁ, PR. BET. PODKLADNICOVÝ UŽITÝ, UP. TUHÉ ZPĚTNÉ VLOŽENÍ PŮVODNÍHO ROŠTU</t>
  </si>
  <si>
    <t>2021_OTSKP_R -</t>
  </si>
  <si>
    <t>zpětně vložený původní rošt</t>
  </si>
  <si>
    <t>`1: km 12,271 - 12,455 = 184 m` 
 `2: km 12,571 - 13,008 = 437 m`</t>
  </si>
  <si>
    <t>viz. Název položky  
1. Položka obsahuje:  – defektoskopické zkoušky kolejnic, jsou-li vyžadovány  – dodávku uvedeného typu kolejnic, pražců (popř. mostnic), upevňovadel a drobného kolejiva v uvedeném rozdělení koleje pro normální rozchod kolejí (1435 mm)  – montáž kolejových polí ze součástí železničního svršku uvedených typů na montážní základně, popř. přímo na staveništi nebo strojní linkou  – dopravu smontovaných kolejových polí nebo součástí z montážní základny na místo určení, pokud si to zvolená technologie pokládky vyžaduje  – zřízení koleje pomocí kolejových polí za použití vhodného kladecího prostředku  – sespojkování kolejových polí bez jejich svaření   – směrovou a výškovou úpravu koleje do předepsané polohy včetně stabilizace kolejového lože  – očištění a naolejování spojkových a svěrkových šroubů před zahájením provozu  – pomocné a dokončovací práce  – případné ztížení práce při překážách na jedné nebo obou stranách, v tunelu i při rekonstrukcích   
Položka obsahuje výměnu stávajících kompletů ŽS3 za nové komplety ŽS4 včetně pryžových podložek - dodávku i demontáž/montáž.  
Položka obsahuje případnou ojedinělou výměnu betonových pražců za vystrojené užité s komplety ŽS4 v nutné míře - dodávku i demontáž/montáž, uvažuje se množství maximálně 20 % z celkové výměry.  
2. Položka neobsahuje:  – zřízení kolejového lože  – svařování kolejnic do bezstykové koleje  – broušení koleje  – případnou dodávku a montáž pražcových kotev  – následnou úpravu směrového a výškového uspořádání koleje 3. Způsob měření: Měří se délka koleje ve smyslu ČSN 73 6360, tj. v ose koleje.</t>
  </si>
  <si>
    <t>52A141R2</t>
  </si>
  <si>
    <t>KOLEJ 49 E1 REGENEROVANÁ, ROZD. "C", BEZSTYKOVÁ, PR. BET. PODKLADNICOVÝ UŽITÝ, UP. TUHÉ NOVÝ ROŠT S VYUŽITÍM STÁVAJÍCÍCH KOLEJNIC, DODÁNÍ NOVÝCH KOMPL</t>
  </si>
  <si>
    <t>nový rošt s využitím stávajících kolejnic S49</t>
  </si>
  <si>
    <t>`1: km 12,455 - 12,480` 
 `2: km 12,505 - 12,571`</t>
  </si>
  <si>
    <t>viz. Název položky  
1. Položka obsahuje:  – defektoskopické zkoušky kolejnic, jsou-li vyžadovány  – dodávku uvedeného typu kolejnic, pražců (popř. mostnic), upevňovadel a drobného kolejiva v uvedeném rozdělení koleje pro normální rozchod kolejí (1435 mm)  – montáž kolejových polí ze součástí železničního svršku uvedených typů na montážní základně, popř. přímo na staveništi nebo strojní linkou  – dopravu smontovaných kolejových polí nebo součástí z montážní základny na místo určení, pokud si to zvolená technologie pokládky vyžaduje  – zřízení koleje pomocí kolejových polí za použití vhodného kladecího prostředku  – sespojkování kolejových polí bez jejich svaření   – směrovou a výškovou úpravu koleje do předepsané polohy včetně stabilizace kolejového lože  – očištění a naolejování spojkových a svěrkových šroubů před zahájením provozu  – pomocné a dokončovací práce  – případné ztížení práce při překážách na jedné nebo obou stranách, v tunelu i při rekonstrukcích 2. Položka neobsahuje:  – zřízení kolejového lože  – svařování kolejnic do bezstykové koleje  – broušení koleje  – případnou dodávku a montáž pražcových kotev  – následnou úpravu směrového a výškového uspořádání koleje 3. Způsob měření: Měří se délka koleje ve smyslu ČSN 73 6360, tj. v ose koleje.</t>
  </si>
  <si>
    <t>54</t>
  </si>
  <si>
    <t>Úpravy drážního svršku</t>
  </si>
  <si>
    <t>542121</t>
  </si>
  <si>
    <t>SMĚROVÉ A VÝŠKOVÉ VYROVNÁNÍ KOLEJE NA PRAŽCÍCH BETONOVÝCH DO 0,05 M</t>
  </si>
  <si>
    <t>úprava GPK celého úseku</t>
  </si>
  <si>
    <t>`737 m`</t>
  </si>
  <si>
    <t>1. Položka obsahuje:  
 – podbíjení pražců, vyrovnání nivelety stávající koleje nebo výhybkové konstrukce do 50 mm při zapojování na novostavbu (přechodový úsek)  
 – příplatky za ztížené podmínky při práci v koleji, např. překážky po stranách koleje, práci v tunelu apod.  
2. Položka neobsahuje:  
 – případné doplnění štěrkového lože  
3. Způsob měření:  
Měří se délka koleje ve smyslu ČSN 73 6360, tj. v ose koleje.</t>
  </si>
  <si>
    <t>545122</t>
  </si>
  <si>
    <t>SVAR KOLEJNIC (STEJNÉHO TVARU) 49 E1, T SPOJITĚ</t>
  </si>
  <si>
    <t>předpokládaný počet svarů</t>
  </si>
  <si>
    <t>`60 ks`</t>
  </si>
  <si>
    <t>Jednotlivým svarem se rozumí svar, který splňuje některé z následujících kriterií:  
–  počet svarů v jednom objektu je menší než 20 ks  
–  při vevařování lepených izolovaných styků a dilatačních zařízení do kolejí  
–  závěrný svar při zřizování bezstykové koleje ve smyslu předpisu S3/2  
Svar, který nesplňuje ani jedno z výše uvedených kriterií, je svar průběžný  
1. Položka obsahuje:  
 – úpravu koleje nebo výhybky, tj. povolení upevňovadel do vzdálenosti předepsané předpisem S3/2, jejich případná ojedinělá výměna, úprava dilatačních spar, vyrovnání kolejnic výškové a směrové, podbití stykových pražců, demontáž spojek a jejich odvoz na určené místo nebo do šrotu, případné obroušení nutných ploch apod., tak, aby mohl být vyhotoven svar, utažení upevňovadel  
–  úpravu kolejového lože pro nasazení formy, zpětnou úprava do profilu  
 – svaření kolejnic nebo části výhybek, opracování a obroušení svaru  
 – úprava koleje nebo výhybkové konstrukce do stavu před svařováním  
 – příplatky za ztížené podmínky při práci v koleji, např. překážky po stranách koleje, práci v tunelu ap.  
2. Položka neobsahuje:  
 – případné řezání koleje  
3. Způsob měření:  
Udává se počet kusů kompletní konstrukce nebo práce.</t>
  </si>
  <si>
    <t>8</t>
  </si>
  <si>
    <t>549331</t>
  </si>
  <si>
    <t>ZŘÍZENÍ BEZSTYKOVÉ KOLEJE NA STÁVAJÍCÍCH ÚSECÍCH V KOLEJI</t>
  </si>
  <si>
    <t>zřízení BK v celém úseku</t>
  </si>
  <si>
    <t>96</t>
  </si>
  <si>
    <t>Bourání, demontáže, odstranění</t>
  </si>
  <si>
    <t>10</t>
  </si>
  <si>
    <t>965010</t>
  </si>
  <si>
    <t>ODSTRANĚNÍ KOLEJOVÉHO LOŽE A DRÁŽNÍCH STEZEK</t>
  </si>
  <si>
    <t>odtěžení stávajícího KL na úroveň pláně pro nové zapuštěné lože</t>
  </si>
  <si>
    <t>1. Položka obsahuje:  
 – odstranění kolejového lože ručně nebo mechanizací, a to po nebo bez sejmutí kolejového roštu  
 – příplatky za ztížené podmínky při práci v kolejišti, např. za překážky na straně koleje apod.  
 – naložení vybouraného materiálu na dopravní prostředek  
2. Položka neobsahuje:  
 – odvoz vybouraného materiálu do skladu nebo na likvidaci  
 – poplatky za likvidaci odpadů, nacení se položkami ze ssd 0  
3. Způsob měření:  
Měří se metry krychlové odtěženého kolejového lože v ulehlém (původním) stavu.</t>
  </si>
  <si>
    <t>11</t>
  </si>
  <si>
    <t>965111</t>
  </si>
  <si>
    <t>DEMONTÁŽ KOLEJE NA BETONOVÝCH PRAŽCÍCH DO KOLEJOVÝCH POLÍ</t>
  </si>
  <si>
    <t>snesení koleje kde bude následně zpět vložena (1. kolej)</t>
  </si>
  <si>
    <t>(Položka určena víceméně pro vyjmutí a zpětné vložení, např. v provizorních stavech.)  
1. Položka obsahuje:  
 – uvolnění kolejového roštu z kolejového lože  
 – odstranění kolejnicových propojek, uzemnění a jiného vybavení  
 – případné rozřezání kolejového roštu  
 – úplné rozebrání koleje v místě demontáže do kolejových polí a jejich hrubé očištění  
 – přeložení na vhodnou deponii v blízkosti místa demontáže, popř. naložení na dopravní prostředek  
 – příplatky za ztížené podmínky při práci v kolejišti, např. za překážky na straně koleje apod.  
2. Položka neobsahuje:  
 X  
3. Způsob měření:  
Měří se délka koleje ve smyslu ČSN 73 6360, tj. v ose koleje.</t>
  </si>
  <si>
    <t>12</t>
  </si>
  <si>
    <t>965113</t>
  </si>
  <si>
    <t>DEMONTÁŽ KOLEJE NA BETONOVÝCH PRAŽCÍCH DO KOLEJOVÝCH POLÍ S ODVOZEM NA MONTÁŽNÍ ZÁKLADNU S NÁSLEDNÝM ROZEBRÁNÍM</t>
  </si>
  <si>
    <t>kolej na betonových pražcích v koleji č. 2</t>
  </si>
  <si>
    <t>`1: 94 m v koleji č. 2`</t>
  </si>
  <si>
    <t>1. Položka obsahuje:  – uvolnění kolejového roštu z kolejového lože  – odstranění kolejnicových propojek, uzemnění a jiného vybavení  – případné rozřezání kolejového roštu  – úplné rozebrání koleje v místě demontáže do kolejových polí a jejich hrubé očištění  – naložení vybouraného materiálu na dopravní prostředek  – odvoz kolejových polí z místa demontáže na montážní základnu  – rozebrání kolejových polí na montážní základně do součástí  – příplatky za ztížené podmínky při práci v kolejišti, např. za překážky na straně koleje apod.   2. Položka neobsahuje:  – odvoz nevyhovujícího materiálu na likvidaci  – poplatky za likvidaci odpadů, nacení se položkami ze ssd 0 3. Způsob měření: Měří se délka koleje ve smyslu ČSN 73 6360, tj. v ose koleje.</t>
  </si>
  <si>
    <t>13</t>
  </si>
  <si>
    <t>965123</t>
  </si>
  <si>
    <t>DEMONTÁŽ KOLEJE NA DŘEVĚNÝCH PRAŽCÍCH DO KOLEJOVÝCH POLÍ S ODVOZEM NA MONTÁŽNÍ ZÁKLADNU S NÁSLEDNÝM ROZEBRÁNÍM</t>
  </si>
  <si>
    <t>kolej na dřevěných pražcích v koleji č. 1 a 2</t>
  </si>
  <si>
    <t>`1: v 1. koleji km 12,455 - 12,571 = 116 m - 25 m výhybka = 91 m` 
 `2: ve 2. koleji délka na dřevě 107 m`</t>
  </si>
  <si>
    <t>1. Položka obsahuje:  
 – uvolnění kolejového roštu z kolejového lože  
 – odstranění kolejnicových propojek, uzemnění a jiného vybavení  
 – případné rozřezání kolejového roštu  
 – úplné rozebrání koleje v místě demontáže do kolejových polí a jejich hrubé očištění  
 – naložení vybouraného materiálu na dopravní prostředek  
 – odvoz kolejových polí z místa demontáže na montážní základnu  
 – rozebrání kolejových polí na montážní základně do součástí  
 – příplatky za ztížené podmínky při práci v kolejišti, např. za překážky na straně koleje apod.  
2. Položka neobsahuje:  
 – odvoz nevyhovujícího materiálu na likvidaci  
 – poplatky za likvidaci odpadů, nacení se položkami ze ssd 0  
3. Způsob měření:  
Měří se délka koleje ve smyslu ČSN 73 6360, tj. v ose koleje.</t>
  </si>
  <si>
    <t>14</t>
  </si>
  <si>
    <t>965223</t>
  </si>
  <si>
    <t>DEMONTÁŽ VÝHYBKOVÉ KONSTRUKCE NA DŘEVĚNÝCH PRAŽCÍCH DO KOLEJOVÝCH POLÍ S ODVOZEM NA MONTÁŽNÍ ZÁKLADNU S NÁSLEDNÝM ROZEBRÁNÍM</t>
  </si>
  <si>
    <t>demontáž a odvoz výhybky č. 1</t>
  </si>
  <si>
    <t>`1: 38 m rozvinutá délka`</t>
  </si>
  <si>
    <t>1. Položka obsahuje:  – uvolnění kolejového roštu výhybkové konstrukce z kolejového lože  – odstranění kolejnicových propojek, uzemnění a jiného vybavení  – případné rozřezání kolejového roštu výhybkové konstrukce  – úplné rozebrání výhybkové konstrukce v místě demontáže do kolejových polí a jejich hrubé očištění  – naložení vybouraného materiálu na dopravní prostředek  – odvoz kolejových polí z místa demontáže na montážní základnu  – rozebrání kolejových polí na montážní základně do součástí  – příplatky za ztížené podmínky při práci v kolejišti, např. za překážky na straně koleje apod. 2. Položka neobsahuje:  – odvoz nevyhovujícího materiálu na likvidaci  – poplatky za likvidaci odpadů, nacení se položkami ze ssd 0 3. Způsob měření: Měří se rozvinutá délka výhybkové konstrukce ve všech větvcích dle ČSN 73 6360, tj. v ose koleje.</t>
  </si>
  <si>
    <t>15</t>
  </si>
  <si>
    <t>965441</t>
  </si>
  <si>
    <t>ODSTRANĚNÍ ZARÁŽEDLA KOLEJNICOVÉHO</t>
  </si>
  <si>
    <t>demontáž  v koleji č. 2</t>
  </si>
  <si>
    <t>`1 kus`</t>
  </si>
  <si>
    <t>1. Položka obsahuje:  – zahrnuje veškeré činnosti, zařízení a materiál nutných k odstranění konstrukce  – naložení vybouraného materiálu na dopravní prostředek  – příplatky za ztížené podmínky při práci v kolejišti, např. za překážky na straně koleje apod. 2. Položka neobsahuje:  – odvoz vybouraného materiálu do skladu nebo na likvidaci  – poplatky za likvidaci odpadů, nacení se položkami ze ssd 0 3. Způsob měření: Udává se počet kusů kompletní konstrukce nebo práce.</t>
  </si>
  <si>
    <t>16</t>
  </si>
  <si>
    <t>965442</t>
  </si>
  <si>
    <t>ODSTRANĚNÍ ZARÁŽEDLA KOLEJNICOVÉHO - ODVOZ (NA LIKVIDACI ODPADŮ NEBO JINÉ URČENÉ MÍSTO</t>
  </si>
  <si>
    <t>tkm</t>
  </si>
  <si>
    <t>odvoz na deponii správce</t>
  </si>
  <si>
    <t>`1: 1 t x 25 km`</t>
  </si>
  <si>
    <t>1. Položka obsahuje:  – odvoz jakýmkoliv dopravním prostředkem a složení  – případné překládky na trase 2. Položka neobsahuje:  – naložení vybouraného materiálu na dopravní prostředek (je zahrnuto ve zdrojové položce)  – poplatky za likvidaci odpadů, nacení se položkami ze ssd 0 3. Způsob měření: Výměra je součtem součinů metrů krychlových tun vybouraného materiálu v původním stavu a jednotlivých vzdáleností v kilometrech.</t>
  </si>
  <si>
    <t>26</t>
  </si>
  <si>
    <t>965821</t>
  </si>
  <si>
    <t>DEMONTÁŽ KILOMETROVNÍKU, HEKTOMETROVNÍKU, MEZNÍKU</t>
  </si>
  <si>
    <t>8=8.000 [A]</t>
  </si>
  <si>
    <t>1. Položka obsahuje:  
 – zahrnuje veškeré cinnosti, zarízení a materiál nutných k odstranení konstrukce  
 – naložení vybouraného materiálu na dopravní prostredek  
 – príplatky za ztížené podmínky pri práci v kolejišti, napr. za prekážky na strane koleje apod.  
2. Položka neobsahuje:  
 – odvoz vybouraného materiálu do skladu nebo na likvidaci  
 – poplatky za likvidaci odpadu, nacení se položkami ze ssd 0  
3. Zpusob merení:  
Udává se pocet kusu kompletní konstrukce nebo práce.</t>
  </si>
  <si>
    <t>27</t>
  </si>
  <si>
    <t>923122</t>
  </si>
  <si>
    <t>HEKTOMETROVNÍK Z UŽITÉHO MATERIÁLU</t>
  </si>
  <si>
    <t>1. Položka obsahuje:  
 – dodávku a osazení vcetne nutných zemních prací a obetonování  
 – prípadnou obnovu náteru  
 – odrazky nebo retroreflexní fólie  
2. Položka neobsahuje:  
 X  
3. Zpusob merení:  
Udává se pocet kusu kompletní konstrukce nebo práce.</t>
  </si>
  <si>
    <t xml:space="preserve">  SO 11-11-01</t>
  </si>
  <si>
    <t>Kolejový spodek</t>
  </si>
  <si>
    <t>SO 11-11-01</t>
  </si>
  <si>
    <t>33</t>
  </si>
  <si>
    <t>R015111</t>
  </si>
  <si>
    <t>901</t>
  </si>
  <si>
    <t>LIKVIDACE ODPADU NEKONTAMINOVANÝCH - 17 05 04 VYTEŽENÉ ZEMINY A HORNINY - I. TRÍDA TEŽITELNOSTI VČETNĚ DOPRAVY</t>
  </si>
  <si>
    <t>-</t>
  </si>
  <si>
    <t>Evidenční položka - NEOCEŇOVAT! Položka se oceňuje pouze v SO 90-90  
Doprava do recyklačního centra VOKA Žízníkov  
vzdálenost 40 km  
uvažováno 1,8 t/m3</t>
  </si>
  <si>
    <t>výkopy SO 11-11-01 (7700+95,407-125-90,312)*1,8=13 644.171 [A]</t>
  </si>
  <si>
    <t>1. Položka obsahuje:  
 – veškeré poplatky provozovateli skládky, recyklacní linky nebo jiného zarízení na zpracování nebo likvidaci odpadu související s prevzetím, uložením, zpracováním nebo likvidací odpadu  
 – náklady spojené s dopravou odpadu z místa stavby na místo prevzetí provozovatelem skládky, recyklacní linky nebo jiného zarízení na zpracování nebo likvidaci odpadu  
3. Zpusob merení:  
Tunou se rozumí hmotnost odpadu vytrídeného v souladu se zákonem c. 541/2020 Sb., o nakládání s odpady, v platném znení.</t>
  </si>
  <si>
    <t>34</t>
  </si>
  <si>
    <t>R015140</t>
  </si>
  <si>
    <t>902</t>
  </si>
  <si>
    <t>LIKVIDACI ODPADU NEKONTAMINOVANÝCH - 17 01 01 BETON Z DEMOLIC OBJEKTU, ZÁKLADU TV VČETNĚ DOPRAVY Evidenční položka</t>
  </si>
  <si>
    <t>Evidenční položka - NEOCEŇOVAT! Položka se oceňuje pouze v SO 90-90  
Vybouraný betonový žlab  
Doprava do recyklačního centra VOKA Žízníkov  
vzdálenost 40 km</t>
  </si>
  <si>
    <t>betonový příkop 223,6*2,5=559.000 [A] 
potrubí zrušené kanalizace 6*0,325=1.950 [B] 
Celkové množství 560.950000=560.950 [C]</t>
  </si>
  <si>
    <t>1. Položka obsahuje:  
 – veškeré poplatky provozovateli skládky, recyklacní linky nebo jiného zarízení na zpracování nebo likvidaci odpadu související s prevzetím, uložením, zpracováním nebo likvidací odpadu  
– náklady spojené s dopravou odpadu z místa stavby na místo prevzetí provozovatelem skládky, recyklacní linky nebo jiného zarízení na zpracování nebo likvidaci odpadu  
3. Zpusob merení:  
Tunou se rozumí hmotnost odpadu vytrídeného v souladu se zákonem c. 541/2020 Sb., o nakládání s odpady, v platném znení.</t>
  </si>
  <si>
    <t>Zemní práce</t>
  </si>
  <si>
    <t>121104</t>
  </si>
  <si>
    <t>SEJMUTÍ ORNICE NEBO LESNÍ PUDY S ODVOZEM DO 5KM</t>
  </si>
  <si>
    <t>OTSKP - 2022</t>
  </si>
  <si>
    <t>Sejmutí ornice s odvozem na mezideponi</t>
  </si>
  <si>
    <t>6200*0,1 = 620,000 [A]</t>
  </si>
  <si>
    <t>položka zahrnuje sejmutí ornice bez ohledu na tlouštku vrstvy a její vodorovnou dopravu  
nezahrnuje uložení na trvalou skládku</t>
  </si>
  <si>
    <t>12373</t>
  </si>
  <si>
    <t>ODKOP PRO SPOD STAVBU SILNIC A ŽELEZNIC TR. I</t>
  </si>
  <si>
    <t>km 12,3-12,5 - 13m3/m; km 12,5 - 12,7 - 12m3/m; km 12,7-13,0  - 9m3/m 200*12+200*13+300*9 = 7700,000 [A]</t>
  </si>
  <si>
    <t>položka zahrnuje:  
- vodorovná a svislá doprava, premístení, preložení, manipulace s výkopkem  
- kompletní provedení vykopávky nezapažené i zapažené  
- ošetrení výkopište po celou dobu práce v nem vc. klimatických opatrení  
- ztížení vykopávek v blízkosti podzemního vedení, konstrukcí a objektu vc. jejich docasného zajištení  
- ztížení pod vodou, v okolí výbušnin, ve stísnených prostorech a pod.  
- príplatek za lepivost  
- težení po vrstvách, pásech a po jiných nutných cástech (figurách)  
- cerpání vody vc. cerpacích jímek, potrubí a pohotovostní cerpací soupravy (viz ustanovení k pol. 1151,2)  
- potrebné snížení hladiny podzemní vody  
- težení a rozpojování jednotlivých balvanu  
- vytahování a nošení výkopku  
- svahování a presvah. svahu do konecného tvaru, výmena hornin v podloží a v pláni znehodnocené klimatickými vlivy  
- rucní vykopávky, odstranení korenu a napadávek  
- pažení, vzeprení a rozeprení vc. prepažování (vyjma štetových sten)  
- úpravu, ochranu a ocištení dna, základové spáry, sten a svahu  
- zhutnení podloží, prípadne i svahu vc. svahování  
- zrízení stupnu v podloží a lavic na svazích, není-li pro tyto práce zrízena samostatná položka  
- udržování výkopište a jeho ochrana proti vode  
- odvedení nebo obvedení vody v okolí výkopište a ve výkopišti  
- trídení výkopku  
- veškeré pomocné konstrukce umožnující provedení vykopávky (príjezdy, sjezdy, nájezdy, lešení, podper. konstr., premostení, zpevnené plochy, zakrytí a pod.)  
- nezahrnuje uložení zeminy (na skládku, do násypu) ani poplatky za skládku, vykazují se v položce c.0141**</t>
  </si>
  <si>
    <t>13273</t>
  </si>
  <si>
    <t>HLOUBENÍ RÝH ŠÍR DO 2M PAŽ I NEPAŽ TR. I</t>
  </si>
  <si>
    <t>výkop pro příčné svody - 1,67m3/bm, výkop přechodu pod kolejí - 0,22m2/bm</t>
  </si>
  <si>
    <t>(22,735+17,025+8,97+7,715)*1,67+5,2*0,22 = 95,407 [A]</t>
  </si>
  <si>
    <t>položka zahrnuje:  
- vodorovná a svislá doprava, premístení, preložení, manipulace s výkopkem  
- kompletní provedení vykopávky nezapažené i zapažené  
- ošetrení výkopište po celou dobu práce v nem vc. klimatických opatrení  
- ztížení vykopávek v blízkosti podzemního vedení, konstrukcí a objektu vc. jejich docasného zajištení  
- ztížení pod vodou, v okolí výbušnin, ve stísnených prostorech a pod.  
- príplatek za lepivost  
- težení po vrstvách, pásech a po jiných nutných cástech (figurách)  
- cerpání vody vc. cerpacích jímek, potrubí a pohotovostní cerpací soupravy (viz ustanovení k pol. 1151,2)  
- potrebné snížení hladiny podzemní vody  
- težení a rozpojování jednotlivých balvanu  
- vytahování a nošení výkopku  
- svahování a presvah. svahu do konecného tvaru, výmena hornin v podloží a v pláni znehodnocené klimatickými vlivy  
- rucní vykopávky, odstranení korenu a napadávek  
- pažení, vzeprení a rozeprení vc. prepažování (vyjma štetových sten)  
- úpravu, ochranu a ocištení dna, základové spáry, sten a svahu  
- odvedení nebo obvedení vody v okolí výkopište a ve výkopišti  
- trídení výkopku  
- veškeré pomocné konstrukce umožnující provedení vykopávky (príjezdy, sjezdy, nájezdy, lešení, podper. konstr., premostení, zpevnené plochy, zakrytí a pod.)  
- nezahrnuje uložení zeminy (na skládku, do násypu) ani poplatky za skládku, vykazují se v položce c.0141**</t>
  </si>
  <si>
    <t>171103</t>
  </si>
  <si>
    <t>ULOŽENÍ SYPANINY DO NÁSYPU SE ZHUTNENÍM DO 100% PS</t>
  </si>
  <si>
    <t>Násyp z vykopané zeminy.  
km 12,5 - 12,55 -75m3, drobné dosypávky 50m3</t>
  </si>
  <si>
    <t>km 12,5 - 12,55 -75m3, drobné dosypávky 50m3 75+50 = 125,000 [A]</t>
  </si>
  <si>
    <t>položka zahrnuje:  
- kompletní provedení zemní konstrukce vc. výberu vhodného materiálu  
- úprava  ukládaného  materiálu  vlhcením,  trídením,  promícháním  nebo  vysoušením,  príp. jiné úpravy za úcelem zlepšení jeho  mech. vlastností  
- hutnení i ruzné míry hutnení   
- ošetrení úložište po celou dobu práce v nem vc. klimatických opatrení  
- ztížení v okolí vedení, konstrukcí a objektu a jejich docasné zajištení  
- ztížení provádení vc. hutnení ve ztížených podmínkách a stísnených prostorech  
- ztížené ukládání sypaniny pod vodu  
- ukládání po vrstvách a po jiných nutných cástech (figurách) vc. dosypávek  
- spouštení a nošení materiálu  
- výmena cástí zemní konstrukce znehodnocené klimatickými vlivy  
- rucní hutnení a výpln jam a prohlubní v podloží  
- úprava, ocištení, ochrana a zhutnení podloží  
- svahování, hutnení a uzavírání povrchu svahu  
- zrízení lavic na svazích  
- udržování úložište a jeho ochrana proti vode  
- odvedení nebo obvedení vody v okolí úložište a v úložišti  
- veškeré  pomocné konstrukce umožnující provedení  zemní konstrukce  (príjezdy,  sjezdy,  nájezdy, lešení, podperné konstrukce, premostení, zpevnené plochy, zakrytí a pod.)</t>
  </si>
  <si>
    <t>9</t>
  </si>
  <si>
    <t>17411</t>
  </si>
  <si>
    <t>ZÁSYP JAM A RÝH ZEMINOU SE ZHUTNENÍM</t>
  </si>
  <si>
    <t>zásyp příčných svodů trativodu zeminou z výkopu 1,6m3/bm</t>
  </si>
  <si>
    <t>(22,735+17,025+8,97+7,715)*1,60 = 90,312 [A]</t>
  </si>
  <si>
    <t>položka zahrnuje:  
- kompletní provedení zemní konstrukce vc. výberu vhodného materiálu  
- úprava  ukládaného  materiálu  vlhcením,  trídením,  promícháním  nebo  vysoušením,  príp. jiné úpravy za úcelem zlepšení jeho  mech. vlastností  
- hutnení i ruzné míry hutnení   
- ošetrení úložište po celou dobu práce v nem vc. klimatických opatrení  
- ztížení v okolí vedení, konstrukcí a objektu a jejich docasné zajištení  
- ztížení provádení vc. hutnení ve ztížených podmínkách a stísnených prostorech  
- ztížené ukládání sypaniny pod vodu  
- ukládání po vrstvách a po jiných nutných cástech (figurách) vc. dosypávek  
- spouštení a nošení materiálu  
- výmena cástí zemní konstrukce znehodnocené klimatickými vlivy  
- rucní hutnení  
- udržování úložište a jeho ochrana proti vode  
- odvedení nebo obvedení vody v okolí úložište a v úložišti  
- veškeré  pomocné konstrukce umožnující provedení  zemní konstrukce  (príjezdy,  sjezdy,  nájezdy, lešení, podperné konstrukce, premostení, zpevnené plochy, zakrytí a pod.)</t>
  </si>
  <si>
    <t>17481</t>
  </si>
  <si>
    <t>ZÁSYP JAM A RÝH Z NAKUPOVANÝCH MATERIÁLU</t>
  </si>
  <si>
    <t>Vyrovnávací vrstva pod trativod ze ŠP fr. 0/32  
včetně nákupu materiálu</t>
  </si>
  <si>
    <t>61,645*0,5*0,05 
 = 1,541 [A]</t>
  </si>
  <si>
    <t>položka zahrnuje:  
- kompletní provedení zemní konstrukce vcetne nákupu a dopravy materiálu dle zadávací dokumentace  
- úprava  ukládaného  materiálu  vlhcením,  trídením,  promícháním  nebo  vysoušením,  príp. jiné úpravy za úcelem zlepšení jeho  mech. vlastností  
- hutnení i ruzné míry hutnení   
- ošetrení úložište po celou dobu práce v nem vc. klimatických opatrení  
- ztížení v okolí vedení, konstrukcí a objektu a jejich docasné zajištení  
- ztížení provádení vc. hutnení ve ztížených podmínkách a stísnených prostorech  
- ztížené ukládání sypaniny pod vodu  
- ukládání po vrstvách a po jiných nutných cástech (figurách) vc. dosypávek  
- spouštení a nošení materiálu  
- výmena cástí zemní konstrukce znehodnocené klimatickými vlivy  
- udržování úložište a jeho ochrana proti vode  
- odvedení nebo obvedení vody v okolí úložište a v úložišti  
- veškeré  pomocné konstrukce umožnující provedení  zemní konstrukce  (príjezdy,  sjezdy,  nájezdy, lešení, podperné konstrukce, premostení, zpevnené plochy, zakrytí a pod.)</t>
  </si>
  <si>
    <t>17581</t>
  </si>
  <si>
    <t>OBSYP POTRUBÍ A OBJEKTU Z NAKUPOVANÝCH MATERIÁLU</t>
  </si>
  <si>
    <t>Obsyp trativodu. Jednotná výplň dle S4 př. 19, 0,3m3/bm  
Obsyp příkopových zídek. Jednotná výplň dle S4 př. 19, 1,4m3/bm zídky.  
drcené kamenivo fr. 16/32</t>
  </si>
  <si>
    <t>obsyp trativodu 282*0,3=84.600 [A] 
obsyp příkopových zídek (302,5+485+80)*1,4=1 214.500 [B] 
Celkové množství 1214.500000=1 214.500 [C]</t>
  </si>
  <si>
    <t>položka zahrnuje:  
- kompletní provedení zemní konstrukce vcetne nákupu a dopravy materiálu dle zadávací dokumentace  
- úprava  ukládaného  materiálu  vlhcením,  trídením,  promícháním  nebo  vysoušením,  príp. jiné úpravy za úcelem zlepšení jeho  mech. vlastností  
- hutnení i ruzné míry hutnení   
- ošetrení úložište po celou dobu práce v nem vc. klimatických opatrení  
- ztížení v okolí vedení, konstrukcí a objektu a jejich docasné zajištení  
- ztížení provádení vc. hutnení ve ztížených podmínkách a stísnených prostorech  
- ztížené ukládání sypaniny pod vodu  
- ukládání po vrstvách a po jiných nutných cástech (figurách) vc. dosypávek  
- spouštení a nošení materiálu  
- výmena cástí zemní konstrukce znehodnocené klimatickými vlivy  
- rucní hutnení a výpln jam a prohlubní v podloží  
- úprava, ocištení, ochrana a zhutnení podloží  
- svahování, hutnení a uzavírání povrchu svahu  
- zrízení lavic na svazích  
- udržování úložište a jeho ochrana proti vode  
- odvedení nebo obvedení vody v okolí úložište a v úložišti  
- veškeré  pomocné konstrukce umožnující provedení  zemní konstrukce  (príjezdy,  sjezdy,  nájezdy, lešení, podperné konstrukce, premostení, zpevnené plochy, zakrytí a pod.)  
- zemina vytlacená potrubím o DN do 180mm se od kubatury obsypu neodecítá</t>
  </si>
  <si>
    <t>18221</t>
  </si>
  <si>
    <t>ROZPROSTRENÍ ORNICE VE SVAHU V TL DO 0,10M</t>
  </si>
  <si>
    <t>M2</t>
  </si>
  <si>
    <t>Ohumusování tl. 100 mm</t>
  </si>
  <si>
    <t>6200 = 6200,000 [A]</t>
  </si>
  <si>
    <t>položka zahrnuje:  
nutné premístení ornice z docasných skládek vzdálených do 50m  
rozprostrení ornice v predepsané tlouštce ve svahu pres 1:5</t>
  </si>
  <si>
    <t>18242</t>
  </si>
  <si>
    <t>ZALOŽENÍ TRÁVNÍKU HYDROOSEVEM NA ORNICI</t>
  </si>
  <si>
    <t>Zahrnuje dodání predepsané travní smesi, hydroosev na ornici, zalévání, první pokosení, to vše bez ohledu na sklon terénu</t>
  </si>
  <si>
    <t>39</t>
  </si>
  <si>
    <t>18214</t>
  </si>
  <si>
    <t>ÚPRAVA POVRCHU SROVNÁNÍM ÚZEMÍ V TL DO 0,25M</t>
  </si>
  <si>
    <t>urovnání kolejového lože v demontované koleji č.2 před ohumusováním</t>
  </si>
  <si>
    <t>195*4=780.000 [A]</t>
  </si>
  <si>
    <t>položka zahrnuje srovnání výškových rozdílu terénu</t>
  </si>
  <si>
    <t>Základy</t>
  </si>
  <si>
    <t>21461C</t>
  </si>
  <si>
    <t>SEPARACNÍ GEOTEXTILIE DO 300G/M2</t>
  </si>
  <si>
    <t>Filtrační geotextilie dle požadavků OTP</t>
  </si>
  <si>
    <t>km 12,3-12,475 - 8,5m2/m; km 12,475 - 12,5 - 10m2/m; km 12,5-12,6  - 12,5m2/m; km 12,6 - 13,0 - 18m2/m 175*8,5+25*10+100*12,5+400*18 = 10187,500 [A]</t>
  </si>
  <si>
    <t>Položka zahrnuje:  
- dodávku predepsané geotextilie  
- úpravu, ocištení a ochranu podkladu  
- prichycení k podkladu, prípadne zatížení  
- úpravy spoju a zajištení okraju  
- úpravy pro odvodnení  
- nutné presahy  
- mimostaveništní a vnitrostaveništní dopravu</t>
  </si>
  <si>
    <t>21461D</t>
  </si>
  <si>
    <t>SEPARACNÍ GEOTEXTILIE DO 400G/M2</t>
  </si>
  <si>
    <t>Ochranná geotextilie z obou stran geomembrány</t>
  </si>
  <si>
    <t>viz pol. 502943 2*600 = 1200,000 [A]</t>
  </si>
  <si>
    <t>37</t>
  </si>
  <si>
    <t>289973</t>
  </si>
  <si>
    <t>OPLÁŠTENÍ (ZPEVNENÍ) Z GEOSÍTÍ A GEOROHOŽÍ</t>
  </si>
  <si>
    <t>Protierzní rohož na svazích zářezu  
km 12,3-12,55 - 6m2/bm,   
12,575-13,0 - 4m2/bm  
včetně přesahů a kotvení</t>
  </si>
  <si>
    <t>255*6+425*4=3 230.000 [A]</t>
  </si>
  <si>
    <t>Položka zahrnuje:  
- dodávku predepsané geosíte nebi georohože  
- úpravu, ocištení a ochranu podkladu  
- prichycení k podkladu, prípadne zatížení  
- úpravy spoju a zajištení okraju  
- úpravy pro odvodnení  
- nutné presahy  
- mimostaveništní a vnitrostaveništní dopravu</t>
  </si>
  <si>
    <t>Svislé konstrukce</t>
  </si>
  <si>
    <t>386385</t>
  </si>
  <si>
    <t>KOMPLETNÍ KONSTRUKCE JÍMEK ZE ŽELEZOBETONU C30/37 VCETNE VÝZTUŽE</t>
  </si>
  <si>
    <t>Beton C30/37-XC4,XF3  
včetně výzutže z betonářské oceli B500B, uvažováno maximálně 100 kg/m3</t>
  </si>
  <si>
    <t>Vtokové jímky u napojení žlabů TZZ3 3ks 3*4,2 = 12,600 [A]</t>
  </si>
  <si>
    <t>- dodání  cerstvého  betonu  (betonové  smesi)  požadované  kvality,  jeho  uložení  do požadovaného tvaru pri jakékoliv hustote výztuže, konzistenci cerstvého betonu a zpusobu hutnení, ošetrení a ochranu betonu,  
- zhotovení nepropustného, mrazuvzdorného betonu a betonu požadované trvanlivosti a vlastností,  
- užití potrebných prísad a technologií výroby betonu,  
- zrízení pracovních a dilatacních spar, vcetne potrebných úprav, výplne, vložek, opracování, ocištení a ošetrení,  
- bednení  požadovaných  konstr. (i ztracené) s úpravou  dle požadované  kvality povrchu betonu, vcetne odbednovacích a odskružovacích prostredku,  
- podperné  konstr. (skruže) a lešení všech druhu pro bednení, uložení cerstvého betonu, výztuže a doplnkových konstr., vc. požadovaných otvoru, ochranných a bezpecnostních opatrení a základu techto konstrukcí a lešení,  
- vytvorení kotevních cel, kapes, nálitku, a sedel,  
- zrízení  všech  požadovaných  otvoru, kapes, výklenku, prostupu, dutin, drážek a pod., vc. ztížení práce a úprav  kolem nich,  
- úpravy pro osazení výztuže, doplnkových konstrukcí a vybavení,  
- úpravy povrchu pro položení požadované izolace, povlaku a náteru, prípadne vyspravení,  
- ztížení práce u kabelových a injektážních trubek a ostatních zarízení osazovaných do betonu,  
- konstrukce betonových kloubu, upevnení kotevních prvku a doplnkových konstrukcí,  
- nátery zabranující soudržnost betonu a bednení,  
- výpln, tesnení  a tmelení spar a spoju,  
- opatrení  povrchu  betonu  izolací  proti zemní vlhkosti v cástech, kde prijdou do styku se zeminou nebo kamenivem,  
- prípadné zrízení spojovací vrstvy u základu,  
- úpravy pro osazení zarízení ochrany konstrukce proti vlivu bludných proudu  
- dodání betonárské výztuže v požadované kvalite, stríhání, rezání, ohýbání a spojování do všech požadovaných tvaru (vc. armakošu) a uložení s požadovaným zajištením polohy a krytí výztuže betonem,  
- veškeré svary nebo jiné spoje výztuže,  
- pomocné konstrukce a práce pro osazení a upevnení výztuže,  
- zednické výpomoci pro montáž betonárské výztuže,  
- úpravy výztuže pro osazení doplnkových konstrukcí,  
- ochranu výztuže do doby jejího zabetonování,  
- úpravy výztuže pro zrízení železobetonových kloubu, kotevních prvku, závesných ok a doplnkových konstrukcí,  
- veškerá opatrení pro zajištení soudržnosti výztuže a betonu,  
- vodivé propojení výztuže, které je soucástí ochrany konstrukce proti vlivum bludných proudu, vyvedení do merících skríní nebo míst pro merení bludných proudu (vlastní merící skríne se uvádejí položkami SD 74),  
- povrchovou antikorozní úpravu výztuže,  
- separaci výztuže,  
- osazení merících zarízení a úpravy pro ne,  
- osazení merících skríní nebo míst pro merení bludných proudu.</t>
  </si>
  <si>
    <t>Vodorovné konstrukce</t>
  </si>
  <si>
    <t>17</t>
  </si>
  <si>
    <t>451311</t>
  </si>
  <si>
    <t>PODKL A VÝPLN VRSTVY Z PROST BET DO C8/10</t>
  </si>
  <si>
    <t>Podkladní a výplňové vrstvy pro prefabrikáty UCH1, UCH0 a UCB1  
Podkladní beton uvažován 0,25 m3/m   
Výplňový beton uvažován 0,38 m3/m</t>
  </si>
  <si>
    <t>867,5*0,63=546.525 [A]</t>
  </si>
  <si>
    <t>- dodání  cerstvého  betonu  (betonové  smesi)  požadované  kvality,  jeho  uložení  do požadovaného tvaru pri jakékoliv hustote výztuže, konzistenci cerstvého betonu a zpusobu hutnení, ošetrení a ochranu betonu,  
- zhotovení nepropustného, mrazuvzdorného betonu a betonu požadované trvanlivosti a vlastností,  
- užití potrebných prísad a technologií výroby betonu,  
- zrízení pracovních a dilatacních spar, vcetne potrebných úprav, výplne, vložek, opracování, ocištení a ošetrení,  
- bednení  požadovaných  konstr. (i ztracené) s úpravou  dle požadované  kvality povrchu betonu, vcetne odbednovacích a odskružovacích prostredku,  
- podperné  konstr. (skruže) a lešení všech druhu pro bednení, uložení cerstvého betonu, výztuže a doplnkových konstr., vc. požadovaných otvoru, ochranných a bezpecnostních opatrení a základu techto konstrukcí a lešení,  
- vytvorení kotevních cel, kapes, nálitku, a sedel,  
- zrízení  všech  požadovaných  otvoru, kapes, výklenku, prostupu, dutin, drážek a pod., vc. ztížení práce a úprav  kolem nich,  
- úpravy pro osazení výztuže, doplnkových konstrukcí a vybavení,  
- úpravy povrchu pro položení požadované izolace, povlaku a náteru, prípadne vyspravení,  
- ztížení práce u kabelových a injektážních trubek a ostatních zarízení osazovaných do betonu,  
- konstrukce betonových kloubu, upevnení kotevních prvku a doplnkových konstrukcí,  
- nátery zabranující soudržnost betonu a bednení,  
- výpln, tesnení  a tmelení spar a spoju,  
- opatrení  povrchu  betonu  izolací  proti zemní vlhkosti v cástech, kde prijdou do styku se zeminou nebo kamenivem,  
- prípadné zrízení spojovací vrstvy u základu,  
- úpravy pro osazení zarízení ochrany konstrukce proti vlivu bludných proudu</t>
  </si>
  <si>
    <t>18</t>
  </si>
  <si>
    <t>451312</t>
  </si>
  <si>
    <t>PODKLADNÍ A VÝPLNOVÉ VRSTVY Z PROSTÉHO BETONU C12/15</t>
  </si>
  <si>
    <t>podkladní beton pod šachty tl. min. 100 mm C12/15-X0  
podkladní beton pod trativodní šachty (0,5x0,5m tl. 0,05m) + podbetonování přechodu pod kolejí tl. 100mm + opěrky 0,05m3/bm</t>
  </si>
  <si>
    <t>pod šachty tl. min. 100  1,9*2,3*0,1*3 = 1,311 [A] 
pod trativod tl. min. 50 mm 5,2*0,5*0,1+5,2*0,05+7*0,5*0,5*0,05 = 0,608 [B] 
Mezisoučet = 1,919 [C]</t>
  </si>
  <si>
    <t>451314</t>
  </si>
  <si>
    <t>PODKLADNÍ A VÝPLNOVÉ VRSTVY Z PROSTÉHO BETONU C25/30</t>
  </si>
  <si>
    <t>Podklad pod dlažbu tl min 100 mm C25/30nX3</t>
  </si>
  <si>
    <t>výměra určena z dispozice 4*1,3*0,1 = 0,520 [A]</t>
  </si>
  <si>
    <t>465512</t>
  </si>
  <si>
    <t>DLAŽBY Z LOMOVÉHO KAMENE NA MC</t>
  </si>
  <si>
    <t>Dlažba na svahu u šachet.   
Min. tl. kamene 200 mm  
Lomový kámen se spárováním mrazuvzdornou spárovací hmotou XF4</t>
  </si>
  <si>
    <t>4*1,3*0,2 = 1,040 [A]</t>
  </si>
  <si>
    <t>položka zahrnuje:  
- nutné zemní práce (svahování, úpravu pláne a pod.)  
- zrízení spojovací vrstvy  
- zrízení lože dlažby z cementové malty predepsané kvality a predepsané tlouštky  
- dodávku a položení dlažby z lomového kamene do predepsaného tvaru  
- spárování, tesnení, tmelení a vyplnení spar MC prípadne s vyklínováním  
- úprava povrchu pro odvedení srážkové vody  
- nezahrnuje podklad pod dlažbu, vykazuje se samostatne položkami SD 45</t>
  </si>
  <si>
    <t>Komunikace</t>
  </si>
  <si>
    <t>501201</t>
  </si>
  <si>
    <t>ZRÍZENÍ KONSTRUKCNÍ VRSTVY TELESA ŽELEZNICNÍHO SPODKU Z DRCENÉHO KAMENIVA NOVÉ</t>
  </si>
  <si>
    <t>ŠD 0/32 kv, tl. 200 mm</t>
  </si>
  <si>
    <t>km 12,3 - 12,5 - 0,97m3/bm, 12,5 - 12,575 - 1,5m3/bm 12,575 - 13,0 - 0,75m3/bm 200*0,97+75*1,5+425*0,75 = 625,250 [A]</t>
  </si>
  <si>
    <t>1. Položka obsahuje:  
 – nákup a dodání drceného kameniva v požadované kvalite podle zadávací dokumentace  
 – ocištení podkladu, prípadne zrízení spojovací vrstvy  
 – uložení drceného kameniva dle predepsaného technologického predpisu  
 – zrízení podkladní nebo konstrukcní vrstvy z drceného kameniva bez rozlišení šírky, pokládání vrstvy po etapách, prípadne dílcích vrstvách, vcetne pracovních spar a spoju  
 – hutnení na predepsanou míru hutnení  
 – prukazní zkoušky, kontrolní zkoušky a kontrolní merení  
 – úpravu napojení, ukoncení a tesnení podél odvodnovacích zarízení, vpustí, šachet apod.  
 – tesnení, tmelení a výpln spar a otvoru  
 – ošetrení úložište po celou dobu práce v nem vc. klimatických opatrení  
 – ztížení v okolí inženýrských vedení, konstrukcí a objektu a jejich docasné zajištení  
 – ztížení provádení vcetne hutnení ve ztížených podmínkách a stísnených prostorech  
 – úpravu povrchu vrstvy  
2. Položka neobsahuje:  
 X  
3. Zpusob merení:  
Merí se metr krychlový.</t>
  </si>
  <si>
    <t>501202</t>
  </si>
  <si>
    <t>ZRÍZENÍ KONSTRUKCNÍ VRSTVY TELESA ŽELEZNICNÍHO SPODKU Z DRCENÉHO KAMENIVA RECYKLOVANÉ</t>
  </si>
  <si>
    <t>Podkladní vrstva  
Recyklovaná štěrkodrť dle přílohy 17, tl. 300 mm,</t>
  </si>
  <si>
    <t>km 12,3-12,575 - 1,5m3/m; km 12,575 - 13,0 - 1,2m3/m 275*1,5+425*1,2 = 922,500 [A]</t>
  </si>
  <si>
    <t>1. Položka obsahuje:  
 – recyklaci kameniva, popr. nákup a dodání recyklovaného drceného kameniva v požadované kvalite podle zadávací dokumentace  
 – prezkoušení kvality recyklovaného materiálu  
 – zrízení, provoz a demontáž recyklacního zarízení vcetne dopravy  
 – dopravu recyklovaného kameniva z recyklacní základny na místo urcení vcetne prípadných prekládek na jiný dopravní prostredek nebo meziskladování  
 – ocištení podkladu, prípadne zrízení spojovací vrstvy  
 – uložení drceného kameniva dle predepsaného technologického predpisu  
 – zrízení podkladní nebo konstrukcní vrstvy z drceného kameniva bez rozlišení šírky, pokládání vrstvy po etapách, prípadne dílcích vrstvách, vcetne pracovních spar a spoju  
 – hutnení na predepsanou míru hutnení  
 – prukazní zkoušky, kontrolní zkoušky a kontrolní merení  
 – úpravu napojení, ukoncení a tesnení podél odvodnovacích zarízení, vpustí, šachet apod.  
 – tesnení, tmelení a výpln spar a otvoru  
 – ošetrení úložište po celou dobu práce v nem vc. klimatických opatrení  
 – ztížení v okolí inženýrských vedení, konstrukcí a objektu a jejich docasné zajištení  
 – ztížení provádení vcetne hutnení ve ztížených podmínkách a stísnených prostorech  
 – úpravu povrchu vrstvy  
2. Položka neobsahuje:  
 X  
3. Zpusob merení:  
Merí se metr krychlový.</t>
  </si>
  <si>
    <t>502943</t>
  </si>
  <si>
    <t>ZRÍZENÍ KONSTRUKCNÍ VRSTVY TELESA ŽELEZNICNÍHO SPODKU Z GEOMEMBRÁNY</t>
  </si>
  <si>
    <t>Geomembrána tl. 2mm + netkaná geotextilie oboustranně, v km 12,5 - 12,575, prům 8m2/bm</t>
  </si>
  <si>
    <t>75*8 
 = 600,000 [A]</t>
  </si>
  <si>
    <t>1. Položka obsahuje:  
 – nákup a dodání geosyntetika v požadované kvalite  
 – ocištení a urovnání podkladu  
 – uložení geosyntetika dle predepsaného technologického predpisu  
 – zrízení konstrukcní vrstvy z geosyntetika bez rozlišení šírky, pokládání vrstvy po etapách, vcetne pracovních spar a spoju  
 – prukazní zkoušky, kontrolní zkoušky a kontrolní merení  
 – úpravu napojení, ukoncení a tesnení podél trativodu, vpustí, šachet a pod.  
 – úpravu povrchu vrstvy  
2. Položka neobsahuje:  
 X  
3. Zpusob merení:  
Merí se metr ctverecný projektované nebo skutecné plochy, pricemž do výmery je již zahrnuto ztratné, presahy, prorezy.</t>
  </si>
  <si>
    <t>Potrubí</t>
  </si>
  <si>
    <t>875332</t>
  </si>
  <si>
    <t>POTRUBÍ DREN Z TRUB PLAST DN DO 150MM DEROVANÝCH</t>
  </si>
  <si>
    <t>207+75 = 282,000 [A]</t>
  </si>
  <si>
    <t>položky pro zhotovení potrubí platí bez ohledu na sklon  
zahrnuje:  
- výrobní dokumentaci (vcetne technologického predpisu)  
- dodání veškerého trubního a pomocného materiálu  (trouby,  trubky,  tvarovky,  spojovací a tesnící  materiál a pod.), podperných, závesných a upevnovacích prvku, vcetne potrebných úprav  
- úprava a príprava podkladu a podper, ocištení a ošetrení podkladu a podper  
- zrízení plne funkcního potrubí, kompletní soustavy, podle príslušného technologického predpisu  
- zrízení potrubí i jednotlivých cástí po etapách, vcetne pracovních spar a spoju, pracovního zaslepení koncu a pod.  
- úprava prostupu, pruchodu  šachtami a komorami, okolí podper a vyústení, zaústení, napojení, vyvedení a upevnení odpad. výustí  
- ochrana potrubí náterem (vc. úpravy povrchu), prípadne izolací, nejsou-li tyto práce predmetem jiné položky  
- úprava, ocištení a ošetrení prostoru kolem potrubí  
- položky platí pro práce provádené v prostoru zapaženém i nezapaženém a i v kolektorech, chránickách  
- položky zahrnují i práce spojené s nutnými obtoky, prevádením a cerpáním vody</t>
  </si>
  <si>
    <t>87534</t>
  </si>
  <si>
    <t>POTRUBÍ DREN Z TRUB PLAST DN DO 200MM</t>
  </si>
  <si>
    <t>22,735+17,025+8,97+7,715+5,2 = 61,645 [A]</t>
  </si>
  <si>
    <t>875342</t>
  </si>
  <si>
    <t>POTRUBÍ DREN Z TRUB PLAST DN DO 200MM DEROVANÝCH</t>
  </si>
  <si>
    <t>Posilovací drenáž</t>
  </si>
  <si>
    <t>40 = 40,000 [A]</t>
  </si>
  <si>
    <t>894846</t>
  </si>
  <si>
    <t>ŠACHTY KANALIZACNÍ PLASTOVÉ D 400MM</t>
  </si>
  <si>
    <t>Kontrolní šachta trativodu</t>
  </si>
  <si>
    <t>podélný trativod 8 = 8,000 [A] 
posilovací drenáž 10 = 10,000 [B] 
Mezisoučet = 18,000 [C]</t>
  </si>
  <si>
    <t>položka zahrnuje:  
- poklopy s rámem z predepsaného materiálu a tvaru  
- predepsané plastové skruže, dno a není-li uvedeno jinak i podkladní vrstvu (z kameniva nebo betonu).  
- výpln, tesnení a tmelení spár a spoju,  
- ocištení a ošetrení úložných ploch,  
- predepsané podkladní konstrukce</t>
  </si>
  <si>
    <t>28</t>
  </si>
  <si>
    <t>899123</t>
  </si>
  <si>
    <t>MRÍŽE Z KOMPOZITU SAMOSTATNÉ</t>
  </si>
  <si>
    <t>Kompozitní litý rošt výška 60 mm oko 30x30 mm.  
Rozměry roštu dle pd, včetně ocelového rámu</t>
  </si>
  <si>
    <t>3 = 3,000 [A]</t>
  </si>
  <si>
    <t>Položka zahrnuje dodávku a osazení predepsané mríže vcetne rámu</t>
  </si>
  <si>
    <t>Ostatní konstrukce a práce</t>
  </si>
  <si>
    <t>29</t>
  </si>
  <si>
    <t>935232</t>
  </si>
  <si>
    <t>PRÍKOPOVÉ ŽLABY Z BETON TVÁRNIC ŠÍR DO 1200MM DO BETONU TL 100MM</t>
  </si>
  <si>
    <t>Příkopový žlab TZZ3 vlevo trati.  
Včetně betonového lože min. tl. 100 mm. Uvažováno Beton C12/15 0,31m3/m</t>
  </si>
  <si>
    <t>Vlevo trati zpevněný příkop od napojení na kanalizaci v km 12,316 až po km 12,547 231 = 231,000 [A] 
Napojení na šachty 7,8 = 7,800 [B] 
Mezisoučet = 238,800 [C]</t>
  </si>
  <si>
    <t>položka zahrnuje:  
- dodávku a uložení príkopových tvárnic predepsaného rozmeru a kvality  
- dodání a rozprostrení lože z predepsaného materiálu v predepsané kvalitea v predepsané tlouštce  
- veškerou manipulaci s materiálem, vnitrostaveništní i mimostaveništní dopravu  
- ukoncení, patky, spárování  
- merí se v metrech bežných délky osy žlabu</t>
  </si>
  <si>
    <t>30</t>
  </si>
  <si>
    <t>935906</t>
  </si>
  <si>
    <t>ŽLABY A RIGOLY Z PRÍKOPOVÝCH ŽLABU (VCETNE POKLOPU A MRÍŽÍ) UCH 1</t>
  </si>
  <si>
    <t>celkem 194ks  
vlevo v km 12,577 - 12,696 - 45ks  
vpravo v km 12,5766 - 12,951 - 149ks  
Včetně izolačního nátěru  
Podkladní a výplňový beton je oceněn zvlášť</t>
  </si>
  <si>
    <t>194*2,5=485.000 [A]</t>
  </si>
  <si>
    <t>1. Položka obsahuje:  
 – veškeré práce a materiál obsažený v názvu položky  
2. Položka neobsahuje:  
 X  
3. Zpusob merení:  
Merí se metr délkový.</t>
  </si>
  <si>
    <t>31</t>
  </si>
  <si>
    <t>935907</t>
  </si>
  <si>
    <t>ŽLABY A RIGOLY Z PRÍKOPOVÝCH ŽLABU (VCETNE POKLOPU A MRÍŽÍ) UCB 1</t>
  </si>
  <si>
    <t>celkem 32ks  
vlevo v km  12,553 - 12,577  - 12ks  
vpravo v km 12,951 - 13,000- 20ks  
Včetně izolačního nátěru  
Podkladní a výplňový beton je oceněn zvlášť</t>
  </si>
  <si>
    <t>32*2,5=80.000 [A]</t>
  </si>
  <si>
    <t>32</t>
  </si>
  <si>
    <t>96616</t>
  </si>
  <si>
    <t>BOURÁNÍ KONSTRUKCÍ ZE ŽELEZOBETONU</t>
  </si>
  <si>
    <t>Vybourán í betonového příkopu</t>
  </si>
  <si>
    <t>1,3m3/bm 172*1,3 = 223,600 [A]</t>
  </si>
  <si>
    <t>položka zahrnuje:  
- rozbourání konstrukce bez ohledu na použitou technologii  
- veškeré pomocné konstrukce (lešení a pod.)  
- veškerou manipulaci s vybouranou sutí a hmotami vcetne uložení na skládku. Nezahrnuje poplatek za skládku, který se vykazuje v položce 0141** (s výjimkou malého množství bouraného materiálu, kde je možné poplatek zahrnout do jednotkové ceny bourání – tento fakt musí být uveden v doplnujícím textu k položce)  
- veškeré další práce plynoucí z technologického predpisu a z platných predpisu</t>
  </si>
  <si>
    <t>35</t>
  </si>
  <si>
    <t>969257</t>
  </si>
  <si>
    <t>VYBOURÁNÍ POTRUBÍ DN DO 500MM KANALIZAC</t>
  </si>
  <si>
    <t>Vybourání stávajícího potrubí zrušené kanalizace v km 12,865 včetně zaslepení pokračujícího potrubí vpravo koleje.  
předpoklad 326kg/bm, 0,13m3/bm</t>
  </si>
  <si>
    <t>6=6.000 [A]</t>
  </si>
  <si>
    <t>- položka zahrnuje veškerou manipulaci s vybouranou sutí a hmotami vcetne uložení na skládku. Nezahrnuje poplatek za skládku, který se vykazuje v položce 0141** (s výjimkou malého množství bouraného materiálu, kde je možné poplatek zahrnout do jednotkové ceny bourání – tento fakt musí být uveden v doplnujícím textu k položce)  
- položka zahrnuje veškeré další práce plynoucí z technologického predpisu a z platných predpisu</t>
  </si>
  <si>
    <t>36</t>
  </si>
  <si>
    <t>935904</t>
  </si>
  <si>
    <t>ŽLABY A RIGOLY Z PRÍKOPOVÝCH ŽLABU (VCETNE POKLOPU A MRÍŽÍ) UCH 0</t>
  </si>
  <si>
    <t>celkem 121ks  
vlevo v km 12,696 - 13,0  
včetně izolačního nátěru  
Podkladní a výplňový beton je oceněn zvlášť</t>
  </si>
  <si>
    <t>121*2,5=302.500 [A]</t>
  </si>
  <si>
    <t>38</t>
  </si>
  <si>
    <t>Demontáž stávjící drenáže vč. šachet</t>
  </si>
  <si>
    <t>95=95.000 [A]</t>
  </si>
  <si>
    <t>D.2.1.4</t>
  </si>
  <si>
    <t>Mosty, propustky, zdi</t>
  </si>
  <si>
    <t xml:space="preserve">  SO 11-21-01</t>
  </si>
  <si>
    <t>Propustek v km 12,625</t>
  </si>
  <si>
    <t>SO 11-21-01</t>
  </si>
  <si>
    <t>LIKVIDACE ODPADU NEKONTAMINOVANÝCH - 17 05 04 VYTEŽENÉ ZEMINY A HORNINY - I. TRÍDA TEŽITELNOSTI VČETNĚ DOPRAVY Evidenční položka</t>
  </si>
  <si>
    <t>Z SO 11-21-01 108,181 m3 108,181 * 1,8=194.726 [A]</t>
  </si>
  <si>
    <t>13173</t>
  </si>
  <si>
    <t>HLOUBENÍ JAM ZAPAŽ I NEPAŽ TR. I</t>
  </si>
  <si>
    <t>Výkop nad rámec výkopu pro práce na železničním spodku</t>
  </si>
  <si>
    <t>Určeno z výkresu výkopů ((14,54*6,1)+(1,94*7,9))/2*2,08=108.181 [A]</t>
  </si>
  <si>
    <t>17180</t>
  </si>
  <si>
    <t>ULOŽENÍ SYPANINY DO NÁSYPU Z NAKUPOVANÝCH MATERIÁLU</t>
  </si>
  <si>
    <t>Zásyp propustku do úrovně subpláně</t>
  </si>
  <si>
    <t>Určeno z dispozičního výkresu 0,5*2,84*1,9*4,8*2+0,5*1,2*2,05*2,1*2=31.067 [A]</t>
  </si>
  <si>
    <t>položka zahrnuje:  
- kompletní provedení zemní konstrukce (násypového telesa vcetne aktivní zóny) vcetne nákupu a dopravy materiálu dle zadávací dokumentace  
- úprava  ukládaného  materiálu  vlhcením,  trídením,  promícháním  nebo  vysoušením,  príp. jiné úpravy za úcelem zlepšení jeho  mech. vlastností  
- hutnení i ruzné míry hutnení   
- ošetrení úložište po celou dobu práce v nem vc. klimatických opatrení  
- ztížení v okolí vedení, konstrukcí a objektu a jejich docasné zajištení  
- ztížení provádení vc. hutnení ve ztížených podmínkách a stísnených prostorech  
- ztížené ukládání sypaniny pod vodu  
- ukládání po vrstvách a po jiných nutných cástech (figurách) vc. dosypávek  
- spouštení a nošení materiálu  
- výmena cástí zemní konstrukce znehodnocené klimatickými vlivy  
- rucní hutnení a výpln jam a prohlubní v podloží  
- úprava, ocištení, ochrana a zhutnení podloží  
- svahování, hutnení a uzavírání povrchu svahu  
- zrízení lavic na svazích  
- udržování úložište a jeho ochrana proti vode  
- odvedení nebo obvedení vody v okolí úložište a v úložišti  
- veškeré  pomocné konstrukce umožnující provedení  zemní konstrukce  (príjezdy,  sjezdy,  nájezdy, lešení, podperné konstrukce, premostení, zpevnené plochy, zakrytí a pod.)</t>
  </si>
  <si>
    <t>272324</t>
  </si>
  <si>
    <t>ZÁKLADY ZE ŽELEZOBETONU DO C25/30</t>
  </si>
  <si>
    <t>Základová deska propustku C25/30-XA1, XF1</t>
  </si>
  <si>
    <t>výměra určena z dispozičního výkresu 0,38*1,74*4,8=3.174 [A]</t>
  </si>
  <si>
    <t>- dodání  cerstvého  betonu  (betonové  smesi)  požadované  kvality,  jeho  uložení  do požadovaného tvaru pri jakékoliv hustote výztuže, konzistenci cerstvého betonu a zpusobu hutnení, ošetrení a ochranu betonu,  
- zhotovení nepropustného, mrazuvzdorného betonu a betonu požadované trvanlivosti a vlastností,  
- užití potrebných prísad a technologií výroby betonu,  
- zrízení pracovních a dilatacních spar, vcetne potrebných úprav, výplne, vložek, opracování, ocištení a ošetrení,  
- bednení  požadovaných  konstr. (i ztracené) s úpravou  dle požadované  kvality povrchu betonu, vcetne odbednovacích a odskružovacích prostredku,  
- podperné  konstr. (skruže) a lešení všech druhu pro bednení, uložení cerstvého betonu, výztuže a doplnkových konstr., vc. požadovaných otvoru, ochranných a bezpecnostních opatrení a základu techto konstrukcí a lešení,  
- vytvorení kotevních cel, kapes, nálitku, a sedel,  
- zrízení  všech  požadovaných  otvoru, kapes, výklenku, prostupu, dutin, drážek a pod., vc. ztížení práce a úprav  kolem nich,  
- úpravy pro osazení výztuže, doplnkových konstrukcí a vybavení,  
- úpravy povrchu pro položení požadované izolace, povlaku a náteru, prípadne vyspravení,  
- ztížení práce u kabelových a injektážních trubek a ostatních zarízení osazovaných do betonu,  
- konstrukce betonových kloubu, upevnení kotevních prvku a doplnkových konstrukcí,  
- nátery zabranující soudržnost betonu a bednení,  
- výpln, tesnení  a tmelení spar a spoju,  
- opatrení  povrchu  betonu  izolací  proti zemní vlhkosti v cástech, kde prijdou do styku se zeminou nebo kamenivem,  
- prípadné zrízení spojovací vrstvy u základu,  
- úpravy pro osazení zarízení ochrany konstrukce proti vlivu bludných proudu,</t>
  </si>
  <si>
    <t>272366</t>
  </si>
  <si>
    <t>VÝZTUŽ ZÁKLADU Z KARI SÍTÍ</t>
  </si>
  <si>
    <t>Výztuž základové desky při obou površích KARI síť průměr 8mm oko 100/100  
váha sítě uvažována 47,4kg m2</t>
  </si>
  <si>
    <t>"sítě do základu pod trouby plocha sítě včetně přesahů 15% navíc 1,6*4,8*2*0,0474*1,15=0.837 [A]</t>
  </si>
  <si>
    <t>Položka zahrnuje veškerý materiál, výrobky a polotovary, vcetne mimostaveništní a vnitrostaveništní dopravy (rovnež presuny), vcetne naložení a složení, prípadne s uložením  
- dodání betonárské výztuže v požadované kvalite, stríhání, rezání, ohýbání a spojování do všech požadovaných tvaru (vc. armakošu) a uložení s požadovaným zajištením polohy a krytí výztuže betonem,  
- veškeré svary nebo jiné spoje výztuže,  
- pomocné konstrukce a práce pro osazení a upevnení výztuže,  
- zednické výpomoci pro montáž betonárské výztuže,  
- úpravy výztuže pro osazení doplnkových konstrukcí,  
- ochranu výztuže do doby jejího zabetonování,  
- úpravy výztuže pro zrízení železobetonových kloubu, kotevních prvku, závesných ok a doplnkových konstrukcí,  
- veškerá opatrení pro zajištení soudržnosti výztuže a betonu,  
- vodivé propojení výztuže, které je soucástí ochrany konstrukce proti vlivum bludných proudu, vyvedení do merících skríní nebo míst pro merení bludných proudu (vlastní merící skríne se uvádejí položkami SD 74),  
- povrchovou antikorozní úpravu výztuže,  
- separaci výztuže,  
- osazení merících zarízení a úpravy pro ne,  
- osazení merících skríní nebo míst pro merení bludných proudu.</t>
  </si>
  <si>
    <t>Beton C30/37-XC4,XF3  
včetně výzutže z betonářské oceli B500B, uvažováno maximálně 200 kg/m3</t>
  </si>
  <si>
    <t>obě jímky viz příloha tvar jímek 6,3 = 6,300 [A]</t>
  </si>
  <si>
    <t>Podkladní beton pod jímky a trouby propustku C12/15-X0</t>
  </si>
  <si>
    <t>Pod jímky viz příloha výkres tvaru jímek 1,2 = 1,200 [A] 
Pod základové konstrukce propustku 1,94*4,8*0,15 = 1,397 [B] 
Mezisoučet = 2,597 [C]</t>
  </si>
  <si>
    <t>lože pod dlažbu - určeno z dispozičního výkresu (4,1*1,725-2,1*0,725)*1,005*0,1+(1,635*4,1-2,1*0,435)*1,108*0,1=1.199 [A] 
ukončovací prahy - určeno z dispozičního výkresu (4,1+1,725*1,005*2)*0,3*0,3+(4,1+1,635*1,108*2)*0,3*0,3=1.376 [B] 
lože pod dlažbu uvnitř jímek - určeno z dispozičního výkresu (1,5*1,1+1,5*0,8)*0,15=0.428 [C] 
Celkové množství 3.003000=3.003 [D]</t>
  </si>
  <si>
    <t>451366</t>
  </si>
  <si>
    <t>VÝZTUŽ PODKL VRSTEV Z KARI-SÍTÍ</t>
  </si>
  <si>
    <t>Výztuž podkladu pod dlažbu KARI síť 6/100/100 - váha sítě 26,7 kg/m2  
pro přesahy uvažováno 15% plochy</t>
  </si>
  <si>
    <t>((4,1*1,725-2,1*0,725)*1,005+(1,635*4,1-2,1*0,435)*1,108)*0,0267*1,15=0.368 [A]</t>
  </si>
  <si>
    <t>položka zahrnuje:  
- dodání betonárské výztuže v požadované kvalite, stríhání, rezání, ohýbání a spojování do všech požadovaných tvaru (vc. armakošu) a uložení s požadovaným zajištením polohy a krytí výztuže betonem  
- veškeré svary nebo jiné spoje výztuže  
- pomocné konstrukce a práce pro osazení a upevnení výztuže  
- zednické výpomoci pro montáž betonárské výztuže  
- úpravy výztuže pro osazení doplnkových konstrukcí  
- ochranu výztuže do doby jejího zabetonování  
- veškerá opatrení pro zajištení soudržnosti výztuže a betonu  
- vodivé propojení výztuže, které je soucástí ochrany konstrukce proti vlivum bludných proudu, vyvedení do merících skríní nebo míst pro merení bludných proudu  
- povrchovou antikorozní úpravu výztuže  
- separaci výztuže</t>
  </si>
  <si>
    <t>Dlažba na svahu u šachet.   
Min. tl. kamene 200 mm  
Lomový kámen se spárováním mrazuvzdornou spárovací hmotou XF4</t>
  </si>
  <si>
    <t>Odlaždění za jímkami tl. 200mm ((4,1*1,725-2,1*0,725)*1,005+(1,635*4,1-2,1*0,435)*1,108)*0,2=2.399 [A] 
Dlažba uvnitř jímek tl. 150mm (1,5*1,1+1,5*0,8)*0,15=0.428 [B] 
Celkové množství 2.827000=2.827 [C]</t>
  </si>
  <si>
    <t>711111</t>
  </si>
  <si>
    <t>IZOLACE BEŽNÝCH KONSTRUKCÍ PROTI ZEMNÍ VLHKOSTI ASFALTOVÝMI NÁTERY</t>
  </si>
  <si>
    <t>Izolace ubu konstrukcí nátěry ALP min 0,3 kg/m2</t>
  </si>
  <si>
    <t>Rub trouby (2*1,0+3,2)*5 = 26,000 [A] 
Vtoková šachta 2,1*2,35+2,1*1,85-1,06+(3,0-1,32)*2 = 11,120 [B] 
Výtoková šachta 2,1*2,35+2,1*1,85-1,06+(3,6-1,32)*2 = 12,320 [C] 
Mezisoučet = 49,440 [D]</t>
  </si>
  <si>
    <t>položka zahrnuje:  
- dodání  predepsaného izolacního materiálu  
- ocištení a ošetrení podkladu, zadávací dokumentace muže zahrnout i prípadné vyspravení  
- zrízení izolace jako kompletního povlaku, prípadne komplet. soustavy nebo systému podle príslušného  technolog. predpisu  
- zrízení izolace i jednotlivých vrstev po etapách, vcetne pracovních spár a spoju  
- úprava u okraju, rohu, hran, dilatacních i pracovních spoju, kotev, obrubníku, dilatacních zarízení, odvodnení, otvoru, neizolovaných míst a pod.  
- zajištení odvodnení povrchu izolace, vcetne odvodnení nejnižších míst, pokud dokumentace pro zadání stavby nestanoví jinak  
- ochrana izolace do doby zrízení definitivní ochranné vrstvy nebo konstrukce  
- úprava, ocištení a ošetrení prostoru kolem izolace  
- provedení požadovaných zkoušek  
- nezahrnuje ochranné vrstvy, napr. geotextilii</t>
  </si>
  <si>
    <t>Izolace ubu konstrukcí nátěry ALN 2 vrstvy každá vrstva min 0,3 kg/m2</t>
  </si>
  <si>
    <t>Rub trouby (2*1,0+3,2)*5*2 = 52,000 [A] 
Vtoková šachta (2,1*2,35+2,1*1,85-1,06+(3,0-1,32)*2)*2 = 22,240 [B] 
Výtoková šachta (2,1*2,35+2,1*1,85-1,06+(3,6-1,32)*2)*2 = 24,640 [C] 
Mezisoučet = 98,880 [D]</t>
  </si>
  <si>
    <t>Kompozitní litý rošt výška 60 mm oko 30x30 mm.  
Rozměry roštu dle pd, včetně ocelového rámu</t>
  </si>
  <si>
    <t>2 = 2,000 [A]</t>
  </si>
  <si>
    <t>9183E2</t>
  </si>
  <si>
    <t>R</t>
  </si>
  <si>
    <t>PROPUSTY Z TRUB DN 800MM ŽELEZOBETONOVÝCH</t>
  </si>
  <si>
    <t>Prefabrikované trouby DN 800 mm. Patkové trouby schválené pro SŽ  
Včetně dopravy a osazení.</t>
  </si>
  <si>
    <t>5 ks á 1,0 m 5 = 5,000 [A]</t>
  </si>
  <si>
    <t>Položka zahrnuje:  
- dodání a položení potrubí z trub z dokumentací predepsaného materiálu a predepsaného prumeru  
- prípadné úpravy trub (zkrácení, šikmé seríznutí)  
Nezahrnuje podkladní vrstvy a obetonování.</t>
  </si>
  <si>
    <t xml:space="preserve">  SO 11-24-01</t>
  </si>
  <si>
    <t>Pilotová stěna</t>
  </si>
  <si>
    <t>SO 11-24-01</t>
  </si>
  <si>
    <t>Z SO 11-24-01  2487,7m3 2487,7*1,8=4 477.860 [A]</t>
  </si>
  <si>
    <t>R015190</t>
  </si>
  <si>
    <t>911</t>
  </si>
  <si>
    <t>POPLATKY ZA LIKVIDACI ODPADU NEKONTAMINOVANÝCH - 17 02 03  PLASTY Z INTERIÉRU REKONSTRUOVANÝCH OBJEKTU</t>
  </si>
  <si>
    <t>Evidenční položka - NEOCEŇOVAT! Položka se oceňuje pouze v SO 90-90</t>
  </si>
  <si>
    <t>Sejmutí ornice s odvozem na mezideponi  
km 12,575 - 12,7 - 15m2/bm</t>
  </si>
  <si>
    <t>km 12,575 - 12,7 - 15m2/bm 125*15*0,1 = 187,500 [A]</t>
  </si>
  <si>
    <t>12273</t>
  </si>
  <si>
    <t>ODKOPÁVKY A PROKOPÁVKY OBECNÉ TR. I</t>
  </si>
  <si>
    <t>odkop pro provedení pilotové stěny km 12,575 - 12,7 - 13m3/bm  
odtěžení plošiny pro provádění pilot z pol. 17180</t>
  </si>
  <si>
    <t>úpravy terénu "km 12,575 - 12,7 - 13m3/bm 13*125=1 625.000 [A] 
provizorní teréní úpravy pro vrtání pilot - odtěžení 500m3 500=500.000 [B] 
výkop pro drenážní žebra (1+1,6)/2*1,5*(22+22+21+20+19+19+18+16+15+14)=362.700 [C] 
Mezisoučet 2487.700000=2 487.700 [D]</t>
  </si>
  <si>
    <t>Provizorní násyp pro úpravu plošiny pro vrtání pilot. Nákup drceného kameniva včetně dopravy na místo</t>
  </si>
  <si>
    <t>provizorní teréní úpravy pro vrtání pilot 500=500.000 [A]</t>
  </si>
  <si>
    <t>Jednotná výplň dle S4 př. 19, podélná drenáž za převázkou 2,6m3/bm, drenážní žebra 2m3/bm  
drcené kamenivo fr 16/32</t>
  </si>
  <si>
    <t>Zásyp drenážních žeber jednotnou výplní trativodu dle S4 (1+1,6)/2*1,5*(22+22+21+20+19+19+18+16+15+14)=362.700 [A] 
Zásyp podélné drenáže za převázkou jednotnou výplní trativodu dle S4 2,6m3/bm 95,5*2,6=248.300 [B] 
Mezisoučet 611.000000=611.000 [C]</t>
  </si>
  <si>
    <t>125*15 = 1875,000 [A]</t>
  </si>
  <si>
    <t>Separační geotextilie na stěny drenážních žeber - 6m2/bm (22+22+21+20+19+19+18+16+15+14)*6=1 116.000 [A] 
Separační geotextilie na stěny podélné drenáže za převázkou - 8m2/bm 92,5*8=740.000 [B] 
Mezisoučet 1856.000000=1 856.000 [C]</t>
  </si>
  <si>
    <t>224365</t>
  </si>
  <si>
    <t>VÝZTUŽ PILOT Z OCELI 10505, B500B</t>
  </si>
  <si>
    <t>výztuž piloty dle přílohy 2.0.1.3 18,418=18.418 [A]</t>
  </si>
  <si>
    <t>položka zahrnuje:  
- veškerý materiál, výrobky a polotovary, vcetne mimostaveništní a vnitrostaveništní dopravy  
- dodání betonárské výztuže v požadované kvalite, stríhání, rezání, ohýbání a spojování do všech požadovaných tvaru (vc. armakošu) a uložení s požadovaným zajištením polohy a krytí výztuže betonem  
- veškeré svary nebo jiné spoje výztuže  
- pomocné konstrukce a práce pro osazení a upevnení výztuže  
- zednické výpomoci pro montáž betonárské výztuže  
- úpravy výztuže pro osazení doplnkových konstrukcí  
- ochranu výztuže do doby jejího zabetonování  
- úpravy výztuže pro zrízení kotevních prvku, závesných ok a doplnkových konstrukcí  
- veškerá opatrení pro zajištení soudržnosti výztuže a betonu  
- vodivé propojení výztuže, které je soucástí ochrany konstrukce proti vlivum bludných proudu, vyvedení do merících skríní nebo míst pro merení bludných proudu (vlastní merící skríne se uvádejí položkami SD 74)  
- povrchovou antikorozní úpravu výztuže  
- separaci výztuže  
- osazení merících zarízení a úpravy pro ne  
- osazení merících skríní nebo míst pro merení bludných proudu</t>
  </si>
  <si>
    <t>26114</t>
  </si>
  <si>
    <t>VRTY PRO KOTVENÍ, INJEKTÁŽ A MIKROPILOTY NA POVRCHU TR. I D DO 200MM</t>
  </si>
  <si>
    <t>Vrty průměr 200 mm pro kotvení</t>
  </si>
  <si>
    <t>Délka kotvy 20 m 20*31 = 620,000 [A]</t>
  </si>
  <si>
    <t>položka zahrnuje:  
premístení, montáž a demontáž vrtných souprav  
svislou dopravu zeminy z vrtu  
vodorovnou dopravu zeminy bez uložení na skládku  
prípadne nutné pažení docasné (vcetne odpažení) i trvalé</t>
  </si>
  <si>
    <t>272325</t>
  </si>
  <si>
    <t>ZÁKLADY ZE ŽELEZOBETONU DO C30/37</t>
  </si>
  <si>
    <t>Převázka pilot C30/37-XC4, XF3</t>
  </si>
  <si>
    <t>Viz výkres tvaru převázky 31,218+133,795 = 165,013 [A]</t>
  </si>
  <si>
    <t>272365</t>
  </si>
  <si>
    <t>VÝZTUŽ ZÁKLADU Z OCELI 10505, B500B</t>
  </si>
  <si>
    <t>Předpoklad 120 kg/m3</t>
  </si>
  <si>
    <t>výztuž převázky dle přílohy 2.0.1.3 1,378+6,5=7.878 [A]</t>
  </si>
  <si>
    <t>285378</t>
  </si>
  <si>
    <t>KOTVENÍ NA POVRCHU Z PREDPÍNACÍ VÝZTUŽE DL. DO 10M</t>
  </si>
  <si>
    <t>Kotvy 3xLP 15,7/1770 dl 20 m  
včetně injektáže kořene délky 6,0  
včetně kotevních desek</t>
  </si>
  <si>
    <t>31 = 31,000 [A]</t>
  </si>
  <si>
    <t>položka zahrnuje dodávku predepsané kotvy, prípadne její protikorozní úpravu, její osazení do vrtu, zainjektování a napnutí, prípadne operné desky  
nezahrnuje vrty</t>
  </si>
  <si>
    <t>285379</t>
  </si>
  <si>
    <t>PRÍPLATEK ZA DALŠÍ 1M KOTVENÍ NA POVRCHU Z PREDPÍNACÍ VÝZTUŽE</t>
  </si>
  <si>
    <t>Délka jedné kotvy celkem 20 m. Příplatek 11 m á ks</t>
  </si>
  <si>
    <t>31*11=341.000 [A]</t>
  </si>
  <si>
    <t>položka zahrnuje príplatek k cene kotvy za další 1m pres 10m  
zahrnuje dodávku 1m predepsané kotvy, prípadne její protikorozní úpravu, její osazení do vrtu, zainjektování a napnutí</t>
  </si>
  <si>
    <t>km 12,585 - 12,684 - 16m2/bm celoplošně, pod převázkou</t>
  </si>
  <si>
    <t>Protierozní rohož pod pilotovou stěnou vč. překryvu 10% 93*((14,34+6,59+11,635)/2)*1,02*1,1=1 699.014 [A]</t>
  </si>
  <si>
    <t>224325</t>
  </si>
  <si>
    <t>PILOTY ZE ŽELEZOBETONU C30/37</t>
  </si>
  <si>
    <t>Piloty délky 11,5 m C30/37-XC2,XA2. Pro výpočet kubatury je uvažován průměr 900 mm.</t>
  </si>
  <si>
    <t>piloty dl. 11,5m 62*0,45*0,45*3,14*11,5=453.361 [A]</t>
  </si>
  <si>
    <t>položka zahrnuje:  
- dodání  čerstvého  betonu  (betonové  směsi)  požadované  kvality,  jeho  uložení  do požadovaného tvaru při jakékoliv hustotě výztuže, konzistenci čerstvého betonu a způsobu hutnění, ošetření a ochranu betonu  
- zhotovení nepropustného, mrazuvzdorného betonu a betonu požadované trvanlivosti a vlastností  
- užití potřebných přísad a technologií výroby betonu  
- zřízení pracovních a dilatačních spar, včetně potřebných úprav, výplně, vložek, opracování, očištění a ošetření  
- bednění  požadovaných  konstr. (i ztracené) s úpravou  dle požadované  kvality povrchu betonu, včetně odbedňovacích a odskružovacích prostředků  
- podpěrné  konstr. (skruže) a lešení všech druhů pro bednění, uložení čerstvého betonu, výztuže a doplňkových konstr., vč. požadovaných otvorů, ochranných a bezpečnostních opatření a základů těchto konstrukcí a lešení  
- vytvoření kotevních čel, kapes, nálitků, a sedel  
- zřízení  všech  požadovaných  otvorů, kapes, výklenků, prostupů, dutin, drážek a pod., vč. ztížení práce a úprav  kolem nich  
- úpravy pro osazení výztuže, doplňkových konstrukcí a vybavení  
- úpravy povrchu pro položení požadované izolace, povlaků a nátěrů, případně vyspravení  
- upevnění kotevních prvků a doplňkových konstrukcí  
- nátěry zabraňující soudržnost betonu a bednění  
- výplň, těsnění  a tmelení spar a spojů  
- opatření  povrchů  betonu  izolací  proti zemní vlhkosti v částech, kde přijdou do styku se zeminou nebo kamenivem  
- případné zřízení spojovací vrstvy u základů  
- úpravy pro osazení zařízení ochrany konstrukce proti vlivu bludných proudů  
- objem betonu pro přebetonování a nadbetonování, který se nepřičítá ke stanovenému objemu výplně piloty  
- ukončení piloty pod ústím vrtu a vyplnění zbývající části sypaninou nebo kamenivem  
- odbourání a odstranění znehodnocené části výplně a úprava hlavy piloty před výstavbou další konstrukční části  
- zřízení výplně piloty pod hladinou vody  
- veškerý materiál, výrobky a polotovary, včetně mimostaveništní a vnitrostaveništní dopravy  
- nezahrnuje dodání a osazení výztuže, nezahrnuje vrty</t>
  </si>
  <si>
    <t>264141</t>
  </si>
  <si>
    <t>VRTY PRO PILOTY TR. I D DO 1000MM</t>
  </si>
  <si>
    <t>Piloty délky 11,5 m, pr. 880mm (nebo 900mm dle technologie) pažené v celé délce</t>
  </si>
  <si>
    <t>62*11,5=713.000 [A]</t>
  </si>
  <si>
    <t>položka zahrnuje:  
- zrízení vrtu, svislou a vodorovnou dopravu zeminy bez uložení na skládku, vrtací práce zapaž. i nepaž. vrtu  
- cerpání vody z vrtu, vycištení vrtu  
- zabezpecení vrtacích prací  
- dopravu, nájem, provoz a premístení, montáž a demontáž vrtacích zarízení a dalších mechanismu  
- lešení a podperné konstrukce pro práci a manipulaci s vrtacím zarízení a dalších mechanismu  
- vrtací plošiny vc. zemních prací, zpevnení, odvodnení a pod.  
- v prípade zapažení docasnými pažnicemi jejich opotrebení  
- v prípade zapažení suspenzí veškeré hospodarení s ní  
- nezahrnuje zapažení trvalými pažnicemi  
- nezahrnuje uložení zeminy na skládku a poplatek za skládku  
nevykazuje se hluché vrtání</t>
  </si>
  <si>
    <t>podkladní beton pod převázku C8/10 tl. 100mm</t>
  </si>
  <si>
    <t>podkladní beton pod převázkou tl. 0,1m 1,6*92,7*0,1=14.832 [A]</t>
  </si>
  <si>
    <t>pod trativod</t>
  </si>
  <si>
    <t>podkladní beton pod rourou drenážních žeber (22+22+21+20+19+19+18+16+15+14)*1*0,1=18.600 [A]</t>
  </si>
  <si>
    <t>186m drenážní žebra, 92,5 podélná drenáž za převázkou</t>
  </si>
  <si>
    <t>určeno z dispozičního výkresu 22+22+21+20+19+19+18+16+15+14+92,5 = 278,500 [A]</t>
  </si>
  <si>
    <t>viz dispoziční výkres 10 = 10,000 [A]</t>
  </si>
  <si>
    <t>931182</t>
  </si>
  <si>
    <t>VÝPLN DILATACNÍCH SPAR Z POLYSTYRENU TL 20MM</t>
  </si>
  <si>
    <t>Dilatační spáry betonového prahu</t>
  </si>
  <si>
    <t>Určeno z výkresu tvaru 6ks spár 1,8*6 = 10,800 [A]</t>
  </si>
  <si>
    <t>položka zahrnuje dodávku a osazení predepsaného materiálu, ocištení ploch spáry pred úpravou, ocištení okolí spáry po úprave</t>
  </si>
  <si>
    <t>93133</t>
  </si>
  <si>
    <t>TESNENÍ DILATACNÍCH SPAR POLYURETANOVÝM TMELEM</t>
  </si>
  <si>
    <t>Těsnění spár trvale pružným tmelem</t>
  </si>
  <si>
    <t>délka jedné spáry po obvodu 1,4 m plocha tmelu 20x20 mm 0,02*0,02*1,4*6 = 0,003 [A]</t>
  </si>
  <si>
    <t>položka zahrnuje dodávku a osazení predepsaného materiálu, ocištení ploch spáry pred úpravou, ocištení okolí spáry po úprave  
nezahrnuje tesnící profil</t>
  </si>
  <si>
    <t>93135</t>
  </si>
  <si>
    <t>TESNENÍ DILATAC SPAR PRYŽ PÁSKOU NEBO KRUH PROFILEM</t>
  </si>
  <si>
    <t>délka spáry po obvodu 1,4 m 1,4*6 = 8,400 [A]</t>
  </si>
  <si>
    <t>Příkopový žlab TZZ3 za převázkou a po svahu do šachty.  
Včetně betonového lože min. tl. 100 mm. Uvažováno Beton C12/15 0,31m3/m</t>
  </si>
  <si>
    <t>108+25 = 133,000 [A]</t>
  </si>
  <si>
    <t>D.2.4.2</t>
  </si>
  <si>
    <t>Ostatní stavební objekty - náhradní výsadba</t>
  </si>
  <si>
    <t xml:space="preserve">  SO 11-96-01</t>
  </si>
  <si>
    <t>Náhradní výsadba</t>
  </si>
  <si>
    <t>SO 11-96-01</t>
  </si>
  <si>
    <t>184B15</t>
  </si>
  <si>
    <t>VYSAZOVÁNÍ STROMŮ LISTNATÝCH S BALEM OBVOD KMENE DO 16CM, PODCHOZÍ VÝŠ MIN 2,4M</t>
  </si>
  <si>
    <t>7x Pyrus calleryana 'Chanticleer' - Hrušeň Calleriova 'Chanticleer'  
- Kvalitní nepoškozené školkařské výpěstky: obvod kmínku v 1m min. 12-14 cm, kvalitní kořenový bal, pravidelná koruna zapěstovaná v případě alejových dřevin ve výšce min. 2,3 m.  
- Výsadba až po důsledném vytýčení průběhu vedení v místě existujících inženýrských sítí a po projednání výsledku zjištění s pracovníkem odboru životního prostředí (OŽP).  
- Výsadbová jáma bude min. o 20 širší po celém obvodu, než bude zemní bal stromu.  
- Proběhne 50% výměna stávající zeminy za kvalitní substrát.  
- V případě silně jílovitého podloží bude zajištěn odvod přebytečné dešťové vody od dřevin drenáží (min. vrstva štěrku na dně výsadbových mís).  
- Stěny výsadbových mís budou zdrsněny (předejití květináčového efektu).  
- Umístění závlahové sondy vyplněné drobným štěrkem či oblázky a uzavřené odnímatelnou krytkou – průměr 8 cm.  
- Přihnojení tabletami s pomalu se uvolňujícím hnojivem (Silvamix – 5 ks 10-ti g tablet /1 dřevina).  
- Výsadba do úrovně přirozeného terénu.  
- Ukotvení třemi silnými frézovanými a dostatečně vysokými kůly (výška nad terénem až 2 m, nesmí však poškozovat korunku).  
- Zajištění kvalitními úvazky umožňujícími povolení a vodorovnými příčkami.  
- Kmeny dřevin budou po kontrole možného poškození pracovníkem OŽP ošetřeny nátěrem ARBO-FLEX.  
- Okolo dřevin budou realizovány závlahové mísy zamulčované borkou či dřevní štěpkou.  
- Ihned po výsadbě a následně do doby předání dřevin do péče správci městských stromů (podobu 3 let) bude prováděna dle aktuálních klimatických podmínek pravidelná zálivka.  
- Realizace díla musí respektovat normu: ČSN 83 9021 – Technologie vegetačních úprav v krajině – Rostliny a jejich výsadba.  
- Původ vysazovaných dřevin musí odpovídat místním klimatickým poměrům.</t>
  </si>
  <si>
    <t>7=7.000 [A]</t>
  </si>
  <si>
    <t>Položka vysazování stromů dodávku projektem předepsaných  stromů, hloubení jamek (min. rozměry pro stromy min. 1,5 násobek balu výpěstku) s event. výměnou půdy, s hnojením anorganickým hnojivem a přídavkem organického hnojiva min. 5kg pro stromy, zálivku, kůly, chráničky ke stromům nebo ochrana stromů nátěrem a pod.  
Obvod kmene se měří ve výšce 1,00m nad zemí.  
položka zahrnuje veškerý materiál, výrobky a polotovary, včetně mimostaveništní a vnitrostaveništní dopravy (rovněž přesuny), včetně naložení a složení, případně s uložením</t>
  </si>
  <si>
    <t>184721</t>
  </si>
  <si>
    <t>ZDRAVOTNÍ ŘEZ VĚTVÍ STROMŮ  KMENE D DO 50CM</t>
  </si>
  <si>
    <t>následná pěstební péče o vysazené dřeviny a keřový porost po dobu 3 let  
(pravidelná zálivka, ochrana proti škůdcům a mechanickému poškození).</t>
  </si>
  <si>
    <t>Lokalita I - 1x ročně 3*6=18.000 [A] 
Lokalita II - 1x ročně 3*7=21.000 [B] 
Celkové množství 39.000000=39.000 [C]</t>
  </si>
  <si>
    <t>zahrnuje:  
odstranění větví suchých a odumírajících  
odstranění větví nevhodných po stránce tvaru a budoucího vývoje koruny  
odstranění větví napadených patogenními organismy  
odstranění větví se silně sníženou vitalitou  
odstranění sekundárních výhonů</t>
  </si>
  <si>
    <t>184A1</t>
  </si>
  <si>
    <t>VYSAZOVÁNÍ KEŘŮ LISTNATÝCH S BALEM VČETNĚ VÝKOPU JAMKY</t>
  </si>
  <si>
    <t>cca 1000 ks sazenic stejného počtu, sadba nahodilá  
Složení:  
Eonymus europaus – Brslen evropký,   
Crataegus oxyacantha – Hloh obecný  
C. monogyna - Hloh jednosemenný  
Rosa canina - Růže šípková  
Prunus spinosa - Trnka obecná  
Cornus sanquine - Svída krvavá  
Viburnum opulus – Kalina obecná  
Corylus avellana – Líska obecná</t>
  </si>
  <si>
    <t>1000=1 000.000 [A]</t>
  </si>
  <si>
    <t>Položka vysazování keřů zahrnuje dodávku projektem předepsaných  keřů,  hloubení jamek (min. rozměry pro keře 30/30/30cm) s event. výměnou půdy, s hnojením anorganickým hnojivem a přídavkem organického hnojiva dle PD, zálivku,  a pod.  
položka zahrnuje veškerý materiál, výrobky a polotovary, včetně mimostaveništní a vnitrostaveništní dopravy (rovněž přesuny), včetně naložení a složení, případně s uložením</t>
  </si>
  <si>
    <t>18471</t>
  </si>
  <si>
    <t>OŠETŘENÍ DŘEVIN VE SKUPINÁCH</t>
  </si>
  <si>
    <t>Lokalita III 1x ročně 1000*3=3 000.000 [A]</t>
  </si>
  <si>
    <t>položka zahrnuje odplevelení s nakypřením, vypletí, ošetření řezem, hnojením, odstranění poškozených částí dřevin s případným složením odpadu na hromady, naložením na dopravní prostředek, odvozem a složením</t>
  </si>
  <si>
    <t>184B14</t>
  </si>
  <si>
    <t>VYSAZOVÁNÍ STROMŮ LISTNATÝCH S BALEM OBVOD KMENE DO 14CM, PODCHOZÍ VÝŠ MIN 2,2M</t>
  </si>
  <si>
    <t>3x Acer ginnala - Javor ginala  
1x Sophora japonica - Jerlín japonský  
1x Prunus mahaleb - Mahalebka obecná  
1x Prunus cerasifera 'Nigra' - Slivoň myrobalán 'Nigra'  
- Kvalitní nepoškozené školkařské výpěstky: obvod kmínku v 1m min. 12-14 cm, kvalitní kořenový bal, pravidelná koruna zapěstovaná   
- Výsadba až po důsledném vytýčení průběhu vedení v místě existujících inženýrských sítí a po projednání výsledku zjištění s pracovníkem odboru životního prostředí (OŽP).  
- Výsadbová jáma bude min. o 20 širší po celém obvodu, než bude zemní bal stromu.  
- Proběhne 50% výměna stávající zeminy za kvalitní substrát.  
- V případě silně jílovitého podloží bude zajištěn odvod přebytečné dešťové vody od dřevin drenáží (min. vrstva štěrku na dně výsadbových mís).  
- Stěny výsadbových mís budou zdrsněny (předejití květináčového efektu).  
- Umístění závlahové sondy vyplněné drobným štěrkem či oblázky a uzavřené odnímatelnou krytkou – průměr 8 cm.  
- Přihnojení tabletami s pomalu se uvolňujícím hnojivem (Silvamix – 5 ks 10-ti g tablet /1 dřevina).  
- Výsadba do úrovně přirozeného terénu.  
- Ukotvení třemi silnými frézovanými a dostatečně vysokými kůly (výška nad terénem až 2 m, nesmí však poškozovat korunku).  
- Zajištění kvalitními úvazky umožňujícími povolení a vodorovnými příčkami.  
- Kmeny dřevin budou po kontrole možného poškození pracovníkem OŽP ošetřeny nátěrem ARBO-FLEX.  
- Okolo dřevin budou realizovány závlahové mísy zamulčované borkou či dřevní štěpkou.  
- Ihned po výsadbě a následně do doby předání dřevin do péče správci městských stromů (podobu 3 let) bude prováděna dle aktuálních klimatických podmínek pravidelná zálivka.  
- Realizace díla musí respektovat normu: ČSN 83 9021 – Technologie vegetačních úprav v krajině – Rostliny a jejich výsadba.  
- Původ vysazovaných dřevin musí odpovídat místním klimatickým poměrům.</t>
  </si>
  <si>
    <t>18472</t>
  </si>
  <si>
    <t>OŠETŘENÍ DŘEVIN SOLITERNÍCH</t>
  </si>
  <si>
    <t>Lokalita I - 2x ročně 6*2*3=36.000 [A] 
Lokalita II - 2x ročně 7*2*3=42.000 [B] 
Celkové množství 78.000000=78.000 [C]</t>
  </si>
  <si>
    <t>odplevelení s nakypřením, vypletí, řezem, hnojením, odstranění poškozených částí dřevin s případným složením odpadu na hromady, naložením na dopravní prostředek, odvozem a složením</t>
  </si>
  <si>
    <t>18600</t>
  </si>
  <si>
    <t>ZALÉVÁNÍ VODOU</t>
  </si>
  <si>
    <t>Ihned po výsadbě a následně do doby předání dřevin do péče správci městských stromů (po dobu 3 let) bude prováděna dle aktuálních klimatických podmínek pravidelná zálivka.  
20l/strom   
1 týden 7x za týden  
2-3 týden 5x za týden  
3-5 týden 3x za týden  
5- 52 týden 0,75x za týden  
53-156 týden 0,3x za týden  
5l/keř  
1 týden 7x za týden</t>
  </si>
  <si>
    <t>Lokalita I a II 13*0,02*(7+2*5+2*3+47*0,75+104*0,3)=23.257 [A] 
Lokalita III 1000*0,005*7=35.000 [B] 
Celkové množství 58.257000=58.257 [C]</t>
  </si>
  <si>
    <t>položka zahrnuje veškerý materiál, výrobky a polotovary, včetně mimostaveništní a vnitrostaveništní dopravy (rovněž přesuny), včetně naložení a složení, případně s uložením</t>
  </si>
  <si>
    <t>D.9.8</t>
  </si>
  <si>
    <t>SO 98-98 – Všeobecný objekt</t>
  </si>
  <si>
    <t xml:space="preserve">  SO 98-98</t>
  </si>
  <si>
    <t>Všeobecný objekt</t>
  </si>
  <si>
    <t>SO 98-98</t>
  </si>
  <si>
    <t>VSEOB007</t>
  </si>
  <si>
    <t>EXKURZE STAVBY</t>
  </si>
  <si>
    <t>KPL</t>
  </si>
  <si>
    <t>Kompletní zajištění exkurze dle požadavku z SoD. Položka obsahuje všechny nezbytné náklady související se zajištěním.</t>
  </si>
  <si>
    <t>VSEOB008</t>
  </si>
  <si>
    <t>PROPAGACE STAVBY</t>
  </si>
  <si>
    <t>Kompletní zajištění propagace dle požadavku z SoD. Položka obsahuje všechny nezbytné náklady související se zajištěním.</t>
  </si>
  <si>
    <t>Dokumentace stavby</t>
  </si>
  <si>
    <t>VSEOB001</t>
  </si>
  <si>
    <t>Geodetická dokumentace skutečného provedení stavby</t>
  </si>
  <si>
    <t>R-položka -</t>
  </si>
  <si>
    <t>Vypracování geodetické části dokumentace skutečného provedení</t>
  </si>
  <si>
    <t>`v předepsaném rozsahu a počtu dle VTP a ZTP`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</si>
  <si>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</t>
  </si>
  <si>
    <t>VSEOB002</t>
  </si>
  <si>
    <t>Dokumentace skutečného provedení v listinné formě</t>
  </si>
  <si>
    <t>Vypracování technické části dokumentace skutečného provedení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</si>
  <si>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počtu, která mimo jiné zahrnuje , zapracování všech změn během výstavby, výsledné měřící protokoly, aktuální údaje a dokumenty k zařízení (vlastní SW, knihy kabelových plánů s měřícími protokoly a protokoly o jejich uložení, předpisy pro obsluhu, doklady ověřovacího provozu apod.), závěrečnou zprávu o nakládání s odpady apod</t>
  </si>
  <si>
    <t>VSEOB003</t>
  </si>
  <si>
    <t>Dokumentace skutečného provedení v elektronické formě</t>
  </si>
  <si>
    <t>Vypracování kompletní dokumentace skutečného provedení v elektronické formě.</t>
  </si>
  <si>
    <t>Položka zahrnuje veškeré činnosti nezbytné k vypracování kompletní elketroniké dokumentace skutečného provedení dle SOD na zhotovení stavby a v rozsahu vyhlášky č. 499/2006 Sb. v platném znění a dle požadavků VTP a ZTP.</t>
  </si>
  <si>
    <t>Ostatní</t>
  </si>
  <si>
    <t>VSEOB004</t>
  </si>
  <si>
    <t>Osvědčení o shodě notifikovanou osobou</t>
  </si>
  <si>
    <t>Zajištění vydání osvědčení o shodě notifikovanou osobou</t>
  </si>
  <si>
    <t>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  
Položka zahrnuje  všechny nezbytné práce, náklady a zařízení  včetně  všech doprav a pomocného materiálu nutných  pro uskutečnění dané činnosti.</t>
  </si>
  <si>
    <t>VSEOB005</t>
  </si>
  <si>
    <t>Osvědčení o bezpečnosti před uvedením do provozu</t>
  </si>
  <si>
    <t>Zajištění vydání osvědčení o bezpečnosti před uvedením do provozu.</t>
  </si>
  <si>
    <t>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  
Položka zahrnuje  všechny nezbytné práce, náklady a zařízení  včetně  všech doprav a pomocného materiálu nutných  pro uskutečnění dané činnosti.</t>
  </si>
  <si>
    <t>VSEOB006</t>
  </si>
  <si>
    <t>Nájmy hrazené zhotovitelem stavby</t>
  </si>
  <si>
    <t>1.000000 = 1,000 [A]</t>
  </si>
  <si>
    <t>zahrnuje jinde neuvedené poplatky související s výstavbou</t>
  </si>
  <si>
    <t>D.9.9</t>
  </si>
  <si>
    <t>SO 90-90 – Odpady</t>
  </si>
  <si>
    <t xml:space="preserve">  SO 90-90</t>
  </si>
  <si>
    <t>Likvidace odpadů včetně dopravy</t>
  </si>
  <si>
    <t>SO 90-90</t>
  </si>
  <si>
    <t>Doprava do recyklačního centra VOKA Žízníkov vzdálenost 40 km uvažováno 1,8 t/m3</t>
  </si>
  <si>
    <t>Z SO 11-11-01 13644,171=13 644.171 [A] 
Z SO 11-24-01 4477,86=4 477.860 [B] 
SO 11-21-01 194,726=194.726 [C] 
Celkové množství 18316.757000=18 316.757 [D]</t>
  </si>
  <si>
    <t>LIKVIDACI ODPADU NEKONTAMINOVANÝCH - 17 01 01 BETON Z DEMOLIC OBJEKTU, ZÁKLADU TV VČETNĚ DOPRAVY</t>
  </si>
  <si>
    <t>Vybouraný betonový žlab Doprava do recyklačního centra VOKA Žízníkov vzdálenost 40 km</t>
  </si>
  <si>
    <t>Z SO 11-11-01 560,95=560.950 [B] 
Celkové množství 560.950000=560.950 [C]</t>
  </si>
  <si>
    <t>POPLATKY ZA LIKVIDACŮ ODPADŮ NEKONTAMINOVANÝCH - 17 05 08 ŠTĚRK Z KOLEJIŠTĚ (ODPAD PO RECYKLACI) VČETNĚ DOPRAVY</t>
  </si>
  <si>
    <t>odvoz materiálu kolejového lože do prostoru skládky včetně poplatků  
dopr do 25 km</t>
  </si>
  <si>
    <t>Z SO 11-10-01 3809,456=3 809.456 [A]</t>
  </si>
  <si>
    <t>POPLATKY ZA LIKVIDACI ODPADŮ NEKONTAMINOVANÝCH - 17 01 01 ŽELEZNIČNÍ PRAŽCE BETONOVÉ VČETNĚ DOPRAVY</t>
  </si>
  <si>
    <t>odvoz materiálu kolejového lože do prostoru skládky včetně poplatků</t>
  </si>
  <si>
    <t>POPLATKY ZA LIKVIDACŮ ODPADŮ NEKONTAMINOVANÝCH - 17 02 03 POLYETYLÉNOVÉ PODLOŽKY (ŽEL. SVRŠEK) VČETNĚ DOPRAVY</t>
  </si>
  <si>
    <t>POPLATKY ZA LIKVIDACŮ ODPADŮ NEKONTAMINOVANÝCH - 07 02 99 PRYŽOVÉ PODLOŽKY (ŽEL. SVRŠEK) VČETNĚ DOPRAVY</t>
  </si>
  <si>
    <t>909</t>
  </si>
  <si>
    <t>POPLATKY ZA LIKVIDACI ODPADU NEBEZPECNÝCH - 17 05 07* LOKÁLNE ZNECIŠTENÝ ŠTERK A ZEMINA Z KOLEJIŠTE (VÝHYBKY) VČETNĚ DOPRAVY</t>
  </si>
  <si>
    <t>Doprava na skladku ASA Dock Liberec vzdálenost 55 km uvažováno 1,8 t/m3</t>
  </si>
  <si>
    <t>15m3 pod výhybkou v SO 11-10-01 15*1,808=27.120 [A]</t>
  </si>
  <si>
    <t>POPLATKY ZA LIKVIDACŮ ODPADŮ NEBEZPEČNÝCH - 17 02 04* ŽELEZNIČNÍ PRAŽCE DŘEVĚNÉ VČETNĚ DOPRAVY</t>
  </si>
  <si>
    <t>POPLATKY ZA LIKVIDACI ODPADU NEKONTAMINOVANÝCH - 17 02 03  PLASTY Z INTERIÉRU REKONSTRUOVANÝCH OBJEKTU VČETNĚ DOPRAVY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</si>
</sst>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0"/>
      <name val="Arial"/>
      <family val="0"/>
    </font>
    <font>
      <b/>
      <sz val="16"/>
      <color rgb="FFFFFFFF"/>
      <name val="Arial"/>
      <family val="0"/>
    </font>
    <font>
      <b/>
      <sz val="16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6">
    <fill>
      <patternFill/>
    </fill>
    <fill>
      <patternFill patternType="gray125"/>
    </fill>
    <fill>
      <patternFill patternType="solid">
        <fgColor rgb="FFFF5200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ADD8E6"/>
        <bgColor indexed="64"/>
      </patternFill>
    </fill>
  </fills>
  <borders count="5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 applyAlignment="1">
      <alignment horizontal="center" vertical="center"/>
    </xf>
    <xf numFmtId="0" fontId="0" fillId="2" borderId="0" xfId="0" applyFill="1"/>
    <xf numFmtId="0" fontId="2" fillId="2" borderId="0" xfId="0" applyFont="1" applyFill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right" vertical="center"/>
    </xf>
    <xf numFmtId="0" fontId="1" fillId="0" borderId="0" xfId="0" applyFont="1" applyAlignment="1">
      <alignment horizontal="right"/>
    </xf>
    <xf numFmtId="0" fontId="0" fillId="3" borderId="1" xfId="0" applyFill="1" applyBorder="1" applyAlignment="1">
      <alignment horizontal="center"/>
    </xf>
    <xf numFmtId="177" fontId="0" fillId="0" borderId="0" xfId="0" applyNumberFormat="1"/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right" vertical="top"/>
    </xf>
    <xf numFmtId="177" fontId="0" fillId="0" borderId="1" xfId="0" applyNumberFormat="1" applyBorder="1" applyAlignment="1">
      <alignment horizontal="right" vertical="top"/>
    </xf>
    <xf numFmtId="0" fontId="0" fillId="0" borderId="0" xfId="0" applyAlignment="1">
      <alignment vertical="center"/>
    </xf>
    <xf numFmtId="0" fontId="0" fillId="4" borderId="0" xfId="0" applyFill="1"/>
    <xf numFmtId="0" fontId="0" fillId="0" borderId="1" xfId="0" applyBorder="1" applyAlignment="1">
      <alignment horizontal="center" vertical="center"/>
    </xf>
    <xf numFmtId="0" fontId="0" fillId="2" borderId="2" xfId="0" applyFill="1" applyBorder="1"/>
    <xf numFmtId="0" fontId="0" fillId="0" borderId="3" xfId="0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0" fontId="0" fillId="4" borderId="2" xfId="0" applyFill="1" applyBorder="1"/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0" fontId="4" fillId="0" borderId="0" xfId="0" applyFont="1" applyAlignment="1">
      <alignment horizontal="right" vertical="center"/>
    </xf>
    <xf numFmtId="0" fontId="1" fillId="0" borderId="4" xfId="0" applyFont="1" applyBorder="1" applyAlignment="1">
      <alignment horizontal="right" vertical="top"/>
    </xf>
    <xf numFmtId="177" fontId="0" fillId="0" borderId="4" xfId="0" applyNumberFormat="1" applyBorder="1" applyAlignment="1">
      <alignment horizontal="center" vertical="top"/>
    </xf>
    <xf numFmtId="0" fontId="1" fillId="0" borderId="4" xfId="0" applyFont="1" applyBorder="1" applyAlignment="1">
      <alignment wrapText="1"/>
    </xf>
    <xf numFmtId="0" fontId="1" fillId="0" borderId="0" xfId="0" applyFont="1" applyAlignment="1">
      <alignment horizontal="right" vertical="top"/>
    </xf>
    <xf numFmtId="177" fontId="0" fillId="0" borderId="0" xfId="0" applyNumberFormat="1" applyAlignment="1">
      <alignment horizontal="center" vertical="top"/>
    </xf>
    <xf numFmtId="0" fontId="1" fillId="0" borderId="0" xfId="0" applyFont="1" applyAlignment="1">
      <alignment wrapText="1"/>
    </xf>
    <xf numFmtId="0" fontId="0" fillId="0" borderId="0" xfId="0" applyAlignment="1">
      <alignment horizontal="right" vertical="top"/>
    </xf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178" fontId="0" fillId="0" borderId="0" xfId="0" applyNumberFormat="1" applyAlignment="1">
      <alignment horizontal="center" vertical="top"/>
    </xf>
    <xf numFmtId="177" fontId="0" fillId="5" borderId="0" xfId="0" applyNumberFormat="1" applyFill="1" applyAlignment="1" applyProtection="1">
      <alignment horizontal="center" vertical="top"/>
      <protection locked="0"/>
    </xf>
    <xf numFmtId="0" fontId="0" fillId="0" borderId="0" xfId="0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177" fontId="0" fillId="0" borderId="1" xfId="0" applyNumberFormat="1" applyBorder="1" applyAlignment="1">
      <alignment horizontal="center" vertic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styles" Target="styles.xml" /><Relationship Id="rId11" Type="http://schemas.openxmlformats.org/officeDocument/2006/relationships/sharedStrings" Target="sharedStrings.xml" /><Relationship Id="rId12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704850</xdr:colOff>
      <xdr:row>3</xdr:row>
      <xdr:rowOff>180975</xdr:rowOff>
    </xdr:from>
    <xdr:to>
      <xdr:col>5</xdr:col>
      <xdr:colOff>866775</xdr:colOff>
      <xdr:row>3</xdr:row>
      <xdr:rowOff>323850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010900" y="1323975"/>
          <a:ext cx="161925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0</xdr:col>
      <xdr:colOff>1657350</xdr:colOff>
      <xdr:row>3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657350" cy="114300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3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  <col min="6" max="6" width="30.7142857142857" customWidth="1"/>
  </cols>
  <sheetData>
    <row r="1" spans="1:6" ht="57" customHeight="1">
      <c r="B1" s="3" t="s">
        <v>1</v>
      </c>
      <c s="2"/>
      <c s="2"/>
      <c s="2"/>
      <c s="2"/>
    </row>
    <row r="2" spans="2:6" ht="20" customHeight="1">
      <c r="B2" s="2"/>
      <c s="2"/>
      <c s="2"/>
      <c s="2"/>
      <c s="2"/>
    </row>
    <row r="3" spans="2:6" ht="12.75" customHeight="1">
      <c r="B3" s="2"/>
      <c s="2"/>
      <c s="2"/>
      <c s="2"/>
      <c s="2"/>
    </row>
    <row r="4" spans="1:6" ht="40" customHeight="1">
      <c r="A4" s="4" t="s">
        <v>2</v>
      </c>
      <c s="5" t="s">
        <v>3</v>
      </c>
      <c r="F4" s="1" t="s">
        <v>0</v>
      </c>
    </row>
    <row r="5" spans="1:2" ht="30" customHeight="1">
      <c r="A5" s="7" t="s">
        <v>4</v>
      </c>
      <c s="6" t="s">
        <v>5</v>
      </c>
    </row>
    <row r="6" spans="2:3" ht="12.75" customHeight="1">
      <c r="B6" s="8" t="s">
        <v>6</v>
      </c>
      <c s="10">
        <f>0+C10+C12+C15+C18+C20+C22</f>
      </c>
    </row>
    <row r="7" spans="2:3" ht="12.75" customHeight="1">
      <c r="B7" s="8" t="s">
        <v>7</v>
      </c>
      <c s="10">
        <f>0+E10+E12+E15+E18+E20+E22</f>
      </c>
    </row>
    <row r="9" spans="1:6" ht="12.75" customHeight="1">
      <c r="A9" s="9" t="s">
        <v>8</v>
      </c>
      <c s="9" t="s">
        <v>9</v>
      </c>
      <c s="9" t="s">
        <v>10</v>
      </c>
      <c s="9" t="s">
        <v>11</v>
      </c>
      <c s="9" t="s">
        <v>12</v>
      </c>
      <c s="9" t="s">
        <v>13</v>
      </c>
    </row>
    <row r="10" spans="1:6" ht="12.75">
      <c r="A10" s="11" t="s">
        <v>14</v>
      </c>
      <c s="12" t="s">
        <v>15</v>
      </c>
      <c s="14">
        <f>0+C11</f>
      </c>
      <c s="14">
        <f>C10*0.21</f>
      </c>
      <c s="14">
        <f>0+E11</f>
      </c>
      <c s="13">
        <f>0+F11</f>
      </c>
    </row>
    <row r="11" spans="1:6" ht="12.75">
      <c r="A11" s="11" t="s">
        <v>16</v>
      </c>
      <c s="12" t="s">
        <v>17</v>
      </c>
      <c s="14">
        <f>'PS 11-01-11'!K8+'PS 11-01-11'!M8</f>
      </c>
      <c s="14">
        <f>C11*0.21</f>
      </c>
      <c s="14">
        <f>C11+D11</f>
      </c>
      <c s="13">
        <f>'PS 11-01-11'!T7</f>
      </c>
    </row>
    <row r="12" spans="1:6" ht="12.75">
      <c r="A12" s="11" t="s">
        <v>82</v>
      </c>
      <c s="12" t="s">
        <v>83</v>
      </c>
      <c s="14">
        <f>0+C13+C14</f>
      </c>
      <c s="14">
        <f>C12*0.21</f>
      </c>
      <c s="14">
        <f>0+E13+E14</f>
      </c>
      <c s="13">
        <f>0+F13+F14</f>
      </c>
    </row>
    <row r="13" spans="1:6" ht="12.75">
      <c r="A13" s="11" t="s">
        <v>84</v>
      </c>
      <c s="12" t="s">
        <v>85</v>
      </c>
      <c s="14">
        <f>'SO 11-10-01'!K8+'SO 11-10-01'!M8</f>
      </c>
      <c s="14">
        <f>C13*0.21</f>
      </c>
      <c s="14">
        <f>C13+D13</f>
      </c>
      <c s="13">
        <f>'SO 11-10-01'!T7</f>
      </c>
    </row>
    <row r="14" spans="1:6" ht="12.75">
      <c r="A14" s="11" t="s">
        <v>231</v>
      </c>
      <c s="12" t="s">
        <v>232</v>
      </c>
      <c s="14">
        <f>'SO 11-11-01'!K8+'SO 11-11-01'!M8</f>
      </c>
      <c s="14">
        <f>C14*0.21</f>
      </c>
      <c s="14">
        <f>C14+D14</f>
      </c>
      <c s="13">
        <f>'SO 11-11-01'!T7</f>
      </c>
    </row>
    <row r="15" spans="1:6" ht="12.75">
      <c r="A15" s="11" t="s">
        <v>421</v>
      </c>
      <c s="12" t="s">
        <v>422</v>
      </c>
      <c s="14">
        <f>0+C16+C17</f>
      </c>
      <c s="14">
        <f>C15*0.21</f>
      </c>
      <c s="14">
        <f>0+E16+E17</f>
      </c>
      <c s="13">
        <f>0+F16+F17</f>
      </c>
    </row>
    <row r="16" spans="1:6" ht="12.75">
      <c r="A16" s="11" t="s">
        <v>423</v>
      </c>
      <c s="12" t="s">
        <v>424</v>
      </c>
      <c s="14">
        <f>'SO 11-21-01'!K8+'SO 11-21-01'!M8</f>
      </c>
      <c s="14">
        <f>C16*0.21</f>
      </c>
      <c s="14">
        <f>C16+D16</f>
      </c>
      <c s="13">
        <f>'SO 11-21-01'!T7</f>
      </c>
    </row>
    <row r="17" spans="1:6" ht="12.75">
      <c r="A17" s="11" t="s">
        <v>474</v>
      </c>
      <c s="12" t="s">
        <v>475</v>
      </c>
      <c s="14">
        <f>'SO 11-24-01'!K8+'SO 11-24-01'!M8</f>
      </c>
      <c s="14">
        <f>C17*0.21</f>
      </c>
      <c s="14">
        <f>C17+D17</f>
      </c>
      <c s="13">
        <f>'SO 11-24-01'!T7</f>
      </c>
    </row>
    <row r="18" spans="1:6" ht="12.75">
      <c r="A18" s="11" t="s">
        <v>555</v>
      </c>
      <c s="12" t="s">
        <v>556</v>
      </c>
      <c s="14">
        <f>0+C19</f>
      </c>
      <c s="14">
        <f>C18*0.21</f>
      </c>
      <c s="14">
        <f>0+E19</f>
      </c>
      <c s="13">
        <f>0+F19</f>
      </c>
    </row>
    <row r="19" spans="1:6" ht="12.75">
      <c r="A19" s="11" t="s">
        <v>557</v>
      </c>
      <c s="12" t="s">
        <v>558</v>
      </c>
      <c s="14">
        <f>'SO 11-96-01'!K8+'SO 11-96-01'!M8</f>
      </c>
      <c s="14">
        <f>C19*0.21</f>
      </c>
      <c s="14">
        <f>C19+D19</f>
      </c>
      <c s="13">
        <f>'SO 11-96-01'!T7</f>
      </c>
    </row>
    <row r="20" spans="1:6" ht="12.75">
      <c r="A20" s="11" t="s">
        <v>591</v>
      </c>
      <c s="12" t="s">
        <v>592</v>
      </c>
      <c s="14">
        <f>0+C21</f>
      </c>
      <c s="14">
        <f>C20*0.21</f>
      </c>
      <c s="14">
        <f>0+E21</f>
      </c>
      <c s="13">
        <f>0+F21</f>
      </c>
    </row>
    <row r="21" spans="1:6" ht="12.75">
      <c r="A21" s="11" t="s">
        <v>593</v>
      </c>
      <c s="12" t="s">
        <v>594</v>
      </c>
      <c s="14">
        <f>'SO 98-98'!K8+'SO 98-98'!M8</f>
      </c>
      <c s="14">
        <f>C21*0.21</f>
      </c>
      <c s="14">
        <f>C21+D21</f>
      </c>
      <c s="13">
        <f>'SO 98-98'!T7</f>
      </c>
    </row>
    <row r="22" spans="1:6" ht="12.75">
      <c r="A22" s="11" t="s">
        <v>631</v>
      </c>
      <c s="12" t="s">
        <v>632</v>
      </c>
      <c s="14">
        <f>0+C23</f>
      </c>
      <c s="14">
        <f>C22*0.21</f>
      </c>
      <c s="14">
        <f>0+E23</f>
      </c>
      <c s="13">
        <f>0+F23</f>
      </c>
    </row>
    <row r="23" spans="1:6" ht="12.75">
      <c r="A23" s="11" t="s">
        <v>633</v>
      </c>
      <c s="12" t="s">
        <v>634</v>
      </c>
      <c s="14">
        <f>'SO 90-90'!K8+'SO 90-90'!M8</f>
      </c>
      <c s="14">
        <f>C23*0.21</f>
      </c>
      <c s="14">
        <f>C23+D23</f>
      </c>
      <c s="13">
        <f>'SO 90-90'!T7</f>
      </c>
    </row>
  </sheetData>
  <sheetProtection password="923D" sheet="1" objects="1" scenarios="1"/>
  <mergeCells count="4">
    <mergeCell ref="A1:A3"/>
    <mergeCell ref="B1:B3"/>
    <mergeCell ref="B4:E4"/>
    <mergeCell ref="B5:E5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2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14</v>
      </c>
      <c r="E4" s="26" t="s">
        <v>15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COUNTIFS(L8:L26,"=0",A8:A26,"P")+COUNTIFS(L8:L26,"",A8:A26,"P")+SUM(Q8:Q26)</f>
      </c>
    </row>
    <row r="8" spans="1:13" ht="12.75">
      <c r="A8" t="s">
        <v>45</v>
      </c>
      <c r="C8" s="28" t="s">
        <v>46</v>
      </c>
      <c r="E8" s="30" t="s">
        <v>17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47</v>
      </c>
      <c r="C9" s="31" t="s">
        <v>48</v>
      </c>
      <c r="E9" s="33" t="s">
        <v>49</v>
      </c>
      <c r="J9" s="32">
        <f>0</f>
      </c>
      <c s="32">
        <f>0</f>
      </c>
      <c s="32">
        <f>0+L10+L14+L18+L22+L26</f>
      </c>
      <c s="32">
        <f>0+M10+M14+M18+M22+M26</f>
      </c>
    </row>
    <row r="10" spans="1:16" ht="25.5">
      <c r="A10" t="s">
        <v>50</v>
      </c>
      <c s="34" t="s">
        <v>4</v>
      </c>
      <c s="34" t="s">
        <v>51</v>
      </c>
      <c s="35" t="s">
        <v>5</v>
      </c>
      <c s="6" t="s">
        <v>52</v>
      </c>
      <c s="36" t="s">
        <v>53</v>
      </c>
      <c s="37">
        <v>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28</v>
      </c>
    </row>
    <row r="11" spans="1:5" ht="12.75">
      <c r="A11" s="35" t="s">
        <v>55</v>
      </c>
      <c r="E11" s="39" t="s">
        <v>56</v>
      </c>
    </row>
    <row r="12" spans="1:5" ht="12.75">
      <c r="A12" s="35" t="s">
        <v>57</v>
      </c>
      <c r="E12" s="40" t="s">
        <v>58</v>
      </c>
    </row>
    <row r="13" spans="1:5" ht="140.25">
      <c r="A13" t="s">
        <v>59</v>
      </c>
      <c r="E13" s="39" t="s">
        <v>60</v>
      </c>
    </row>
    <row r="14" spans="1:16" ht="12.75">
      <c r="A14" t="s">
        <v>50</v>
      </c>
      <c s="34" t="s">
        <v>28</v>
      </c>
      <c s="34" t="s">
        <v>61</v>
      </c>
      <c s="35" t="s">
        <v>5</v>
      </c>
      <c s="6" t="s">
        <v>62</v>
      </c>
      <c s="36" t="s">
        <v>53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28</v>
      </c>
    </row>
    <row r="15" spans="1:5" ht="12.75">
      <c r="A15" s="35" t="s">
        <v>55</v>
      </c>
      <c r="E15" s="39" t="s">
        <v>63</v>
      </c>
    </row>
    <row r="16" spans="1:5" ht="12.75">
      <c r="A16" s="35" t="s">
        <v>57</v>
      </c>
      <c r="E16" s="40" t="s">
        <v>64</v>
      </c>
    </row>
    <row r="17" spans="1:5" ht="153">
      <c r="A17" t="s">
        <v>59</v>
      </c>
      <c r="E17" s="39" t="s">
        <v>65</v>
      </c>
    </row>
    <row r="18" spans="1:16" ht="12.75">
      <c r="A18" t="s">
        <v>50</v>
      </c>
      <c s="34" t="s">
        <v>26</v>
      </c>
      <c s="34" t="s">
        <v>66</v>
      </c>
      <c s="35" t="s">
        <v>5</v>
      </c>
      <c s="6" t="s">
        <v>67</v>
      </c>
      <c s="36" t="s">
        <v>53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28</v>
      </c>
    </row>
    <row r="19" spans="1:5" ht="12.75">
      <c r="A19" s="35" t="s">
        <v>55</v>
      </c>
      <c r="E19" s="39" t="s">
        <v>68</v>
      </c>
    </row>
    <row r="20" spans="1:5" ht="12.75">
      <c r="A20" s="35" t="s">
        <v>57</v>
      </c>
      <c r="E20" s="40" t="s">
        <v>64</v>
      </c>
    </row>
    <row r="21" spans="1:5" ht="89.25">
      <c r="A21" t="s">
        <v>59</v>
      </c>
      <c r="E21" s="39" t="s">
        <v>69</v>
      </c>
    </row>
    <row r="22" spans="1:16" ht="25.5">
      <c r="A22" t="s">
        <v>50</v>
      </c>
      <c s="34" t="s">
        <v>70</v>
      </c>
      <c s="34" t="s">
        <v>71</v>
      </c>
      <c s="35" t="s">
        <v>5</v>
      </c>
      <c s="6" t="s">
        <v>72</v>
      </c>
      <c s="36" t="s">
        <v>53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28</v>
      </c>
    </row>
    <row r="23" spans="1:5" ht="12.75">
      <c r="A23" s="35" t="s">
        <v>55</v>
      </c>
      <c r="E23" s="39" t="s">
        <v>73</v>
      </c>
    </row>
    <row r="24" spans="1:5" ht="12.75">
      <c r="A24" s="35" t="s">
        <v>57</v>
      </c>
      <c r="E24" s="40" t="s">
        <v>64</v>
      </c>
    </row>
    <row r="25" spans="1:5" ht="165.75">
      <c r="A25" t="s">
        <v>59</v>
      </c>
      <c r="E25" s="39" t="s">
        <v>74</v>
      </c>
    </row>
    <row r="26" spans="1:16" ht="25.5">
      <c r="A26" t="s">
        <v>50</v>
      </c>
      <c s="34" t="s">
        <v>75</v>
      </c>
      <c s="34" t="s">
        <v>76</v>
      </c>
      <c s="35" t="s">
        <v>5</v>
      </c>
      <c s="6" t="s">
        <v>77</v>
      </c>
      <c s="36" t="s">
        <v>78</v>
      </c>
      <c s="37">
        <v>10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28</v>
      </c>
    </row>
    <row r="27" spans="1:5" ht="12.75">
      <c r="A27" s="35" t="s">
        <v>55</v>
      </c>
      <c r="E27" s="39" t="s">
        <v>79</v>
      </c>
    </row>
    <row r="28" spans="1:5" ht="12.75">
      <c r="A28" s="35" t="s">
        <v>57</v>
      </c>
      <c r="E28" s="40" t="s">
        <v>80</v>
      </c>
    </row>
    <row r="29" spans="1:5" ht="114.75">
      <c r="A29" t="s">
        <v>59</v>
      </c>
      <c r="E29" s="39" t="s">
        <v>81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T10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82</v>
      </c>
      <c s="41">
        <f>Rekapitulace!C12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82</v>
      </c>
      <c r="E4" s="26" t="s">
        <v>83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COUNTIFS(L8:L106,"=0",A8:A106,"P")+COUNTIFS(L8:L106,"",A8:A106,"P")+SUM(Q8:Q106)</f>
      </c>
    </row>
    <row r="8" spans="1:13" ht="12.75">
      <c r="A8" t="s">
        <v>45</v>
      </c>
      <c r="C8" s="28" t="s">
        <v>86</v>
      </c>
      <c r="E8" s="30" t="s">
        <v>85</v>
      </c>
      <c r="J8" s="29">
        <f>0+J9+J34+J47+J60+J73</f>
      </c>
      <c s="29">
        <f>0+K9+K34+K47+K60+K73</f>
      </c>
      <c s="29">
        <f>0+L9+L34+L47+L60+L73</f>
      </c>
      <c s="29">
        <f>0+M9+M34+M47+M60+M73</f>
      </c>
    </row>
    <row r="9" spans="1:13" ht="12.75">
      <c r="A9" t="s">
        <v>47</v>
      </c>
      <c r="C9" s="31" t="s">
        <v>87</v>
      </c>
      <c r="E9" s="33" t="s">
        <v>88</v>
      </c>
      <c r="J9" s="32">
        <f>0</f>
      </c>
      <c s="32">
        <f>0</f>
      </c>
      <c s="32">
        <f>0+L10+L14+L18+L22+L26+L30</f>
      </c>
      <c s="32">
        <f>0+M10+M14+M18+M22+M26+M30</f>
      </c>
    </row>
    <row r="10" spans="1:16" ht="25.5">
      <c r="A10" t="s">
        <v>50</v>
      </c>
      <c s="34" t="s">
        <v>89</v>
      </c>
      <c s="34" t="s">
        <v>90</v>
      </c>
      <c s="35" t="s">
        <v>91</v>
      </c>
      <c s="6" t="s">
        <v>92</v>
      </c>
      <c s="36" t="s">
        <v>93</v>
      </c>
      <c s="37">
        <v>3809.456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94</v>
      </c>
      <c>
        <f>(M10*21)/100</f>
      </c>
      <c t="s">
        <v>28</v>
      </c>
    </row>
    <row r="11" spans="1:5" ht="51">
      <c r="A11" s="35" t="s">
        <v>55</v>
      </c>
      <c r="E11" s="39" t="s">
        <v>95</v>
      </c>
    </row>
    <row r="12" spans="1:5" ht="12.75">
      <c r="A12" s="35" t="s">
        <v>57</v>
      </c>
      <c r="E12" s="40" t="s">
        <v>96</v>
      </c>
    </row>
    <row r="13" spans="1:5" ht="89.25">
      <c r="A13" t="s">
        <v>59</v>
      </c>
      <c r="E13" s="39" t="s">
        <v>97</v>
      </c>
    </row>
    <row r="14" spans="1:16" ht="25.5">
      <c r="A14" t="s">
        <v>50</v>
      </c>
      <c s="34" t="s">
        <v>98</v>
      </c>
      <c s="34" t="s">
        <v>99</v>
      </c>
      <c s="35" t="s">
        <v>100</v>
      </c>
      <c s="6" t="s">
        <v>101</v>
      </c>
      <c s="36" t="s">
        <v>93</v>
      </c>
      <c s="37">
        <v>42.3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94</v>
      </c>
      <c>
        <f>(M14*21)/100</f>
      </c>
      <c t="s">
        <v>28</v>
      </c>
    </row>
    <row r="15" spans="1:5" ht="38.25">
      <c r="A15" s="35" t="s">
        <v>55</v>
      </c>
      <c r="E15" s="39" t="s">
        <v>102</v>
      </c>
    </row>
    <row r="16" spans="1:5" ht="12.75">
      <c r="A16" s="35" t="s">
        <v>57</v>
      </c>
      <c r="E16" s="40" t="s">
        <v>103</v>
      </c>
    </row>
    <row r="17" spans="1:5" ht="89.25">
      <c r="A17" t="s">
        <v>59</v>
      </c>
      <c r="E17" s="39" t="s">
        <v>97</v>
      </c>
    </row>
    <row r="18" spans="1:16" ht="38.25">
      <c r="A18" t="s">
        <v>50</v>
      </c>
      <c s="34" t="s">
        <v>104</v>
      </c>
      <c s="34" t="s">
        <v>105</v>
      </c>
      <c s="35" t="s">
        <v>106</v>
      </c>
      <c s="6" t="s">
        <v>107</v>
      </c>
      <c s="36" t="s">
        <v>93</v>
      </c>
      <c s="37">
        <v>0.36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94</v>
      </c>
      <c>
        <f>(M18*21)/100</f>
      </c>
      <c t="s">
        <v>28</v>
      </c>
    </row>
    <row r="19" spans="1:5" ht="51">
      <c r="A19" s="35" t="s">
        <v>55</v>
      </c>
      <c r="E19" s="39" t="s">
        <v>108</v>
      </c>
    </row>
    <row r="20" spans="1:5" ht="12.75">
      <c r="A20" s="35" t="s">
        <v>57</v>
      </c>
      <c r="E20" s="40" t="s">
        <v>109</v>
      </c>
    </row>
    <row r="21" spans="1:5" ht="89.25">
      <c r="A21" t="s">
        <v>59</v>
      </c>
      <c r="E21" s="39" t="s">
        <v>97</v>
      </c>
    </row>
    <row r="22" spans="1:16" ht="25.5">
      <c r="A22" t="s">
        <v>50</v>
      </c>
      <c s="34" t="s">
        <v>110</v>
      </c>
      <c s="34" t="s">
        <v>111</v>
      </c>
      <c s="35" t="s">
        <v>112</v>
      </c>
      <c s="6" t="s">
        <v>113</v>
      </c>
      <c s="36" t="s">
        <v>93</v>
      </c>
      <c s="37">
        <v>0.21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94</v>
      </c>
      <c>
        <f>(M22*21)/100</f>
      </c>
      <c t="s">
        <v>28</v>
      </c>
    </row>
    <row r="23" spans="1:5" ht="51">
      <c r="A23" s="35" t="s">
        <v>55</v>
      </c>
      <c r="E23" s="39" t="s">
        <v>108</v>
      </c>
    </row>
    <row r="24" spans="1:5" ht="12.75">
      <c r="A24" s="35" t="s">
        <v>57</v>
      </c>
      <c r="E24" s="40" t="s">
        <v>114</v>
      </c>
    </row>
    <row r="25" spans="1:5" ht="89.25">
      <c r="A25" t="s">
        <v>59</v>
      </c>
      <c r="E25" s="39" t="s">
        <v>97</v>
      </c>
    </row>
    <row r="26" spans="1:16" ht="25.5">
      <c r="A26" t="s">
        <v>50</v>
      </c>
      <c s="34" t="s">
        <v>115</v>
      </c>
      <c s="34" t="s">
        <v>116</v>
      </c>
      <c s="35" t="s">
        <v>117</v>
      </c>
      <c s="6" t="s">
        <v>118</v>
      </c>
      <c s="36" t="s">
        <v>93</v>
      </c>
      <c s="37">
        <v>38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94</v>
      </c>
      <c>
        <f>(M26*21)/100</f>
      </c>
      <c t="s">
        <v>28</v>
      </c>
    </row>
    <row r="27" spans="1:5" ht="38.25">
      <c r="A27" s="35" t="s">
        <v>55</v>
      </c>
      <c r="E27" s="39" t="s">
        <v>102</v>
      </c>
    </row>
    <row r="28" spans="1:5" ht="25.5">
      <c r="A28" s="35" t="s">
        <v>57</v>
      </c>
      <c r="E28" s="40" t="s">
        <v>119</v>
      </c>
    </row>
    <row r="29" spans="1:5" ht="89.25">
      <c r="A29" t="s">
        <v>59</v>
      </c>
      <c r="E29" s="39" t="s">
        <v>97</v>
      </c>
    </row>
    <row r="30" spans="1:16" ht="25.5">
      <c r="A30" t="s">
        <v>50</v>
      </c>
      <c s="34" t="s">
        <v>120</v>
      </c>
      <c s="34" t="s">
        <v>121</v>
      </c>
      <c s="35" t="s">
        <v>5</v>
      </c>
      <c s="6" t="s">
        <v>122</v>
      </c>
      <c s="36" t="s">
        <v>93</v>
      </c>
      <c s="37">
        <v>27.12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28</v>
      </c>
    </row>
    <row r="31" spans="1:5" ht="25.5">
      <c r="A31" s="35" t="s">
        <v>55</v>
      </c>
      <c r="E31" s="39" t="s">
        <v>123</v>
      </c>
    </row>
    <row r="32" spans="1:5" ht="12.75">
      <c r="A32" s="35" t="s">
        <v>57</v>
      </c>
      <c r="E32" s="40" t="s">
        <v>124</v>
      </c>
    </row>
    <row r="33" spans="1:5" ht="140.25">
      <c r="A33" t="s">
        <v>59</v>
      </c>
      <c r="E33" s="39" t="s">
        <v>125</v>
      </c>
    </row>
    <row r="34" spans="1:13" ht="12.75">
      <c r="A34" t="s">
        <v>47</v>
      </c>
      <c r="C34" s="31" t="s">
        <v>126</v>
      </c>
      <c r="E34" s="33" t="s">
        <v>127</v>
      </c>
      <c r="J34" s="32">
        <f>0</f>
      </c>
      <c s="32">
        <f>0</f>
      </c>
      <c s="32">
        <f>0+L35+L39+L43</f>
      </c>
      <c s="32">
        <f>0+M35+M39+M43</f>
      </c>
    </row>
    <row r="35" spans="1:16" ht="12.75">
      <c r="A35" t="s">
        <v>50</v>
      </c>
      <c s="34" t="s">
        <v>4</v>
      </c>
      <c s="34" t="s">
        <v>128</v>
      </c>
      <c s="35" t="s">
        <v>5</v>
      </c>
      <c s="6" t="s">
        <v>129</v>
      </c>
      <c s="36" t="s">
        <v>130</v>
      </c>
      <c s="37">
        <v>1910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131</v>
      </c>
      <c>
        <f>(M35*21)/100</f>
      </c>
      <c t="s">
        <v>28</v>
      </c>
    </row>
    <row r="36" spans="1:5" ht="12.75">
      <c r="A36" s="35" t="s">
        <v>55</v>
      </c>
      <c r="E36" s="39" t="s">
        <v>132</v>
      </c>
    </row>
    <row r="37" spans="1:5" ht="12.75">
      <c r="A37" s="35" t="s">
        <v>57</v>
      </c>
      <c r="E37" s="40" t="s">
        <v>133</v>
      </c>
    </row>
    <row r="38" spans="1:5" ht="89.25">
      <c r="A38" t="s">
        <v>59</v>
      </c>
      <c r="E38" s="39" t="s">
        <v>134</v>
      </c>
    </row>
    <row r="39" spans="1:16" ht="12.75">
      <c r="A39" t="s">
        <v>50</v>
      </c>
      <c s="34" t="s">
        <v>28</v>
      </c>
      <c s="34" t="s">
        <v>135</v>
      </c>
      <c s="35" t="s">
        <v>5</v>
      </c>
      <c s="6" t="s">
        <v>136</v>
      </c>
      <c s="36" t="s">
        <v>130</v>
      </c>
      <c s="37">
        <v>130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131</v>
      </c>
      <c>
        <f>(M39*21)/100</f>
      </c>
      <c t="s">
        <v>28</v>
      </c>
    </row>
    <row r="40" spans="1:5" ht="12.75">
      <c r="A40" s="35" t="s">
        <v>55</v>
      </c>
      <c r="E40" s="39" t="s">
        <v>137</v>
      </c>
    </row>
    <row r="41" spans="1:5" ht="12.75">
      <c r="A41" s="35" t="s">
        <v>57</v>
      </c>
      <c r="E41" s="40" t="s">
        <v>133</v>
      </c>
    </row>
    <row r="42" spans="1:5" ht="89.25">
      <c r="A42" t="s">
        <v>59</v>
      </c>
      <c r="E42" s="39" t="s">
        <v>134</v>
      </c>
    </row>
    <row r="43" spans="1:16" ht="25.5">
      <c r="A43" t="s">
        <v>50</v>
      </c>
      <c s="34" t="s">
        <v>138</v>
      </c>
      <c s="34" t="s">
        <v>139</v>
      </c>
      <c s="35" t="s">
        <v>5</v>
      </c>
      <c s="6" t="s">
        <v>140</v>
      </c>
      <c s="36" t="s">
        <v>141</v>
      </c>
      <c s="37">
        <v>737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54</v>
      </c>
      <c>
        <f>(M43*21)/100</f>
      </c>
      <c t="s">
        <v>28</v>
      </c>
    </row>
    <row r="44" spans="1:5" ht="12.75">
      <c r="A44" s="35" t="s">
        <v>55</v>
      </c>
      <c r="E44" s="39" t="s">
        <v>142</v>
      </c>
    </row>
    <row r="45" spans="1:5" ht="12.75">
      <c r="A45" s="35" t="s">
        <v>57</v>
      </c>
      <c r="E45" s="40" t="s">
        <v>143</v>
      </c>
    </row>
    <row r="46" spans="1:5" ht="255">
      <c r="A46" t="s">
        <v>59</v>
      </c>
      <c r="E46" s="39" t="s">
        <v>144</v>
      </c>
    </row>
    <row r="47" spans="1:13" ht="12.75">
      <c r="A47" t="s">
        <v>47</v>
      </c>
      <c r="C47" s="31" t="s">
        <v>145</v>
      </c>
      <c r="E47" s="33" t="s">
        <v>146</v>
      </c>
      <c r="J47" s="32">
        <f>0</f>
      </c>
      <c s="32">
        <f>0</f>
      </c>
      <c s="32">
        <f>0+L48+L52+L56</f>
      </c>
      <c s="32">
        <f>0+M48+M52+M56</f>
      </c>
    </row>
    <row r="48" spans="1:16" ht="12.75">
      <c r="A48" t="s">
        <v>50</v>
      </c>
      <c s="34" t="s">
        <v>26</v>
      </c>
      <c s="34" t="s">
        <v>147</v>
      </c>
      <c s="35" t="s">
        <v>5</v>
      </c>
      <c s="6" t="s">
        <v>148</v>
      </c>
      <c s="36" t="s">
        <v>141</v>
      </c>
      <c s="37">
        <v>25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131</v>
      </c>
      <c>
        <f>(M48*21)/100</f>
      </c>
      <c t="s">
        <v>28</v>
      </c>
    </row>
    <row r="49" spans="1:5" ht="12.75">
      <c r="A49" s="35" t="s">
        <v>55</v>
      </c>
      <c r="E49" s="39" t="s">
        <v>149</v>
      </c>
    </row>
    <row r="50" spans="1:5" ht="12.75">
      <c r="A50" s="35" t="s">
        <v>57</v>
      </c>
      <c r="E50" s="40" t="s">
        <v>150</v>
      </c>
    </row>
    <row r="51" spans="1:5" ht="204">
      <c r="A51" t="s">
        <v>59</v>
      </c>
      <c r="E51" s="39" t="s">
        <v>151</v>
      </c>
    </row>
    <row r="52" spans="1:16" ht="25.5">
      <c r="A52" t="s">
        <v>50</v>
      </c>
      <c s="34" t="s">
        <v>70</v>
      </c>
      <c s="34" t="s">
        <v>152</v>
      </c>
      <c s="35" t="s">
        <v>5</v>
      </c>
      <c s="6" t="s">
        <v>153</v>
      </c>
      <c s="36" t="s">
        <v>141</v>
      </c>
      <c s="37">
        <v>621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154</v>
      </c>
      <c>
        <f>(M52*21)/100</f>
      </c>
      <c t="s">
        <v>28</v>
      </c>
    </row>
    <row r="53" spans="1:5" ht="12.75">
      <c r="A53" s="35" t="s">
        <v>55</v>
      </c>
      <c r="E53" s="39" t="s">
        <v>155</v>
      </c>
    </row>
    <row r="54" spans="1:5" ht="25.5">
      <c r="A54" s="35" t="s">
        <v>57</v>
      </c>
      <c r="E54" s="40" t="s">
        <v>156</v>
      </c>
    </row>
    <row r="55" spans="1:5" ht="280.5">
      <c r="A55" t="s">
        <v>59</v>
      </c>
      <c r="E55" s="39" t="s">
        <v>157</v>
      </c>
    </row>
    <row r="56" spans="1:16" ht="38.25">
      <c r="A56" t="s">
        <v>50</v>
      </c>
      <c s="34" t="s">
        <v>75</v>
      </c>
      <c s="34" t="s">
        <v>158</v>
      </c>
      <c s="35" t="s">
        <v>5</v>
      </c>
      <c s="6" t="s">
        <v>159</v>
      </c>
      <c s="36" t="s">
        <v>141</v>
      </c>
      <c s="37">
        <v>91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154</v>
      </c>
      <c>
        <f>(M56*21)/100</f>
      </c>
      <c t="s">
        <v>28</v>
      </c>
    </row>
    <row r="57" spans="1:5" ht="12.75">
      <c r="A57" s="35" t="s">
        <v>55</v>
      </c>
      <c r="E57" s="39" t="s">
        <v>160</v>
      </c>
    </row>
    <row r="58" spans="1:5" ht="25.5">
      <c r="A58" s="35" t="s">
        <v>57</v>
      </c>
      <c r="E58" s="40" t="s">
        <v>161</v>
      </c>
    </row>
    <row r="59" spans="1:5" ht="216.75">
      <c r="A59" t="s">
        <v>59</v>
      </c>
      <c r="E59" s="39" t="s">
        <v>162</v>
      </c>
    </row>
    <row r="60" spans="1:13" ht="12.75">
      <c r="A60" t="s">
        <v>47</v>
      </c>
      <c r="C60" s="31" t="s">
        <v>163</v>
      </c>
      <c r="E60" s="33" t="s">
        <v>164</v>
      </c>
      <c r="J60" s="32">
        <f>0</f>
      </c>
      <c s="32">
        <f>0</f>
      </c>
      <c s="32">
        <f>0+L61+L65+L69</f>
      </c>
      <c s="32">
        <f>0+M61+M65+M69</f>
      </c>
    </row>
    <row r="61" spans="1:16" ht="25.5">
      <c r="A61" t="s">
        <v>50</v>
      </c>
      <c s="34" t="s">
        <v>27</v>
      </c>
      <c s="34" t="s">
        <v>165</v>
      </c>
      <c s="35" t="s">
        <v>5</v>
      </c>
      <c s="6" t="s">
        <v>166</v>
      </c>
      <c s="36" t="s">
        <v>141</v>
      </c>
      <c s="37">
        <v>737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131</v>
      </c>
      <c>
        <f>(M61*21)/100</f>
      </c>
      <c t="s">
        <v>28</v>
      </c>
    </row>
    <row r="62" spans="1:5" ht="12.75">
      <c r="A62" s="35" t="s">
        <v>55</v>
      </c>
      <c r="E62" s="39" t="s">
        <v>167</v>
      </c>
    </row>
    <row r="63" spans="1:5" ht="12.75">
      <c r="A63" s="35" t="s">
        <v>57</v>
      </c>
      <c r="E63" s="40" t="s">
        <v>168</v>
      </c>
    </row>
    <row r="64" spans="1:5" ht="114.75">
      <c r="A64" t="s">
        <v>59</v>
      </c>
      <c r="E64" s="39" t="s">
        <v>169</v>
      </c>
    </row>
    <row r="65" spans="1:16" ht="12.75">
      <c r="A65" t="s">
        <v>50</v>
      </c>
      <c s="34" t="s">
        <v>48</v>
      </c>
      <c s="34" t="s">
        <v>170</v>
      </c>
      <c s="35" t="s">
        <v>5</v>
      </c>
      <c s="6" t="s">
        <v>171</v>
      </c>
      <c s="36" t="s">
        <v>53</v>
      </c>
      <c s="37">
        <v>60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131</v>
      </c>
      <c>
        <f>(M65*21)/100</f>
      </c>
      <c t="s">
        <v>28</v>
      </c>
    </row>
    <row r="66" spans="1:5" ht="12.75">
      <c r="A66" s="35" t="s">
        <v>55</v>
      </c>
      <c r="E66" s="39" t="s">
        <v>172</v>
      </c>
    </row>
    <row r="67" spans="1:5" ht="12.75">
      <c r="A67" s="35" t="s">
        <v>57</v>
      </c>
      <c r="E67" s="40" t="s">
        <v>173</v>
      </c>
    </row>
    <row r="68" spans="1:5" ht="255">
      <c r="A68" t="s">
        <v>59</v>
      </c>
      <c r="E68" s="39" t="s">
        <v>174</v>
      </c>
    </row>
    <row r="69" spans="1:16" ht="12.75">
      <c r="A69" t="s">
        <v>50</v>
      </c>
      <c s="34" t="s">
        <v>175</v>
      </c>
      <c s="34" t="s">
        <v>176</v>
      </c>
      <c s="35" t="s">
        <v>5</v>
      </c>
      <c s="6" t="s">
        <v>177</v>
      </c>
      <c s="36" t="s">
        <v>141</v>
      </c>
      <c s="37">
        <v>737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131</v>
      </c>
      <c>
        <f>(M69*21)/100</f>
      </c>
      <c t="s">
        <v>28</v>
      </c>
    </row>
    <row r="70" spans="1:5" ht="12.75">
      <c r="A70" s="35" t="s">
        <v>55</v>
      </c>
      <c r="E70" s="39" t="s">
        <v>178</v>
      </c>
    </row>
    <row r="71" spans="1:5" ht="12.75">
      <c r="A71" s="35" t="s">
        <v>57</v>
      </c>
      <c r="E71" s="40" t="s">
        <v>168</v>
      </c>
    </row>
    <row r="72" spans="1:5" ht="114.75">
      <c r="A72" t="s">
        <v>59</v>
      </c>
      <c r="E72" s="39" t="s">
        <v>169</v>
      </c>
    </row>
    <row r="73" spans="1:13" ht="12.75">
      <c r="A73" t="s">
        <v>47</v>
      </c>
      <c r="C73" s="31" t="s">
        <v>179</v>
      </c>
      <c r="E73" s="33" t="s">
        <v>180</v>
      </c>
      <c r="J73" s="32">
        <f>0</f>
      </c>
      <c s="32">
        <f>0</f>
      </c>
      <c s="32">
        <f>0+L74+L78+L82+L86+L90+L94+L98+L102+L106</f>
      </c>
      <c s="32">
        <f>0+M74+M78+M82+M86+M90+M94+M98+M102+M106</f>
      </c>
    </row>
    <row r="74" spans="1:16" ht="12.75">
      <c r="A74" t="s">
        <v>50</v>
      </c>
      <c s="34" t="s">
        <v>181</v>
      </c>
      <c s="34" t="s">
        <v>182</v>
      </c>
      <c s="35" t="s">
        <v>5</v>
      </c>
      <c s="6" t="s">
        <v>183</v>
      </c>
      <c s="36" t="s">
        <v>130</v>
      </c>
      <c s="37">
        <v>2122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131</v>
      </c>
      <c>
        <f>(M74*21)/100</f>
      </c>
      <c t="s">
        <v>28</v>
      </c>
    </row>
    <row r="75" spans="1:5" ht="12.75">
      <c r="A75" s="35" t="s">
        <v>55</v>
      </c>
      <c r="E75" s="39" t="s">
        <v>184</v>
      </c>
    </row>
    <row r="76" spans="1:5" ht="12.75">
      <c r="A76" s="35" t="s">
        <v>57</v>
      </c>
      <c r="E76" s="40" t="s">
        <v>133</v>
      </c>
    </row>
    <row r="77" spans="1:5" ht="140.25">
      <c r="A77" t="s">
        <v>59</v>
      </c>
      <c r="E77" s="39" t="s">
        <v>185</v>
      </c>
    </row>
    <row r="78" spans="1:16" ht="12.75">
      <c r="A78" t="s">
        <v>50</v>
      </c>
      <c s="34" t="s">
        <v>186</v>
      </c>
      <c s="34" t="s">
        <v>187</v>
      </c>
      <c s="35" t="s">
        <v>5</v>
      </c>
      <c s="6" t="s">
        <v>188</v>
      </c>
      <c s="36" t="s">
        <v>141</v>
      </c>
      <c s="37">
        <v>621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131</v>
      </c>
      <c>
        <f>(M78*21)/100</f>
      </c>
      <c t="s">
        <v>28</v>
      </c>
    </row>
    <row r="79" spans="1:5" ht="12.75">
      <c r="A79" s="35" t="s">
        <v>55</v>
      </c>
      <c r="E79" s="39" t="s">
        <v>189</v>
      </c>
    </row>
    <row r="80" spans="1:5" ht="25.5">
      <c r="A80" s="35" t="s">
        <v>57</v>
      </c>
      <c r="E80" s="40" t="s">
        <v>156</v>
      </c>
    </row>
    <row r="81" spans="1:5" ht="204">
      <c r="A81" t="s">
        <v>59</v>
      </c>
      <c r="E81" s="39" t="s">
        <v>190</v>
      </c>
    </row>
    <row r="82" spans="1:16" ht="25.5">
      <c r="A82" t="s">
        <v>50</v>
      </c>
      <c s="34" t="s">
        <v>191</v>
      </c>
      <c s="34" t="s">
        <v>192</v>
      </c>
      <c s="35" t="s">
        <v>5</v>
      </c>
      <c s="6" t="s">
        <v>193</v>
      </c>
      <c s="36" t="s">
        <v>141</v>
      </c>
      <c s="37">
        <v>94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131</v>
      </c>
      <c>
        <f>(M82*21)/100</f>
      </c>
      <c t="s">
        <v>28</v>
      </c>
    </row>
    <row r="83" spans="1:5" ht="12.75">
      <c r="A83" s="35" t="s">
        <v>55</v>
      </c>
      <c r="E83" s="39" t="s">
        <v>194</v>
      </c>
    </row>
    <row r="84" spans="1:5" ht="12.75">
      <c r="A84" s="35" t="s">
        <v>57</v>
      </c>
      <c r="E84" s="40" t="s">
        <v>195</v>
      </c>
    </row>
    <row r="85" spans="1:5" ht="127.5">
      <c r="A85" t="s">
        <v>59</v>
      </c>
      <c r="E85" s="39" t="s">
        <v>196</v>
      </c>
    </row>
    <row r="86" spans="1:16" ht="25.5">
      <c r="A86" t="s">
        <v>50</v>
      </c>
      <c s="34" t="s">
        <v>197</v>
      </c>
      <c s="34" t="s">
        <v>198</v>
      </c>
      <c s="35" t="s">
        <v>5</v>
      </c>
      <c s="6" t="s">
        <v>199</v>
      </c>
      <c s="36" t="s">
        <v>141</v>
      </c>
      <c s="37">
        <v>198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131</v>
      </c>
      <c>
        <f>(M86*21)/100</f>
      </c>
      <c t="s">
        <v>28</v>
      </c>
    </row>
    <row r="87" spans="1:5" ht="12.75">
      <c r="A87" s="35" t="s">
        <v>55</v>
      </c>
      <c r="E87" s="39" t="s">
        <v>200</v>
      </c>
    </row>
    <row r="88" spans="1:5" ht="25.5">
      <c r="A88" s="35" t="s">
        <v>57</v>
      </c>
      <c r="E88" s="40" t="s">
        <v>201</v>
      </c>
    </row>
    <row r="89" spans="1:5" ht="204">
      <c r="A89" t="s">
        <v>59</v>
      </c>
      <c r="E89" s="39" t="s">
        <v>202</v>
      </c>
    </row>
    <row r="90" spans="1:16" ht="38.25">
      <c r="A90" t="s">
        <v>50</v>
      </c>
      <c s="34" t="s">
        <v>203</v>
      </c>
      <c s="34" t="s">
        <v>204</v>
      </c>
      <c s="35" t="s">
        <v>5</v>
      </c>
      <c s="6" t="s">
        <v>205</v>
      </c>
      <c s="36" t="s">
        <v>141</v>
      </c>
      <c s="37">
        <v>38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131</v>
      </c>
      <c>
        <f>(M90*21)/100</f>
      </c>
      <c t="s">
        <v>28</v>
      </c>
    </row>
    <row r="91" spans="1:5" ht="12.75">
      <c r="A91" s="35" t="s">
        <v>55</v>
      </c>
      <c r="E91" s="39" t="s">
        <v>206</v>
      </c>
    </row>
    <row r="92" spans="1:5" ht="12.75">
      <c r="A92" s="35" t="s">
        <v>57</v>
      </c>
      <c r="E92" s="40" t="s">
        <v>207</v>
      </c>
    </row>
    <row r="93" spans="1:5" ht="140.25">
      <c r="A93" t="s">
        <v>59</v>
      </c>
      <c r="E93" s="39" t="s">
        <v>208</v>
      </c>
    </row>
    <row r="94" spans="1:16" ht="12.75">
      <c r="A94" t="s">
        <v>50</v>
      </c>
      <c s="34" t="s">
        <v>209</v>
      </c>
      <c s="34" t="s">
        <v>210</v>
      </c>
      <c s="35" t="s">
        <v>5</v>
      </c>
      <c s="6" t="s">
        <v>211</v>
      </c>
      <c s="36" t="s">
        <v>53</v>
      </c>
      <c s="37">
        <v>1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131</v>
      </c>
      <c>
        <f>(M94*21)/100</f>
      </c>
      <c t="s">
        <v>28</v>
      </c>
    </row>
    <row r="95" spans="1:5" ht="12.75">
      <c r="A95" s="35" t="s">
        <v>55</v>
      </c>
      <c r="E95" s="39" t="s">
        <v>212</v>
      </c>
    </row>
    <row r="96" spans="1:5" ht="12.75">
      <c r="A96" s="35" t="s">
        <v>57</v>
      </c>
      <c r="E96" s="40" t="s">
        <v>213</v>
      </c>
    </row>
    <row r="97" spans="1:5" ht="76.5">
      <c r="A97" t="s">
        <v>59</v>
      </c>
      <c r="E97" s="39" t="s">
        <v>214</v>
      </c>
    </row>
    <row r="98" spans="1:16" ht="25.5">
      <c r="A98" t="s">
        <v>50</v>
      </c>
      <c s="34" t="s">
        <v>215</v>
      </c>
      <c s="34" t="s">
        <v>216</v>
      </c>
      <c s="35" t="s">
        <v>5</v>
      </c>
      <c s="6" t="s">
        <v>217</v>
      </c>
      <c s="36" t="s">
        <v>218</v>
      </c>
      <c s="37">
        <v>25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131</v>
      </c>
      <c>
        <f>(M98*21)/100</f>
      </c>
      <c t="s">
        <v>28</v>
      </c>
    </row>
    <row r="99" spans="1:5" ht="12.75">
      <c r="A99" s="35" t="s">
        <v>55</v>
      </c>
      <c r="E99" s="39" t="s">
        <v>219</v>
      </c>
    </row>
    <row r="100" spans="1:5" ht="12.75">
      <c r="A100" s="35" t="s">
        <v>57</v>
      </c>
      <c r="E100" s="40" t="s">
        <v>220</v>
      </c>
    </row>
    <row r="101" spans="1:5" ht="76.5">
      <c r="A101" t="s">
        <v>59</v>
      </c>
      <c r="E101" s="39" t="s">
        <v>221</v>
      </c>
    </row>
    <row r="102" spans="1:16" ht="12.75">
      <c r="A102" t="s">
        <v>50</v>
      </c>
      <c s="34" t="s">
        <v>222</v>
      </c>
      <c s="34" t="s">
        <v>223</v>
      </c>
      <c s="35" t="s">
        <v>5</v>
      </c>
      <c s="6" t="s">
        <v>224</v>
      </c>
      <c s="36" t="s">
        <v>53</v>
      </c>
      <c s="37">
        <v>8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54</v>
      </c>
      <c>
        <f>(M102*21)/100</f>
      </c>
      <c t="s">
        <v>28</v>
      </c>
    </row>
    <row r="103" spans="1:5" ht="12.75">
      <c r="A103" s="35" t="s">
        <v>55</v>
      </c>
      <c r="E103" s="39" t="s">
        <v>5</v>
      </c>
    </row>
    <row r="104" spans="1:5" ht="12.75">
      <c r="A104" s="35" t="s">
        <v>57</v>
      </c>
      <c r="E104" s="40" t="s">
        <v>225</v>
      </c>
    </row>
    <row r="105" spans="1:5" ht="127.5">
      <c r="A105" t="s">
        <v>59</v>
      </c>
      <c r="E105" s="39" t="s">
        <v>226</v>
      </c>
    </row>
    <row r="106" spans="1:16" ht="12.75">
      <c r="A106" t="s">
        <v>50</v>
      </c>
      <c s="34" t="s">
        <v>227</v>
      </c>
      <c s="34" t="s">
        <v>228</v>
      </c>
      <c s="35" t="s">
        <v>5</v>
      </c>
      <c s="6" t="s">
        <v>229</v>
      </c>
      <c s="36" t="s">
        <v>53</v>
      </c>
      <c s="37">
        <v>8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54</v>
      </c>
      <c>
        <f>(M106*21)/100</f>
      </c>
      <c t="s">
        <v>28</v>
      </c>
    </row>
    <row r="107" spans="1:5" ht="12.75">
      <c r="A107" s="35" t="s">
        <v>55</v>
      </c>
      <c r="E107" s="39" t="s">
        <v>5</v>
      </c>
    </row>
    <row r="108" spans="1:5" ht="12.75">
      <c r="A108" s="35" t="s">
        <v>57</v>
      </c>
      <c r="E108" s="40" t="s">
        <v>225</v>
      </c>
    </row>
    <row r="109" spans="1:5" ht="102">
      <c r="A109" t="s">
        <v>59</v>
      </c>
      <c r="E109" s="39" t="s">
        <v>230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T15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82</v>
      </c>
      <c s="41">
        <f>Rekapitulace!C12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82</v>
      </c>
      <c r="E4" s="26" t="s">
        <v>83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COUNTIFS(L8:L153,"=0",A8:A153,"P")+COUNTIFS(L8:L153,"",A8:A153,"P")+SUM(Q8:Q153)</f>
      </c>
    </row>
    <row r="8" spans="1:13" ht="12.75">
      <c r="A8" t="s">
        <v>45</v>
      </c>
      <c r="C8" s="28" t="s">
        <v>233</v>
      </c>
      <c r="E8" s="30" t="s">
        <v>232</v>
      </c>
      <c r="J8" s="29">
        <f>0+J9+J18+J59+J72+J77+J94+J107+J128</f>
      </c>
      <c s="29">
        <f>0+K9+K18+K59+K72+K77+K94+K107+K128</f>
      </c>
      <c s="29">
        <f>0+L9+L18+L59+L72+L77+L94+L107+L128</f>
      </c>
      <c s="29">
        <f>0+M9+M18+M59+M72+M77+M94+M107+M128</f>
      </c>
    </row>
    <row r="9" spans="1:13" ht="12.75">
      <c r="A9" t="s">
        <v>47</v>
      </c>
      <c r="C9" s="31" t="s">
        <v>87</v>
      </c>
      <c r="E9" s="33" t="s">
        <v>88</v>
      </c>
      <c r="J9" s="32">
        <f>0</f>
      </c>
      <c s="32">
        <f>0</f>
      </c>
      <c s="32">
        <f>0+L10+L14</f>
      </c>
      <c s="32">
        <f>0+M10+M14</f>
      </c>
    </row>
    <row r="10" spans="1:16" ht="25.5">
      <c r="A10" t="s">
        <v>50</v>
      </c>
      <c s="34" t="s">
        <v>234</v>
      </c>
      <c s="34" t="s">
        <v>235</v>
      </c>
      <c s="35" t="s">
        <v>236</v>
      </c>
      <c s="6" t="s">
        <v>237</v>
      </c>
      <c s="36" t="s">
        <v>93</v>
      </c>
      <c s="37">
        <v>13644.171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238</v>
      </c>
      <c>
        <f>(M10*21)/100</f>
      </c>
      <c t="s">
        <v>28</v>
      </c>
    </row>
    <row r="11" spans="1:5" ht="63.75">
      <c r="A11" s="35" t="s">
        <v>55</v>
      </c>
      <c r="E11" s="39" t="s">
        <v>239</v>
      </c>
    </row>
    <row r="12" spans="1:5" ht="12.75">
      <c r="A12" s="35" t="s">
        <v>57</v>
      </c>
      <c r="E12" s="40" t="s">
        <v>240</v>
      </c>
    </row>
    <row r="13" spans="1:5" ht="127.5">
      <c r="A13" t="s">
        <v>59</v>
      </c>
      <c r="E13" s="39" t="s">
        <v>241</v>
      </c>
    </row>
    <row r="14" spans="1:16" ht="25.5">
      <c r="A14" t="s">
        <v>50</v>
      </c>
      <c s="34" t="s">
        <v>242</v>
      </c>
      <c s="34" t="s">
        <v>243</v>
      </c>
      <c s="35" t="s">
        <v>244</v>
      </c>
      <c s="6" t="s">
        <v>245</v>
      </c>
      <c s="36" t="s">
        <v>93</v>
      </c>
      <c s="37">
        <v>560.95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94</v>
      </c>
      <c>
        <f>(M14*21)/100</f>
      </c>
      <c t="s">
        <v>28</v>
      </c>
    </row>
    <row r="15" spans="1:5" ht="63.75">
      <c r="A15" s="35" t="s">
        <v>55</v>
      </c>
      <c r="E15" s="39" t="s">
        <v>246</v>
      </c>
    </row>
    <row r="16" spans="1:5" ht="38.25">
      <c r="A16" s="35" t="s">
        <v>57</v>
      </c>
      <c r="E16" s="40" t="s">
        <v>247</v>
      </c>
    </row>
    <row r="17" spans="1:5" ht="127.5">
      <c r="A17" t="s">
        <v>59</v>
      </c>
      <c r="E17" s="39" t="s">
        <v>248</v>
      </c>
    </row>
    <row r="18" spans="1:13" ht="12.75">
      <c r="A18" t="s">
        <v>47</v>
      </c>
      <c r="C18" s="31" t="s">
        <v>4</v>
      </c>
      <c r="E18" s="33" t="s">
        <v>249</v>
      </c>
      <c r="J18" s="32">
        <f>0</f>
      </c>
      <c s="32">
        <f>0</f>
      </c>
      <c s="32">
        <f>0+L19+L23+L27+L31+L35+L39+L43+L47+L51+L55</f>
      </c>
      <c s="32">
        <f>0+M19+M23+M27+M31+M35+M39+M43+M47+M51+M55</f>
      </c>
    </row>
    <row r="19" spans="1:16" ht="12.75">
      <c r="A19" t="s">
        <v>50</v>
      </c>
      <c s="34" t="s">
        <v>75</v>
      </c>
      <c s="34" t="s">
        <v>250</v>
      </c>
      <c s="35" t="s">
        <v>5</v>
      </c>
      <c s="6" t="s">
        <v>251</v>
      </c>
      <c s="36" t="s">
        <v>130</v>
      </c>
      <c s="37">
        <v>620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252</v>
      </c>
      <c>
        <f>(M19*21)/100</f>
      </c>
      <c t="s">
        <v>28</v>
      </c>
    </row>
    <row r="20" spans="1:5" ht="12.75">
      <c r="A20" s="35" t="s">
        <v>55</v>
      </c>
      <c r="E20" s="39" t="s">
        <v>253</v>
      </c>
    </row>
    <row r="21" spans="1:5" ht="12.75">
      <c r="A21" s="35" t="s">
        <v>57</v>
      </c>
      <c r="E21" s="40" t="s">
        <v>254</v>
      </c>
    </row>
    <row r="22" spans="1:5" ht="38.25">
      <c r="A22" t="s">
        <v>59</v>
      </c>
      <c r="E22" s="39" t="s">
        <v>255</v>
      </c>
    </row>
    <row r="23" spans="1:16" ht="12.75">
      <c r="A23" t="s">
        <v>50</v>
      </c>
      <c s="34" t="s">
        <v>27</v>
      </c>
      <c s="34" t="s">
        <v>256</v>
      </c>
      <c s="35" t="s">
        <v>5</v>
      </c>
      <c s="6" t="s">
        <v>257</v>
      </c>
      <c s="36" t="s">
        <v>130</v>
      </c>
      <c s="37">
        <v>7700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252</v>
      </c>
      <c>
        <f>(M23*21)/100</f>
      </c>
      <c t="s">
        <v>28</v>
      </c>
    </row>
    <row r="24" spans="1:5" ht="12.75">
      <c r="A24" s="35" t="s">
        <v>55</v>
      </c>
      <c r="E24" s="39" t="s">
        <v>5</v>
      </c>
    </row>
    <row r="25" spans="1:5" ht="25.5">
      <c r="A25" s="35" t="s">
        <v>57</v>
      </c>
      <c r="E25" s="40" t="s">
        <v>258</v>
      </c>
    </row>
    <row r="26" spans="1:5" ht="369.75">
      <c r="A26" t="s">
        <v>59</v>
      </c>
      <c r="E26" s="39" t="s">
        <v>259</v>
      </c>
    </row>
    <row r="27" spans="1:16" ht="12.75">
      <c r="A27" t="s">
        <v>50</v>
      </c>
      <c s="34" t="s">
        <v>48</v>
      </c>
      <c s="34" t="s">
        <v>260</v>
      </c>
      <c s="35" t="s">
        <v>5</v>
      </c>
      <c s="6" t="s">
        <v>261</v>
      </c>
      <c s="36" t="s">
        <v>130</v>
      </c>
      <c s="37">
        <v>95.407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252</v>
      </c>
      <c>
        <f>(M27*21)/100</f>
      </c>
      <c t="s">
        <v>28</v>
      </c>
    </row>
    <row r="28" spans="1:5" ht="12.75">
      <c r="A28" s="35" t="s">
        <v>55</v>
      </c>
      <c r="E28" s="39" t="s">
        <v>262</v>
      </c>
    </row>
    <row r="29" spans="1:5" ht="12.75">
      <c r="A29" s="35" t="s">
        <v>57</v>
      </c>
      <c r="E29" s="40" t="s">
        <v>263</v>
      </c>
    </row>
    <row r="30" spans="1:5" ht="318.75">
      <c r="A30" t="s">
        <v>59</v>
      </c>
      <c r="E30" s="39" t="s">
        <v>264</v>
      </c>
    </row>
    <row r="31" spans="1:16" ht="12.75">
      <c r="A31" t="s">
        <v>50</v>
      </c>
      <c s="34" t="s">
        <v>175</v>
      </c>
      <c s="34" t="s">
        <v>265</v>
      </c>
      <c s="35" t="s">
        <v>5</v>
      </c>
      <c s="6" t="s">
        <v>266</v>
      </c>
      <c s="36" t="s">
        <v>130</v>
      </c>
      <c s="37">
        <v>125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252</v>
      </c>
      <c>
        <f>(M31*21)/100</f>
      </c>
      <c t="s">
        <v>28</v>
      </c>
    </row>
    <row r="32" spans="1:5" ht="38.25">
      <c r="A32" s="35" t="s">
        <v>55</v>
      </c>
      <c r="E32" s="39" t="s">
        <v>267</v>
      </c>
    </row>
    <row r="33" spans="1:5" ht="12.75">
      <c r="A33" s="35" t="s">
        <v>57</v>
      </c>
      <c r="E33" s="40" t="s">
        <v>268</v>
      </c>
    </row>
    <row r="34" spans="1:5" ht="267.75">
      <c r="A34" t="s">
        <v>59</v>
      </c>
      <c r="E34" s="39" t="s">
        <v>269</v>
      </c>
    </row>
    <row r="35" spans="1:16" ht="12.75">
      <c r="A35" t="s">
        <v>50</v>
      </c>
      <c s="34" t="s">
        <v>270</v>
      </c>
      <c s="34" t="s">
        <v>271</v>
      </c>
      <c s="35" t="s">
        <v>5</v>
      </c>
      <c s="6" t="s">
        <v>272</v>
      </c>
      <c s="36" t="s">
        <v>130</v>
      </c>
      <c s="37">
        <v>90.312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252</v>
      </c>
      <c>
        <f>(M35*21)/100</f>
      </c>
      <c t="s">
        <v>28</v>
      </c>
    </row>
    <row r="36" spans="1:5" ht="12.75">
      <c r="A36" s="35" t="s">
        <v>55</v>
      </c>
      <c r="E36" s="39" t="s">
        <v>273</v>
      </c>
    </row>
    <row r="37" spans="1:5" ht="12.75">
      <c r="A37" s="35" t="s">
        <v>57</v>
      </c>
      <c r="E37" s="40" t="s">
        <v>274</v>
      </c>
    </row>
    <row r="38" spans="1:5" ht="229.5">
      <c r="A38" t="s">
        <v>59</v>
      </c>
      <c r="E38" s="39" t="s">
        <v>275</v>
      </c>
    </row>
    <row r="39" spans="1:16" ht="12.75">
      <c r="A39" t="s">
        <v>50</v>
      </c>
      <c s="34" t="s">
        <v>181</v>
      </c>
      <c s="34" t="s">
        <v>276</v>
      </c>
      <c s="35" t="s">
        <v>5</v>
      </c>
      <c s="6" t="s">
        <v>277</v>
      </c>
      <c s="36" t="s">
        <v>130</v>
      </c>
      <c s="37">
        <v>1.541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252</v>
      </c>
      <c>
        <f>(M39*21)/100</f>
      </c>
      <c t="s">
        <v>28</v>
      </c>
    </row>
    <row r="40" spans="1:5" ht="38.25">
      <c r="A40" s="35" t="s">
        <v>55</v>
      </c>
      <c r="E40" s="39" t="s">
        <v>278</v>
      </c>
    </row>
    <row r="41" spans="1:5" ht="25.5">
      <c r="A41" s="35" t="s">
        <v>57</v>
      </c>
      <c r="E41" s="40" t="s">
        <v>279</v>
      </c>
    </row>
    <row r="42" spans="1:5" ht="229.5">
      <c r="A42" t="s">
        <v>59</v>
      </c>
      <c r="E42" s="39" t="s">
        <v>280</v>
      </c>
    </row>
    <row r="43" spans="1:16" ht="12.75">
      <c r="A43" t="s">
        <v>50</v>
      </c>
      <c s="34" t="s">
        <v>186</v>
      </c>
      <c s="34" t="s">
        <v>281</v>
      </c>
      <c s="35" t="s">
        <v>5</v>
      </c>
      <c s="6" t="s">
        <v>282</v>
      </c>
      <c s="36" t="s">
        <v>130</v>
      </c>
      <c s="37">
        <v>1214.5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252</v>
      </c>
      <c>
        <f>(M43*21)/100</f>
      </c>
      <c t="s">
        <v>28</v>
      </c>
    </row>
    <row r="44" spans="1:5" ht="38.25">
      <c r="A44" s="35" t="s">
        <v>55</v>
      </c>
      <c r="E44" s="39" t="s">
        <v>283</v>
      </c>
    </row>
    <row r="45" spans="1:5" ht="38.25">
      <c r="A45" s="35" t="s">
        <v>57</v>
      </c>
      <c r="E45" s="40" t="s">
        <v>284</v>
      </c>
    </row>
    <row r="46" spans="1:5" ht="293.25">
      <c r="A46" t="s">
        <v>59</v>
      </c>
      <c r="E46" s="39" t="s">
        <v>285</v>
      </c>
    </row>
    <row r="47" spans="1:16" ht="12.75">
      <c r="A47" t="s">
        <v>50</v>
      </c>
      <c s="34" t="s">
        <v>191</v>
      </c>
      <c s="34" t="s">
        <v>286</v>
      </c>
      <c s="35" t="s">
        <v>5</v>
      </c>
      <c s="6" t="s">
        <v>287</v>
      </c>
      <c s="36" t="s">
        <v>288</v>
      </c>
      <c s="37">
        <v>6200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252</v>
      </c>
      <c>
        <f>(M47*21)/100</f>
      </c>
      <c t="s">
        <v>28</v>
      </c>
    </row>
    <row r="48" spans="1:5" ht="12.75">
      <c r="A48" s="35" t="s">
        <v>55</v>
      </c>
      <c r="E48" s="39" t="s">
        <v>289</v>
      </c>
    </row>
    <row r="49" spans="1:5" ht="12.75">
      <c r="A49" s="35" t="s">
        <v>57</v>
      </c>
      <c r="E49" s="40" t="s">
        <v>290</v>
      </c>
    </row>
    <row r="50" spans="1:5" ht="38.25">
      <c r="A50" t="s">
        <v>59</v>
      </c>
      <c r="E50" s="39" t="s">
        <v>291</v>
      </c>
    </row>
    <row r="51" spans="1:16" ht="12.75">
      <c r="A51" t="s">
        <v>50</v>
      </c>
      <c s="34" t="s">
        <v>197</v>
      </c>
      <c s="34" t="s">
        <v>292</v>
      </c>
      <c s="35" t="s">
        <v>5</v>
      </c>
      <c s="6" t="s">
        <v>293</v>
      </c>
      <c s="36" t="s">
        <v>288</v>
      </c>
      <c s="37">
        <v>6200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252</v>
      </c>
      <c>
        <f>(M51*21)/100</f>
      </c>
      <c t="s">
        <v>28</v>
      </c>
    </row>
    <row r="52" spans="1:5" ht="12.75">
      <c r="A52" s="35" t="s">
        <v>55</v>
      </c>
      <c r="E52" s="39" t="s">
        <v>5</v>
      </c>
    </row>
    <row r="53" spans="1:5" ht="12.75">
      <c r="A53" s="35" t="s">
        <v>57</v>
      </c>
      <c r="E53" s="40" t="s">
        <v>290</v>
      </c>
    </row>
    <row r="54" spans="1:5" ht="25.5">
      <c r="A54" t="s">
        <v>59</v>
      </c>
      <c r="E54" s="39" t="s">
        <v>294</v>
      </c>
    </row>
    <row r="55" spans="1:16" ht="12.75">
      <c r="A55" t="s">
        <v>50</v>
      </c>
      <c s="34" t="s">
        <v>295</v>
      </c>
      <c s="34" t="s">
        <v>296</v>
      </c>
      <c s="35" t="s">
        <v>5</v>
      </c>
      <c s="6" t="s">
        <v>297</v>
      </c>
      <c s="36" t="s">
        <v>288</v>
      </c>
      <c s="37">
        <v>780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54</v>
      </c>
      <c>
        <f>(M55*21)/100</f>
      </c>
      <c t="s">
        <v>28</v>
      </c>
    </row>
    <row r="56" spans="1:5" ht="12.75">
      <c r="A56" s="35" t="s">
        <v>55</v>
      </c>
      <c r="E56" s="39" t="s">
        <v>298</v>
      </c>
    </row>
    <row r="57" spans="1:5" ht="12.75">
      <c r="A57" s="35" t="s">
        <v>57</v>
      </c>
      <c r="E57" s="40" t="s">
        <v>299</v>
      </c>
    </row>
    <row r="58" spans="1:5" ht="12.75">
      <c r="A58" t="s">
        <v>59</v>
      </c>
      <c r="E58" s="39" t="s">
        <v>300</v>
      </c>
    </row>
    <row r="59" spans="1:13" ht="12.75">
      <c r="A59" t="s">
        <v>47</v>
      </c>
      <c r="C59" s="31" t="s">
        <v>28</v>
      </c>
      <c r="E59" s="33" t="s">
        <v>301</v>
      </c>
      <c r="J59" s="32">
        <f>0</f>
      </c>
      <c s="32">
        <f>0</f>
      </c>
      <c s="32">
        <f>0+L60+L64+L68</f>
      </c>
      <c s="32">
        <f>0+M60+M64+M68</f>
      </c>
    </row>
    <row r="60" spans="1:16" ht="12.75">
      <c r="A60" t="s">
        <v>50</v>
      </c>
      <c s="34" t="s">
        <v>203</v>
      </c>
      <c s="34" t="s">
        <v>302</v>
      </c>
      <c s="35" t="s">
        <v>5</v>
      </c>
      <c s="6" t="s">
        <v>303</v>
      </c>
      <c s="36" t="s">
        <v>288</v>
      </c>
      <c s="37">
        <v>10187.5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252</v>
      </c>
      <c>
        <f>(M60*21)/100</f>
      </c>
      <c t="s">
        <v>28</v>
      </c>
    </row>
    <row r="61" spans="1:5" ht="12.75">
      <c r="A61" s="35" t="s">
        <v>55</v>
      </c>
      <c r="E61" s="39" t="s">
        <v>304</v>
      </c>
    </row>
    <row r="62" spans="1:5" ht="25.5">
      <c r="A62" s="35" t="s">
        <v>57</v>
      </c>
      <c r="E62" s="40" t="s">
        <v>305</v>
      </c>
    </row>
    <row r="63" spans="1:5" ht="102">
      <c r="A63" t="s">
        <v>59</v>
      </c>
      <c r="E63" s="39" t="s">
        <v>306</v>
      </c>
    </row>
    <row r="64" spans="1:16" ht="12.75">
      <c r="A64" t="s">
        <v>50</v>
      </c>
      <c s="34" t="s">
        <v>209</v>
      </c>
      <c s="34" t="s">
        <v>307</v>
      </c>
      <c s="35" t="s">
        <v>5</v>
      </c>
      <c s="6" t="s">
        <v>308</v>
      </c>
      <c s="36" t="s">
        <v>288</v>
      </c>
      <c s="37">
        <v>1200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252</v>
      </c>
      <c>
        <f>(M64*21)/100</f>
      </c>
      <c t="s">
        <v>28</v>
      </c>
    </row>
    <row r="65" spans="1:5" ht="12.75">
      <c r="A65" s="35" t="s">
        <v>55</v>
      </c>
      <c r="E65" s="39" t="s">
        <v>309</v>
      </c>
    </row>
    <row r="66" spans="1:5" ht="12.75">
      <c r="A66" s="35" t="s">
        <v>57</v>
      </c>
      <c r="E66" s="40" t="s">
        <v>310</v>
      </c>
    </row>
    <row r="67" spans="1:5" ht="102">
      <c r="A67" t="s">
        <v>59</v>
      </c>
      <c r="E67" s="39" t="s">
        <v>306</v>
      </c>
    </row>
    <row r="68" spans="1:16" ht="12.75">
      <c r="A68" t="s">
        <v>50</v>
      </c>
      <c s="34" t="s">
        <v>311</v>
      </c>
      <c s="34" t="s">
        <v>312</v>
      </c>
      <c s="35" t="s">
        <v>5</v>
      </c>
      <c s="6" t="s">
        <v>313</v>
      </c>
      <c s="36" t="s">
        <v>288</v>
      </c>
      <c s="37">
        <v>3230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54</v>
      </c>
      <c>
        <f>(M68*21)/100</f>
      </c>
      <c t="s">
        <v>28</v>
      </c>
    </row>
    <row r="69" spans="1:5" ht="51">
      <c r="A69" s="35" t="s">
        <v>55</v>
      </c>
      <c r="E69" s="39" t="s">
        <v>314</v>
      </c>
    </row>
    <row r="70" spans="1:5" ht="12.75">
      <c r="A70" s="35" t="s">
        <v>57</v>
      </c>
      <c r="E70" s="40" t="s">
        <v>315</v>
      </c>
    </row>
    <row r="71" spans="1:5" ht="102">
      <c r="A71" t="s">
        <v>59</v>
      </c>
      <c r="E71" s="39" t="s">
        <v>316</v>
      </c>
    </row>
    <row r="72" spans="1:13" ht="12.75">
      <c r="A72" t="s">
        <v>47</v>
      </c>
      <c r="C72" s="31" t="s">
        <v>26</v>
      </c>
      <c r="E72" s="33" t="s">
        <v>317</v>
      </c>
      <c r="J72" s="32">
        <f>0</f>
      </c>
      <c s="32">
        <f>0</f>
      </c>
      <c s="32">
        <f>0+L73</f>
      </c>
      <c s="32">
        <f>0+M73</f>
      </c>
    </row>
    <row r="73" spans="1:16" ht="25.5">
      <c r="A73" t="s">
        <v>50</v>
      </c>
      <c s="34" t="s">
        <v>215</v>
      </c>
      <c s="34" t="s">
        <v>318</v>
      </c>
      <c s="35" t="s">
        <v>5</v>
      </c>
      <c s="6" t="s">
        <v>319</v>
      </c>
      <c s="36" t="s">
        <v>130</v>
      </c>
      <c s="37">
        <v>12.6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252</v>
      </c>
      <c>
        <f>(M73*21)/100</f>
      </c>
      <c t="s">
        <v>28</v>
      </c>
    </row>
    <row r="74" spans="1:5" ht="25.5">
      <c r="A74" s="35" t="s">
        <v>55</v>
      </c>
      <c r="E74" s="39" t="s">
        <v>320</v>
      </c>
    </row>
    <row r="75" spans="1:5" ht="12.75">
      <c r="A75" s="35" t="s">
        <v>57</v>
      </c>
      <c r="E75" s="40" t="s">
        <v>321</v>
      </c>
    </row>
    <row r="76" spans="1:5" ht="409.5">
      <c r="A76" t="s">
        <v>59</v>
      </c>
      <c r="E76" s="39" t="s">
        <v>322</v>
      </c>
    </row>
    <row r="77" spans="1:13" ht="12.75">
      <c r="A77" t="s">
        <v>47</v>
      </c>
      <c r="C77" s="31" t="s">
        <v>70</v>
      </c>
      <c r="E77" s="33" t="s">
        <v>323</v>
      </c>
      <c r="J77" s="32">
        <f>0</f>
      </c>
      <c s="32">
        <f>0</f>
      </c>
      <c s="32">
        <f>0+L78+L82+L86+L90</f>
      </c>
      <c s="32">
        <f>0+M78+M82+M86+M90</f>
      </c>
    </row>
    <row r="78" spans="1:16" ht="12.75">
      <c r="A78" t="s">
        <v>50</v>
      </c>
      <c s="34" t="s">
        <v>324</v>
      </c>
      <c s="34" t="s">
        <v>325</v>
      </c>
      <c s="35" t="s">
        <v>5</v>
      </c>
      <c s="6" t="s">
        <v>326</v>
      </c>
      <c s="36" t="s">
        <v>130</v>
      </c>
      <c s="37">
        <v>546.525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252</v>
      </c>
      <c>
        <f>(M78*21)/100</f>
      </c>
      <c t="s">
        <v>28</v>
      </c>
    </row>
    <row r="79" spans="1:5" ht="38.25">
      <c r="A79" s="35" t="s">
        <v>55</v>
      </c>
      <c r="E79" s="39" t="s">
        <v>327</v>
      </c>
    </row>
    <row r="80" spans="1:5" ht="12.75">
      <c r="A80" s="35" t="s">
        <v>57</v>
      </c>
      <c r="E80" s="40" t="s">
        <v>328</v>
      </c>
    </row>
    <row r="81" spans="1:5" ht="369.75">
      <c r="A81" t="s">
        <v>59</v>
      </c>
      <c r="E81" s="39" t="s">
        <v>329</v>
      </c>
    </row>
    <row r="82" spans="1:16" ht="12.75">
      <c r="A82" t="s">
        <v>50</v>
      </c>
      <c s="34" t="s">
        <v>330</v>
      </c>
      <c s="34" t="s">
        <v>331</v>
      </c>
      <c s="35" t="s">
        <v>5</v>
      </c>
      <c s="6" t="s">
        <v>332</v>
      </c>
      <c s="36" t="s">
        <v>130</v>
      </c>
      <c s="37">
        <v>1.919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252</v>
      </c>
      <c>
        <f>(M82*21)/100</f>
      </c>
      <c t="s">
        <v>28</v>
      </c>
    </row>
    <row r="83" spans="1:5" ht="51">
      <c r="A83" s="35" t="s">
        <v>55</v>
      </c>
      <c r="E83" s="39" t="s">
        <v>333</v>
      </c>
    </row>
    <row r="84" spans="1:5" ht="38.25">
      <c r="A84" s="35" t="s">
        <v>57</v>
      </c>
      <c r="E84" s="40" t="s">
        <v>334</v>
      </c>
    </row>
    <row r="85" spans="1:5" ht="369.75">
      <c r="A85" t="s">
        <v>59</v>
      </c>
      <c r="E85" s="39" t="s">
        <v>329</v>
      </c>
    </row>
    <row r="86" spans="1:16" ht="12.75">
      <c r="A86" t="s">
        <v>50</v>
      </c>
      <c s="34" t="s">
        <v>89</v>
      </c>
      <c s="34" t="s">
        <v>335</v>
      </c>
      <c s="35" t="s">
        <v>5</v>
      </c>
      <c s="6" t="s">
        <v>336</v>
      </c>
      <c s="36" t="s">
        <v>130</v>
      </c>
      <c s="37">
        <v>0.52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252</v>
      </c>
      <c>
        <f>(M86*21)/100</f>
      </c>
      <c t="s">
        <v>28</v>
      </c>
    </row>
    <row r="87" spans="1:5" ht="12.75">
      <c r="A87" s="35" t="s">
        <v>55</v>
      </c>
      <c r="E87" s="39" t="s">
        <v>337</v>
      </c>
    </row>
    <row r="88" spans="1:5" ht="12.75">
      <c r="A88" s="35" t="s">
        <v>57</v>
      </c>
      <c r="E88" s="40" t="s">
        <v>338</v>
      </c>
    </row>
    <row r="89" spans="1:5" ht="369.75">
      <c r="A89" t="s">
        <v>59</v>
      </c>
      <c r="E89" s="39" t="s">
        <v>329</v>
      </c>
    </row>
    <row r="90" spans="1:16" ht="12.75">
      <c r="A90" t="s">
        <v>50</v>
      </c>
      <c s="34" t="s">
        <v>98</v>
      </c>
      <c s="34" t="s">
        <v>339</v>
      </c>
      <c s="35" t="s">
        <v>5</v>
      </c>
      <c s="6" t="s">
        <v>340</v>
      </c>
      <c s="36" t="s">
        <v>130</v>
      </c>
      <c s="37">
        <v>1.04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252</v>
      </c>
      <c>
        <f>(M90*21)/100</f>
      </c>
      <c t="s">
        <v>28</v>
      </c>
    </row>
    <row r="91" spans="1:5" ht="38.25">
      <c r="A91" s="35" t="s">
        <v>55</v>
      </c>
      <c r="E91" s="39" t="s">
        <v>341</v>
      </c>
    </row>
    <row r="92" spans="1:5" ht="12.75">
      <c r="A92" s="35" t="s">
        <v>57</v>
      </c>
      <c r="E92" s="40" t="s">
        <v>342</v>
      </c>
    </row>
    <row r="93" spans="1:5" ht="102">
      <c r="A93" t="s">
        <v>59</v>
      </c>
      <c r="E93" s="39" t="s">
        <v>343</v>
      </c>
    </row>
    <row r="94" spans="1:13" ht="12.75">
      <c r="A94" t="s">
        <v>47</v>
      </c>
      <c r="C94" s="31" t="s">
        <v>75</v>
      </c>
      <c r="E94" s="33" t="s">
        <v>344</v>
      </c>
      <c r="J94" s="32">
        <f>0</f>
      </c>
      <c s="32">
        <f>0</f>
      </c>
      <c s="32">
        <f>0+L95+L99+L103</f>
      </c>
      <c s="32">
        <f>0+M95+M99+M103</f>
      </c>
    </row>
    <row r="95" spans="1:16" ht="25.5">
      <c r="A95" t="s">
        <v>50</v>
      </c>
      <c s="34" t="s">
        <v>104</v>
      </c>
      <c s="34" t="s">
        <v>345</v>
      </c>
      <c s="35" t="s">
        <v>5</v>
      </c>
      <c s="6" t="s">
        <v>346</v>
      </c>
      <c s="36" t="s">
        <v>130</v>
      </c>
      <c s="37">
        <v>625.25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252</v>
      </c>
      <c>
        <f>(M95*21)/100</f>
      </c>
      <c t="s">
        <v>28</v>
      </c>
    </row>
    <row r="96" spans="1:5" ht="12.75">
      <c r="A96" s="35" t="s">
        <v>55</v>
      </c>
      <c r="E96" s="39" t="s">
        <v>347</v>
      </c>
    </row>
    <row r="97" spans="1:5" ht="25.5">
      <c r="A97" s="35" t="s">
        <v>57</v>
      </c>
      <c r="E97" s="40" t="s">
        <v>348</v>
      </c>
    </row>
    <row r="98" spans="1:5" ht="293.25">
      <c r="A98" t="s">
        <v>59</v>
      </c>
      <c r="E98" s="39" t="s">
        <v>349</v>
      </c>
    </row>
    <row r="99" spans="1:16" ht="25.5">
      <c r="A99" t="s">
        <v>50</v>
      </c>
      <c s="34" t="s">
        <v>110</v>
      </c>
      <c s="34" t="s">
        <v>350</v>
      </c>
      <c s="35" t="s">
        <v>5</v>
      </c>
      <c s="6" t="s">
        <v>351</v>
      </c>
      <c s="36" t="s">
        <v>130</v>
      </c>
      <c s="37">
        <v>922.5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252</v>
      </c>
      <c>
        <f>(M99*21)/100</f>
      </c>
      <c t="s">
        <v>28</v>
      </c>
    </row>
    <row r="100" spans="1:5" ht="38.25">
      <c r="A100" s="35" t="s">
        <v>55</v>
      </c>
      <c r="E100" s="39" t="s">
        <v>352</v>
      </c>
    </row>
    <row r="101" spans="1:5" ht="25.5">
      <c r="A101" s="35" t="s">
        <v>57</v>
      </c>
      <c r="E101" s="40" t="s">
        <v>353</v>
      </c>
    </row>
    <row r="102" spans="1:5" ht="344.25">
      <c r="A102" t="s">
        <v>59</v>
      </c>
      <c r="E102" s="39" t="s">
        <v>354</v>
      </c>
    </row>
    <row r="103" spans="1:16" ht="25.5">
      <c r="A103" t="s">
        <v>50</v>
      </c>
      <c s="34" t="s">
        <v>115</v>
      </c>
      <c s="34" t="s">
        <v>355</v>
      </c>
      <c s="35" t="s">
        <v>5</v>
      </c>
      <c s="6" t="s">
        <v>356</v>
      </c>
      <c s="36" t="s">
        <v>288</v>
      </c>
      <c s="37">
        <v>600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252</v>
      </c>
      <c>
        <f>(M103*21)/100</f>
      </c>
      <c t="s">
        <v>28</v>
      </c>
    </row>
    <row r="104" spans="1:5" ht="25.5">
      <c r="A104" s="35" t="s">
        <v>55</v>
      </c>
      <c r="E104" s="39" t="s">
        <v>357</v>
      </c>
    </row>
    <row r="105" spans="1:5" ht="25.5">
      <c r="A105" s="35" t="s">
        <v>57</v>
      </c>
      <c r="E105" s="40" t="s">
        <v>358</v>
      </c>
    </row>
    <row r="106" spans="1:5" ht="178.5">
      <c r="A106" t="s">
        <v>59</v>
      </c>
      <c r="E106" s="39" t="s">
        <v>359</v>
      </c>
    </row>
    <row r="107" spans="1:13" ht="12.75">
      <c r="A107" t="s">
        <v>47</v>
      </c>
      <c r="C107" s="31" t="s">
        <v>175</v>
      </c>
      <c r="E107" s="33" t="s">
        <v>360</v>
      </c>
      <c r="J107" s="32">
        <f>0</f>
      </c>
      <c s="32">
        <f>0</f>
      </c>
      <c s="32">
        <f>0+L108+L112+L116+L120+L124</f>
      </c>
      <c s="32">
        <f>0+M108+M112+M116+M120+M124</f>
      </c>
    </row>
    <row r="108" spans="1:16" ht="12.75">
      <c r="A108" t="s">
        <v>50</v>
      </c>
      <c s="34" t="s">
        <v>120</v>
      </c>
      <c s="34" t="s">
        <v>361</v>
      </c>
      <c s="35" t="s">
        <v>5</v>
      </c>
      <c s="6" t="s">
        <v>362</v>
      </c>
      <c s="36" t="s">
        <v>141</v>
      </c>
      <c s="37">
        <v>282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252</v>
      </c>
      <c>
        <f>(M108*21)/100</f>
      </c>
      <c t="s">
        <v>28</v>
      </c>
    </row>
    <row r="109" spans="1:5" ht="12.75">
      <c r="A109" s="35" t="s">
        <v>55</v>
      </c>
      <c r="E109" s="39" t="s">
        <v>5</v>
      </c>
    </row>
    <row r="110" spans="1:5" ht="12.75">
      <c r="A110" s="35" t="s">
        <v>57</v>
      </c>
      <c r="E110" s="40" t="s">
        <v>363</v>
      </c>
    </row>
    <row r="111" spans="1:5" ht="242.25">
      <c r="A111" t="s">
        <v>59</v>
      </c>
      <c r="E111" s="39" t="s">
        <v>364</v>
      </c>
    </row>
    <row r="112" spans="1:16" ht="12.75">
      <c r="A112" t="s">
        <v>50</v>
      </c>
      <c s="34" t="s">
        <v>138</v>
      </c>
      <c s="34" t="s">
        <v>365</v>
      </c>
      <c s="35" t="s">
        <v>5</v>
      </c>
      <c s="6" t="s">
        <v>366</v>
      </c>
      <c s="36" t="s">
        <v>141</v>
      </c>
      <c s="37">
        <v>61.645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252</v>
      </c>
      <c>
        <f>(M112*21)/100</f>
      </c>
      <c t="s">
        <v>28</v>
      </c>
    </row>
    <row r="113" spans="1:5" ht="12.75">
      <c r="A113" s="35" t="s">
        <v>55</v>
      </c>
      <c r="E113" s="39" t="s">
        <v>5</v>
      </c>
    </row>
    <row r="114" spans="1:5" ht="12.75">
      <c r="A114" s="35" t="s">
        <v>57</v>
      </c>
      <c r="E114" s="40" t="s">
        <v>367</v>
      </c>
    </row>
    <row r="115" spans="1:5" ht="242.25">
      <c r="A115" t="s">
        <v>59</v>
      </c>
      <c r="E115" s="39" t="s">
        <v>364</v>
      </c>
    </row>
    <row r="116" spans="1:16" ht="12.75">
      <c r="A116" t="s">
        <v>50</v>
      </c>
      <c s="34" t="s">
        <v>222</v>
      </c>
      <c s="34" t="s">
        <v>368</v>
      </c>
      <c s="35" t="s">
        <v>5</v>
      </c>
      <c s="6" t="s">
        <v>369</v>
      </c>
      <c s="36" t="s">
        <v>141</v>
      </c>
      <c s="37">
        <v>40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252</v>
      </c>
      <c>
        <f>(M116*21)/100</f>
      </c>
      <c t="s">
        <v>28</v>
      </c>
    </row>
    <row r="117" spans="1:5" ht="12.75">
      <c r="A117" s="35" t="s">
        <v>55</v>
      </c>
      <c r="E117" s="39" t="s">
        <v>370</v>
      </c>
    </row>
    <row r="118" spans="1:5" ht="12.75">
      <c r="A118" s="35" t="s">
        <v>57</v>
      </c>
      <c r="E118" s="40" t="s">
        <v>371</v>
      </c>
    </row>
    <row r="119" spans="1:5" ht="242.25">
      <c r="A119" t="s">
        <v>59</v>
      </c>
      <c r="E119" s="39" t="s">
        <v>364</v>
      </c>
    </row>
    <row r="120" spans="1:16" ht="12.75">
      <c r="A120" t="s">
        <v>50</v>
      </c>
      <c s="34" t="s">
        <v>227</v>
      </c>
      <c s="34" t="s">
        <v>372</v>
      </c>
      <c s="35" t="s">
        <v>5</v>
      </c>
      <c s="6" t="s">
        <v>373</v>
      </c>
      <c s="36" t="s">
        <v>53</v>
      </c>
      <c s="37">
        <v>18</v>
      </c>
      <c s="36">
        <v>0</v>
      </c>
      <c s="36">
        <f>ROUND(G120*H120,6)</f>
      </c>
      <c r="L120" s="38">
        <v>0</v>
      </c>
      <c s="32">
        <f>ROUND(ROUND(L120,2)*ROUND(G120,3),2)</f>
      </c>
      <c s="36" t="s">
        <v>252</v>
      </c>
      <c>
        <f>(M120*21)/100</f>
      </c>
      <c t="s">
        <v>28</v>
      </c>
    </row>
    <row r="121" spans="1:5" ht="12.75">
      <c r="A121" s="35" t="s">
        <v>55</v>
      </c>
      <c r="E121" s="39" t="s">
        <v>374</v>
      </c>
    </row>
    <row r="122" spans="1:5" ht="38.25">
      <c r="A122" s="35" t="s">
        <v>57</v>
      </c>
      <c r="E122" s="40" t="s">
        <v>375</v>
      </c>
    </row>
    <row r="123" spans="1:5" ht="89.25">
      <c r="A123" t="s">
        <v>59</v>
      </c>
      <c r="E123" s="39" t="s">
        <v>376</v>
      </c>
    </row>
    <row r="124" spans="1:16" ht="12.75">
      <c r="A124" t="s">
        <v>50</v>
      </c>
      <c s="34" t="s">
        <v>377</v>
      </c>
      <c s="34" t="s">
        <v>378</v>
      </c>
      <c s="35" t="s">
        <v>5</v>
      </c>
      <c s="6" t="s">
        <v>379</v>
      </c>
      <c s="36" t="s">
        <v>53</v>
      </c>
      <c s="37">
        <v>3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252</v>
      </c>
      <c>
        <f>(M124*21)/100</f>
      </c>
      <c t="s">
        <v>28</v>
      </c>
    </row>
    <row r="125" spans="1:5" ht="25.5">
      <c r="A125" s="35" t="s">
        <v>55</v>
      </c>
      <c r="E125" s="39" t="s">
        <v>380</v>
      </c>
    </row>
    <row r="126" spans="1:5" ht="12.75">
      <c r="A126" s="35" t="s">
        <v>57</v>
      </c>
      <c r="E126" s="40" t="s">
        <v>381</v>
      </c>
    </row>
    <row r="127" spans="1:5" ht="12.75">
      <c r="A127" t="s">
        <v>59</v>
      </c>
      <c r="E127" s="39" t="s">
        <v>382</v>
      </c>
    </row>
    <row r="128" spans="1:13" ht="12.75">
      <c r="A128" t="s">
        <v>47</v>
      </c>
      <c r="C128" s="31" t="s">
        <v>270</v>
      </c>
      <c r="E128" s="33" t="s">
        <v>383</v>
      </c>
      <c r="J128" s="32">
        <f>0</f>
      </c>
      <c s="32">
        <f>0</f>
      </c>
      <c s="32">
        <f>0+L129+L133+L137+L141+L145+L149+L153</f>
      </c>
      <c s="32">
        <f>0+M129+M133+M137+M141+M145+M149+M153</f>
      </c>
    </row>
    <row r="129" spans="1:16" ht="12.75">
      <c r="A129" t="s">
        <v>50</v>
      </c>
      <c s="34" t="s">
        <v>384</v>
      </c>
      <c s="34" t="s">
        <v>385</v>
      </c>
      <c s="35" t="s">
        <v>5</v>
      </c>
      <c s="6" t="s">
        <v>386</v>
      </c>
      <c s="36" t="s">
        <v>141</v>
      </c>
      <c s="37">
        <v>238.8</v>
      </c>
      <c s="36">
        <v>0</v>
      </c>
      <c s="36">
        <f>ROUND(G129*H129,6)</f>
      </c>
      <c r="L129" s="38">
        <v>0</v>
      </c>
      <c s="32">
        <f>ROUND(ROUND(L129,2)*ROUND(G129,3),2)</f>
      </c>
      <c s="36" t="s">
        <v>252</v>
      </c>
      <c>
        <f>(M129*21)/100</f>
      </c>
      <c t="s">
        <v>28</v>
      </c>
    </row>
    <row r="130" spans="1:5" ht="25.5">
      <c r="A130" s="35" t="s">
        <v>55</v>
      </c>
      <c r="E130" s="39" t="s">
        <v>387</v>
      </c>
    </row>
    <row r="131" spans="1:5" ht="51">
      <c r="A131" s="35" t="s">
        <v>57</v>
      </c>
      <c r="E131" s="40" t="s">
        <v>388</v>
      </c>
    </row>
    <row r="132" spans="1:5" ht="89.25">
      <c r="A132" t="s">
        <v>59</v>
      </c>
      <c r="E132" s="39" t="s">
        <v>389</v>
      </c>
    </row>
    <row r="133" spans="1:16" ht="12.75">
      <c r="A133" t="s">
        <v>50</v>
      </c>
      <c s="34" t="s">
        <v>390</v>
      </c>
      <c s="34" t="s">
        <v>391</v>
      </c>
      <c s="35" t="s">
        <v>5</v>
      </c>
      <c s="6" t="s">
        <v>392</v>
      </c>
      <c s="36" t="s">
        <v>141</v>
      </c>
      <c s="37">
        <v>485</v>
      </c>
      <c s="36">
        <v>0</v>
      </c>
      <c s="36">
        <f>ROUND(G133*H133,6)</f>
      </c>
      <c r="L133" s="38">
        <v>0</v>
      </c>
      <c s="32">
        <f>ROUND(ROUND(L133,2)*ROUND(G133,3),2)</f>
      </c>
      <c s="36" t="s">
        <v>252</v>
      </c>
      <c>
        <f>(M133*21)/100</f>
      </c>
      <c t="s">
        <v>28</v>
      </c>
    </row>
    <row r="134" spans="1:5" ht="63.75">
      <c r="A134" s="35" t="s">
        <v>55</v>
      </c>
      <c r="E134" s="39" t="s">
        <v>393</v>
      </c>
    </row>
    <row r="135" spans="1:5" ht="12.75">
      <c r="A135" s="35" t="s">
        <v>57</v>
      </c>
      <c r="E135" s="40" t="s">
        <v>394</v>
      </c>
    </row>
    <row r="136" spans="1:5" ht="76.5">
      <c r="A136" t="s">
        <v>59</v>
      </c>
      <c r="E136" s="39" t="s">
        <v>395</v>
      </c>
    </row>
    <row r="137" spans="1:16" ht="12.75">
      <c r="A137" t="s">
        <v>50</v>
      </c>
      <c s="34" t="s">
        <v>396</v>
      </c>
      <c s="34" t="s">
        <v>397</v>
      </c>
      <c s="35" t="s">
        <v>5</v>
      </c>
      <c s="6" t="s">
        <v>398</v>
      </c>
      <c s="36" t="s">
        <v>141</v>
      </c>
      <c s="37">
        <v>80</v>
      </c>
      <c s="36">
        <v>0</v>
      </c>
      <c s="36">
        <f>ROUND(G137*H137,6)</f>
      </c>
      <c r="L137" s="38">
        <v>0</v>
      </c>
      <c s="32">
        <f>ROUND(ROUND(L137,2)*ROUND(G137,3),2)</f>
      </c>
      <c s="36" t="s">
        <v>252</v>
      </c>
      <c>
        <f>(M137*21)/100</f>
      </c>
      <c t="s">
        <v>28</v>
      </c>
    </row>
    <row r="138" spans="1:5" ht="63.75">
      <c r="A138" s="35" t="s">
        <v>55</v>
      </c>
      <c r="E138" s="39" t="s">
        <v>399</v>
      </c>
    </row>
    <row r="139" spans="1:5" ht="12.75">
      <c r="A139" s="35" t="s">
        <v>57</v>
      </c>
      <c r="E139" s="40" t="s">
        <v>400</v>
      </c>
    </row>
    <row r="140" spans="1:5" ht="76.5">
      <c r="A140" t="s">
        <v>59</v>
      </c>
      <c r="E140" s="39" t="s">
        <v>395</v>
      </c>
    </row>
    <row r="141" spans="1:16" ht="12.75">
      <c r="A141" t="s">
        <v>50</v>
      </c>
      <c s="34" t="s">
        <v>401</v>
      </c>
      <c s="34" t="s">
        <v>402</v>
      </c>
      <c s="35" t="s">
        <v>5</v>
      </c>
      <c s="6" t="s">
        <v>403</v>
      </c>
      <c s="36" t="s">
        <v>130</v>
      </c>
      <c s="37">
        <v>223.6</v>
      </c>
      <c s="36">
        <v>0</v>
      </c>
      <c s="36">
        <f>ROUND(G141*H141,6)</f>
      </c>
      <c r="L141" s="38">
        <v>0</v>
      </c>
      <c s="32">
        <f>ROUND(ROUND(L141,2)*ROUND(G141,3),2)</f>
      </c>
      <c s="36" t="s">
        <v>252</v>
      </c>
      <c>
        <f>(M141*21)/100</f>
      </c>
      <c t="s">
        <v>28</v>
      </c>
    </row>
    <row r="142" spans="1:5" ht="12.75">
      <c r="A142" s="35" t="s">
        <v>55</v>
      </c>
      <c r="E142" s="39" t="s">
        <v>404</v>
      </c>
    </row>
    <row r="143" spans="1:5" ht="12.75">
      <c r="A143" s="35" t="s">
        <v>57</v>
      </c>
      <c r="E143" s="40" t="s">
        <v>405</v>
      </c>
    </row>
    <row r="144" spans="1:5" ht="102">
      <c r="A144" t="s">
        <v>59</v>
      </c>
      <c r="E144" s="39" t="s">
        <v>406</v>
      </c>
    </row>
    <row r="145" spans="1:16" ht="12.75">
      <c r="A145" t="s">
        <v>50</v>
      </c>
      <c s="34" t="s">
        <v>407</v>
      </c>
      <c s="34" t="s">
        <v>408</v>
      </c>
      <c s="35" t="s">
        <v>5</v>
      </c>
      <c s="6" t="s">
        <v>409</v>
      </c>
      <c s="36" t="s">
        <v>141</v>
      </c>
      <c s="37">
        <v>6</v>
      </c>
      <c s="36">
        <v>0</v>
      </c>
      <c s="36">
        <f>ROUND(G145*H145,6)</f>
      </c>
      <c r="L145" s="38">
        <v>0</v>
      </c>
      <c s="32">
        <f>ROUND(ROUND(L145,2)*ROUND(G145,3),2)</f>
      </c>
      <c s="36" t="s">
        <v>54</v>
      </c>
      <c>
        <f>(M145*21)/100</f>
      </c>
      <c t="s">
        <v>28</v>
      </c>
    </row>
    <row r="146" spans="1:5" ht="38.25">
      <c r="A146" s="35" t="s">
        <v>55</v>
      </c>
      <c r="E146" s="39" t="s">
        <v>410</v>
      </c>
    </row>
    <row r="147" spans="1:5" ht="12.75">
      <c r="A147" s="35" t="s">
        <v>57</v>
      </c>
      <c r="E147" s="40" t="s">
        <v>411</v>
      </c>
    </row>
    <row r="148" spans="1:5" ht="76.5">
      <c r="A148" t="s">
        <v>59</v>
      </c>
      <c r="E148" s="39" t="s">
        <v>412</v>
      </c>
    </row>
    <row r="149" spans="1:16" ht="12.75">
      <c r="A149" t="s">
        <v>50</v>
      </c>
      <c s="34" t="s">
        <v>413</v>
      </c>
      <c s="34" t="s">
        <v>414</v>
      </c>
      <c s="35" t="s">
        <v>5</v>
      </c>
      <c s="6" t="s">
        <v>415</v>
      </c>
      <c s="36" t="s">
        <v>141</v>
      </c>
      <c s="37">
        <v>302.5</v>
      </c>
      <c s="36">
        <v>0</v>
      </c>
      <c s="36">
        <f>ROUND(G149*H149,6)</f>
      </c>
      <c r="L149" s="38">
        <v>0</v>
      </c>
      <c s="32">
        <f>ROUND(ROUND(L149,2)*ROUND(G149,3),2)</f>
      </c>
      <c s="36" t="s">
        <v>54</v>
      </c>
      <c>
        <f>(M149*21)/100</f>
      </c>
      <c t="s">
        <v>28</v>
      </c>
    </row>
    <row r="150" spans="1:5" ht="51">
      <c r="A150" s="35" t="s">
        <v>55</v>
      </c>
      <c r="E150" s="39" t="s">
        <v>416</v>
      </c>
    </row>
    <row r="151" spans="1:5" ht="12.75">
      <c r="A151" s="35" t="s">
        <v>57</v>
      </c>
      <c r="E151" s="40" t="s">
        <v>417</v>
      </c>
    </row>
    <row r="152" spans="1:5" ht="76.5">
      <c r="A152" t="s">
        <v>59</v>
      </c>
      <c r="E152" s="39" t="s">
        <v>395</v>
      </c>
    </row>
    <row r="153" spans="1:16" ht="12.75">
      <c r="A153" t="s">
        <v>50</v>
      </c>
      <c s="34" t="s">
        <v>418</v>
      </c>
      <c s="34" t="s">
        <v>408</v>
      </c>
      <c s="35" t="s">
        <v>4</v>
      </c>
      <c s="6" t="s">
        <v>409</v>
      </c>
      <c s="36" t="s">
        <v>141</v>
      </c>
      <c s="37">
        <v>95</v>
      </c>
      <c s="36">
        <v>0</v>
      </c>
      <c s="36">
        <f>ROUND(G153*H153,6)</f>
      </c>
      <c r="L153" s="38">
        <v>0</v>
      </c>
      <c s="32">
        <f>ROUND(ROUND(L153,2)*ROUND(G153,3),2)</f>
      </c>
      <c s="36" t="s">
        <v>54</v>
      </c>
      <c>
        <f>(M153*21)/100</f>
      </c>
      <c t="s">
        <v>28</v>
      </c>
    </row>
    <row r="154" spans="1:5" ht="12.75">
      <c r="A154" s="35" t="s">
        <v>55</v>
      </c>
      <c r="E154" s="39" t="s">
        <v>419</v>
      </c>
    </row>
    <row r="155" spans="1:5" ht="12.75">
      <c r="A155" s="35" t="s">
        <v>57</v>
      </c>
      <c r="E155" s="40" t="s">
        <v>420</v>
      </c>
    </row>
    <row r="156" spans="1:5" ht="76.5">
      <c r="A156" t="s">
        <v>59</v>
      </c>
      <c r="E156" s="39" t="s">
        <v>412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T7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421</v>
      </c>
      <c s="41">
        <f>Rekapitulace!C15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421</v>
      </c>
      <c r="E4" s="26" t="s">
        <v>422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COUNTIFS(L8:L69,"=0",A8:A69,"P")+COUNTIFS(L8:L69,"",A8:A69,"P")+SUM(Q8:Q69)</f>
      </c>
    </row>
    <row r="8" spans="1:13" ht="12.75">
      <c r="A8" t="s">
        <v>45</v>
      </c>
      <c r="C8" s="28" t="s">
        <v>425</v>
      </c>
      <c r="E8" s="30" t="s">
        <v>424</v>
      </c>
      <c r="J8" s="29">
        <f>0+J9+J14+J23+J32+J37+J54+J63+J68</f>
      </c>
      <c s="29">
        <f>0+K9+K14+K23+K32+K37+K54+K63+K68</f>
      </c>
      <c s="29">
        <f>0+L9+L14+L23+L32+L37+L54+L63+L68</f>
      </c>
      <c s="29">
        <f>0+M9+M14+M23+M32+M37+M54+M63+M68</f>
      </c>
    </row>
    <row r="9" spans="1:13" ht="12.75">
      <c r="A9" t="s">
        <v>47</v>
      </c>
      <c r="C9" s="31" t="s">
        <v>87</v>
      </c>
      <c r="E9" s="33" t="s">
        <v>88</v>
      </c>
      <c r="J9" s="32">
        <f>0</f>
      </c>
      <c s="32">
        <f>0</f>
      </c>
      <c s="32">
        <f>0+L10</f>
      </c>
      <c s="32">
        <f>0+M10</f>
      </c>
    </row>
    <row r="10" spans="1:16" ht="25.5">
      <c r="A10" t="s">
        <v>50</v>
      </c>
      <c s="34" t="s">
        <v>203</v>
      </c>
      <c s="34" t="s">
        <v>235</v>
      </c>
      <c s="35" t="s">
        <v>236</v>
      </c>
      <c s="6" t="s">
        <v>426</v>
      </c>
      <c s="36" t="s">
        <v>93</v>
      </c>
      <c s="37">
        <v>194.726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238</v>
      </c>
      <c>
        <f>(M10*21)/100</f>
      </c>
      <c t="s">
        <v>28</v>
      </c>
    </row>
    <row r="11" spans="1:5" ht="63.75">
      <c r="A11" s="35" t="s">
        <v>55</v>
      </c>
      <c r="E11" s="39" t="s">
        <v>239</v>
      </c>
    </row>
    <row r="12" spans="1:5" ht="12.75">
      <c r="A12" s="35" t="s">
        <v>57</v>
      </c>
      <c r="E12" s="40" t="s">
        <v>427</v>
      </c>
    </row>
    <row r="13" spans="1:5" ht="127.5">
      <c r="A13" t="s">
        <v>59</v>
      </c>
      <c r="E13" s="39" t="s">
        <v>241</v>
      </c>
    </row>
    <row r="14" spans="1:13" ht="12.75">
      <c r="A14" t="s">
        <v>47</v>
      </c>
      <c r="C14" s="31" t="s">
        <v>4</v>
      </c>
      <c r="E14" s="33" t="s">
        <v>249</v>
      </c>
      <c r="J14" s="32">
        <f>0</f>
      </c>
      <c s="32">
        <f>0</f>
      </c>
      <c s="32">
        <f>0+L15+L19</f>
      </c>
      <c s="32">
        <f>0+M15+M19</f>
      </c>
    </row>
    <row r="15" spans="1:16" ht="12.75">
      <c r="A15" t="s">
        <v>50</v>
      </c>
      <c s="34" t="s">
        <v>4</v>
      </c>
      <c s="34" t="s">
        <v>428</v>
      </c>
      <c s="35" t="s">
        <v>5</v>
      </c>
      <c s="6" t="s">
        <v>429</v>
      </c>
      <c s="36" t="s">
        <v>130</v>
      </c>
      <c s="37">
        <v>108.181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252</v>
      </c>
      <c>
        <f>(M15*21)/100</f>
      </c>
      <c t="s">
        <v>28</v>
      </c>
    </row>
    <row r="16" spans="1:5" ht="12.75">
      <c r="A16" s="35" t="s">
        <v>55</v>
      </c>
      <c r="E16" s="39" t="s">
        <v>430</v>
      </c>
    </row>
    <row r="17" spans="1:5" ht="12.75">
      <c r="A17" s="35" t="s">
        <v>57</v>
      </c>
      <c r="E17" s="40" t="s">
        <v>431</v>
      </c>
    </row>
    <row r="18" spans="1:5" ht="318.75">
      <c r="A18" t="s">
        <v>59</v>
      </c>
      <c r="E18" s="39" t="s">
        <v>264</v>
      </c>
    </row>
    <row r="19" spans="1:16" ht="12.75">
      <c r="A19" t="s">
        <v>50</v>
      </c>
      <c s="34" t="s">
        <v>28</v>
      </c>
      <c s="34" t="s">
        <v>432</v>
      </c>
      <c s="35" t="s">
        <v>5</v>
      </c>
      <c s="6" t="s">
        <v>433</v>
      </c>
      <c s="36" t="s">
        <v>130</v>
      </c>
      <c s="37">
        <v>31.067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252</v>
      </c>
      <c>
        <f>(M19*21)/100</f>
      </c>
      <c t="s">
        <v>28</v>
      </c>
    </row>
    <row r="20" spans="1:5" ht="12.75">
      <c r="A20" s="35" t="s">
        <v>55</v>
      </c>
      <c r="E20" s="39" t="s">
        <v>434</v>
      </c>
    </row>
    <row r="21" spans="1:5" ht="12.75">
      <c r="A21" s="35" t="s">
        <v>57</v>
      </c>
      <c r="E21" s="40" t="s">
        <v>435</v>
      </c>
    </row>
    <row r="22" spans="1:5" ht="280.5">
      <c r="A22" t="s">
        <v>59</v>
      </c>
      <c r="E22" s="39" t="s">
        <v>436</v>
      </c>
    </row>
    <row r="23" spans="1:13" ht="12.75">
      <c r="A23" t="s">
        <v>47</v>
      </c>
      <c r="C23" s="31" t="s">
        <v>28</v>
      </c>
      <c r="E23" s="33" t="s">
        <v>301</v>
      </c>
      <c r="J23" s="32">
        <f>0</f>
      </c>
      <c s="32">
        <f>0</f>
      </c>
      <c s="32">
        <f>0+L24+L28</f>
      </c>
      <c s="32">
        <f>0+M24+M28</f>
      </c>
    </row>
    <row r="24" spans="1:16" ht="12.75">
      <c r="A24" t="s">
        <v>50</v>
      </c>
      <c s="34" t="s">
        <v>26</v>
      </c>
      <c s="34" t="s">
        <v>437</v>
      </c>
      <c s="35" t="s">
        <v>5</v>
      </c>
      <c s="6" t="s">
        <v>438</v>
      </c>
      <c s="36" t="s">
        <v>130</v>
      </c>
      <c s="37">
        <v>3.174</v>
      </c>
      <c s="36">
        <v>0</v>
      </c>
      <c s="36">
        <f>ROUND(G24*H24,6)</f>
      </c>
      <c r="L24" s="38">
        <v>0</v>
      </c>
      <c s="32">
        <f>ROUND(ROUND(L24,2)*ROUND(G24,3),2)</f>
      </c>
      <c s="36" t="s">
        <v>252</v>
      </c>
      <c>
        <f>(M24*21)/100</f>
      </c>
      <c t="s">
        <v>28</v>
      </c>
    </row>
    <row r="25" spans="1:5" ht="12.75">
      <c r="A25" s="35" t="s">
        <v>55</v>
      </c>
      <c r="E25" s="39" t="s">
        <v>439</v>
      </c>
    </row>
    <row r="26" spans="1:5" ht="12.75">
      <c r="A26" s="35" t="s">
        <v>57</v>
      </c>
      <c r="E26" s="40" t="s">
        <v>440</v>
      </c>
    </row>
    <row r="27" spans="1:5" ht="369.75">
      <c r="A27" t="s">
        <v>59</v>
      </c>
      <c r="E27" s="39" t="s">
        <v>441</v>
      </c>
    </row>
    <row r="28" spans="1:16" ht="12.75">
      <c r="A28" t="s">
        <v>50</v>
      </c>
      <c s="34" t="s">
        <v>70</v>
      </c>
      <c s="34" t="s">
        <v>442</v>
      </c>
      <c s="35" t="s">
        <v>5</v>
      </c>
      <c s="6" t="s">
        <v>443</v>
      </c>
      <c s="36" t="s">
        <v>93</v>
      </c>
      <c s="37">
        <v>0.837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252</v>
      </c>
      <c>
        <f>(M28*21)/100</f>
      </c>
      <c t="s">
        <v>28</v>
      </c>
    </row>
    <row r="29" spans="1:5" ht="38.25">
      <c r="A29" s="35" t="s">
        <v>55</v>
      </c>
      <c r="E29" s="39" t="s">
        <v>444</v>
      </c>
    </row>
    <row r="30" spans="1:5" ht="25.5">
      <c r="A30" s="35" t="s">
        <v>57</v>
      </c>
      <c r="E30" s="40" t="s">
        <v>445</v>
      </c>
    </row>
    <row r="31" spans="1:5" ht="267.75">
      <c r="A31" t="s">
        <v>59</v>
      </c>
      <c r="E31" s="39" t="s">
        <v>446</v>
      </c>
    </row>
    <row r="32" spans="1:13" ht="12.75">
      <c r="A32" t="s">
        <v>47</v>
      </c>
      <c r="C32" s="31" t="s">
        <v>26</v>
      </c>
      <c r="E32" s="33" t="s">
        <v>317</v>
      </c>
      <c r="J32" s="32">
        <f>0</f>
      </c>
      <c s="32">
        <f>0</f>
      </c>
      <c s="32">
        <f>0+L33</f>
      </c>
      <c s="32">
        <f>0+M33</f>
      </c>
    </row>
    <row r="33" spans="1:16" ht="25.5">
      <c r="A33" t="s">
        <v>50</v>
      </c>
      <c s="34" t="s">
        <v>75</v>
      </c>
      <c s="34" t="s">
        <v>318</v>
      </c>
      <c s="35" t="s">
        <v>5</v>
      </c>
      <c s="6" t="s">
        <v>319</v>
      </c>
      <c s="36" t="s">
        <v>130</v>
      </c>
      <c s="37">
        <v>6.3</v>
      </c>
      <c s="36">
        <v>0</v>
      </c>
      <c s="36">
        <f>ROUND(G33*H33,6)</f>
      </c>
      <c r="L33" s="38">
        <v>0</v>
      </c>
      <c s="32">
        <f>ROUND(ROUND(L33,2)*ROUND(G33,3),2)</f>
      </c>
      <c s="36" t="s">
        <v>252</v>
      </c>
      <c>
        <f>(M33*21)/100</f>
      </c>
      <c t="s">
        <v>28</v>
      </c>
    </row>
    <row r="34" spans="1:5" ht="38.25">
      <c r="A34" s="35" t="s">
        <v>55</v>
      </c>
      <c r="E34" s="39" t="s">
        <v>447</v>
      </c>
    </row>
    <row r="35" spans="1:5" ht="12.75">
      <c r="A35" s="35" t="s">
        <v>57</v>
      </c>
      <c r="E35" s="40" t="s">
        <v>448</v>
      </c>
    </row>
    <row r="36" spans="1:5" ht="409.5">
      <c r="A36" t="s">
        <v>59</v>
      </c>
      <c r="E36" s="39" t="s">
        <v>322</v>
      </c>
    </row>
    <row r="37" spans="1:13" ht="12.75">
      <c r="A37" t="s">
        <v>47</v>
      </c>
      <c r="C37" s="31" t="s">
        <v>70</v>
      </c>
      <c r="E37" s="33" t="s">
        <v>323</v>
      </c>
      <c r="J37" s="32">
        <f>0</f>
      </c>
      <c s="32">
        <f>0</f>
      </c>
      <c s="32">
        <f>0+L38+L42+L46+L50</f>
      </c>
      <c s="32">
        <f>0+M38+M42+M46+M50</f>
      </c>
    </row>
    <row r="38" spans="1:16" ht="12.75">
      <c r="A38" t="s">
        <v>50</v>
      </c>
      <c s="34" t="s">
        <v>27</v>
      </c>
      <c s="34" t="s">
        <v>331</v>
      </c>
      <c s="35" t="s">
        <v>5</v>
      </c>
      <c s="6" t="s">
        <v>332</v>
      </c>
      <c s="36" t="s">
        <v>130</v>
      </c>
      <c s="37">
        <v>2.597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252</v>
      </c>
      <c>
        <f>(M38*21)/100</f>
      </c>
      <c t="s">
        <v>28</v>
      </c>
    </row>
    <row r="39" spans="1:5" ht="12.75">
      <c r="A39" s="35" t="s">
        <v>55</v>
      </c>
      <c r="E39" s="39" t="s">
        <v>449</v>
      </c>
    </row>
    <row r="40" spans="1:5" ht="38.25">
      <c r="A40" s="35" t="s">
        <v>57</v>
      </c>
      <c r="E40" s="40" t="s">
        <v>450</v>
      </c>
    </row>
    <row r="41" spans="1:5" ht="369.75">
      <c r="A41" t="s">
        <v>59</v>
      </c>
      <c r="E41" s="39" t="s">
        <v>329</v>
      </c>
    </row>
    <row r="42" spans="1:16" ht="12.75">
      <c r="A42" t="s">
        <v>50</v>
      </c>
      <c s="34" t="s">
        <v>48</v>
      </c>
      <c s="34" t="s">
        <v>335</v>
      </c>
      <c s="35" t="s">
        <v>5</v>
      </c>
      <c s="6" t="s">
        <v>336</v>
      </c>
      <c s="36" t="s">
        <v>130</v>
      </c>
      <c s="37">
        <v>3.003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252</v>
      </c>
      <c>
        <f>(M42*21)/100</f>
      </c>
      <c t="s">
        <v>28</v>
      </c>
    </row>
    <row r="43" spans="1:5" ht="12.75">
      <c r="A43" s="35" t="s">
        <v>55</v>
      </c>
      <c r="E43" s="39" t="s">
        <v>337</v>
      </c>
    </row>
    <row r="44" spans="1:5" ht="89.25">
      <c r="A44" s="35" t="s">
        <v>57</v>
      </c>
      <c r="E44" s="40" t="s">
        <v>451</v>
      </c>
    </row>
    <row r="45" spans="1:5" ht="369.75">
      <c r="A45" t="s">
        <v>59</v>
      </c>
      <c r="E45" s="39" t="s">
        <v>329</v>
      </c>
    </row>
    <row r="46" spans="1:16" ht="12.75">
      <c r="A46" t="s">
        <v>50</v>
      </c>
      <c s="34" t="s">
        <v>175</v>
      </c>
      <c s="34" t="s">
        <v>452</v>
      </c>
      <c s="35" t="s">
        <v>5</v>
      </c>
      <c s="6" t="s">
        <v>453</v>
      </c>
      <c s="36" t="s">
        <v>93</v>
      </c>
      <c s="37">
        <v>0.368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252</v>
      </c>
      <c>
        <f>(M46*21)/100</f>
      </c>
      <c t="s">
        <v>28</v>
      </c>
    </row>
    <row r="47" spans="1:5" ht="38.25">
      <c r="A47" s="35" t="s">
        <v>55</v>
      </c>
      <c r="E47" s="39" t="s">
        <v>454</v>
      </c>
    </row>
    <row r="48" spans="1:5" ht="12.75">
      <c r="A48" s="35" t="s">
        <v>57</v>
      </c>
      <c r="E48" s="40" t="s">
        <v>455</v>
      </c>
    </row>
    <row r="49" spans="1:5" ht="178.5">
      <c r="A49" t="s">
        <v>59</v>
      </c>
      <c r="E49" s="39" t="s">
        <v>456</v>
      </c>
    </row>
    <row r="50" spans="1:16" ht="12.75">
      <c r="A50" t="s">
        <v>50</v>
      </c>
      <c s="34" t="s">
        <v>270</v>
      </c>
      <c s="34" t="s">
        <v>339</v>
      </c>
      <c s="35" t="s">
        <v>5</v>
      </c>
      <c s="6" t="s">
        <v>340</v>
      </c>
      <c s="36" t="s">
        <v>130</v>
      </c>
      <c s="37">
        <v>2.827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252</v>
      </c>
      <c>
        <f>(M50*21)/100</f>
      </c>
      <c t="s">
        <v>28</v>
      </c>
    </row>
    <row r="51" spans="1:5" ht="63.75">
      <c r="A51" s="35" t="s">
        <v>55</v>
      </c>
      <c r="E51" s="39" t="s">
        <v>457</v>
      </c>
    </row>
    <row r="52" spans="1:5" ht="51">
      <c r="A52" s="35" t="s">
        <v>57</v>
      </c>
      <c r="E52" s="40" t="s">
        <v>458</v>
      </c>
    </row>
    <row r="53" spans="1:5" ht="102">
      <c r="A53" t="s">
        <v>59</v>
      </c>
      <c r="E53" s="39" t="s">
        <v>343</v>
      </c>
    </row>
    <row r="54" spans="1:13" ht="12.75">
      <c r="A54" t="s">
        <v>47</v>
      </c>
      <c r="C54" s="31" t="s">
        <v>48</v>
      </c>
      <c r="E54" s="33" t="s">
        <v>49</v>
      </c>
      <c r="J54" s="32">
        <f>0</f>
      </c>
      <c s="32">
        <f>0</f>
      </c>
      <c s="32">
        <f>0+L55+L59</f>
      </c>
      <c s="32">
        <f>0+M55+M59</f>
      </c>
    </row>
    <row r="55" spans="1:16" ht="25.5">
      <c r="A55" t="s">
        <v>50</v>
      </c>
      <c s="34" t="s">
        <v>181</v>
      </c>
      <c s="34" t="s">
        <v>459</v>
      </c>
      <c s="35" t="s">
        <v>4</v>
      </c>
      <c s="6" t="s">
        <v>460</v>
      </c>
      <c s="36" t="s">
        <v>288</v>
      </c>
      <c s="37">
        <v>49.44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252</v>
      </c>
      <c>
        <f>(M55*21)/100</f>
      </c>
      <c t="s">
        <v>28</v>
      </c>
    </row>
    <row r="56" spans="1:5" ht="12.75">
      <c r="A56" s="35" t="s">
        <v>55</v>
      </c>
      <c r="E56" s="39" t="s">
        <v>461</v>
      </c>
    </row>
    <row r="57" spans="1:5" ht="51">
      <c r="A57" s="35" t="s">
        <v>57</v>
      </c>
      <c r="E57" s="40" t="s">
        <v>462</v>
      </c>
    </row>
    <row r="58" spans="1:5" ht="191.25">
      <c r="A58" t="s">
        <v>59</v>
      </c>
      <c r="E58" s="39" t="s">
        <v>463</v>
      </c>
    </row>
    <row r="59" spans="1:16" ht="25.5">
      <c r="A59" t="s">
        <v>50</v>
      </c>
      <c s="34" t="s">
        <v>186</v>
      </c>
      <c s="34" t="s">
        <v>459</v>
      </c>
      <c s="35" t="s">
        <v>28</v>
      </c>
      <c s="6" t="s">
        <v>460</v>
      </c>
      <c s="36" t="s">
        <v>288</v>
      </c>
      <c s="37">
        <v>98.88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252</v>
      </c>
      <c>
        <f>(M59*21)/100</f>
      </c>
      <c t="s">
        <v>28</v>
      </c>
    </row>
    <row r="60" spans="1:5" ht="12.75">
      <c r="A60" s="35" t="s">
        <v>55</v>
      </c>
      <c r="E60" s="39" t="s">
        <v>464</v>
      </c>
    </row>
    <row r="61" spans="1:5" ht="51">
      <c r="A61" s="35" t="s">
        <v>57</v>
      </c>
      <c r="E61" s="40" t="s">
        <v>465</v>
      </c>
    </row>
    <row r="62" spans="1:5" ht="191.25">
      <c r="A62" t="s">
        <v>59</v>
      </c>
      <c r="E62" s="39" t="s">
        <v>463</v>
      </c>
    </row>
    <row r="63" spans="1:13" ht="12.75">
      <c r="A63" t="s">
        <v>47</v>
      </c>
      <c r="C63" s="31" t="s">
        <v>175</v>
      </c>
      <c r="E63" s="33" t="s">
        <v>360</v>
      </c>
      <c r="J63" s="32">
        <f>0</f>
      </c>
      <c s="32">
        <f>0</f>
      </c>
      <c s="32">
        <f>0+L64</f>
      </c>
      <c s="32">
        <f>0+M64</f>
      </c>
    </row>
    <row r="64" spans="1:16" ht="12.75">
      <c r="A64" t="s">
        <v>50</v>
      </c>
      <c s="34" t="s">
        <v>191</v>
      </c>
      <c s="34" t="s">
        <v>378</v>
      </c>
      <c s="35" t="s">
        <v>5</v>
      </c>
      <c s="6" t="s">
        <v>379</v>
      </c>
      <c s="36" t="s">
        <v>53</v>
      </c>
      <c s="37">
        <v>2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252</v>
      </c>
      <c>
        <f>(M64*21)/100</f>
      </c>
      <c t="s">
        <v>28</v>
      </c>
    </row>
    <row r="65" spans="1:5" ht="38.25">
      <c r="A65" s="35" t="s">
        <v>55</v>
      </c>
      <c r="E65" s="39" t="s">
        <v>466</v>
      </c>
    </row>
    <row r="66" spans="1:5" ht="12.75">
      <c r="A66" s="35" t="s">
        <v>57</v>
      </c>
      <c r="E66" s="40" t="s">
        <v>467</v>
      </c>
    </row>
    <row r="67" spans="1:5" ht="12.75">
      <c r="A67" t="s">
        <v>59</v>
      </c>
      <c r="E67" s="39" t="s">
        <v>382</v>
      </c>
    </row>
    <row r="68" spans="1:13" ht="12.75">
      <c r="A68" t="s">
        <v>47</v>
      </c>
      <c r="C68" s="31" t="s">
        <v>270</v>
      </c>
      <c r="E68" s="33" t="s">
        <v>383</v>
      </c>
      <c r="J68" s="32">
        <f>0</f>
      </c>
      <c s="32">
        <f>0</f>
      </c>
      <c s="32">
        <f>0+L69</f>
      </c>
      <c s="32">
        <f>0+M69</f>
      </c>
    </row>
    <row r="69" spans="1:16" ht="12.75">
      <c r="A69" t="s">
        <v>50</v>
      </c>
      <c s="34" t="s">
        <v>197</v>
      </c>
      <c s="34" t="s">
        <v>468</v>
      </c>
      <c s="35" t="s">
        <v>469</v>
      </c>
      <c s="6" t="s">
        <v>470</v>
      </c>
      <c s="36" t="s">
        <v>141</v>
      </c>
      <c s="37">
        <v>5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238</v>
      </c>
      <c>
        <f>(M69*21)/100</f>
      </c>
      <c t="s">
        <v>28</v>
      </c>
    </row>
    <row r="70" spans="1:5" ht="38.25">
      <c r="A70" s="35" t="s">
        <v>55</v>
      </c>
      <c r="E70" s="39" t="s">
        <v>471</v>
      </c>
    </row>
    <row r="71" spans="1:5" ht="12.75">
      <c r="A71" s="35" t="s">
        <v>57</v>
      </c>
      <c r="E71" s="40" t="s">
        <v>472</v>
      </c>
    </row>
    <row r="72" spans="1:5" ht="63.75">
      <c r="A72" t="s">
        <v>59</v>
      </c>
      <c r="E72" s="39" t="s">
        <v>473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T11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421</v>
      </c>
      <c s="41">
        <f>Rekapitulace!C15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421</v>
      </c>
      <c r="E4" s="26" t="s">
        <v>422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COUNTIFS(L8:L115,"=0",A8:A115,"P")+COUNTIFS(L8:L115,"",A8:A115,"P")+SUM(Q8:Q115)</f>
      </c>
    </row>
    <row r="8" spans="1:13" ht="12.75">
      <c r="A8" t="s">
        <v>45</v>
      </c>
      <c r="C8" s="28" t="s">
        <v>476</v>
      </c>
      <c r="E8" s="30" t="s">
        <v>475</v>
      </c>
      <c r="J8" s="29">
        <f>0+J9+J18+J43+J84+J93+J102</f>
      </c>
      <c s="29">
        <f>0+K9+K18+K43+K84+K93+K102</f>
      </c>
      <c s="29">
        <f>0+L9+L18+L43+L84+L93+L102</f>
      </c>
      <c s="29">
        <f>0+M9+M18+M43+M84+M93+M102</f>
      </c>
    </row>
    <row r="9" spans="1:13" ht="12.75">
      <c r="A9" t="s">
        <v>47</v>
      </c>
      <c r="C9" s="31" t="s">
        <v>87</v>
      </c>
      <c r="E9" s="33" t="s">
        <v>88</v>
      </c>
      <c r="J9" s="32">
        <f>0</f>
      </c>
      <c s="32">
        <f>0</f>
      </c>
      <c s="32">
        <f>0+L10+L14</f>
      </c>
      <c s="32">
        <f>0+M10+M14</f>
      </c>
    </row>
    <row r="10" spans="1:16" ht="25.5">
      <c r="A10" t="s">
        <v>50</v>
      </c>
      <c s="34" t="s">
        <v>120</v>
      </c>
      <c s="34" t="s">
        <v>235</v>
      </c>
      <c s="35" t="s">
        <v>236</v>
      </c>
      <c s="6" t="s">
        <v>426</v>
      </c>
      <c s="36" t="s">
        <v>93</v>
      </c>
      <c s="37">
        <v>4477.86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238</v>
      </c>
      <c>
        <f>(M10*21)/100</f>
      </c>
      <c t="s">
        <v>28</v>
      </c>
    </row>
    <row r="11" spans="1:5" ht="63.75">
      <c r="A11" s="35" t="s">
        <v>55</v>
      </c>
      <c r="E11" s="39" t="s">
        <v>239</v>
      </c>
    </row>
    <row r="12" spans="1:5" ht="12.75">
      <c r="A12" s="35" t="s">
        <v>57</v>
      </c>
      <c r="E12" s="40" t="s">
        <v>477</v>
      </c>
    </row>
    <row r="13" spans="1:5" ht="127.5">
      <c r="A13" t="s">
        <v>59</v>
      </c>
      <c r="E13" s="39" t="s">
        <v>241</v>
      </c>
    </row>
    <row r="14" spans="1:16" ht="25.5">
      <c r="A14" t="s">
        <v>50</v>
      </c>
      <c s="34" t="s">
        <v>227</v>
      </c>
      <c s="34" t="s">
        <v>478</v>
      </c>
      <c s="35" t="s">
        <v>479</v>
      </c>
      <c s="6" t="s">
        <v>480</v>
      </c>
      <c s="36" t="s">
        <v>93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28</v>
      </c>
    </row>
    <row r="15" spans="1:5" ht="12.75">
      <c r="A15" s="35" t="s">
        <v>55</v>
      </c>
      <c r="E15" s="39" t="s">
        <v>481</v>
      </c>
    </row>
    <row r="16" spans="1:5" ht="12.75">
      <c r="A16" s="35" t="s">
        <v>57</v>
      </c>
      <c r="E16" s="40" t="s">
        <v>5</v>
      </c>
    </row>
    <row r="17" spans="1:5" ht="140.25">
      <c r="A17" t="s">
        <v>59</v>
      </c>
      <c r="E17" s="39" t="s">
        <v>125</v>
      </c>
    </row>
    <row r="18" spans="1:13" ht="12.75">
      <c r="A18" t="s">
        <v>47</v>
      </c>
      <c r="C18" s="31" t="s">
        <v>4</v>
      </c>
      <c r="E18" s="33" t="s">
        <v>249</v>
      </c>
      <c r="J18" s="32">
        <f>0</f>
      </c>
      <c s="32">
        <f>0</f>
      </c>
      <c s="32">
        <f>0+L19+L23+L27+L31+L35+L39</f>
      </c>
      <c s="32">
        <f>0+M19+M23+M27+M31+M35+M39</f>
      </c>
    </row>
    <row r="19" spans="1:16" ht="12.75">
      <c r="A19" t="s">
        <v>50</v>
      </c>
      <c s="34" t="s">
        <v>4</v>
      </c>
      <c s="34" t="s">
        <v>250</v>
      </c>
      <c s="35" t="s">
        <v>5</v>
      </c>
      <c s="6" t="s">
        <v>251</v>
      </c>
      <c s="36" t="s">
        <v>130</v>
      </c>
      <c s="37">
        <v>187.5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252</v>
      </c>
      <c>
        <f>(M19*21)/100</f>
      </c>
      <c t="s">
        <v>28</v>
      </c>
    </row>
    <row r="20" spans="1:5" ht="38.25">
      <c r="A20" s="35" t="s">
        <v>55</v>
      </c>
      <c r="E20" s="39" t="s">
        <v>482</v>
      </c>
    </row>
    <row r="21" spans="1:5" ht="12.75">
      <c r="A21" s="35" t="s">
        <v>57</v>
      </c>
      <c r="E21" s="40" t="s">
        <v>483</v>
      </c>
    </row>
    <row r="22" spans="1:5" ht="38.25">
      <c r="A22" t="s">
        <v>59</v>
      </c>
      <c r="E22" s="39" t="s">
        <v>255</v>
      </c>
    </row>
    <row r="23" spans="1:16" ht="12.75">
      <c r="A23" t="s">
        <v>50</v>
      </c>
      <c s="34" t="s">
        <v>28</v>
      </c>
      <c s="34" t="s">
        <v>484</v>
      </c>
      <c s="35" t="s">
        <v>5</v>
      </c>
      <c s="6" t="s">
        <v>485</v>
      </c>
      <c s="36" t="s">
        <v>130</v>
      </c>
      <c s="37">
        <v>2487.7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252</v>
      </c>
      <c>
        <f>(M23*21)/100</f>
      </c>
      <c t="s">
        <v>28</v>
      </c>
    </row>
    <row r="24" spans="1:5" ht="38.25">
      <c r="A24" s="35" t="s">
        <v>55</v>
      </c>
      <c r="E24" s="39" t="s">
        <v>486</v>
      </c>
    </row>
    <row r="25" spans="1:5" ht="63.75">
      <c r="A25" s="35" t="s">
        <v>57</v>
      </c>
      <c r="E25" s="40" t="s">
        <v>487</v>
      </c>
    </row>
    <row r="26" spans="1:5" ht="369.75">
      <c r="A26" t="s">
        <v>59</v>
      </c>
      <c r="E26" s="39" t="s">
        <v>259</v>
      </c>
    </row>
    <row r="27" spans="1:16" ht="12.75">
      <c r="A27" t="s">
        <v>50</v>
      </c>
      <c s="34" t="s">
        <v>26</v>
      </c>
      <c s="34" t="s">
        <v>432</v>
      </c>
      <c s="35" t="s">
        <v>5</v>
      </c>
      <c s="6" t="s">
        <v>433</v>
      </c>
      <c s="36" t="s">
        <v>130</v>
      </c>
      <c s="37">
        <v>500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252</v>
      </c>
      <c>
        <f>(M27*21)/100</f>
      </c>
      <c t="s">
        <v>28</v>
      </c>
    </row>
    <row r="28" spans="1:5" ht="25.5">
      <c r="A28" s="35" t="s">
        <v>55</v>
      </c>
      <c r="E28" s="39" t="s">
        <v>488</v>
      </c>
    </row>
    <row r="29" spans="1:5" ht="12.75">
      <c r="A29" s="35" t="s">
        <v>57</v>
      </c>
      <c r="E29" s="40" t="s">
        <v>489</v>
      </c>
    </row>
    <row r="30" spans="1:5" ht="280.5">
      <c r="A30" t="s">
        <v>59</v>
      </c>
      <c r="E30" s="39" t="s">
        <v>436</v>
      </c>
    </row>
    <row r="31" spans="1:16" ht="12.75">
      <c r="A31" t="s">
        <v>50</v>
      </c>
      <c s="34" t="s">
        <v>70</v>
      </c>
      <c s="34" t="s">
        <v>281</v>
      </c>
      <c s="35" t="s">
        <v>5</v>
      </c>
      <c s="6" t="s">
        <v>282</v>
      </c>
      <c s="36" t="s">
        <v>130</v>
      </c>
      <c s="37">
        <v>611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252</v>
      </c>
      <c>
        <f>(M31*21)/100</f>
      </c>
      <c t="s">
        <v>28</v>
      </c>
    </row>
    <row r="32" spans="1:5" ht="51">
      <c r="A32" s="35" t="s">
        <v>55</v>
      </c>
      <c r="E32" s="39" t="s">
        <v>490</v>
      </c>
    </row>
    <row r="33" spans="1:5" ht="63.75">
      <c r="A33" s="35" t="s">
        <v>57</v>
      </c>
      <c r="E33" s="40" t="s">
        <v>491</v>
      </c>
    </row>
    <row r="34" spans="1:5" ht="293.25">
      <c r="A34" t="s">
        <v>59</v>
      </c>
      <c r="E34" s="39" t="s">
        <v>285</v>
      </c>
    </row>
    <row r="35" spans="1:16" ht="12.75">
      <c r="A35" t="s">
        <v>50</v>
      </c>
      <c s="34" t="s">
        <v>75</v>
      </c>
      <c s="34" t="s">
        <v>286</v>
      </c>
      <c s="35" t="s">
        <v>5</v>
      </c>
      <c s="6" t="s">
        <v>287</v>
      </c>
      <c s="36" t="s">
        <v>288</v>
      </c>
      <c s="37">
        <v>1875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252</v>
      </c>
      <c>
        <f>(M35*21)/100</f>
      </c>
      <c t="s">
        <v>28</v>
      </c>
    </row>
    <row r="36" spans="1:5" ht="12.75">
      <c r="A36" s="35" t="s">
        <v>55</v>
      </c>
      <c r="E36" s="39" t="s">
        <v>289</v>
      </c>
    </row>
    <row r="37" spans="1:5" ht="12.75">
      <c r="A37" s="35" t="s">
        <v>57</v>
      </c>
      <c r="E37" s="40" t="s">
        <v>492</v>
      </c>
    </row>
    <row r="38" spans="1:5" ht="38.25">
      <c r="A38" t="s">
        <v>59</v>
      </c>
      <c r="E38" s="39" t="s">
        <v>291</v>
      </c>
    </row>
    <row r="39" spans="1:16" ht="12.75">
      <c r="A39" t="s">
        <v>50</v>
      </c>
      <c s="34" t="s">
        <v>27</v>
      </c>
      <c s="34" t="s">
        <v>292</v>
      </c>
      <c s="35" t="s">
        <v>5</v>
      </c>
      <c s="6" t="s">
        <v>293</v>
      </c>
      <c s="36" t="s">
        <v>288</v>
      </c>
      <c s="37">
        <v>1875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252</v>
      </c>
      <c>
        <f>(M39*21)/100</f>
      </c>
      <c t="s">
        <v>28</v>
      </c>
    </row>
    <row r="40" spans="1:5" ht="12.75">
      <c r="A40" s="35" t="s">
        <v>55</v>
      </c>
      <c r="E40" s="39" t="s">
        <v>5</v>
      </c>
    </row>
    <row r="41" spans="1:5" ht="12.75">
      <c r="A41" s="35" t="s">
        <v>57</v>
      </c>
      <c r="E41" s="40" t="s">
        <v>492</v>
      </c>
    </row>
    <row r="42" spans="1:5" ht="25.5">
      <c r="A42" t="s">
        <v>59</v>
      </c>
      <c r="E42" s="39" t="s">
        <v>294</v>
      </c>
    </row>
    <row r="43" spans="1:13" ht="12.75">
      <c r="A43" t="s">
        <v>47</v>
      </c>
      <c r="C43" s="31" t="s">
        <v>28</v>
      </c>
      <c r="E43" s="33" t="s">
        <v>301</v>
      </c>
      <c r="J43" s="32">
        <f>0</f>
      </c>
      <c s="32">
        <f>0</f>
      </c>
      <c s="32">
        <f>0+L44+L48+L52+L56+L60+L64+L68+L72+L76+L80</f>
      </c>
      <c s="32">
        <f>0+M44+M48+M52+M56+M60+M64+M68+M72+M76+M80</f>
      </c>
    </row>
    <row r="44" spans="1:16" ht="12.75">
      <c r="A44" t="s">
        <v>50</v>
      </c>
      <c s="34" t="s">
        <v>48</v>
      </c>
      <c s="34" t="s">
        <v>302</v>
      </c>
      <c s="35" t="s">
        <v>5</v>
      </c>
      <c s="6" t="s">
        <v>303</v>
      </c>
      <c s="36" t="s">
        <v>288</v>
      </c>
      <c s="37">
        <v>1856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252</v>
      </c>
      <c>
        <f>(M44*21)/100</f>
      </c>
      <c t="s">
        <v>28</v>
      </c>
    </row>
    <row r="45" spans="1:5" ht="12.75">
      <c r="A45" s="35" t="s">
        <v>55</v>
      </c>
      <c r="E45" s="39" t="s">
        <v>304</v>
      </c>
    </row>
    <row r="46" spans="1:5" ht="63.75">
      <c r="A46" s="35" t="s">
        <v>57</v>
      </c>
      <c r="E46" s="40" t="s">
        <v>493</v>
      </c>
    </row>
    <row r="47" spans="1:5" ht="102">
      <c r="A47" t="s">
        <v>59</v>
      </c>
      <c r="E47" s="39" t="s">
        <v>306</v>
      </c>
    </row>
    <row r="48" spans="1:16" ht="12.75">
      <c r="A48" t="s">
        <v>50</v>
      </c>
      <c s="34" t="s">
        <v>270</v>
      </c>
      <c s="34" t="s">
        <v>494</v>
      </c>
      <c s="35" t="s">
        <v>5</v>
      </c>
      <c s="6" t="s">
        <v>495</v>
      </c>
      <c s="36" t="s">
        <v>93</v>
      </c>
      <c s="37">
        <v>18.418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252</v>
      </c>
      <c>
        <f>(M48*21)/100</f>
      </c>
      <c t="s">
        <v>28</v>
      </c>
    </row>
    <row r="49" spans="1:5" ht="12.75">
      <c r="A49" s="35" t="s">
        <v>55</v>
      </c>
      <c r="E49" s="39" t="s">
        <v>5</v>
      </c>
    </row>
    <row r="50" spans="1:5" ht="12.75">
      <c r="A50" s="35" t="s">
        <v>57</v>
      </c>
      <c r="E50" s="40" t="s">
        <v>496</v>
      </c>
    </row>
    <row r="51" spans="1:5" ht="267.75">
      <c r="A51" t="s">
        <v>59</v>
      </c>
      <c r="E51" s="39" t="s">
        <v>497</v>
      </c>
    </row>
    <row r="52" spans="1:16" ht="25.5">
      <c r="A52" t="s">
        <v>50</v>
      </c>
      <c s="34" t="s">
        <v>181</v>
      </c>
      <c s="34" t="s">
        <v>498</v>
      </c>
      <c s="35" t="s">
        <v>5</v>
      </c>
      <c s="6" t="s">
        <v>499</v>
      </c>
      <c s="36" t="s">
        <v>141</v>
      </c>
      <c s="37">
        <v>620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252</v>
      </c>
      <c>
        <f>(M52*21)/100</f>
      </c>
      <c t="s">
        <v>28</v>
      </c>
    </row>
    <row r="53" spans="1:5" ht="12.75">
      <c r="A53" s="35" t="s">
        <v>55</v>
      </c>
      <c r="E53" s="39" t="s">
        <v>500</v>
      </c>
    </row>
    <row r="54" spans="1:5" ht="12.75">
      <c r="A54" s="35" t="s">
        <v>57</v>
      </c>
      <c r="E54" s="40" t="s">
        <v>501</v>
      </c>
    </row>
    <row r="55" spans="1:5" ht="63.75">
      <c r="A55" t="s">
        <v>59</v>
      </c>
      <c r="E55" s="39" t="s">
        <v>502</v>
      </c>
    </row>
    <row r="56" spans="1:16" ht="12.75">
      <c r="A56" t="s">
        <v>50</v>
      </c>
      <c s="34" t="s">
        <v>186</v>
      </c>
      <c s="34" t="s">
        <v>503</v>
      </c>
      <c s="35" t="s">
        <v>5</v>
      </c>
      <c s="6" t="s">
        <v>504</v>
      </c>
      <c s="36" t="s">
        <v>130</v>
      </c>
      <c s="37">
        <v>165.013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252</v>
      </c>
      <c>
        <f>(M56*21)/100</f>
      </c>
      <c t="s">
        <v>28</v>
      </c>
    </row>
    <row r="57" spans="1:5" ht="12.75">
      <c r="A57" s="35" t="s">
        <v>55</v>
      </c>
      <c r="E57" s="39" t="s">
        <v>505</v>
      </c>
    </row>
    <row r="58" spans="1:5" ht="12.75">
      <c r="A58" s="35" t="s">
        <v>57</v>
      </c>
      <c r="E58" s="40" t="s">
        <v>506</v>
      </c>
    </row>
    <row r="59" spans="1:5" ht="369.75">
      <c r="A59" t="s">
        <v>59</v>
      </c>
      <c r="E59" s="39" t="s">
        <v>441</v>
      </c>
    </row>
    <row r="60" spans="1:16" ht="12.75">
      <c r="A60" t="s">
        <v>50</v>
      </c>
      <c s="34" t="s">
        <v>191</v>
      </c>
      <c s="34" t="s">
        <v>507</v>
      </c>
      <c s="35" t="s">
        <v>5</v>
      </c>
      <c s="6" t="s">
        <v>508</v>
      </c>
      <c s="36" t="s">
        <v>93</v>
      </c>
      <c s="37">
        <v>7.878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252</v>
      </c>
      <c>
        <f>(M60*21)/100</f>
      </c>
      <c t="s">
        <v>28</v>
      </c>
    </row>
    <row r="61" spans="1:5" ht="12.75">
      <c r="A61" s="35" t="s">
        <v>55</v>
      </c>
      <c r="E61" s="39" t="s">
        <v>509</v>
      </c>
    </row>
    <row r="62" spans="1:5" ht="12.75">
      <c r="A62" s="35" t="s">
        <v>57</v>
      </c>
      <c r="E62" s="40" t="s">
        <v>510</v>
      </c>
    </row>
    <row r="63" spans="1:5" ht="267.75">
      <c r="A63" t="s">
        <v>59</v>
      </c>
      <c r="E63" s="39" t="s">
        <v>446</v>
      </c>
    </row>
    <row r="64" spans="1:16" ht="12.75">
      <c r="A64" t="s">
        <v>50</v>
      </c>
      <c s="34" t="s">
        <v>197</v>
      </c>
      <c s="34" t="s">
        <v>511</v>
      </c>
      <c s="35" t="s">
        <v>5</v>
      </c>
      <c s="6" t="s">
        <v>512</v>
      </c>
      <c s="36" t="s">
        <v>53</v>
      </c>
      <c s="37">
        <v>31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252</v>
      </c>
      <c>
        <f>(M64*21)/100</f>
      </c>
      <c t="s">
        <v>28</v>
      </c>
    </row>
    <row r="65" spans="1:5" ht="63.75">
      <c r="A65" s="35" t="s">
        <v>55</v>
      </c>
      <c r="E65" s="39" t="s">
        <v>513</v>
      </c>
    </row>
    <row r="66" spans="1:5" ht="12.75">
      <c r="A66" s="35" t="s">
        <v>57</v>
      </c>
      <c r="E66" s="40" t="s">
        <v>514</v>
      </c>
    </row>
    <row r="67" spans="1:5" ht="38.25">
      <c r="A67" t="s">
        <v>59</v>
      </c>
      <c r="E67" s="39" t="s">
        <v>515</v>
      </c>
    </row>
    <row r="68" spans="1:16" ht="12.75">
      <c r="A68" t="s">
        <v>50</v>
      </c>
      <c s="34" t="s">
        <v>203</v>
      </c>
      <c s="34" t="s">
        <v>516</v>
      </c>
      <c s="35" t="s">
        <v>5</v>
      </c>
      <c s="6" t="s">
        <v>517</v>
      </c>
      <c s="36" t="s">
        <v>141</v>
      </c>
      <c s="37">
        <v>341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252</v>
      </c>
      <c>
        <f>(M68*21)/100</f>
      </c>
      <c t="s">
        <v>28</v>
      </c>
    </row>
    <row r="69" spans="1:5" ht="12.75">
      <c r="A69" s="35" t="s">
        <v>55</v>
      </c>
      <c r="E69" s="39" t="s">
        <v>518</v>
      </c>
    </row>
    <row r="70" spans="1:5" ht="12.75">
      <c r="A70" s="35" t="s">
        <v>57</v>
      </c>
      <c r="E70" s="40" t="s">
        <v>519</v>
      </c>
    </row>
    <row r="71" spans="1:5" ht="38.25">
      <c r="A71" t="s">
        <v>59</v>
      </c>
      <c r="E71" s="39" t="s">
        <v>520</v>
      </c>
    </row>
    <row r="72" spans="1:16" ht="12.75">
      <c r="A72" t="s">
        <v>50</v>
      </c>
      <c s="34" t="s">
        <v>209</v>
      </c>
      <c s="34" t="s">
        <v>312</v>
      </c>
      <c s="35" t="s">
        <v>5</v>
      </c>
      <c s="6" t="s">
        <v>313</v>
      </c>
      <c s="36" t="s">
        <v>288</v>
      </c>
      <c s="37">
        <v>1699.014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252</v>
      </c>
      <c>
        <f>(M72*21)/100</f>
      </c>
      <c t="s">
        <v>28</v>
      </c>
    </row>
    <row r="73" spans="1:5" ht="12.75">
      <c r="A73" s="35" t="s">
        <v>55</v>
      </c>
      <c r="E73" s="39" t="s">
        <v>521</v>
      </c>
    </row>
    <row r="74" spans="1:5" ht="25.5">
      <c r="A74" s="35" t="s">
        <v>57</v>
      </c>
      <c r="E74" s="40" t="s">
        <v>522</v>
      </c>
    </row>
    <row r="75" spans="1:5" ht="102">
      <c r="A75" t="s">
        <v>59</v>
      </c>
      <c r="E75" s="39" t="s">
        <v>316</v>
      </c>
    </row>
    <row r="76" spans="1:16" ht="12.75">
      <c r="A76" t="s">
        <v>50</v>
      </c>
      <c s="34" t="s">
        <v>138</v>
      </c>
      <c s="34" t="s">
        <v>523</v>
      </c>
      <c s="35" t="s">
        <v>5</v>
      </c>
      <c s="6" t="s">
        <v>524</v>
      </c>
      <c s="36" t="s">
        <v>130</v>
      </c>
      <c s="37">
        <v>453.361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54</v>
      </c>
      <c>
        <f>(M76*21)/100</f>
      </c>
      <c t="s">
        <v>28</v>
      </c>
    </row>
    <row r="77" spans="1:5" ht="25.5">
      <c r="A77" s="35" t="s">
        <v>55</v>
      </c>
      <c r="E77" s="39" t="s">
        <v>525</v>
      </c>
    </row>
    <row r="78" spans="1:5" ht="12.75">
      <c r="A78" s="35" t="s">
        <v>57</v>
      </c>
      <c r="E78" s="40" t="s">
        <v>526</v>
      </c>
    </row>
    <row r="79" spans="1:5" ht="409.5">
      <c r="A79" t="s">
        <v>59</v>
      </c>
      <c r="E79" s="39" t="s">
        <v>527</v>
      </c>
    </row>
    <row r="80" spans="1:16" ht="12.75">
      <c r="A80" t="s">
        <v>50</v>
      </c>
      <c s="34" t="s">
        <v>222</v>
      </c>
      <c s="34" t="s">
        <v>528</v>
      </c>
      <c s="35" t="s">
        <v>5</v>
      </c>
      <c s="6" t="s">
        <v>529</v>
      </c>
      <c s="36" t="s">
        <v>141</v>
      </c>
      <c s="37">
        <v>713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54</v>
      </c>
      <c>
        <f>(M80*21)/100</f>
      </c>
      <c t="s">
        <v>28</v>
      </c>
    </row>
    <row r="81" spans="1:5" ht="12.75">
      <c r="A81" s="35" t="s">
        <v>55</v>
      </c>
      <c r="E81" s="39" t="s">
        <v>530</v>
      </c>
    </row>
    <row r="82" spans="1:5" ht="12.75">
      <c r="A82" s="35" t="s">
        <v>57</v>
      </c>
      <c r="E82" s="40" t="s">
        <v>531</v>
      </c>
    </row>
    <row r="83" spans="1:5" ht="191.25">
      <c r="A83" t="s">
        <v>59</v>
      </c>
      <c r="E83" s="39" t="s">
        <v>532</v>
      </c>
    </row>
    <row r="84" spans="1:13" ht="12.75">
      <c r="A84" t="s">
        <v>47</v>
      </c>
      <c r="C84" s="31" t="s">
        <v>70</v>
      </c>
      <c r="E84" s="33" t="s">
        <v>323</v>
      </c>
      <c r="J84" s="32">
        <f>0</f>
      </c>
      <c s="32">
        <f>0</f>
      </c>
      <c s="32">
        <f>0+L85+L89</f>
      </c>
      <c s="32">
        <f>0+M85+M89</f>
      </c>
    </row>
    <row r="85" spans="1:16" ht="12.75">
      <c r="A85" t="s">
        <v>50</v>
      </c>
      <c s="34" t="s">
        <v>215</v>
      </c>
      <c s="34" t="s">
        <v>325</v>
      </c>
      <c s="35" t="s">
        <v>5</v>
      </c>
      <c s="6" t="s">
        <v>326</v>
      </c>
      <c s="36" t="s">
        <v>130</v>
      </c>
      <c s="37">
        <v>14.832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252</v>
      </c>
      <c>
        <f>(M85*21)/100</f>
      </c>
      <c t="s">
        <v>28</v>
      </c>
    </row>
    <row r="86" spans="1:5" ht="12.75">
      <c r="A86" s="35" t="s">
        <v>55</v>
      </c>
      <c r="E86" s="39" t="s">
        <v>533</v>
      </c>
    </row>
    <row r="87" spans="1:5" ht="12.75">
      <c r="A87" s="35" t="s">
        <v>57</v>
      </c>
      <c r="E87" s="40" t="s">
        <v>534</v>
      </c>
    </row>
    <row r="88" spans="1:5" ht="369.75">
      <c r="A88" t="s">
        <v>59</v>
      </c>
      <c r="E88" s="39" t="s">
        <v>329</v>
      </c>
    </row>
    <row r="89" spans="1:16" ht="12.75">
      <c r="A89" t="s">
        <v>50</v>
      </c>
      <c s="34" t="s">
        <v>324</v>
      </c>
      <c s="34" t="s">
        <v>331</v>
      </c>
      <c s="35" t="s">
        <v>5</v>
      </c>
      <c s="6" t="s">
        <v>332</v>
      </c>
      <c s="36" t="s">
        <v>130</v>
      </c>
      <c s="37">
        <v>18.6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252</v>
      </c>
      <c>
        <f>(M89*21)/100</f>
      </c>
      <c t="s">
        <v>28</v>
      </c>
    </row>
    <row r="90" spans="1:5" ht="12.75">
      <c r="A90" s="35" t="s">
        <v>55</v>
      </c>
      <c r="E90" s="39" t="s">
        <v>535</v>
      </c>
    </row>
    <row r="91" spans="1:5" ht="25.5">
      <c r="A91" s="35" t="s">
        <v>57</v>
      </c>
      <c r="E91" s="40" t="s">
        <v>536</v>
      </c>
    </row>
    <row r="92" spans="1:5" ht="369.75">
      <c r="A92" t="s">
        <v>59</v>
      </c>
      <c r="E92" s="39" t="s">
        <v>329</v>
      </c>
    </row>
    <row r="93" spans="1:13" ht="12.75">
      <c r="A93" t="s">
        <v>47</v>
      </c>
      <c r="C93" s="31" t="s">
        <v>175</v>
      </c>
      <c r="E93" s="33" t="s">
        <v>360</v>
      </c>
      <c r="J93" s="32">
        <f>0</f>
      </c>
      <c s="32">
        <f>0</f>
      </c>
      <c s="32">
        <f>0+L94+L98</f>
      </c>
      <c s="32">
        <f>0+M94+M98</f>
      </c>
    </row>
    <row r="94" spans="1:16" ht="12.75">
      <c r="A94" t="s">
        <v>50</v>
      </c>
      <c s="34" t="s">
        <v>330</v>
      </c>
      <c s="34" t="s">
        <v>361</v>
      </c>
      <c s="35" t="s">
        <v>5</v>
      </c>
      <c s="6" t="s">
        <v>362</v>
      </c>
      <c s="36" t="s">
        <v>141</v>
      </c>
      <c s="37">
        <v>278.5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252</v>
      </c>
      <c>
        <f>(M94*21)/100</f>
      </c>
      <c t="s">
        <v>28</v>
      </c>
    </row>
    <row r="95" spans="1:5" ht="12.75">
      <c r="A95" s="35" t="s">
        <v>55</v>
      </c>
      <c r="E95" s="39" t="s">
        <v>537</v>
      </c>
    </row>
    <row r="96" spans="1:5" ht="25.5">
      <c r="A96" s="35" t="s">
        <v>57</v>
      </c>
      <c r="E96" s="40" t="s">
        <v>538</v>
      </c>
    </row>
    <row r="97" spans="1:5" ht="242.25">
      <c r="A97" t="s">
        <v>59</v>
      </c>
      <c r="E97" s="39" t="s">
        <v>364</v>
      </c>
    </row>
    <row r="98" spans="1:16" ht="12.75">
      <c r="A98" t="s">
        <v>50</v>
      </c>
      <c s="34" t="s">
        <v>89</v>
      </c>
      <c s="34" t="s">
        <v>372</v>
      </c>
      <c s="35" t="s">
        <v>5</v>
      </c>
      <c s="6" t="s">
        <v>373</v>
      </c>
      <c s="36" t="s">
        <v>53</v>
      </c>
      <c s="37">
        <v>10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252</v>
      </c>
      <c>
        <f>(M98*21)/100</f>
      </c>
      <c t="s">
        <v>28</v>
      </c>
    </row>
    <row r="99" spans="1:5" ht="12.75">
      <c r="A99" s="35" t="s">
        <v>55</v>
      </c>
      <c r="E99" s="39" t="s">
        <v>374</v>
      </c>
    </row>
    <row r="100" spans="1:5" ht="12.75">
      <c r="A100" s="35" t="s">
        <v>57</v>
      </c>
      <c r="E100" s="40" t="s">
        <v>539</v>
      </c>
    </row>
    <row r="101" spans="1:5" ht="89.25">
      <c r="A101" t="s">
        <v>59</v>
      </c>
      <c r="E101" s="39" t="s">
        <v>376</v>
      </c>
    </row>
    <row r="102" spans="1:13" ht="12.75">
      <c r="A102" t="s">
        <v>47</v>
      </c>
      <c r="C102" s="31" t="s">
        <v>270</v>
      </c>
      <c r="E102" s="33" t="s">
        <v>383</v>
      </c>
      <c r="J102" s="32">
        <f>0</f>
      </c>
      <c s="32">
        <f>0</f>
      </c>
      <c s="32">
        <f>0+L103+L107+L111+L115</f>
      </c>
      <c s="32">
        <f>0+M103+M107+M111+M115</f>
      </c>
    </row>
    <row r="103" spans="1:16" ht="12.75">
      <c r="A103" t="s">
        <v>50</v>
      </c>
      <c s="34" t="s">
        <v>98</v>
      </c>
      <c s="34" t="s">
        <v>540</v>
      </c>
      <c s="35" t="s">
        <v>5</v>
      </c>
      <c s="6" t="s">
        <v>541</v>
      </c>
      <c s="36" t="s">
        <v>288</v>
      </c>
      <c s="37">
        <v>10.8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252</v>
      </c>
      <c>
        <f>(M103*21)/100</f>
      </c>
      <c t="s">
        <v>28</v>
      </c>
    </row>
    <row r="104" spans="1:5" ht="12.75">
      <c r="A104" s="35" t="s">
        <v>55</v>
      </c>
      <c r="E104" s="39" t="s">
        <v>542</v>
      </c>
    </row>
    <row r="105" spans="1:5" ht="12.75">
      <c r="A105" s="35" t="s">
        <v>57</v>
      </c>
      <c r="E105" s="40" t="s">
        <v>543</v>
      </c>
    </row>
    <row r="106" spans="1:5" ht="25.5">
      <c r="A106" t="s">
        <v>59</v>
      </c>
      <c r="E106" s="39" t="s">
        <v>544</v>
      </c>
    </row>
    <row r="107" spans="1:16" ht="12.75">
      <c r="A107" t="s">
        <v>50</v>
      </c>
      <c s="34" t="s">
        <v>104</v>
      </c>
      <c s="34" t="s">
        <v>545</v>
      </c>
      <c s="35" t="s">
        <v>5</v>
      </c>
      <c s="6" t="s">
        <v>546</v>
      </c>
      <c s="36" t="s">
        <v>130</v>
      </c>
      <c s="37">
        <v>0.003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252</v>
      </c>
      <c>
        <f>(M107*21)/100</f>
      </c>
      <c t="s">
        <v>28</v>
      </c>
    </row>
    <row r="108" spans="1:5" ht="12.75">
      <c r="A108" s="35" t="s">
        <v>55</v>
      </c>
      <c r="E108" s="39" t="s">
        <v>547</v>
      </c>
    </row>
    <row r="109" spans="1:5" ht="25.5">
      <c r="A109" s="35" t="s">
        <v>57</v>
      </c>
      <c r="E109" s="40" t="s">
        <v>548</v>
      </c>
    </row>
    <row r="110" spans="1:5" ht="38.25">
      <c r="A110" t="s">
        <v>59</v>
      </c>
      <c r="E110" s="39" t="s">
        <v>549</v>
      </c>
    </row>
    <row r="111" spans="1:16" ht="12.75">
      <c r="A111" t="s">
        <v>50</v>
      </c>
      <c s="34" t="s">
        <v>110</v>
      </c>
      <c s="34" t="s">
        <v>550</v>
      </c>
      <c s="35" t="s">
        <v>5</v>
      </c>
      <c s="6" t="s">
        <v>551</v>
      </c>
      <c s="36" t="s">
        <v>141</v>
      </c>
      <c s="37">
        <v>8.4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252</v>
      </c>
      <c>
        <f>(M111*21)/100</f>
      </c>
      <c t="s">
        <v>28</v>
      </c>
    </row>
    <row r="112" spans="1:5" ht="12.75">
      <c r="A112" s="35" t="s">
        <v>55</v>
      </c>
      <c r="E112" s="39" t="s">
        <v>5</v>
      </c>
    </row>
    <row r="113" spans="1:5" ht="12.75">
      <c r="A113" s="35" t="s">
        <v>57</v>
      </c>
      <c r="E113" s="40" t="s">
        <v>552</v>
      </c>
    </row>
    <row r="114" spans="1:5" ht="25.5">
      <c r="A114" t="s">
        <v>59</v>
      </c>
      <c r="E114" s="39" t="s">
        <v>544</v>
      </c>
    </row>
    <row r="115" spans="1:16" ht="12.75">
      <c r="A115" t="s">
        <v>50</v>
      </c>
      <c s="34" t="s">
        <v>115</v>
      </c>
      <c s="34" t="s">
        <v>385</v>
      </c>
      <c s="35" t="s">
        <v>5</v>
      </c>
      <c s="6" t="s">
        <v>386</v>
      </c>
      <c s="36" t="s">
        <v>141</v>
      </c>
      <c s="37">
        <v>133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252</v>
      </c>
      <c>
        <f>(M115*21)/100</f>
      </c>
      <c t="s">
        <v>28</v>
      </c>
    </row>
    <row r="116" spans="1:5" ht="38.25">
      <c r="A116" s="35" t="s">
        <v>55</v>
      </c>
      <c r="E116" s="39" t="s">
        <v>553</v>
      </c>
    </row>
    <row r="117" spans="1:5" ht="12.75">
      <c r="A117" s="35" t="s">
        <v>57</v>
      </c>
      <c r="E117" s="40" t="s">
        <v>554</v>
      </c>
    </row>
    <row r="118" spans="1:5" ht="89.25">
      <c r="A118" t="s">
        <v>59</v>
      </c>
      <c r="E118" s="39" t="s">
        <v>389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T3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555</v>
      </c>
      <c s="41">
        <f>Rekapitulace!C18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555</v>
      </c>
      <c r="E4" s="26" t="s">
        <v>556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COUNTIFS(L8:L34,"=0",A8:A34,"P")+COUNTIFS(L8:L34,"",A8:A34,"P")+SUM(Q8:Q34)</f>
      </c>
    </row>
    <row r="8" spans="1:13" ht="12.75">
      <c r="A8" t="s">
        <v>45</v>
      </c>
      <c r="C8" s="28" t="s">
        <v>559</v>
      </c>
      <c r="E8" s="30" t="s">
        <v>558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47</v>
      </c>
      <c r="C9" s="31" t="s">
        <v>4</v>
      </c>
      <c r="E9" s="33" t="s">
        <v>249</v>
      </c>
      <c r="J9" s="32">
        <f>0</f>
      </c>
      <c s="32">
        <f>0</f>
      </c>
      <c s="32">
        <f>0+L10+L14+L18+L22+L26+L30+L34</f>
      </c>
      <c s="32">
        <f>0+M10+M14+M18+M22+M26+M30+M34</f>
      </c>
    </row>
    <row r="10" spans="1:16" ht="25.5">
      <c r="A10" t="s">
        <v>50</v>
      </c>
      <c s="34" t="s">
        <v>4</v>
      </c>
      <c s="34" t="s">
        <v>560</v>
      </c>
      <c s="35" t="s">
        <v>5</v>
      </c>
      <c s="6" t="s">
        <v>561</v>
      </c>
      <c s="36" t="s">
        <v>53</v>
      </c>
      <c s="37">
        <v>7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28</v>
      </c>
    </row>
    <row r="11" spans="1:5" ht="408">
      <c r="A11" s="35" t="s">
        <v>55</v>
      </c>
      <c r="E11" s="39" t="s">
        <v>562</v>
      </c>
    </row>
    <row r="12" spans="1:5" ht="12.75">
      <c r="A12" s="35" t="s">
        <v>57</v>
      </c>
      <c r="E12" s="40" t="s">
        <v>563</v>
      </c>
    </row>
    <row r="13" spans="1:5" ht="114.75">
      <c r="A13" t="s">
        <v>59</v>
      </c>
      <c r="E13" s="39" t="s">
        <v>564</v>
      </c>
    </row>
    <row r="14" spans="1:16" ht="12.75">
      <c r="A14" t="s">
        <v>50</v>
      </c>
      <c s="34" t="s">
        <v>28</v>
      </c>
      <c s="34" t="s">
        <v>565</v>
      </c>
      <c s="35" t="s">
        <v>5</v>
      </c>
      <c s="6" t="s">
        <v>566</v>
      </c>
      <c s="36" t="s">
        <v>53</v>
      </c>
      <c s="37">
        <v>39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28</v>
      </c>
    </row>
    <row r="15" spans="1:5" ht="25.5">
      <c r="A15" s="35" t="s">
        <v>55</v>
      </c>
      <c r="E15" s="39" t="s">
        <v>567</v>
      </c>
    </row>
    <row r="16" spans="1:5" ht="38.25">
      <c r="A16" s="35" t="s">
        <v>57</v>
      </c>
      <c r="E16" s="40" t="s">
        <v>568</v>
      </c>
    </row>
    <row r="17" spans="1:5" ht="76.5">
      <c r="A17" t="s">
        <v>59</v>
      </c>
      <c r="E17" s="39" t="s">
        <v>569</v>
      </c>
    </row>
    <row r="18" spans="1:16" ht="12.75">
      <c r="A18" t="s">
        <v>50</v>
      </c>
      <c s="34" t="s">
        <v>26</v>
      </c>
      <c s="34" t="s">
        <v>570</v>
      </c>
      <c s="35" t="s">
        <v>5</v>
      </c>
      <c s="6" t="s">
        <v>571</v>
      </c>
      <c s="36" t="s">
        <v>53</v>
      </c>
      <c s="37">
        <v>1000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28</v>
      </c>
    </row>
    <row r="19" spans="1:5" ht="127.5">
      <c r="A19" s="35" t="s">
        <v>55</v>
      </c>
      <c r="E19" s="39" t="s">
        <v>572</v>
      </c>
    </row>
    <row r="20" spans="1:5" ht="12.75">
      <c r="A20" s="35" t="s">
        <v>57</v>
      </c>
      <c r="E20" s="40" t="s">
        <v>573</v>
      </c>
    </row>
    <row r="21" spans="1:5" ht="76.5">
      <c r="A21" t="s">
        <v>59</v>
      </c>
      <c r="E21" s="39" t="s">
        <v>574</v>
      </c>
    </row>
    <row r="22" spans="1:16" ht="12.75">
      <c r="A22" t="s">
        <v>50</v>
      </c>
      <c s="34" t="s">
        <v>70</v>
      </c>
      <c s="34" t="s">
        <v>575</v>
      </c>
      <c s="35" t="s">
        <v>5</v>
      </c>
      <c s="6" t="s">
        <v>576</v>
      </c>
      <c s="36" t="s">
        <v>288</v>
      </c>
      <c s="37">
        <v>3000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28</v>
      </c>
    </row>
    <row r="23" spans="1:5" ht="25.5">
      <c r="A23" s="35" t="s">
        <v>55</v>
      </c>
      <c r="E23" s="39" t="s">
        <v>567</v>
      </c>
    </row>
    <row r="24" spans="1:5" ht="12.75">
      <c r="A24" s="35" t="s">
        <v>57</v>
      </c>
      <c r="E24" s="40" t="s">
        <v>577</v>
      </c>
    </row>
    <row r="25" spans="1:5" ht="38.25">
      <c r="A25" t="s">
        <v>59</v>
      </c>
      <c r="E25" s="39" t="s">
        <v>578</v>
      </c>
    </row>
    <row r="26" spans="1:16" ht="25.5">
      <c r="A26" t="s">
        <v>50</v>
      </c>
      <c s="34" t="s">
        <v>75</v>
      </c>
      <c s="34" t="s">
        <v>579</v>
      </c>
      <c s="35" t="s">
        <v>5</v>
      </c>
      <c s="6" t="s">
        <v>580</v>
      </c>
      <c s="36" t="s">
        <v>53</v>
      </c>
      <c s="37">
        <v>6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28</v>
      </c>
    </row>
    <row r="27" spans="1:5" ht="409.5">
      <c r="A27" s="35" t="s">
        <v>55</v>
      </c>
      <c r="E27" s="39" t="s">
        <v>581</v>
      </c>
    </row>
    <row r="28" spans="1:5" ht="12.75">
      <c r="A28" s="35" t="s">
        <v>57</v>
      </c>
      <c r="E28" s="40" t="s">
        <v>411</v>
      </c>
    </row>
    <row r="29" spans="1:5" ht="114.75">
      <c r="A29" t="s">
        <v>59</v>
      </c>
      <c r="E29" s="39" t="s">
        <v>564</v>
      </c>
    </row>
    <row r="30" spans="1:16" ht="12.75">
      <c r="A30" t="s">
        <v>50</v>
      </c>
      <c s="34" t="s">
        <v>27</v>
      </c>
      <c s="34" t="s">
        <v>582</v>
      </c>
      <c s="35" t="s">
        <v>5</v>
      </c>
      <c s="6" t="s">
        <v>583</v>
      </c>
      <c s="36" t="s">
        <v>53</v>
      </c>
      <c s="37">
        <v>78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28</v>
      </c>
    </row>
    <row r="31" spans="1:5" ht="25.5">
      <c r="A31" s="35" t="s">
        <v>55</v>
      </c>
      <c r="E31" s="39" t="s">
        <v>567</v>
      </c>
    </row>
    <row r="32" spans="1:5" ht="38.25">
      <c r="A32" s="35" t="s">
        <v>57</v>
      </c>
      <c r="E32" s="40" t="s">
        <v>584</v>
      </c>
    </row>
    <row r="33" spans="1:5" ht="38.25">
      <c r="A33" t="s">
        <v>59</v>
      </c>
      <c r="E33" s="39" t="s">
        <v>585</v>
      </c>
    </row>
    <row r="34" spans="1:16" ht="12.75">
      <c r="A34" t="s">
        <v>50</v>
      </c>
      <c s="34" t="s">
        <v>48</v>
      </c>
      <c s="34" t="s">
        <v>586</v>
      </c>
      <c s="35" t="s">
        <v>5</v>
      </c>
      <c s="6" t="s">
        <v>587</v>
      </c>
      <c s="36" t="s">
        <v>130</v>
      </c>
      <c s="37">
        <v>58.257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54</v>
      </c>
      <c>
        <f>(M34*21)/100</f>
      </c>
      <c t="s">
        <v>28</v>
      </c>
    </row>
    <row r="35" spans="1:5" ht="165.75">
      <c r="A35" s="35" t="s">
        <v>55</v>
      </c>
      <c r="E35" s="39" t="s">
        <v>588</v>
      </c>
    </row>
    <row r="36" spans="1:5" ht="38.25">
      <c r="A36" s="35" t="s">
        <v>57</v>
      </c>
      <c r="E36" s="40" t="s">
        <v>589</v>
      </c>
    </row>
    <row r="37" spans="1:5" ht="38.25">
      <c r="A37" t="s">
        <v>59</v>
      </c>
      <c r="E37" s="39" t="s">
        <v>590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T4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591</v>
      </c>
      <c s="41">
        <f>Rekapitulace!C20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591</v>
      </c>
      <c r="E4" s="26" t="s">
        <v>592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COUNTIFS(L8:L40,"=0",A8:A40,"P")+COUNTIFS(L8:L40,"",A8:A40,"P")+SUM(Q8:Q40)</f>
      </c>
    </row>
    <row r="8" spans="1:13" ht="12.75">
      <c r="A8" t="s">
        <v>45</v>
      </c>
      <c r="C8" s="28" t="s">
        <v>595</v>
      </c>
      <c r="E8" s="30" t="s">
        <v>594</v>
      </c>
      <c r="J8" s="29">
        <f>0+J9+J18+J31</f>
      </c>
      <c s="29">
        <f>0+K9+K18+K31</f>
      </c>
      <c s="29">
        <f>0+L9+L18+L31</f>
      </c>
      <c s="29">
        <f>0+M9+M18+M31</f>
      </c>
    </row>
    <row r="9" spans="1:13" ht="12.75">
      <c r="A9" t="s">
        <v>47</v>
      </c>
      <c r="C9" s="31" t="s">
        <v>87</v>
      </c>
      <c r="E9" s="33" t="s">
        <v>88</v>
      </c>
      <c r="J9" s="32">
        <f>0</f>
      </c>
      <c s="32">
        <f>0</f>
      </c>
      <c s="32">
        <f>0+L10+L14</f>
      </c>
      <c s="32">
        <f>0+M10+M14</f>
      </c>
    </row>
    <row r="10" spans="1:16" ht="12.75">
      <c r="A10" t="s">
        <v>50</v>
      </c>
      <c s="34" t="s">
        <v>48</v>
      </c>
      <c s="34" t="s">
        <v>596</v>
      </c>
      <c s="35" t="s">
        <v>4</v>
      </c>
      <c s="6" t="s">
        <v>597</v>
      </c>
      <c s="36" t="s">
        <v>598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94</v>
      </c>
      <c>
        <f>(M10*21)/100</f>
      </c>
      <c t="s">
        <v>28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57</v>
      </c>
      <c r="E12" s="40" t="s">
        <v>5</v>
      </c>
    </row>
    <row r="13" spans="1:5" ht="25.5">
      <c r="A13" t="s">
        <v>59</v>
      </c>
      <c r="E13" s="39" t="s">
        <v>599</v>
      </c>
    </row>
    <row r="14" spans="1:16" ht="12.75">
      <c r="A14" t="s">
        <v>50</v>
      </c>
      <c s="34" t="s">
        <v>175</v>
      </c>
      <c s="34" t="s">
        <v>600</v>
      </c>
      <c s="35" t="s">
        <v>28</v>
      </c>
      <c s="6" t="s">
        <v>601</v>
      </c>
      <c s="36" t="s">
        <v>598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94</v>
      </c>
      <c>
        <f>(M14*21)/100</f>
      </c>
      <c t="s">
        <v>28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57</v>
      </c>
      <c r="E16" s="40" t="s">
        <v>5</v>
      </c>
    </row>
    <row r="17" spans="1:5" ht="25.5">
      <c r="A17" t="s">
        <v>59</v>
      </c>
      <c r="E17" s="39" t="s">
        <v>602</v>
      </c>
    </row>
    <row r="18" spans="1:13" ht="12.75">
      <c r="A18" t="s">
        <v>47</v>
      </c>
      <c r="C18" s="31" t="s">
        <v>4</v>
      </c>
      <c r="E18" s="33" t="s">
        <v>603</v>
      </c>
      <c r="J18" s="32">
        <f>0</f>
      </c>
      <c s="32">
        <f>0</f>
      </c>
      <c s="32">
        <f>0+L19+L23+L27</f>
      </c>
      <c s="32">
        <f>0+M19+M23+M27</f>
      </c>
    </row>
    <row r="19" spans="1:16" ht="12.75">
      <c r="A19" t="s">
        <v>50</v>
      </c>
      <c s="34" t="s">
        <v>4</v>
      </c>
      <c s="34" t="s">
        <v>604</v>
      </c>
      <c s="35" t="s">
        <v>5</v>
      </c>
      <c s="6" t="s">
        <v>605</v>
      </c>
      <c s="36" t="s">
        <v>598</v>
      </c>
      <c s="37">
        <v>1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606</v>
      </c>
      <c>
        <f>(M19*21)/100</f>
      </c>
      <c t="s">
        <v>28</v>
      </c>
    </row>
    <row r="20" spans="1:5" ht="12.75">
      <c r="A20" s="35" t="s">
        <v>55</v>
      </c>
      <c r="E20" s="39" t="s">
        <v>607</v>
      </c>
    </row>
    <row r="21" spans="1:5" ht="12.75">
      <c r="A21" s="35" t="s">
        <v>57</v>
      </c>
      <c r="E21" s="40" t="s">
        <v>608</v>
      </c>
    </row>
    <row r="22" spans="1:5" ht="89.25">
      <c r="A22" t="s">
        <v>59</v>
      </c>
      <c r="E22" s="39" t="s">
        <v>609</v>
      </c>
    </row>
    <row r="23" spans="1:16" ht="12.75">
      <c r="A23" t="s">
        <v>50</v>
      </c>
      <c s="34" t="s">
        <v>28</v>
      </c>
      <c s="34" t="s">
        <v>610</v>
      </c>
      <c s="35" t="s">
        <v>5</v>
      </c>
      <c s="6" t="s">
        <v>611</v>
      </c>
      <c s="36" t="s">
        <v>598</v>
      </c>
      <c s="37">
        <v>1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606</v>
      </c>
      <c>
        <f>(M23*21)/100</f>
      </c>
      <c t="s">
        <v>28</v>
      </c>
    </row>
    <row r="24" spans="1:5" ht="12.75">
      <c r="A24" s="35" t="s">
        <v>55</v>
      </c>
      <c r="E24" s="39" t="s">
        <v>612</v>
      </c>
    </row>
    <row r="25" spans="1:5" ht="12.75">
      <c r="A25" s="35" t="s">
        <v>57</v>
      </c>
      <c r="E25" s="40" t="s">
        <v>608</v>
      </c>
    </row>
    <row r="26" spans="1:5" ht="102">
      <c r="A26" t="s">
        <v>59</v>
      </c>
      <c r="E26" s="39" t="s">
        <v>613</v>
      </c>
    </row>
    <row r="27" spans="1:16" ht="12.75">
      <c r="A27" t="s">
        <v>50</v>
      </c>
      <c s="34" t="s">
        <v>26</v>
      </c>
      <c s="34" t="s">
        <v>614</v>
      </c>
      <c s="35" t="s">
        <v>5</v>
      </c>
      <c s="6" t="s">
        <v>615</v>
      </c>
      <c s="36" t="s">
        <v>598</v>
      </c>
      <c s="37">
        <v>1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606</v>
      </c>
      <c>
        <f>(M27*21)/100</f>
      </c>
      <c t="s">
        <v>28</v>
      </c>
    </row>
    <row r="28" spans="1:5" ht="12.75">
      <c r="A28" s="35" t="s">
        <v>55</v>
      </c>
      <c r="E28" s="39" t="s">
        <v>616</v>
      </c>
    </row>
    <row r="29" spans="1:5" ht="12.75">
      <c r="A29" s="35" t="s">
        <v>57</v>
      </c>
      <c r="E29" s="40" t="s">
        <v>608</v>
      </c>
    </row>
    <row r="30" spans="1:5" ht="38.25">
      <c r="A30" t="s">
        <v>59</v>
      </c>
      <c r="E30" s="39" t="s">
        <v>617</v>
      </c>
    </row>
    <row r="31" spans="1:13" ht="12.75">
      <c r="A31" t="s">
        <v>47</v>
      </c>
      <c r="C31" s="31" t="s">
        <v>28</v>
      </c>
      <c r="E31" s="33" t="s">
        <v>618</v>
      </c>
      <c r="J31" s="32">
        <f>0</f>
      </c>
      <c s="32">
        <f>0</f>
      </c>
      <c s="32">
        <f>0+L32+L36+L40</f>
      </c>
      <c s="32">
        <f>0+M32+M36+M40</f>
      </c>
    </row>
    <row r="32" spans="1:16" ht="12.75">
      <c r="A32" t="s">
        <v>50</v>
      </c>
      <c s="34" t="s">
        <v>70</v>
      </c>
      <c s="34" t="s">
        <v>619</v>
      </c>
      <c s="35" t="s">
        <v>5</v>
      </c>
      <c s="6" t="s">
        <v>620</v>
      </c>
      <c s="36" t="s">
        <v>598</v>
      </c>
      <c s="37">
        <v>1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606</v>
      </c>
      <c>
        <f>(M32*21)/100</f>
      </c>
      <c t="s">
        <v>28</v>
      </c>
    </row>
    <row r="33" spans="1:5" ht="12.75">
      <c r="A33" s="35" t="s">
        <v>55</v>
      </c>
      <c r="E33" s="39" t="s">
        <v>621</v>
      </c>
    </row>
    <row r="34" spans="1:5" ht="12.75">
      <c r="A34" s="35" t="s">
        <v>57</v>
      </c>
      <c r="E34" s="40" t="s">
        <v>608</v>
      </c>
    </row>
    <row r="35" spans="1:5" ht="89.25">
      <c r="A35" t="s">
        <v>59</v>
      </c>
      <c r="E35" s="39" t="s">
        <v>622</v>
      </c>
    </row>
    <row r="36" spans="1:16" ht="12.75">
      <c r="A36" t="s">
        <v>50</v>
      </c>
      <c s="34" t="s">
        <v>75</v>
      </c>
      <c s="34" t="s">
        <v>623</v>
      </c>
      <c s="35" t="s">
        <v>5</v>
      </c>
      <c s="6" t="s">
        <v>624</v>
      </c>
      <c s="36" t="s">
        <v>598</v>
      </c>
      <c s="37">
        <v>1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606</v>
      </c>
      <c>
        <f>(M36*21)/100</f>
      </c>
      <c t="s">
        <v>28</v>
      </c>
    </row>
    <row r="37" spans="1:5" ht="12.75">
      <c r="A37" s="35" t="s">
        <v>55</v>
      </c>
      <c r="E37" s="39" t="s">
        <v>625</v>
      </c>
    </row>
    <row r="38" spans="1:5" ht="12.75">
      <c r="A38" s="35" t="s">
        <v>57</v>
      </c>
      <c r="E38" s="40" t="s">
        <v>608</v>
      </c>
    </row>
    <row r="39" spans="1:5" ht="76.5">
      <c r="A39" t="s">
        <v>59</v>
      </c>
      <c r="E39" s="39" t="s">
        <v>626</v>
      </c>
    </row>
    <row r="40" spans="1:16" ht="12.75">
      <c r="A40" t="s">
        <v>50</v>
      </c>
      <c s="34" t="s">
        <v>27</v>
      </c>
      <c s="34" t="s">
        <v>627</v>
      </c>
      <c s="35" t="s">
        <v>5</v>
      </c>
      <c s="6" t="s">
        <v>628</v>
      </c>
      <c s="36" t="s">
        <v>598</v>
      </c>
      <c s="37">
        <v>1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238</v>
      </c>
      <c>
        <f>(M40*21)/100</f>
      </c>
      <c t="s">
        <v>28</v>
      </c>
    </row>
    <row r="41" spans="1:5" ht="12.75">
      <c r="A41" s="35" t="s">
        <v>55</v>
      </c>
      <c r="E41" s="39" t="s">
        <v>5</v>
      </c>
    </row>
    <row r="42" spans="1:5" ht="12.75">
      <c r="A42" s="35" t="s">
        <v>57</v>
      </c>
      <c r="E42" s="40" t="s">
        <v>629</v>
      </c>
    </row>
    <row r="43" spans="1:5" ht="12.75">
      <c r="A43" t="s">
        <v>59</v>
      </c>
      <c r="E43" s="39" t="s">
        <v>630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T4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631</v>
      </c>
      <c s="41">
        <f>Rekapitulace!C22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631</v>
      </c>
      <c r="E4" s="26" t="s">
        <v>632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COUNTIFS(L8:L42,"=0",A8:A42,"P")+COUNTIFS(L8:L42,"",A8:A42,"P")+SUM(Q8:Q42)</f>
      </c>
    </row>
    <row r="8" spans="1:13" ht="12.75">
      <c r="A8" t="s">
        <v>45</v>
      </c>
      <c r="C8" s="28" t="s">
        <v>635</v>
      </c>
      <c r="E8" s="30" t="s">
        <v>634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47</v>
      </c>
      <c r="C9" s="31" t="s">
        <v>87</v>
      </c>
      <c r="E9" s="33" t="s">
        <v>88</v>
      </c>
      <c r="J9" s="32">
        <f>0</f>
      </c>
      <c s="32">
        <f>0</f>
      </c>
      <c s="32">
        <f>0+L10+L14+L18+L22+L26+L30+L34+L38+L42</f>
      </c>
      <c s="32">
        <f>0+M10+M14+M18+M22+M26+M30+M34+M38+M42</f>
      </c>
    </row>
    <row r="10" spans="1:16" ht="25.5">
      <c r="A10" t="s">
        <v>50</v>
      </c>
      <c s="34" t="s">
        <v>4</v>
      </c>
      <c s="34" t="s">
        <v>235</v>
      </c>
      <c s="35" t="s">
        <v>236</v>
      </c>
      <c s="6" t="s">
        <v>237</v>
      </c>
      <c s="36" t="s">
        <v>93</v>
      </c>
      <c s="37">
        <v>18316.757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238</v>
      </c>
      <c>
        <f>(M10*21)/100</f>
      </c>
      <c t="s">
        <v>28</v>
      </c>
    </row>
    <row r="11" spans="1:5" ht="25.5">
      <c r="A11" s="35" t="s">
        <v>55</v>
      </c>
      <c r="E11" s="39" t="s">
        <v>636</v>
      </c>
    </row>
    <row r="12" spans="1:5" ht="51">
      <c r="A12" s="35" t="s">
        <v>57</v>
      </c>
      <c r="E12" s="40" t="s">
        <v>637</v>
      </c>
    </row>
    <row r="13" spans="1:5" ht="127.5">
      <c r="A13" t="s">
        <v>59</v>
      </c>
      <c r="E13" s="39" t="s">
        <v>241</v>
      </c>
    </row>
    <row r="14" spans="1:16" ht="25.5">
      <c r="A14" t="s">
        <v>50</v>
      </c>
      <c s="34" t="s">
        <v>28</v>
      </c>
      <c s="34" t="s">
        <v>243</v>
      </c>
      <c s="35" t="s">
        <v>244</v>
      </c>
      <c s="6" t="s">
        <v>638</v>
      </c>
      <c s="36" t="s">
        <v>93</v>
      </c>
      <c s="37">
        <v>560.95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238</v>
      </c>
      <c>
        <f>(M14*21)/100</f>
      </c>
      <c t="s">
        <v>28</v>
      </c>
    </row>
    <row r="15" spans="1:5" ht="25.5">
      <c r="A15" s="35" t="s">
        <v>55</v>
      </c>
      <c r="E15" s="39" t="s">
        <v>639</v>
      </c>
    </row>
    <row r="16" spans="1:5" ht="25.5">
      <c r="A16" s="35" t="s">
        <v>57</v>
      </c>
      <c r="E16" s="40" t="s">
        <v>640</v>
      </c>
    </row>
    <row r="17" spans="1:5" ht="127.5">
      <c r="A17" t="s">
        <v>59</v>
      </c>
      <c r="E17" s="39" t="s">
        <v>248</v>
      </c>
    </row>
    <row r="18" spans="1:16" ht="25.5">
      <c r="A18" t="s">
        <v>50</v>
      </c>
      <c s="34" t="s">
        <v>26</v>
      </c>
      <c s="34" t="s">
        <v>90</v>
      </c>
      <c s="35" t="s">
        <v>91</v>
      </c>
      <c s="6" t="s">
        <v>641</v>
      </c>
      <c s="36" t="s">
        <v>93</v>
      </c>
      <c s="37">
        <v>3809.456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94</v>
      </c>
      <c>
        <f>(M18*21)/100</f>
      </c>
      <c t="s">
        <v>28</v>
      </c>
    </row>
    <row r="19" spans="1:5" ht="25.5">
      <c r="A19" s="35" t="s">
        <v>55</v>
      </c>
      <c r="E19" s="39" t="s">
        <v>642</v>
      </c>
    </row>
    <row r="20" spans="1:5" ht="12.75">
      <c r="A20" s="35" t="s">
        <v>57</v>
      </c>
      <c r="E20" s="40" t="s">
        <v>643</v>
      </c>
    </row>
    <row r="21" spans="1:5" ht="89.25">
      <c r="A21" t="s">
        <v>59</v>
      </c>
      <c r="E21" s="39" t="s">
        <v>97</v>
      </c>
    </row>
    <row r="22" spans="1:16" ht="25.5">
      <c r="A22" t="s">
        <v>50</v>
      </c>
      <c s="34" t="s">
        <v>75</v>
      </c>
      <c s="34" t="s">
        <v>99</v>
      </c>
      <c s="35" t="s">
        <v>100</v>
      </c>
      <c s="6" t="s">
        <v>644</v>
      </c>
      <c s="36" t="s">
        <v>93</v>
      </c>
      <c s="37">
        <v>42.3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94</v>
      </c>
      <c>
        <f>(M22*21)/100</f>
      </c>
      <c t="s">
        <v>28</v>
      </c>
    </row>
    <row r="23" spans="1:5" ht="12.75">
      <c r="A23" s="35" t="s">
        <v>55</v>
      </c>
      <c r="E23" s="39" t="s">
        <v>645</v>
      </c>
    </row>
    <row r="24" spans="1:5" ht="12.75">
      <c r="A24" s="35" t="s">
        <v>57</v>
      </c>
      <c r="E24" s="40" t="s">
        <v>103</v>
      </c>
    </row>
    <row r="25" spans="1:5" ht="89.25">
      <c r="A25" t="s">
        <v>59</v>
      </c>
      <c r="E25" s="39" t="s">
        <v>97</v>
      </c>
    </row>
    <row r="26" spans="1:16" ht="25.5">
      <c r="A26" t="s">
        <v>50</v>
      </c>
      <c s="34" t="s">
        <v>27</v>
      </c>
      <c s="34" t="s">
        <v>105</v>
      </c>
      <c s="35" t="s">
        <v>106</v>
      </c>
      <c s="6" t="s">
        <v>646</v>
      </c>
      <c s="36" t="s">
        <v>93</v>
      </c>
      <c s="37">
        <v>0.36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94</v>
      </c>
      <c>
        <f>(M26*21)/100</f>
      </c>
      <c t="s">
        <v>28</v>
      </c>
    </row>
    <row r="27" spans="1:5" ht="25.5">
      <c r="A27" s="35" t="s">
        <v>55</v>
      </c>
      <c r="E27" s="39" t="s">
        <v>642</v>
      </c>
    </row>
    <row r="28" spans="1:5" ht="12.75">
      <c r="A28" s="35" t="s">
        <v>57</v>
      </c>
      <c r="E28" s="40" t="s">
        <v>109</v>
      </c>
    </row>
    <row r="29" spans="1:5" ht="89.25">
      <c r="A29" t="s">
        <v>59</v>
      </c>
      <c r="E29" s="39" t="s">
        <v>97</v>
      </c>
    </row>
    <row r="30" spans="1:16" ht="25.5">
      <c r="A30" t="s">
        <v>50</v>
      </c>
      <c s="34" t="s">
        <v>48</v>
      </c>
      <c s="34" t="s">
        <v>111</v>
      </c>
      <c s="35" t="s">
        <v>112</v>
      </c>
      <c s="6" t="s">
        <v>647</v>
      </c>
      <c s="36" t="s">
        <v>93</v>
      </c>
      <c s="37">
        <v>0.21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94</v>
      </c>
      <c>
        <f>(M30*21)/100</f>
      </c>
      <c t="s">
        <v>28</v>
      </c>
    </row>
    <row r="31" spans="1:5" ht="25.5">
      <c r="A31" s="35" t="s">
        <v>55</v>
      </c>
      <c r="E31" s="39" t="s">
        <v>642</v>
      </c>
    </row>
    <row r="32" spans="1:5" ht="12.75">
      <c r="A32" s="35" t="s">
        <v>57</v>
      </c>
      <c r="E32" s="40" t="s">
        <v>114</v>
      </c>
    </row>
    <row r="33" spans="1:5" ht="89.25">
      <c r="A33" t="s">
        <v>59</v>
      </c>
      <c r="E33" s="39" t="s">
        <v>97</v>
      </c>
    </row>
    <row r="34" spans="1:16" ht="25.5">
      <c r="A34" t="s">
        <v>50</v>
      </c>
      <c s="34" t="s">
        <v>270</v>
      </c>
      <c s="34" t="s">
        <v>121</v>
      </c>
      <c s="35" t="s">
        <v>648</v>
      </c>
      <c s="6" t="s">
        <v>649</v>
      </c>
      <c s="36" t="s">
        <v>93</v>
      </c>
      <c s="37">
        <v>27.12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238</v>
      </c>
      <c>
        <f>(M34*21)/100</f>
      </c>
      <c t="s">
        <v>28</v>
      </c>
    </row>
    <row r="35" spans="1:5" ht="12.75">
      <c r="A35" s="35" t="s">
        <v>55</v>
      </c>
      <c r="E35" s="39" t="s">
        <v>650</v>
      </c>
    </row>
    <row r="36" spans="1:5" ht="12.75">
      <c r="A36" s="35" t="s">
        <v>57</v>
      </c>
      <c r="E36" s="40" t="s">
        <v>651</v>
      </c>
    </row>
    <row r="37" spans="1:5" ht="127.5">
      <c r="A37" t="s">
        <v>59</v>
      </c>
      <c r="E37" s="39" t="s">
        <v>241</v>
      </c>
    </row>
    <row r="38" spans="1:16" ht="25.5">
      <c r="A38" t="s">
        <v>50</v>
      </c>
      <c s="34" t="s">
        <v>181</v>
      </c>
      <c s="34" t="s">
        <v>116</v>
      </c>
      <c s="35" t="s">
        <v>117</v>
      </c>
      <c s="6" t="s">
        <v>652</v>
      </c>
      <c s="36" t="s">
        <v>93</v>
      </c>
      <c s="37">
        <v>38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94</v>
      </c>
      <c>
        <f>(M38*21)/100</f>
      </c>
      <c t="s">
        <v>28</v>
      </c>
    </row>
    <row r="39" spans="1:5" ht="12.75">
      <c r="A39" s="35" t="s">
        <v>55</v>
      </c>
      <c r="E39" s="39" t="s">
        <v>645</v>
      </c>
    </row>
    <row r="40" spans="1:5" ht="25.5">
      <c r="A40" s="35" t="s">
        <v>57</v>
      </c>
      <c r="E40" s="40" t="s">
        <v>119</v>
      </c>
    </row>
    <row r="41" spans="1:5" ht="89.25">
      <c r="A41" t="s">
        <v>59</v>
      </c>
      <c r="E41" s="39" t="s">
        <v>97</v>
      </c>
    </row>
    <row r="42" spans="1:16" ht="25.5">
      <c r="A42" t="s">
        <v>50</v>
      </c>
      <c s="34" t="s">
        <v>186</v>
      </c>
      <c s="34" t="s">
        <v>478</v>
      </c>
      <c s="35" t="s">
        <v>479</v>
      </c>
      <c s="6" t="s">
        <v>653</v>
      </c>
      <c s="36" t="s">
        <v>93</v>
      </c>
      <c s="37">
        <v>1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54</v>
      </c>
      <c>
        <f>(M42*21)/100</f>
      </c>
      <c t="s">
        <v>28</v>
      </c>
    </row>
    <row r="43" spans="1:5" ht="12.75">
      <c r="A43" s="35" t="s">
        <v>55</v>
      </c>
      <c r="E43" s="39" t="s">
        <v>5</v>
      </c>
    </row>
    <row r="44" spans="1:5" ht="12.75">
      <c r="A44" s="35" t="s">
        <v>57</v>
      </c>
      <c r="E44" s="40" t="s">
        <v>5</v>
      </c>
    </row>
    <row r="45" spans="1:5" ht="140.25">
      <c r="A45" t="s">
        <v>59</v>
      </c>
      <c r="E45" s="39" t="s">
        <v>125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