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worksheets/sheet67.xml" ContentType="application/vnd.openxmlformats-officedocument.spreadsheetml.worksheet+xml"/>
  <Override PartName="/xl/drawings/drawing67.xml" ContentType="application/vnd.openxmlformats-officedocument.drawing+xml"/>
  <Override PartName="/xl/worksheets/sheet68.xml" ContentType="application/vnd.openxmlformats-officedocument.spreadsheetml.worksheet+xml"/>
  <Override PartName="/xl/drawings/drawing6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PS 19-07-01" sheetId="2" r:id="rId2"/>
    <sheet name="SO 14-17-01" sheetId="3" r:id="rId3"/>
    <sheet name="SO 19-17-01" sheetId="4" r:id="rId4"/>
    <sheet name="SO 90-17-01" sheetId="5" r:id="rId5"/>
    <sheet name="SO 14-16-01.1" sheetId="6" r:id="rId6"/>
    <sheet name="SO 14-16-01.2" sheetId="7" r:id="rId7"/>
    <sheet name="SO 19-16-01" sheetId="8" r:id="rId8"/>
    <sheet name="SO 19-16-01.1" sheetId="9" r:id="rId9"/>
    <sheet name="SO 14-16-31" sheetId="10" r:id="rId10"/>
    <sheet name="SO 14-16-32" sheetId="11" r:id="rId11"/>
    <sheet name="SO 19-16-31" sheetId="12" r:id="rId12"/>
    <sheet name="SO 14-17-31" sheetId="13" r:id="rId13"/>
    <sheet name="SO 14-17-32" sheetId="14" r:id="rId14"/>
    <sheet name="SO 14-17-34" sheetId="15" r:id="rId15"/>
    <sheet name="SO 14-17-35" sheetId="16" r:id="rId16"/>
    <sheet name="SO 14-17-36" sheetId="17" r:id="rId17"/>
    <sheet name="SO 14-17-37" sheetId="18" r:id="rId18"/>
    <sheet name="SO 14-17-38" sheetId="19" r:id="rId19"/>
    <sheet name="SO 14-17-39" sheetId="20" r:id="rId20"/>
    <sheet name="SO 14-17-40" sheetId="21" r:id="rId21"/>
    <sheet name="SO 19-17-31" sheetId="22" r:id="rId22"/>
    <sheet name="SO 14-19-01" sheetId="23" r:id="rId23"/>
    <sheet name="SO 14-19-03" sheetId="24" r:id="rId24"/>
    <sheet name="SO 14-19-04" sheetId="25" r:id="rId25"/>
    <sheet name="SO 14-19-05" sheetId="26" r:id="rId26"/>
    <sheet name="SO 14-19-06" sheetId="27" r:id="rId27"/>
    <sheet name="SO 14-19-07" sheetId="28" r:id="rId28"/>
    <sheet name="SO 14-19-08" sheetId="29" r:id="rId29"/>
    <sheet name="SO 14-19-09" sheetId="30" r:id="rId30"/>
    <sheet name="SO 14-19-10" sheetId="31" r:id="rId31"/>
    <sheet name="SO 14-19-11" sheetId="32" r:id="rId32"/>
    <sheet name="SO 14-19-12" sheetId="33" r:id="rId33"/>
    <sheet name="SO 14-19-31" sheetId="34" r:id="rId34"/>
    <sheet name="SO 14-19-32" sheetId="35" r:id="rId35"/>
    <sheet name="SO 14-19-33" sheetId="36" r:id="rId36"/>
    <sheet name="SO 14-19-34" sheetId="37" r:id="rId37"/>
    <sheet name="SO 14-19-35" sheetId="38" r:id="rId38"/>
    <sheet name="SO 14-19-36" sheetId="39" r:id="rId39"/>
    <sheet name="SO 14-19-37" sheetId="40" r:id="rId40"/>
    <sheet name="SO 14-19-38" sheetId="41" r:id="rId41"/>
    <sheet name="SO 14-19-39" sheetId="42" r:id="rId42"/>
    <sheet name="SO 14-19-40" sheetId="43" r:id="rId43"/>
    <sheet name="SO 14-19-41" sheetId="44" r:id="rId44"/>
    <sheet name="SO 14-19-42" sheetId="45" r:id="rId45"/>
    <sheet name="SO 14-19-43" sheetId="46" r:id="rId46"/>
    <sheet name="SO 14-19-45" sheetId="47" r:id="rId47"/>
    <sheet name="SO 14-19-51" sheetId="48" r:id="rId48"/>
    <sheet name="SO 14-19-52" sheetId="49" r:id="rId49"/>
    <sheet name="SO 14-19-53" sheetId="50" r:id="rId50"/>
    <sheet name="SO 14-19-91" sheetId="51" r:id="rId51"/>
    <sheet name="SO 14-19-92" sheetId="52" r:id="rId52"/>
    <sheet name="SO 18-19-01" sheetId="53" r:id="rId53"/>
    <sheet name="SO 18-19-01.2" sheetId="54" r:id="rId54"/>
    <sheet name="SO 19-15-01" sheetId="55" r:id="rId55"/>
    <sheet name="SO 14-15-21" sheetId="56" r:id="rId56"/>
    <sheet name="SO 14-15-22" sheetId="57" r:id="rId57"/>
    <sheet name="SO 14-15-51" sheetId="58" r:id="rId58"/>
    <sheet name="SO 14-15-52" sheetId="59" r:id="rId59"/>
    <sheet name="SO 19-15-51" sheetId="60" r:id="rId60"/>
    <sheet name="SO 19-06-01" sheetId="61" r:id="rId61"/>
    <sheet name="SO 14-06-51" sheetId="62" r:id="rId62"/>
    <sheet name="SO 14-06-52" sheetId="63" r:id="rId63"/>
    <sheet name="SO 14-21-01" sheetId="64" r:id="rId64"/>
    <sheet name="SO 14-21-02" sheetId="65" r:id="rId65"/>
    <sheet name="SO 19-06-51" sheetId="66" r:id="rId66"/>
    <sheet name="SO 98-98" sheetId="67" r:id="rId67"/>
    <sheet name="SO 90-90" sheetId="68" r:id="rId68"/>
  </sheets>
  <definedNames/>
  <calcPr/>
  <webPublishing/>
</workbook>
</file>

<file path=xl/sharedStrings.xml><?xml version="1.0" encoding="utf-8"?>
<sst xmlns="http://schemas.openxmlformats.org/spreadsheetml/2006/main" count="33908" uniqueCount="4190">
  <si>
    <t>Aspe</t>
  </si>
  <si>
    <t>Rekapitulace ceny</t>
  </si>
  <si>
    <t>5003730006-zm03</t>
  </si>
  <si>
    <t>Revitalizace trati Chlumec nad Cidlinou - Trutnov, 0.etapa - ČF</t>
  </si>
  <si>
    <t>zm03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</si>
  <si>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</si>
  <si>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</si>
  <si>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</si>
  <si>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</si>
  <si>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</si>
  <si>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</si>
  <si>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</si>
  <si>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</si>
  <si>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</si>
  <si>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D.1.3</t>
  </si>
  <si>
    <t>Silnoproudá technologie včetně DŘT</t>
  </si>
  <si>
    <t xml:space="preserve">  PS 19-07-01</t>
  </si>
  <si>
    <t>ŽST Kunčice nad Labem, napájecí silnoproudé rozvody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</si>
  <si>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</si>
  <si>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</si>
  <si>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</si>
  <si>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</si>
  <si>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</si>
  <si>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</si>
  <si>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</si>
  <si>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</si>
  <si>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</si>
  <si>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</si>
  <si>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</si>
  <si>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</si>
  <si>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</si>
  <si>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</si>
  <si>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</si>
  <si>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</si>
  <si>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</si>
  <si>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</si>
  <si>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</si>
  <si>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</si>
  <si>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</si>
  <si>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</si>
  <si>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</si>
  <si>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</si>
  <si>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</si>
  <si>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</si>
  <si>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</si>
  <si>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19-07-01</t>
  </si>
  <si>
    <t>SD</t>
  </si>
  <si>
    <t>70</t>
  </si>
  <si>
    <t>Zemní práce</t>
  </si>
  <si>
    <t>P</t>
  </si>
  <si>
    <t>1</t>
  </si>
  <si>
    <t>113183</t>
  </si>
  <si>
    <t>ODSTRANĚNÍ KRYTU ZPEVNĚNÝCH PLOCH Z DLAŽDIC, ODVOZ DO 3KM</t>
  </si>
  <si>
    <t>M3</t>
  </si>
  <si>
    <t>OTSKP 2023</t>
  </si>
  <si>
    <t>PP</t>
  </si>
  <si>
    <t>VV</t>
  </si>
  <si>
    <t>dle přílohy 5 a 105 - 12,78*5,02*1,1  
Celkem 70,571=70.571 [B]</t>
  </si>
  <si>
    <t>TS</t>
  </si>
  <si>
    <t>13183B</t>
  </si>
  <si>
    <t>HLOUBENÍ JAM ZAPAŽ I NEPAŽ TŘ. II - DOPRAVA</t>
  </si>
  <si>
    <t>M3KM</t>
  </si>
  <si>
    <t>dle přílohy 5 a 105 - 10,78*3,02*0,85*20  
Celkem 553,445=553.445 [B]</t>
  </si>
  <si>
    <t>17411</t>
  </si>
  <si>
    <t>ZÁSYP JAM A RÝH ZEMINOU SE ZHUTNĚNÍM</t>
  </si>
  <si>
    <t>dle přílohy 5 a 105 - 12,78*5,02*1,1-10,78*3,02*0,85  
Celkem 42,899=42.899 [B]</t>
  </si>
  <si>
    <t>4</t>
  </si>
  <si>
    <t>17481</t>
  </si>
  <si>
    <t>ZÁSYP JAM A RÝH Z NAKUPOVANÝCH MATERIÁLŮ</t>
  </si>
  <si>
    <t>dle přílohy 5 a 105 - 12,78*5,02*0,25  
Celkem 16,039=16.039 [B]</t>
  </si>
  <si>
    <t>5</t>
  </si>
  <si>
    <t>46511</t>
  </si>
  <si>
    <t>DLAŽBY Z DÍLCŮ BETONOVÝCH</t>
  </si>
  <si>
    <t>dle přílohy 5 a 105 - ((10,78+2*0,8)*(3,02+2*0,8)-(10,78*3,02))*0,05  
Celkem 1,232=1.232 [B]</t>
  </si>
  <si>
    <t>6</t>
  </si>
  <si>
    <t>R015112</t>
  </si>
  <si>
    <t>902</t>
  </si>
  <si>
    <t>NEOCEŇOVAT - POPLATKY ZA LIKVIDACI ODPADŮ NEKONTAMINOVANÝCH VČETNĚ DOPRAVY NA SKLÁDKU A VEŠKERÉ MANIPULACE- 17 05 04 VYTĚŽENÉ ZEMINY A HORNINY - II. TŘÍDA TĚŽITELNOSTI</t>
  </si>
  <si>
    <t>T</t>
  </si>
  <si>
    <t>[bez vazby na CS]</t>
  </si>
  <si>
    <t>Položku NENACEŇOVAT v rámci výběrového řízení na zhotovení stavby, viz SO 90-90</t>
  </si>
  <si>
    <t>dle přílohy 5 a 105 - 10,78*3,02*0,85  
Celkem 62,5=62.500 [B]</t>
  </si>
  <si>
    <t>"1.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znění."</t>
  </si>
  <si>
    <t>74</t>
  </si>
  <si>
    <t>Silnoproud</t>
  </si>
  <si>
    <t>7</t>
  </si>
  <si>
    <t>703111</t>
  </si>
  <si>
    <t>KABELOVÝ ROŠT/LÁVKA NOSNÝ ŽÁROVĚ ZINKOVANÝ VČETNĚ UPEVNĚNÍ A PŘÍSLUŠENSTVÍ SVĚTLÉ ŠÍŘKY DO 100 MM</t>
  </si>
  <si>
    <t>M</t>
  </si>
  <si>
    <t>dle přílohy 005, odměřeno z výkresu  
Celkem 25=25.000 [B]</t>
  </si>
  <si>
    <t>8</t>
  </si>
  <si>
    <t>703114</t>
  </si>
  <si>
    <t>KABELOVÝ ROŠT/LÁVKA NOSNÝ ŽÁROVĚ ZINKOVANÝ VČETNĚ UPEVNĚNÍ A PŘÍSLUŠENSTVÍ SVĚTLÉ ŠÍŘKY PŘES 400 DO 600 MM</t>
  </si>
  <si>
    <t>dle přílohy 005, odměřeno z výkresu  
Celkem 30=30.000 [B]</t>
  </si>
  <si>
    <t>9</t>
  </si>
  <si>
    <t>703754</t>
  </si>
  <si>
    <t>PROTIPOŽÁRNÍ UCPÁVKA PROSTUPU KABELOVÉHO PR. DO 110MM, DO EI 90 MIN.</t>
  </si>
  <si>
    <t>M2</t>
  </si>
  <si>
    <t>dle přílohy 005, součet prostupujících kabelů  
Celkem 40=40.000 [B]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</si>
  <si>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</si>
  <si>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10</t>
  </si>
  <si>
    <t>741811</t>
  </si>
  <si>
    <t>UZEMŇOVACÍ VODIČ NA POVRCHU FEZN DO 120 MM2</t>
  </si>
  <si>
    <t>dle přílohy 005, odměřeno z výkresu  
Celkem 90=90.000 [B]</t>
  </si>
  <si>
    <t>11</t>
  </si>
  <si>
    <t>741911</t>
  </si>
  <si>
    <t>UZEMŇOVACÍ VODIČ V ZEMI FEZN DO 120 MM2</t>
  </si>
  <si>
    <t>12</t>
  </si>
  <si>
    <t>741B11</t>
  </si>
  <si>
    <t>ZEMNÍCÍ TYČ FEZN DÉLKY DO 2 M</t>
  </si>
  <si>
    <t>KUS</t>
  </si>
  <si>
    <t>13</t>
  </si>
  <si>
    <t>741C01</t>
  </si>
  <si>
    <t>EKVIPOTENCIÁLNÍ PŘÍPOJNICE</t>
  </si>
  <si>
    <t>dle přílohy 005, součet ve výkresu  
Celkem 6=6.000 [B]</t>
  </si>
  <si>
    <t>14</t>
  </si>
  <si>
    <t>741C02</t>
  </si>
  <si>
    <t>UZEMŇOVACÍ SVORKA</t>
  </si>
  <si>
    <t>dle přílohy 005, součet ve výkresu  
Celkem 40=40.000 [B]</t>
  </si>
  <si>
    <t>15</t>
  </si>
  <si>
    <t>741C04</t>
  </si>
  <si>
    <t>OCHRANNÉ POSPOJOVÁNÍ CU VODIČEM DO 16 MM2</t>
  </si>
  <si>
    <t>dle přílohy 005, odměřeno z výkresu  
Celkem 80=80.000 [B]</t>
  </si>
  <si>
    <t>16</t>
  </si>
  <si>
    <t>742581</t>
  </si>
  <si>
    <t>KABEL VN - JEDNOŽÍLOVÝ, 22-CXEKVC(V)E(Y) DO 70 MM2</t>
  </si>
  <si>
    <t>17</t>
  </si>
  <si>
    <t>742F34</t>
  </si>
  <si>
    <t>KABEL NN NEBO VODIČ JEDNOŽÍLOVÝ CU S PLASTOVOU IZOLACÍ STÍNĚNÝ OD 70 DO 120 MM2</t>
  </si>
  <si>
    <t>18</t>
  </si>
  <si>
    <t>742G11</t>
  </si>
  <si>
    <t>KABEL NN DVOU- A TŘÍŽÍLOVÝ CU S PLASTOVOU IZOLACÍ DO 2,5 MM2</t>
  </si>
  <si>
    <t>dle přílohy 003 a 005, odměřeno z výkresu  
Celkem 67=67.000 [B]</t>
  </si>
  <si>
    <t>19</t>
  </si>
  <si>
    <t>742H11</t>
  </si>
  <si>
    <t>KABEL NN ČTYŘ- A PĚTIŽÍLOVÝ CU S PLASTOVOU IZOLACÍ DO 2,5 MM2</t>
  </si>
  <si>
    <t>20</t>
  </si>
  <si>
    <t>742H12</t>
  </si>
  <si>
    <t>KABEL NN ČTYŘ- A PĚTIŽÍLOVÝ CU S PLASTOVOU IZOLACÍ OD 4 DO 16 MM2</t>
  </si>
  <si>
    <t>dle přílohy 003 a 005, odměřeno z výkresu  
Celkem 95=95.000 [B]</t>
  </si>
  <si>
    <t>21</t>
  </si>
  <si>
    <t>742H13</t>
  </si>
  <si>
    <t>KABEL NN ČTYŘ- A PĚTIŽÍLOVÝ CU S PLASTOVOU IZOLACÍ OD 25 DO 50 MM2</t>
  </si>
  <si>
    <t>dle přílohy 003 a 005, odměřeno z výkresu  
Celkem 16=16.000 [B]</t>
  </si>
  <si>
    <t>22</t>
  </si>
  <si>
    <t>742I11</t>
  </si>
  <si>
    <t>KABEL NN CU OVLÁDACÍ 7-12ŽÍLOVÝ DO 2,5 MM2</t>
  </si>
  <si>
    <t>dle přílohy 003 a 005, odměřeno z výkresu  
Celkem 53=53.000 [B]</t>
  </si>
  <si>
    <t>23</t>
  </si>
  <si>
    <t>742J24</t>
  </si>
  <si>
    <t>SYKFY 15X2X0,5,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</si>
  <si>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</si>
  <si>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24</t>
  </si>
  <si>
    <t>742K11</t>
  </si>
  <si>
    <t>UKONČENÍ JEDNOŽÍLOVÉHO KABELU V ROZVADĚČI NEBO NA PŘÍSTROJI DO 2,5 MM2</t>
  </si>
  <si>
    <t>dle přílohy 003 a 005, odměřeno z výkresu  
Celkem 22=22.000 [B]</t>
  </si>
  <si>
    <t>25</t>
  </si>
  <si>
    <t>742K12</t>
  </si>
  <si>
    <t>UKONČENÍ JEDNOŽÍLOVÉHO KABELU V ROZVADĚČI NEBO NA PŘÍSTROJI OD 4 DO 16 MM2</t>
  </si>
  <si>
    <t>26</t>
  </si>
  <si>
    <t>742L11</t>
  </si>
  <si>
    <t>UKONČENÍ DVOU AŽ PĚTIŽÍLOVÉHO KABELU V ROZVADĚČI NEBO NA PŘÍSTROJI DO 2,5 MM2</t>
  </si>
  <si>
    <t>dle přílohy 003 a 005, odměřeno z výkresu  
Celkem 10=10.000 [B]</t>
  </si>
  <si>
    <t>27</t>
  </si>
  <si>
    <t>742L12</t>
  </si>
  <si>
    <t>UKONČENÍ DVOU AŽ PĚTIŽÍLOVÉHO KABELU V ROZVADĚČI NEBO NA PŘÍSTROJI OD 4 DO 16 MM2</t>
  </si>
  <si>
    <t>dle přílohy 003 a 005, odměřeno z výkresu  
Celkem 2=2.000 [B]</t>
  </si>
  <si>
    <t>28</t>
  </si>
  <si>
    <t>742L13</t>
  </si>
  <si>
    <t>UKONČENÍ DVOU AŽ PĚTIŽÍLOVÉHO KABELU V ROZVADĚČI NEBO NA PŘÍSTROJI OD 25 DO 50 MM2</t>
  </si>
  <si>
    <t>dle přílohy 003 a 005, odměřeno z výkresu  
Celkem 4=4.000 [B]</t>
  </si>
  <si>
    <t>29</t>
  </si>
  <si>
    <t>744542</t>
  </si>
  <si>
    <t>ROZVADĚČ - REGULAČNÍ A MONITOROVACÍ ELEKTROENERGETICKÉ ZAŘÍZENÍ PRO SLEDOVÁNÍ ODBĚRU, PROGRAMOVÉ REGULOVÁNÍ ODBĚRU A PŘENOS DAT DO CENTRÁLNÍ DATABÁZE</t>
  </si>
  <si>
    <t>dle přílohy 002 a 012  
Celkem 1=1.000 [B]</t>
  </si>
  <si>
    <t>30</t>
  </si>
  <si>
    <t>747213</t>
  </si>
  <si>
    <t>CELKOVÁ PROHLÍDKA, ZKOUŠENÍ, MĚŘENÍ A VYHOTOVENÍ VÝCHOZÍ REVIZNÍ ZPRÁVY, PRO OBJEM IN PŘES 500 DO 1000 TIS. KČ</t>
  </si>
  <si>
    <t>dle přílohy 001  
Celkem 1=1.000 [B]</t>
  </si>
  <si>
    <t>31</t>
  </si>
  <si>
    <t>747214</t>
  </si>
  <si>
    <t>CELKOVÁ PROHLÍDKA, ZKOUŠENÍ, MĚŘENÍ A VYHOTOVENÍ VÝCHOZÍ REVIZNÍ ZPRÁVY, PRO OBJEM IN - PŘÍPLATEK ZA KAŽDÝCH DALŠÍCH I ZAPOČATÝCH 500 TIS. KČ</t>
  </si>
  <si>
    <t>dle přílohy 001  
Celkem 8=8.000 [B]</t>
  </si>
  <si>
    <t>32</t>
  </si>
  <si>
    <t>747301</t>
  </si>
  <si>
    <t>PROVEDENÍ PROHLÍDKY A ZKOUŠKY PRÁVNICKOU OSOBOU, VYDÁNÍ PRŮKAZU ZPŮSOBILOSTI</t>
  </si>
  <si>
    <t>33</t>
  </si>
  <si>
    <t>747611</t>
  </si>
  <si>
    <t>MĚŘENÍ EMC A EMI DLE ČSN EN 50 121 V ROZSAHU PS/SO</t>
  </si>
  <si>
    <t>34</t>
  </si>
  <si>
    <t>747615</t>
  </si>
  <si>
    <t>MĚŘENÍ A NASTAVENÍ KOMPENZACE INDUKČNÍHO ODBĚRU STANICE</t>
  </si>
  <si>
    <t>35</t>
  </si>
  <si>
    <t>748112</t>
  </si>
  <si>
    <t>KOMPLETNÍ OSOBNÍ OCHRANNÉ PROSTŘEDKY A PRACOVNÍ POMŮCKY PRO ROZVODNU NN</t>
  </si>
  <si>
    <t>36</t>
  </si>
  <si>
    <t>R-744BDBA-JN-1</t>
  </si>
  <si>
    <t>Rozvaděč RC kompenzační nn, kompenzační výkon 30,5kVAr 1x tlumivka 5kVAr, vč. skříně a výstroje</t>
  </si>
  <si>
    <t>dle přílohy 002  
Celkem 1=1.000 [B]</t>
  </si>
  <si>
    <t>1. Položka obsahuje:   
 – přípravu podkladu pro osazení vč. upevňovacího materiálu, veškerý podružný a pomocný materiál   
 – technický popis viz. projektová dokumentace   
 – provedení zkoušek, dodání předepsaných zkoušek, revizí a atestů, měření, nastavení   
2. Položka neobsahuje:   
 X   
3. Způsob měření:   
Udává se počet kusů kompletní konstrukce nebo práce.</t>
  </si>
  <si>
    <t>37</t>
  </si>
  <si>
    <t>R-745111-JN-1</t>
  </si>
  <si>
    <t>ROZVADĚČ VN KOMPAKTNÍ 3-F DO UN 35 KV, 1K+1T</t>
  </si>
  <si>
    <t>1. Položka obsahuje:   
 – přípravu podkladu pro osazení vč. upevňovacího materiálu, veškerý podružný a pomocný materiál   
 – technický popis viz. projektová dokumentace   
 – zhotovení výrobní dokumentace, provedení zkoušek, dodání předepsaných zkoušek, revizí a atestů   
2. Položka neobsahuje:   
 – SKŘ   
3. Způsob měření:   
Udává se počet kusů kompletní konstrukce nebo práce.</t>
  </si>
  <si>
    <t>38</t>
  </si>
  <si>
    <t>R-745511-JN</t>
  </si>
  <si>
    <t>Přemístění TRANSFORMÁTORu 3-F, 35/0,4 KV, VZDUCHEM CHLAZENÝ DO 160 KVA</t>
  </si>
  <si>
    <t>39</t>
  </si>
  <si>
    <t>R-745921-JN-1</t>
  </si>
  <si>
    <t>TRAFOSTANICE NETYPOVÁ KIOSKOVÁ BETONOVÁ 35/0,4 KV DO 1X630 KVA, 8x3m</t>
  </si>
  <si>
    <t>1. Položka obsahuje:   
 – kompletní konstrukci trafostanice vč. elektroinstalace a vnitřního uzemnění, hromosvodu, montáž a usazení do připraveného terénu   
 – technický popis viz. projektová dokumentace   
 – uvedení do provozu, předepsané zkoušky, revize a atesty   
2. Položka neobsahuje:   
 – zemní práce, transformátor, vnitřní rozvaděč a vnější uzemnění   
3. Způsob měření:   
Udává se počet kusů kompletní konstrukce nebo práce.</t>
  </si>
  <si>
    <t>40</t>
  </si>
  <si>
    <t>R-746JAAA-JN-1</t>
  </si>
  <si>
    <t>Rozvaděč RE elektroměrový, osazený 3mi elektroměry 400V AC</t>
  </si>
  <si>
    <t>dle přílohy 002 a 007  
Celkem 1=1.000 [B]</t>
  </si>
  <si>
    <t>41</t>
  </si>
  <si>
    <t>R-746JAAB-JN-1</t>
  </si>
  <si>
    <t>Rozvaděč R-ZZ, 400V AC, včetně vybavení, 2 přívody nn, nástěnné provedení</t>
  </si>
  <si>
    <t>dle přílohy 002 a 013  
Celkem 1=1.000 [B]</t>
  </si>
  <si>
    <t>42</t>
  </si>
  <si>
    <t>R-746JACA-JN-1</t>
  </si>
  <si>
    <t>Rozvaděč RH1 střídavý, 3 x 230V AC, včetně vybavení, 1 přívod, 2 pole</t>
  </si>
  <si>
    <t>dle přílohy 002, 008, 009  
Celkem 1=1.000 [B]</t>
  </si>
  <si>
    <t>43</t>
  </si>
  <si>
    <t>R-746JACA-JN-2</t>
  </si>
  <si>
    <t>Rozvaděč RZS střídavý, 3 x 230V AC, včetně vybavení, 1 přívod, 1 pole</t>
  </si>
  <si>
    <t>dle přílohy 002, 010  
Celkem 1=1.000 [B]</t>
  </si>
  <si>
    <t>44</t>
  </si>
  <si>
    <t>R-746JACB-JN-1</t>
  </si>
  <si>
    <t>Rozvaděč RTS střídavý, 2 x 230V AC, včetně vybavení, 1 přívod, 3 pole</t>
  </si>
  <si>
    <t>45</t>
  </si>
  <si>
    <t>R-746JBBB-JN-1</t>
  </si>
  <si>
    <t>Rozvaděč RDA obsahující přívodku diesel agregátu, nástěnné provedení</t>
  </si>
  <si>
    <t>46</t>
  </si>
  <si>
    <t>R-746JBBB-JN-3</t>
  </si>
  <si>
    <t>Rozvaděč sdělovací, nástěnné provedení</t>
  </si>
  <si>
    <t>D.2.1.1.0</t>
  </si>
  <si>
    <t>Kolejový svršek</t>
  </si>
  <si>
    <t xml:space="preserve">  SO 14-17-01</t>
  </si>
  <si>
    <t>Stará Paka - Roztoky u Jilemnice, železniční svršek</t>
  </si>
  <si>
    <t>SO 14-17-01</t>
  </si>
  <si>
    <t>0</t>
  </si>
  <si>
    <t>Všeobecné podmínky:</t>
  </si>
  <si>
    <t>R02943</t>
  </si>
  <si>
    <t>OSTATNÍ POŽADAVKY - VYPRACOVÁNÍ RDS</t>
  </si>
  <si>
    <t>KPL</t>
  </si>
  <si>
    <t>`1: Dle technické zprávy, výkresových příloh projektové dokumentace, TKP staveb státních drah a výkazů materiálu projektu a souhrnných částí dokumentace stavby.`  
 `2: 1kpl`  
Celkem 1=1.000 [C]</t>
  </si>
  <si>
    <t>015</t>
  </si>
  <si>
    <t>Poplatky za likvidaci odpadů</t>
  </si>
  <si>
    <t>R015140</t>
  </si>
  <si>
    <t>907</t>
  </si>
  <si>
    <t>NEOCEŇOVAT - POPLATKY ZA LIKVIDACI ODPADŮ NEKONTAMINOVANÝCH VČETNĚ DOPRAVY NA SKLÁDKU A VEŠKERÉ MANIPULACE- 17 01 01 BETON Z DEMOLIC OBJEKTŮ, ZÁKLADŮ TV</t>
  </si>
  <si>
    <t>`1: 12,5; dle VK/29`  
Celkem 12,5=12.500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</si>
  <si>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</t>
  </si>
  <si>
    <t>R015150</t>
  </si>
  <si>
    <t>908</t>
  </si>
  <si>
    <t>NEOCEŇOVAT - POPLATKY ZA LIKVIDACI ODPADŮ NEKONTAMINOVANÝCH VČETNĚ DOPRAVY NA SKLÁDKU A VEŠKERÉ MANIPULACE- 17 05 08 ŠTĚRK Z KOLEJIŠTĚ (ODPAD PO RECYKLACI)</t>
  </si>
  <si>
    <t>`1: 5048,2; dle VK/22 `  
 `2: 1168,5*1,808; dle VK/4, převod na tuny`  
Celkem 7160,848=7 160.848 [C]</t>
  </si>
  <si>
    <t>R015210</t>
  </si>
  <si>
    <t>915</t>
  </si>
  <si>
    <t>NEOCEŇOVAT - POPLATKY ZA LIKVIDACI ODPADŮ NEKONTAMINOVANÝCH VČETNĚ DOPRAVY NA SKLÁDKU A VEŠKERÉ MANIPULACE - 17 01 01 ŽELEZNIČNÍ PRAŽCE BETONOVÉ</t>
  </si>
  <si>
    <t>`1: 360*0,270; dle VK/24, přepočet 270 kg/kus + 800 ks dle požadavků OŘ`  
Celkem 313,2=313.200 [B]</t>
  </si>
  <si>
    <t>R015250</t>
  </si>
  <si>
    <t>919</t>
  </si>
  <si>
    <t>NEOCEŇOVAT - POPLATKY ZA LIKVIDACI ODPADŮ NEKONTAMINOVANÝCH VČETNĚ DOPRAVY NA SKLÁDKU A VEŠKERÉ MANIPULACE- 17 02 03 POLYETYLÉNOVÉ PODLOŽKY (ŽEL. SVRŠEK)</t>
  </si>
  <si>
    <t>`1: 2,12; dle VK/27 + 1600 ks pražců dle požadavků OŘ na výměnu`  
Celkem 2,408=2.408 [B]</t>
  </si>
  <si>
    <t>R015260</t>
  </si>
  <si>
    <t>920</t>
  </si>
  <si>
    <t>NEOCEŇOVAT - POPLATKY ZA LIKVIDACI ODPADŮ NEKONTAMINOVANÝCH VČETNĚ DOPRAVY NA SKLÁDKU A VEŠKERÉ MANIPULACE - 07 02 99 PRYŽOVÉ PODLOŽKY (ŽEL. SVRŠEK)</t>
  </si>
  <si>
    <t>`1: 4,45; dle VK/28  + 1600 ks pražců dle požadavků OŘ na výměnu`  
Celkem 5,068=5.068 [B]</t>
  </si>
  <si>
    <t>R015331</t>
  </si>
  <si>
    <t>929</t>
  </si>
  <si>
    <t>NEOCEŇOVAT - POPLATKY ZA LIKVIDACI ODPADŮ NEKONTAMINOVANÝCH VČETNĚ DOPRAVY NA SKLÁDKU A VEŠKERÉ MANIPULACE- 17 04 01 ODPAD MĚDI A JEJICH SLITIN, 17 04 02 ODPAD HLINÍKU, 17 01 05 ŽELEZNÝ ŠROT, 17 04 07</t>
  </si>
  <si>
    <t>`1: (140.9+199.7): dle VK/25+26`  
Celkem 340,6=340.600 [B]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</si>
  <si>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</t>
  </si>
  <si>
    <t>R015520</t>
  </si>
  <si>
    <t>940</t>
  </si>
  <si>
    <t>NEOCEŇOVAT - POPLATKY ZA LIKVIDACI ODPADŮ NEBEZPEČNÝCH VČETNĚ DOPRAVY NA SKLÁDKU A VEŠKERÉ MANIPULACE- 17 02 04* ŽELEZNIČNÍ PRAŽCE DŘEVĚNÉ</t>
  </si>
  <si>
    <t>`1: 7058*0,070; dle VK/23, přepočet 70kg/kus + 800 ks dle požadavků OŘ`  
Celkem 550,06=550.060 [B]</t>
  </si>
  <si>
    <t>51</t>
  </si>
  <si>
    <t>Kolejové lože</t>
  </si>
  <si>
    <t>512550</t>
  </si>
  <si>
    <t>KOLEJOVÉ LOŽE - ZŘÍZENÍ Z KAMENIVA HRUBÉHO DRCENÉHO (ŠTĚRK)</t>
  </si>
  <si>
    <t>`1: 16288; dle VK/10`  
Celkem 16288=16 288.000 [B]</t>
  </si>
  <si>
    <t>Technická specifikace položky odpovídá příslušné cenové soustavě</t>
  </si>
  <si>
    <t>513550</t>
  </si>
  <si>
    <t>KOLEJOVÉ LOŽE - DOPLNĚNÍ Z KAMENIVA HRUBÉHO DRCENÉHO (ŠTĚRK)</t>
  </si>
  <si>
    <t>`1: 1169; dle VK/11`  
Celkem 1169=1 169.000 [B]</t>
  </si>
  <si>
    <t>514000</t>
  </si>
  <si>
    <t>KOLEJOVÉ LOŽE - PROČIŠTĚNÍ</t>
  </si>
  <si>
    <t>`1: 2337,0; dle VK/3, odvoz podsítného ve SD 965`  
Celkem 2337=2 337.000 [B]</t>
  </si>
  <si>
    <t>52</t>
  </si>
  <si>
    <t>Kolej</t>
  </si>
  <si>
    <t>5284D2</t>
  </si>
  <si>
    <t>KOLEJ 49 E1, ZVLÁŠTNÍ (ATYPICKÉ) ROZDĚLENÍ, BEZSTYKOVÁ, MOSTNICE. DŘ., UP. PRUŽNÉ</t>
  </si>
  <si>
    <t>`1: 17,0; dle VK/15, rozd. `c``  
Celkem 17=17.000 [B]</t>
  </si>
  <si>
    <t>529352</t>
  </si>
  <si>
    <t>KOLEJ 49 E1 DLOUHÉ PASY, ROZD. "U", BEZSTYKOVÁ, PR. BET. BEZPODKLADNICOVÝ, UP. PRUŽNÉ</t>
  </si>
  <si>
    <t>`1: 450; dle VK/100, přejezdy`  
Celkem 450=450.000 [B]</t>
  </si>
  <si>
    <t>R529352</t>
  </si>
  <si>
    <t>KOLEJ 49 E1 DLOUHÉ PASY, ROZD. "d", BEZSTYKOVÁ, PR. BET. BEZPODKLADNICOVÝ, UP. PRUŽNÉ</t>
  </si>
  <si>
    <t>`1: 5849; dle VK/14`  
Celkem 5849=5 849.000 [B]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</si>
  <si>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</si>
  <si>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</t>
  </si>
  <si>
    <t>Úpravy drážního svršku</t>
  </si>
  <si>
    <t>542121</t>
  </si>
  <si>
    <t>SMĚROVÉ A VÝŠKOVÉ VYROVNÁNÍ KOLEJE NA PRAŽCÍCH BETONOVÝCH DO 0,05 M</t>
  </si>
  <si>
    <t>`1: 1275,0; dle VK/13`  
Celkem 1275=1 275.000 [B]</t>
  </si>
  <si>
    <t>542312</t>
  </si>
  <si>
    <t>NÁSLEDNÁ ÚPRAVA SMĚROVÉHO A VÝŠKOVÉHO USPOŘÁDÁNÍ KOLEJE - PRAŽCE BETONOVÉ</t>
  </si>
  <si>
    <t>ve smyslu přípisu 166/2017-SŽDC-O7, tj. včetně pomocných a dokončovacích prací, kterými mohou být např. místní doplnění štěrkového lože (pokud není řešeno jako reklamace), rozebrání a sestavení přejezdových konstrukcí, úpravy na nástupištích, odpojení a zapojení ukolejnění, MIB apod.</t>
  </si>
  <si>
    <t>`1: 5849+450; dle kapitoly 52 `  
 ` včetně pomocných a dokončovacích prací`  
Celkem 6299=6 299.000 [C]</t>
  </si>
  <si>
    <t>543332</t>
  </si>
  <si>
    <t>VÝMĚNA KOLEJNICE 49 E1 SPOJITĚ</t>
  </si>
  <si>
    <t>`1: 1225,0*2; dle VK/16, souvislá výměna stávajících kolejnic S 49 v délkách 75 m, VČETNĚ ŘEZÁNÍ STÁVAJÍCÍCH KOLEJNIC PILOU!`  
Celkem 2450=2 450.000 [B]</t>
  </si>
  <si>
    <t>545121</t>
  </si>
  <si>
    <t>SVAR KOLEJNIC (STEJNÉHO TVARU) 49 E1, T JEDNOTLIVĚ</t>
  </si>
  <si>
    <t>`1: 2*2; dle situace, závěrné svary, ZÚ, KÚ `  
 `2: 2*(5849+450+1225)/300; závěrné svary po 300 m `  
 `3: 1,84; zaokrouhlení na kusy`  
Celkem 56=56.000 [D]</t>
  </si>
  <si>
    <t>545122</t>
  </si>
  <si>
    <t>SVAR KOLEJNIC (STEJNÉHO TVARU) 49 E1, T SPOJITĚ</t>
  </si>
  <si>
    <t>`1: 234; podle VK/18, BK `  
 `2: -56; odpočet závěrných svarů`  
Celkem 178=178.000 [C]</t>
  </si>
  <si>
    <t>549111</t>
  </si>
  <si>
    <t>BROUŠENÍ KOLEJE A VÝHYBEK</t>
  </si>
  <si>
    <t>`1: 7074; dle VK/19`  
Celkem 7074=7 074.000 [B]</t>
  </si>
  <si>
    <t>549210</t>
  </si>
  <si>
    <t>PRAŽCOVÁ KOTVA V NOVĚ ZŘIZOVANÉ KOLEJI</t>
  </si>
  <si>
    <t>`1: 745; dle VK/21`  
Celkem 745=745.000 [B]</t>
  </si>
  <si>
    <t>543152</t>
  </si>
  <si>
    <t>VÝMĚNA SPOJITÁ PRAŽCŮ BETONOVÝCH BEZPODKLADNICOVÝCH, UPEVNĚNÍ PRUŽNÉ</t>
  </si>
  <si>
    <t>rozdělení "v"</t>
  </si>
  <si>
    <t>1225/0.6=2042.000 [A] 
Celkem 2042=2 042.000 [B]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</si>
  <si>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</si>
  <si>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549331</t>
  </si>
  <si>
    <t>ZŘÍZENÍ BEZSTYKOVÉ KOLEJE NA STÁVAJÍCÍCH ÚSECÍCH V KOLEJI</t>
  </si>
  <si>
    <t>1: 1275+1225; dle pol. 542121+ VK/16   
Celkem 2500=2 500.000 [B]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</si>
  <si>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</si>
  <si>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92</t>
  </si>
  <si>
    <t>Doplňující konstrukce a práce na železnici</t>
  </si>
  <si>
    <t>921930</t>
  </si>
  <si>
    <t>ANTIKOROZNÍ PROVEDENÍ UPEVŇOVADEL A JINÉHO DROBNÉHO KOLEJIVA</t>
  </si>
  <si>
    <t>`1: 72,0; dle VK/20, přejezdy`  
Celkem 72=72.000 [B]</t>
  </si>
  <si>
    <t>965</t>
  </si>
  <si>
    <t>Bourání, odstranění a demontáže na železnici</t>
  </si>
  <si>
    <t>965010</t>
  </si>
  <si>
    <t>ODSTRANĚNÍ KOLEJOVÉHO LOŽE A DRÁŽNÍCH STEZEK</t>
  </si>
  <si>
    <t>`1: 9296,8; dle VK/1`  
Celkem 9296,8=9 296.800 [B]</t>
  </si>
  <si>
    <t>965023</t>
  </si>
  <si>
    <t>ODSTRANĚNÍ KOLEJOVÉHO LOŽE A DRÁŽNÍCH STEZEK - ODVOZ NA RECYKLACI</t>
  </si>
  <si>
    <t>`1: 9296,8*5; dle VK/1, m3 x km `  
 `2: odvoz na RZ v žst. Martinice v Krkonoších, z TÚ prům. 5 km`  
Celkem 46484=46 484.000 [C]</t>
  </si>
  <si>
    <t>965113</t>
  </si>
  <si>
    <t>DEMONTÁŽ KOLEJE NA BETONOVÝCH PRAŽCÍCH DO KOLEJOVÝCH POLÍ S ODVOZEM NA MONTÁŽNÍ ZÁKLADNU S NÁSLEDNÝM ROZEBRÁNÍM</t>
  </si>
  <si>
    <t>`1: 1517,0; dle VK/6`  
Celkem 1517=1 517.000 [B]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</si>
  <si>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</si>
  <si>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</si>
  <si>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</si>
  <si>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`1: 4782,0; dle VK/5 `  
 `2: MZ se předpokládají v žst. Roztoky u Jilemnice a Martinice v Krkonoších, z TÚ prům. 4 km na obě strany`  
Celkem 4782=4 782.000 [C]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</si>
  <si>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</si>
  <si>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965154</t>
  </si>
  <si>
    <t>DEMONTÁŽ KOLEJE NA MOSTNÍCH KONSTRUKCÍCH ROZEBRÁNÍM DO SOUČÁSTÍ</t>
  </si>
  <si>
    <t>`1: 31; dle VK/9 `  
 `2: Doprava vykázána u pražců bet. a dř.`  
Celkem 31=31.000 [C]</t>
  </si>
  <si>
    <t>966</t>
  </si>
  <si>
    <t>Bourání, odstranění a demontáže ostatní</t>
  </si>
  <si>
    <t>96616</t>
  </si>
  <si>
    <t>BOURÁNÍ KONSTRUKCÍ ZE ŽELEZOBETONU</t>
  </si>
  <si>
    <t>`1: 5,0; dle přílohy 5, objekty malého rozsahu demolice základů návěstidel ap.) `  
 `2: recyklační středisko stavebních odpadů Vrchlabí, z TÚ prům. 17 km`  
Celkem 5=5.000 [C]</t>
  </si>
  <si>
    <t xml:space="preserve">  SO 19-17-01</t>
  </si>
  <si>
    <t>ŽST Kunčice nad Labem, železniční svršek</t>
  </si>
  <si>
    <t>SO 19-17-01</t>
  </si>
  <si>
    <t>`zajišťovací značky a námezníky,`  
Celkem 4=4.000 [B]</t>
  </si>
  <si>
    <t>`výměra dle přílohy 701 - výkaz výměr`  
Celkem 6499=6 499.000 [B]</t>
  </si>
  <si>
    <t>`výměra dle přílohy 701 - výkaz výměr`  
Celkem 401=401.000 [B]</t>
  </si>
  <si>
    <t>`výměra dle přílohy 701 - výkaz výměr`  
Celkem 0,62=0.620 [B]</t>
  </si>
  <si>
    <t>921</t>
  </si>
  <si>
    <t>NEOCEŇOVAT - POPLATKY ZA LIKVIDACI ODPADŮ NEKONTAMINOVANÝCH VČETNĚ DOPRAVY NA SKLÁDKU A VEŠKERÉ MANIPULACE - 16 01 22 pryž (pryžové přejezdové úpravy)</t>
  </si>
  <si>
    <t>`výměra dle přílohy 701 - výkaz výměr`  
Celkem 1,24=1.240 [B]</t>
  </si>
  <si>
    <t>`1: 124+24+30+10  
Celkem 188=188.000 [B]</t>
  </si>
  <si>
    <t>R015510</t>
  </si>
  <si>
    <t>939</t>
  </si>
  <si>
    <t>NEOCEŇOVAT - POPLATKY ZA LIKVIDACI ODPADŮ NEBEZPEČNÝCH VČETNĚ DOPRAVY NA SKLÁDKU A VEŠKERÉ MANIPULACE - 17 05 07* LOKÁLNĚ ZNEČIŠTĚNÝ ŠTĚRK A ZEMINA Z KOLEJIŠTĚ (VÝHYBKY)</t>
  </si>
  <si>
    <t>`výměra dle přílohy 701 - výkaz výměr`  
Celkem 260=260.000 [B]</t>
  </si>
  <si>
    <t>`výměra dle přílohy 701 - výkaz výměr`  
Celkem 170=170.000 [B]</t>
  </si>
  <si>
    <t>Komunikace</t>
  </si>
  <si>
    <t>frakce 31,5/63 mm</t>
  </si>
  <si>
    <t>`výměra dle přílohy 701 - výkaz výměr, dle situace kolejový plán`  
Celkem 6326=6 326.000 [B]</t>
  </si>
  <si>
    <t>Technická specifikace položky odpovídá příslušné cenové soustavě.</t>
  </si>
  <si>
    <t>`stávající úsek: 495*0,5`  
Celkem 247,5=247.500 [B]</t>
  </si>
  <si>
    <t>528152</t>
  </si>
  <si>
    <t>KOLEJ 49 E1, ROZD. "C", BEZSTYKOVÁ, PR. BET. BEZPODKLADNICOVÝ, UP. PRUŽNÉ</t>
  </si>
  <si>
    <t>kolej 49 E1 - nová, pružné bezpodkladnicové upevnění, betonové pražce o hmotnosti &gt; 250kg/ks (např. B03-nové), rozdělení pražcu "c" (kolejnicové pasy svařené do BK)</t>
  </si>
  <si>
    <t>`výměra dle přílohy 701 - výkaz výměr, dle situace kolejový plán`  
Celkem 298=298.000 [B]</t>
  </si>
  <si>
    <t>528252</t>
  </si>
  <si>
    <t>A</t>
  </si>
  <si>
    <t>KOLEJ 49 E1, ROZD. "D", BEZSTYKOVÁ, PR. BET. BEZPODKLADNICOVÝ, UP. PRUŽNÉ</t>
  </si>
  <si>
    <t>kolej 49 E1 - nová, pružné bezpodkladnicové upevnění, betonové pražce o hmotnosti &gt; 250kg/ks (např. B03-nové), rozdělení pražcu "d" (kolejnicové pasy svařené do BK)</t>
  </si>
  <si>
    <t>`výměra dle přílohy 701 - výkaz výměr, dle situace kolejový plán`  
Celkem 599=599.000 [B]</t>
  </si>
  <si>
    <t>B</t>
  </si>
  <si>
    <t>kolej 49 E1 - nová, pružné bezpodkladnicové upevnění, betonové pražce o hmotnosti &gt; 280kg/ks (např. B91-nové), rozdělení pražcu "d" (kolejnicové pasy svařené do BK)</t>
  </si>
  <si>
    <t>`výměra dle přílohy 701 - výkaz výměr, dle situace kolejový plán`  
Celkem 495=495.000 [B]</t>
  </si>
  <si>
    <t>533243</t>
  </si>
  <si>
    <t>J 49 1:7,5-190, PR. BET., UP. PRUŽNÉ</t>
  </si>
  <si>
    <t>`Obl-J49-1:7,5-190(520/300)-ČZ-beton-KS-SK - nová druhé generace: 1 ks`  
Celkem 1=1.000 [B]</t>
  </si>
  <si>
    <t>533273</t>
  </si>
  <si>
    <t>J 49 1:9-300, PR. BET., UP. PRUŽNÉ</t>
  </si>
  <si>
    <t>`J49-1:9-300-ČZ-beton-KS-SK - nová druhé generace 5   ks `  
 `Obl-J49-1:9-300(950/439)-ČZ-beton-KS-SK - nová druhé generace 1   ks`  
Celkem 6=6.000 [C]</t>
  </si>
  <si>
    <t>533293</t>
  </si>
  <si>
    <t>J 49 1:11-300, PR. BET., UP. PRUŽNÉ</t>
  </si>
  <si>
    <t>`J49-1:11-300-ČZ-beton-KS-SK - nová druhé generace 2   ks`  
Celkem 2=2.000 [B]</t>
  </si>
  <si>
    <t>539101</t>
  </si>
  <si>
    <t>ZVLÁŠTNÍ VYBAVENÍ VÝHYBEK, PRAŽCE ŽLABOVÉ, SESTAVA 1 KS</t>
  </si>
  <si>
    <t>SADA</t>
  </si>
  <si>
    <t>`1:9-300: 6ks `  
 `1:7,5-190: 1ks `  
 `1:11-300: 2ks`  
Celkem 9=9.000 [D]</t>
  </si>
  <si>
    <t>539324</t>
  </si>
  <si>
    <t>ZVLÁŠTNÍ VYBAVENÍ VÝHYBEK, TEPELNĚ OPRACOVANÝ JAZYK S OPORNICÍ 49 E1 PRO TVAR 1:7,5-190</t>
  </si>
  <si>
    <t>`výh.:7`  
Celkem 1=1.000 [B]</t>
  </si>
  <si>
    <t>539327</t>
  </si>
  <si>
    <t>ZVLÁŠTNÍ VYBAVENÍ VÝHYBEK, TEPELNĚ OPRACOVANÝ JAZYK S OPORNICÍ 49 E1 PRO TVAR 1:9-300</t>
  </si>
  <si>
    <t>`všechny výhybky 1:9-300`  
Celkem 6=6.000 [B]</t>
  </si>
  <si>
    <t>539329</t>
  </si>
  <si>
    <t>ZVLÁŠTNÍ VYBAVENÍ VÝHYBEK, TEPELNĚ OPRACOVANÝ JAZYK S OPORNICÍ 49 E1 PRO TVAR 1:11-300</t>
  </si>
  <si>
    <t>`výh.:1, 4`  
Celkem 2=2.000 [B]</t>
  </si>
  <si>
    <t>539404</t>
  </si>
  <si>
    <t>ZVLÁŠTNÍ VYBAVENÍ VÝHYBEK, VÁLEČKOVÉ STOLIČKY NADZVEDÁVACÍ (BEZ ROZLIŠENÍ PROFILU KOLEJNIC) PRO TVAR 1:7,5-190</t>
  </si>
  <si>
    <t>`všechny výhybky 1:9-300`  
Celkem 1=1.000 [B]</t>
  </si>
  <si>
    <t>539407</t>
  </si>
  <si>
    <t>ZVLÁŠTNÍ VYBAVENÍ VÝHYBEK, VÁLEČKOVÉ STOLIČKY NADZVEDÁVACÍ (BEZ ROZLIŠENÍ PROFILU KOLEJNIC) PRO TVAR 1:9-300</t>
  </si>
  <si>
    <t>539409</t>
  </si>
  <si>
    <t>ZVLÁŠTNÍ VYBAVENÍ VÝHYBEK, VÁLEČKOVÉ STOLIČKY NADZVEDÁVACÍ (BEZ ROZLIŠENÍ PROFILU KOLEJNIC) PRO TVAR 1:11-300</t>
  </si>
  <si>
    <t>`J49-1:11-300-ČZP-beton-KS-SK - nová druhé generace 2   ks`  
Celkem 2=2.000 [B]</t>
  </si>
  <si>
    <t>539530</t>
  </si>
  <si>
    <t>ZVLÁŠTNÍ VYBAVENÍ VÝHYBEK, RUČNÍ PŘESTAVNÍK (BEZ NÁVĚSTNÍHO TĚLESA)</t>
  </si>
  <si>
    <t>`1: 1=1,000 [A]; výhybka č.2`  
Celkem 1=1.000 [B]</t>
  </si>
  <si>
    <t>539540</t>
  </si>
  <si>
    <t>ZVLÁŠTNÍ VYBAVENÍ VÝHYBEK, ČELISŤOVÝ ZÁVĚR</t>
  </si>
  <si>
    <t>`výměra dle přílohy 701 - výkaz výměr`  
Celkem 9=9.000 [B]</t>
  </si>
  <si>
    <t>539710</t>
  </si>
  <si>
    <t>ZVLÁŠTNÍ VYBAVENÍ VÝHYBEK, PŘÍPLATEK ZA KONSTRUKCI A VÝROBU OBLOUKOVÉ VÝHYBKY</t>
  </si>
  <si>
    <t>`Obl-J49-1:9-300(950/439)-ČZ-beton-KS-SK - nová druhé generace 1   ks `  
 `Obl-J49-1:7,5-190(520/300)-ČZ-beton-KS-SK - nová druhé generace: 1 ks`  
Celkem 2=2.000 [C]</t>
  </si>
  <si>
    <t>542111</t>
  </si>
  <si>
    <t>SMĚROVÉ A VÝŠKOVÉ VYROVNÁNÍ KOLEJE NA PRAŽCÍCH DŘEVĚNÝCH DO 0,05 M</t>
  </si>
  <si>
    <t>`1: 80=80,000 [A]; úsek v.č. 12-14`  
Celkem 80=80.000 [B]</t>
  </si>
  <si>
    <t>`stávající úsek`  
Celkem 495=495.000 [B]</t>
  </si>
  <si>
    <t>545111</t>
  </si>
  <si>
    <t>SVAR KOLEJNIC (STEJNÉHO TVARU) 60 E2, R 65 JEDNOTLIVĚ</t>
  </si>
  <si>
    <t>`výměra dle přílohy 701 - výkaz výměr`  
Celkem 4=4.000 [B]</t>
  </si>
  <si>
    <t>`závěrné svary BK, odhad 20 ks`  
Celkem 20=20.000 [B]</t>
  </si>
  <si>
    <t>`výměra dle přílohy 701 - výkaz výměr, kolej 120ks + výhybky 126 ks -20 ks na závěrné svary`  
Celkem 226=226.000 [B]</t>
  </si>
  <si>
    <t>545230</t>
  </si>
  <si>
    <t>SVAR PŘECHODOVÝ (PŘECHODOVÁ KOLEJNICE) 49 E1/OSTATNÍ</t>
  </si>
  <si>
    <t>přechodové spojky 49 E1/T</t>
  </si>
  <si>
    <t>`výměra dle přílohy 701 - výkaz výměr`  
Celkem 8=8.000 [B]</t>
  </si>
  <si>
    <t>`hlavní koleje, vč. výhybek – délka koleje`  
Celkem 1950=1 950.000 [B]</t>
  </si>
  <si>
    <t>75C871</t>
  </si>
  <si>
    <t>KOLEJOVÁ PROPOJKA VÝHYBKOVÁ - DODÁVKA</t>
  </si>
  <si>
    <t>`1: 1*4=4,000 [A];`  
Celkem 4=4.000 [B]</t>
  </si>
  <si>
    <t>75C877</t>
  </si>
  <si>
    <t>KOLEJOVÁ PROPOJKA VÝHYBKOVÁ - MONTÁŽ</t>
  </si>
  <si>
    <t>R528372</t>
  </si>
  <si>
    <t>KOLEJ 49 E1, ROZD. "D", BEZSTYKOVÁ, PR. BET. VÝHYBKOVÝ KRÁTKÝ, UP. PRUŽNÉ</t>
  </si>
  <si>
    <t>`výměra dle přílohy 701 - výkaz výměr`  
Celkem 58=58.000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</si>
  <si>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</si>
  <si>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R528392</t>
  </si>
  <si>
    <t>KOLEJ 49 E1, ROZD. "D", BEZSTYKOVÁ, PR. BET. VÝHYBKOVÝ DLOUHÝ, UP. PRUŽNÉ</t>
  </si>
  <si>
    <t>`výměra dle přílohy 701 - výkaz výměr`  
Celkem 62=62.000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</si>
  <si>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</si>
  <si>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`včetně pomocných a dokončovacích prací`  
Celkem 1600=1 600.000 [B]</t>
  </si>
  <si>
    <t>542322</t>
  </si>
  <si>
    <t>NÁSLEDNÁ ÚPRAVA SMĚROVÉHO A VÝŠKOVÉHO USPOŘÁDÁNÍ VÝHYBKOVÉ KONSTRUKCE - PRAŽCE BETONOVÉ</t>
  </si>
  <si>
    <t>`včetně pomocných a dokončovacích prací`  
Celkem 446=446.000 [B]</t>
  </si>
  <si>
    <t>Přidružená stavební výroba:</t>
  </si>
  <si>
    <t>702212</t>
  </si>
  <si>
    <t>KABELOVÁ CHRÁNIČKA ZEMNÍ DN PŘES 100 DO 200 MM</t>
  </si>
  <si>
    <t>Příprava pro ETCS, 3ks</t>
  </si>
  <si>
    <t>3*313.000000 = 939,000 [A]  
Celkem 939=939.000 [B]</t>
  </si>
  <si>
    <t>R702112</t>
  </si>
  <si>
    <t>KABELOVÝ ŽLAB ZEMNÍ VČETNĚ KRYTU SVĚTLÉ ŠÍŘKY DO 120 MM</t>
  </si>
  <si>
    <t>Plastový pochozí žlab se zámkem</t>
  </si>
  <si>
    <t>610.000000 = 610,000 [A]  
Celkem 610=610.000 [B]</t>
  </si>
  <si>
    <t>R702113</t>
  </si>
  <si>
    <t>KABELOVÝ ŽLAB ZEMNÍ VČETNĚ KRYTU SVĚTLÉ ŠÍŘKY PŘES 250 MM</t>
  </si>
  <si>
    <t>1215.000000 = 1215,000 [A]  
Celkem 1215=1 215.000 [B]</t>
  </si>
  <si>
    <t>Potrubí</t>
  </si>
  <si>
    <t>899522</t>
  </si>
  <si>
    <t>OBETONOVÁNÍ POTRUBÍ Z PROSTÉHO BETONU DO C12/15</t>
  </si>
  <si>
    <t>39.300000 = 39,300 [A]  
Celkem 39,3=39.300 [B]</t>
  </si>
  <si>
    <t>Ostatní konstrukce a práce, bourání</t>
  </si>
  <si>
    <t>`v místě přejezdku, celkem 108 ks svěrek`  
Celkem 14=14.000 [B]</t>
  </si>
  <si>
    <t>922401</t>
  </si>
  <si>
    <t>ZARÁŽEDLO KOLEJNICOVÉ</t>
  </si>
  <si>
    <t>kolejnicová S49 s návěstí posun zakázán</t>
  </si>
  <si>
    <t>`výměra dle přílohy 701 - výkaz výměr`  
Celkem 1=1.000 [B]</t>
  </si>
  <si>
    <t>47</t>
  </si>
  <si>
    <t>922501</t>
  </si>
  <si>
    <t>ZARÁŽEDLO DYNAMICKÉ</t>
  </si>
  <si>
    <t>dynamické kolejnicové zarážedlo délky 15 m</t>
  </si>
  <si>
    <t>48</t>
  </si>
  <si>
    <t>923131</t>
  </si>
  <si>
    <t>NÁMEZNÍK</t>
  </si>
  <si>
    <t>49</t>
  </si>
  <si>
    <t>925120</t>
  </si>
  <si>
    <t>DRÁŽNÍ STEZKY Z DRTI TL. PŘES 50 MM</t>
  </si>
  <si>
    <t>ŠD fr. 8/16mm, tl. vrstvy 10 cm</t>
  </si>
  <si>
    <t>`výměra dle přílohy 701 - výkaz výměr, dle situace kolejový plán`  
Celkem 3711=3 711.000 [B]</t>
  </si>
  <si>
    <t>50</t>
  </si>
  <si>
    <t>4224.000000 = 4224,000 [A]  
Celkem 4224=4 224.000 [B]</t>
  </si>
  <si>
    <t>`Odvoz na recyklaci odhad do 5 km: +3115,6*5`  
Celkem 21120=21 120.000 [B]</t>
  </si>
  <si>
    <t>`výměra dle přílohy 701 - výkaz výměr`  
Celkem 1510=1 510.000 [B]</t>
  </si>
  <si>
    <t>53</t>
  </si>
  <si>
    <t>`výměra dle přílohy 701 - výkaz výměr`  
Celkem 412=412.000 [B]</t>
  </si>
  <si>
    <t>965133</t>
  </si>
  <si>
    <t>DEMONTÁŽ KOLEJE NA OCELOVÝCH PRAŽCÍCH DO KOLEJOVÝCH POLÍ S ODVOZEM NA MONTÁŽNÍ ZÁKLADNU S NÁSLEDNÝM ROZEBRÁNÍM</t>
  </si>
  <si>
    <t>`výměra dle přílohy 701 - výkaz výměr`  
Celkem 59=59.000 [B]</t>
  </si>
  <si>
    <t>55</t>
  </si>
  <si>
    <t>965223</t>
  </si>
  <si>
    <t>DEMONTÁŽ VÝHYBKOVÉ KONSTRUKCE NA DŘEVĚNÝCH PRAŽCÍCH DO KOLEJOVÝCH POLÍ S ODVOZEM NA MONTÁŽNÍ ZÁKLADNU S NÁSLEDNÝM ROZEBRÁNÍM</t>
  </si>
  <si>
    <t>`výměra dle přílohy 701 - výkaz výměr`  
Celkem 566=566.000 [B]</t>
  </si>
  <si>
    <t>56</t>
  </si>
  <si>
    <t>965831</t>
  </si>
  <si>
    <t>DEMONTÁŽ NÁMEZNÍKU</t>
  </si>
  <si>
    <t>`dle počtu demontovaných výhybek 2ks + provizorní výhybky 4 ks`  
Celkem 11=11.000 [B]</t>
  </si>
  <si>
    <t xml:space="preserve">  SO 90-17-01</t>
  </si>
  <si>
    <t>Stará Paka - Trutnov hl. n., výstroj a značení trati</t>
  </si>
  <si>
    <t>SO 90-17-01</t>
  </si>
  <si>
    <t>`1: 47; dle VK/25`  
Celkem 47=47.000 [B]</t>
  </si>
  <si>
    <t>923121</t>
  </si>
  <si>
    <t>HEKTOMETROVNÍK</t>
  </si>
  <si>
    <t>`1: 67; dle VK/9`  
Celkem 45=45.000 [B]</t>
  </si>
  <si>
    <t>`1: 2; dle VK/23, srovnatelně pro `Hraničník``  
Celkem 1=1.000 [B]</t>
  </si>
  <si>
    <t>923311</t>
  </si>
  <si>
    <t>PŘEDVĚSTNÍK N - TROJÚHELNÍKOVÝ ŠTÍT</t>
  </si>
  <si>
    <t>`1: 5; dle VK/16`  
Celkem 2=2.000 [B]</t>
  </si>
  <si>
    <t>923341</t>
  </si>
  <si>
    <t>RYCHLOSTNÍK N - TABULE</t>
  </si>
  <si>
    <t>`1: 31; dle VK/17`  
Celkem 8=8.000 [B]</t>
  </si>
  <si>
    <t>923411</t>
  </si>
  <si>
    <t>NÁVĚST "VLAK SE BLÍŽÍ K ZASTÁVCE" - ZÁKLADNÍ TABULE</t>
  </si>
  <si>
    <t>`1: 18; dle VK/14`  
Celkem 4=4.000 [B]</t>
  </si>
  <si>
    <t>923431</t>
  </si>
  <si>
    <t>NÁVĚST "KONEC NÁSTUPIŠTĚ"</t>
  </si>
  <si>
    <t>`1: 18; dle VK/15 `  
 `2: 3; dle VK/100- srovnatelně`  
Celkem 4=4.000 [C]</t>
  </si>
  <si>
    <t>923441</t>
  </si>
  <si>
    <t>NÁVĚST "POSUN ZAKÁZÁN"</t>
  </si>
  <si>
    <t>`1: 9; dle VK/19`  
Celkem 3=3.000 [B]</t>
  </si>
  <si>
    <t>923461</t>
  </si>
  <si>
    <t>NÁVĚST "PÍSKEJTE"</t>
  </si>
  <si>
    <t>`1: 28; dle VK/24`  
Celkem 5=5.000 [B]</t>
  </si>
  <si>
    <t>923471</t>
  </si>
  <si>
    <t>SKLONOVNÍK</t>
  </si>
  <si>
    <t>`1: 37; dle VK/13`  
Celkem 27=27.000 [B]</t>
  </si>
  <si>
    <t>923491</t>
  </si>
  <si>
    <t>STANIČNÍK - TABULE "ŠIROKÁ"</t>
  </si>
  <si>
    <t>`1: 226; dle VK/10`  
Celkem 44=44.000 [B]</t>
  </si>
  <si>
    <t>923821</t>
  </si>
  <si>
    <t>SLOUPEK DN 60 PRO NÁVĚST</t>
  </si>
  <si>
    <t>`1: 242; dle VK/12, předpokládají se hliníkové`  
Celkem 98=98.000 [B]</t>
  </si>
  <si>
    <t>923941</t>
  </si>
  <si>
    <t>ZAJIŠŤOVACÍ ZNAČKA KONZOLOVÁ (K) VČETNĚ OCELOVÉHO SLOUPKU</t>
  </si>
  <si>
    <t>`1: 453; dle VK/21`  
Celkem 205=205.000 [B]</t>
  </si>
  <si>
    <t>914913</t>
  </si>
  <si>
    <t>SLOUPKY A STOJKY DZ Z OCEL TRUBEK ZABETON DEMONTÁŽ</t>
  </si>
  <si>
    <t>`1: 81*0,50; dle VK/5, předpokládá se 50 % zabetonovaných sloupků, 50 % zapatkovaných `  
 `2: včetně odvozu do sběrna a výkupna Vrchlabí, ocel, z TÚ prům. 13 km `  
 `3: včetně odvozu na recyklační středisko Vrchlabí, beton, z TÚ prům. 13 km`  
Celkem 10=10.000 [D]</t>
  </si>
  <si>
    <t>914923</t>
  </si>
  <si>
    <t>SLOUPKY A STOJKY DZ Z OCEL TRUBEK DO PATKY DEMONTÁŽ</t>
  </si>
  <si>
    <t>`1: 81*0,50; dle VK/5, předpokládá se 50 % zabetonovaných sloupků, 50 % zapatkovaných `  
 `2: dtto jako u pol. 914913`  
Celkem 10=10.000 [C]</t>
  </si>
  <si>
    <t>965821</t>
  </si>
  <si>
    <t>DEMONTÁŽ KILOMETROVNÍKU, HEKTOMETROVNÍKU, MEZNÍKU</t>
  </si>
  <si>
    <t>`1: 180; dle VK/1, hektometrovník`  
Celkem 40=40.000 [B]</t>
  </si>
  <si>
    <t>965841</t>
  </si>
  <si>
    <t>DEMONTÁŽ JAKÉKOLIV NÁVĚSTI</t>
  </si>
  <si>
    <t>`1: 37; dle VK/2, sklonovník `  
 `2: 4; dle VK/3, předvěstník `  
 `3: 12; dle VK4, rychlostník `  
 `4: 10; dle VK/7, `Vlak se blíží k zastávce` `  
 `5: 10; dle VK/8, `Konec nástupiště` `  
 `6: 8; dle VK/6, `Posun zakázán``  
Celkem 18=18.000 [G]</t>
  </si>
  <si>
    <t>D.2.1.1.1</t>
  </si>
  <si>
    <t>Kolejový spodek</t>
  </si>
  <si>
    <t xml:space="preserve">  SO 14-16-01.1</t>
  </si>
  <si>
    <t>Stará Paka - Roztoky u Jilemnice, železniční spodek</t>
  </si>
  <si>
    <t>SO 14-16-01.1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</si>
  <si>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</si>
  <si>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</si>
  <si>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</si>
  <si>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`15km trvalá skládka Dolní Branná `  
 `12373B VK/1 odpočet materiálu pro zpětné použití       (26891-1632-7741)*1,8=31 532,400 [A] `  
 `12373B VK/2                                               3689*1,8=6 640,200 [B] `  
 `12373B  z pol 12930 předpoklad 0,5m3/bm                     (759*0,5)*1,8=683,100 [C] `  
 `12373B  VK/65 výkop propustku, z toho 15m3 pro zpět použití       (36-15)*1,8=37,800 [D] `  
 `13273B 21263 výkop z trativodu                                 287*1,8=516,600 [E] `  
 `13273B VK/57 svod-potr, 96m3 pro zpětný zásyp                 (175-96)*1,8=142,200 [F] `  
 `13373B VK/33 dren šachty                                       85*1,8=153,000 [G] `  
 `13373B VK/89 horská vpusť, 5m3 pro zpětné použití v místě stavby    (15-5)*1,8=18,000 [H] `  
 `Celkem: A+B+C+D+E+F+G+H=39 723,300 [I]`  
Celkem 39723,3=39 723.300 [K]</t>
  </si>
  <si>
    <t>R015130</t>
  </si>
  <si>
    <t>906</t>
  </si>
  <si>
    <t>NEOCEŇOVAT - POPLATKY ZA LIKVIDACI ODPADŮ NEKONTAMINOVANÝCH VČETNĚ DOPRAVY NA SKLÁDKU A VEŠKERÉ MANIPULACE - 17 03 02 VYBOURANÝ ASFALTOVÝ BETON BEZ DEHTU</t>
  </si>
  <si>
    <t>`17km RS Vrchlabí `  
 `11343B ((10*0,2)*2,4)=4,800 [A]`  
Celkem 4,8=4.800 [C]</t>
  </si>
  <si>
    <t>`17km RS Vrchlabí `  
 `96616B  (26*2,4)=62,400 [A]`  
Celkem 62,4=62.400 [C]</t>
  </si>
  <si>
    <t>Přípravné práce</t>
  </si>
  <si>
    <t>11343A</t>
  </si>
  <si>
    <t>ODSTRAN KRYTU ZPEVNĚNÝCH PLOCH S ASFALT POJIVEM VČET PODKLADU - BEZ DOPRAVY</t>
  </si>
  <si>
    <t>`VK/77 oprava silnice 10*0,2=2,000 [A]`  
Celkem 2=2.000 [B]</t>
  </si>
  <si>
    <t>Odkopávky a prokopávky</t>
  </si>
  <si>
    <t>12110A</t>
  </si>
  <si>
    <t>SEJMUTÍ ORNICE NEBO LESNÍ PŮDY - BEZ DOPRAVY</t>
  </si>
  <si>
    <t>`VK/9 sejmutí ornice pro další použití, mezideponie v místě stavby 6532*0,2=1 306,400 [A]`  
Celkem 1306,4=1 306.400 [B]</t>
  </si>
  <si>
    <t>12110B</t>
  </si>
  <si>
    <t>SEJMUTÍ ORNICE NEBO LESNÍ PŮDY - DOPRAVA</t>
  </si>
  <si>
    <t>`VK/9 sejmutí ornice pro další použití, mezideponie v místě stavby (6532*0,2)*5=6 532,000 [A]`  
Celkem 6532=6 532.000 [B]</t>
  </si>
  <si>
    <t>12190</t>
  </si>
  <si>
    <t>PŘEVRSTVENÍ ORNICE</t>
  </si>
  <si>
    <t>12373A</t>
  </si>
  <si>
    <t>ODKOP PRO SPOD STAVBU SILNIC A ŽELEZNIC TŘ. I - BEZ DOPRAVY</t>
  </si>
  <si>
    <t>`15km trvalá skládka Dolní Branná `  
 `VK/1 odpočet materiálu pro zpětné použití  26891-1632-7741=17 518,000 [A] `  
 `VK/2                                         3689=3 689,000 [B] `  
 `VK/3 přetěžení pláně pro mech-zpev-zeminy           3724=3 724,000 [C] `  
 `VK/65 výkop propustku, z toho 15m3 pro zpět použití      36=36,000 [D] `  
 `Celkem: A+B+C+D=24 967,000 [E]`  
Celkem 24967=24 967.000 [G]</t>
  </si>
  <si>
    <t>12373B</t>
  </si>
  <si>
    <t>ODKOP PRO SPOD STAVBU SILNIC A ŽELEZNIC TŘ. I - DOPRAVA</t>
  </si>
  <si>
    <t>`doprava na a z mezideponie - zpětné použití výkopku (1632+7741)*10*2=187 460,000 [D] `  
Celkem 187460=187 460.000 [B]</t>
  </si>
  <si>
    <t>12843</t>
  </si>
  <si>
    <t>PŘEDRCENÍ VÝKOPKU TŘ. II</t>
  </si>
  <si>
    <t>`VK/12 předrcení kameniva 8/63 na 0/32  1528=1 528,000 [A]`  
Celkem 1528=1 528.000 [B]</t>
  </si>
  <si>
    <t>12930</t>
  </si>
  <si>
    <t>ČIŠTĚNÍ PŘÍKOPŮ OD NÁNOSU</t>
  </si>
  <si>
    <t>`15km trvalá skládka Dolní Branná, odvoz v pol 12373B, předpokl 0,5m3/bm `  
 `VK/401 čištění-příkopů  759=759,000 [A]`  
Celkem 759=759.000 [C]</t>
  </si>
  <si>
    <t>Hloubené vykopávky</t>
  </si>
  <si>
    <t>13273A</t>
  </si>
  <si>
    <t>HLOUBENÍ RÝH ŠÍŘ DO 2M PAŽ I NEPAŽ TŘ. I - BEZ DOPRAVY</t>
  </si>
  <si>
    <t>`15km trvalá skládka Dolní Branná `  
 `VK/57 svod-potr, 96m3 pro zpětný zásyp  175=175,000 [A]`  
Celkem 175=175.000 [C]</t>
  </si>
  <si>
    <t>13373A</t>
  </si>
  <si>
    <t>HLOUBENÍ ŠACHET ZAPAŽ I NEPAŽ TŘ. I - BEZ DOPRAVY</t>
  </si>
  <si>
    <t>`15km trvalá skládka Dolní Branná `  
 `VK/33 dren šachty                                  85=85,000 [A] `  
 `VK/89 horská vpusť, 5m3 pro zpětné použití v místě stavby 15=15,000 [B] `  
 `Celkem: A+B=100,000 [C]`  
Celkem 100=100.000 [E]</t>
  </si>
  <si>
    <t>Konstrukce ze zemin</t>
  </si>
  <si>
    <t>17110</t>
  </si>
  <si>
    <t>ULOŽENÍ SYPANINY DO NÁSYPŮ SE ZHUTNĚNÍM</t>
  </si>
  <si>
    <t>`VK/4+5 násypy z výkopku, zpětné použití, dosypy tělesa  1632+7741=9 373,000 [A]`  
Celkem 9373=9 373.000 [B]</t>
  </si>
  <si>
    <t>17180</t>
  </si>
  <si>
    <t>ULOŽENÍ SYPANINY DO NÁSYPŮ Z NAKUPOVANÝCH MATERIÁLŮ</t>
  </si>
  <si>
    <t>`VK/6 pod přitěžovací lavici kam 8/63 1256`  
Celkem 1256=1 256.000 [B]</t>
  </si>
  <si>
    <t>`VK/31 pro šachty drenáže, zpětný zásyp z výkopku  56=56,000 [A] `  
 `VK/56 pro svod-potr, zpětný zásyp z výkopku       96=96,000 [B] `  
 `VK/90 pro horskou vpusť, zpětný zásyp z výkopku    5=5,000 [C] `  
 `Celkem: A+B+C=157,000 [D]`  
Celkem 157=157.000 [E]</t>
  </si>
  <si>
    <t>17511</t>
  </si>
  <si>
    <t>OBSYP POTRUBÍ A OBJEKTŮ SE ZHUTNĚNÍM</t>
  </si>
  <si>
    <t>`VK/66 obsyp zásyp propustku, použito z výkopku propustku 15=15,000 [A]`  
Celkem 15=15.000 [B]</t>
  </si>
  <si>
    <t>17551</t>
  </si>
  <si>
    <t>OBSYP POTRUBÍ A OBJEKTŮ ZE ZEMIN NEPROPUSTNÝCH</t>
  </si>
  <si>
    <t>`VK/84 okolo velké J  29=29,000 [A]`  
Celkem 29=29.000 [B]</t>
  </si>
  <si>
    <t>17581</t>
  </si>
  <si>
    <t>OBSYP POTRUBÍ A OBJEKTŮ Z NAKUPOVANÝCH MATERIÁLŮ</t>
  </si>
  <si>
    <t>`VK/55 pro svod-potr ŠD-0-2  (175-96)=79,000 [A] `  
 `VK/85 okolo velké J ŠD-8-63     11=11,000 [B] `  
 `Celkem: A+B=90,000 [C]`  
Celkem 90=90.000 [D]</t>
  </si>
  <si>
    <t>17680</t>
  </si>
  <si>
    <t>VÝPLNĚ Z NAKUPOVANÝCH MATERIÁLŮ</t>
  </si>
  <si>
    <t>7.000000 = 7,000 [A]  
Celkem 7=7.000 [B]</t>
  </si>
  <si>
    <t>Povrchové úpravy terénu</t>
  </si>
  <si>
    <t>18110</t>
  </si>
  <si>
    <t>ÚPRAVA PLÁNĚ SE ZHUTNĚNÍM V HORNINĚ TŘ. I</t>
  </si>
  <si>
    <t>`VK/7 25836=25 836,000 [A]`  
Celkem 25836=25 836.000 [B]</t>
  </si>
  <si>
    <t>18130</t>
  </si>
  <si>
    <t>ÚPRAVA PLÁNĚ BEZ ZHUTNĚNÍ</t>
  </si>
  <si>
    <t>`VK/8  29333=29 333,000 [A]`  
Celkem 29333=29 333.000 [B]</t>
  </si>
  <si>
    <t>18230</t>
  </si>
  <si>
    <t>ROZPROSTŘENÍ ORNICE V ROVINĚ</t>
  </si>
  <si>
    <t>`VK/10 z mezideponie v místě stavby 5468*0,2=1 093,600 [A]`  
Celkem 1093,6=1 093.600 [B]</t>
  </si>
  <si>
    <t>18710</t>
  </si>
  <si>
    <t>OŠETŘENÍ ORNICE NA SKLÁDCE</t>
  </si>
  <si>
    <t>Úprava podloží</t>
  </si>
  <si>
    <t>21263</t>
  </si>
  <si>
    <t>TRATIVODY KOMPLET Z TRUB Z PLAST HMOT DN DO 150MM</t>
  </si>
  <si>
    <t>`VK/35 drenáže DN-150  835=835,000 [A]`  
Celkem 835=835.000 [B]</t>
  </si>
  <si>
    <t>21361</t>
  </si>
  <si>
    <t>DRENÁŽNÍ VRSTVY Z GEOTEXTILIE</t>
  </si>
  <si>
    <t>`VK/38 pro opláštění drenáže 300g/m2  3282=3 282,000 [A]`  
Celkem 3282=3 282.000 [B]</t>
  </si>
  <si>
    <t>Zpevňování hornin a konstrukcí</t>
  </si>
  <si>
    <t>289971</t>
  </si>
  <si>
    <t>OPLÁŠTĚNÍ (ZPEVNĚNÍ) Z GEOTEXTILIE</t>
  </si>
  <si>
    <t>`VK/51 okolo gabionů 300g/m2  2186=2 186,000 [A]`  
Celkem 2186=2 186.000 [B]</t>
  </si>
  <si>
    <t>Zdi opěrné zárubní přehradní</t>
  </si>
  <si>
    <t>327212</t>
  </si>
  <si>
    <t>ZDI OPĚRNÉ, ZÁRUBNÍ, NÁBŘEŽNÍ Z LOMOVÉHO KAMENE NA MC</t>
  </si>
  <si>
    <t>`VK/79 u plotu  1=1,000 [A]`  
Celkem 1=1.000 [B]</t>
  </si>
  <si>
    <t>3272A9</t>
  </si>
  <si>
    <t>ZDI OPĚR, ZÁRUB, NÁBŘEŽ Z GABIONŮ RUČNĚ ROVNANÝCH, DRÁT O4,0MM, POVRCHOVÁ ÚPRAVA Zn + Al + PA6</t>
  </si>
  <si>
    <t>`VK/46 - 48   (1*1*1)*529+(1*1*0,5)*491+(1*0,5*0,5)*882=995,000 [A]`  
Celkem 995=995.000 [B]</t>
  </si>
  <si>
    <t>Sloupy, pilíře, pylony, opěry, sloupky</t>
  </si>
  <si>
    <t>33894A</t>
  </si>
  <si>
    <t>SLOUPKY OHRADNÍ A PLOTOVÉ KOVOVÉ KOTVENÉ DO PATEK NEBO BERANĚNÉ</t>
  </si>
  <si>
    <t>VK/68+69 plot sloupky + vzpěry do bet patek  (7*2,3+4*2)*0,005=0,121 [A]   
Celkové množství 0,121=0.121 [A]</t>
  </si>
  <si>
    <t>Podkladní a vedlejší konstrukce</t>
  </si>
  <si>
    <t>451313</t>
  </si>
  <si>
    <t>PODKLADNÍ A VÝPLŇOVÉ VRSTVY Z PROSTÉHO BETONU C16/20</t>
  </si>
  <si>
    <t>`VK/39+40 okolo drenáže                            20+22=42,000 [A] `  
 `VK/62+63 propustek podkl-prahy + podbetonávka (0,2*0,2*3)*6+7=7,720 [B] `  
 `VK/80 výplň za kamennou zídku                          1=1,000 [C] `  
 `VK/83 pod velké J                                      9=9,000 [D] `  
 `VK/91 pod horsk-vpusť                                  2=2,000 [E] `  
 VK/49 pod gabiony C16/20                            371=371,000 [F] 
 `Celkem: A+B+C+D+E+F=388,720 [G]`  
Celkem 388,72=388.720 [G]</t>
  </si>
  <si>
    <t>451315</t>
  </si>
  <si>
    <t>PODKLADNÍ A VÝPLŇOVÉ VRSTVY Z PROSTÉHO BETONU C30/37</t>
  </si>
  <si>
    <t>2.000000 = 2,000 [A]  
Celkem 2=2.000 [B]</t>
  </si>
  <si>
    <t>45145</t>
  </si>
  <si>
    <t>PODKL A VÝPLŇ VRSTVY Z MALTY CEMENTOVÉ</t>
  </si>
  <si>
    <t>`VK/64 propustek maltové lože M5  1=1,000 [A]`  
Celkem 1=1.000 [B]</t>
  </si>
  <si>
    <t>45152</t>
  </si>
  <si>
    <t>PODKLADNÍ A VÝPLŇOVÉ VRSTVY Z KAMENIVA DRCENÉHO</t>
  </si>
  <si>
    <t>`VK/13   podkl vrstva ŠD 0/32            9157=9 157,000 [A] `  
 `VK/302  kamenivo do geobuněk ŠD 0/32    233=233,000 [B] `  
 `Celkem: A+B=9 390,000 [C] +  6,4m*0,25m*167m=267.2`  
Celkem 9657,2=9 657.200 [D]</t>
  </si>
  <si>
    <t>Zpevněné plochy (kromě vozovek)</t>
  </si>
  <si>
    <t>465512</t>
  </si>
  <si>
    <t>DLAŽBY Z LOMOVÉHO KAMENE NA MC</t>
  </si>
  <si>
    <t>`VK/59 odlážnění u propustku bet C16/20 15cm  151*0,4=60,400 [A]`  
Celkem 60,4=60.400 [B]</t>
  </si>
  <si>
    <t>Konstrukční vrstvy železničního spodku</t>
  </si>
  <si>
    <t>501201</t>
  </si>
  <si>
    <t>ZŘÍZENÍ KONSTRUKČNÍ VRSTVY TĚLESA ŽELEZNIČNÍHO SPODKU Z DRCENÉHO KAMENIVA NOVÉ</t>
  </si>
  <si>
    <t>`VK/17 zpev kce praž podloží  380=380,000 [A] + 6.4m*0.25m*167m=267.2`  
Celkem 380=380.000 [B]</t>
  </si>
  <si>
    <t>501410</t>
  </si>
  <si>
    <t>ZŘÍZENÍ KONSTRUKČNÍ VRSTVY TĚLESA ŽELEZNIČNÍHO SPODKU ZE ZEMINY ZLEPŠENÉ (STABILIZOVANÉ) CEMENTEM</t>
  </si>
  <si>
    <t>`VK/203 KSC zpev kce praž podloží  416=416,000 [A]`  
Celkem 416=416.000 [B]</t>
  </si>
  <si>
    <t>501430</t>
  </si>
  <si>
    <t>ZŘÍZENÍ KONSTRUKČNÍ VRSTVY TĚLESA ŽELEZNIČNÍHO SPODKU ZE ZEMINY ZLEPŠENÉ (STABILIZOVANÉ) VÁPNO-CEMENTEM</t>
  </si>
  <si>
    <t>silniční pojivo HRB  
 `VK/15  tl 30cm  4325*0,3=1 297,500 [A] `  
 `VK/16, tl 50cm  3075*0,5=1 537,500 [B] `  
 `Celkem: A+B=2 835,000 [C]`  
Celkem 2835=2 835.000 [E]</t>
  </si>
  <si>
    <t>502941</t>
  </si>
  <si>
    <t>ZŘÍZENÍ KONSTRUKČNÍ VRSTVY TĚLESA ŽELEZNIČNÍHO SPODKU Z GEOTEXTILIE</t>
  </si>
  <si>
    <t>`VK/19 separační geotextílie 200g/m2  5515=5 515,000 [A] `  
 `VK/20 separační geotextílie 500g/m2 12834=12 834,000 [B] `  
 `Celkem: A+B=18 349,000 [C]`  
Celkem 18349=18 349.000 [D]</t>
  </si>
  <si>
    <t>502942</t>
  </si>
  <si>
    <t>ZŘÍZENÍ KONSTRUKČNÍ VRSTVY TĚLESA ŽELEZNIČNÍHO SPODKU Z GEOMŘÍŽKY</t>
  </si>
  <si>
    <t>`VK/14 výztužná geomříž 40/40 kN/m  1000=1 000,000 [A]`  
Celkem 1000=1 000.000 [B]</t>
  </si>
  <si>
    <t>502945</t>
  </si>
  <si>
    <t>ZŘÍZENÍ KONSTRUKČNÍ VRSTVY TĚLESA ŽELEZNIČNÍHO SPODKU Z GEOROHOŽE</t>
  </si>
  <si>
    <t>`VK/11 biodegradační rohož  15243=15 243,000 [A]`  
Celkem 15243=15 243.000 [B]</t>
  </si>
  <si>
    <t>502947</t>
  </si>
  <si>
    <t>ZŘÍZENÍ KONSTRUKČNÍ VRSTVY TĚLESA ŽELEZNIČNÍHO SPODKU Z GEOBUŇKY</t>
  </si>
  <si>
    <t>`VK/301 geobuňky tl 25cm  555=555,000 [A]`  
Celkem 555=555.000 [B]</t>
  </si>
  <si>
    <t>Vozovkové vrstvy (ŠD apod)</t>
  </si>
  <si>
    <t>56110</t>
  </si>
  <si>
    <t>PODKLADNÍ BETON</t>
  </si>
  <si>
    <t>`VK/76 oprava silnice C16/20 1=1,000 [A]`  
Celkem 1=1.000 [B]</t>
  </si>
  <si>
    <t>56140</t>
  </si>
  <si>
    <t>KAMENIVO ZPEVNĚNÉ CEMENTEM</t>
  </si>
  <si>
    <t>`VK/70 oprava silnice 9=9,000 [A]`  
Celkem 9=9.000 [B]</t>
  </si>
  <si>
    <t>56310</t>
  </si>
  <si>
    <t>VOZOVKOVÉ VRSTVY Z MECHANICKY ZPEVNĚNÉHO KAMENIVA</t>
  </si>
  <si>
    <t>`VK/71 oprava silnice MZK 1=1,000 [A]`  
Celkem 1=1.000 [B]</t>
  </si>
  <si>
    <t>57</t>
  </si>
  <si>
    <t>Vozovkové vrstvy (asfalty apod)</t>
  </si>
  <si>
    <t>572131</t>
  </si>
  <si>
    <t>INFILTRAČNÍ POSTŘIK ASFALTOVÝ DO 1,5KG/M2</t>
  </si>
  <si>
    <t>`VK/73 pod ACP 10=10,000 [A]`  
Celkem 10=10.000 [B]</t>
  </si>
  <si>
    <t>572211</t>
  </si>
  <si>
    <t>SPOJOVACÍ POSTŘIK Z ASFALTU DO 0,5KG/M2</t>
  </si>
  <si>
    <t>`VK72 pod ACO  5=5,000 [A]`  
Celkem 5=5.000 [B]</t>
  </si>
  <si>
    <t>574A04</t>
  </si>
  <si>
    <t>ASFALTOVÝ BETON PRO OBRUSNÉ VRSTVY ACO 11+, 11S</t>
  </si>
  <si>
    <t>`VK/74 oprava silnice 5*0,04=0,200 [A]`  
Celkem 0,2=0.200 [B]</t>
  </si>
  <si>
    <t>574C06</t>
  </si>
  <si>
    <t>ASFALTOVÝ BETON PRO LOŽNÍ VRSTVY ACL 16+, 16S</t>
  </si>
  <si>
    <t>`VK/75 oprava silnice 5*0,06=0,300 [A]`  
Celkem 0,3=0.300 [B]</t>
  </si>
  <si>
    <t>76</t>
  </si>
  <si>
    <t>Konstrukce PSV</t>
  </si>
  <si>
    <t>`580 m`  
Celkem 580=580.000 [B]</t>
  </si>
  <si>
    <t>76792</t>
  </si>
  <si>
    <t>OPLOCENÍ Z DRÁTĚNÉHO PLETIVA POTAŽENÉHO PLASTEM</t>
  </si>
  <si>
    <t>`VK/67 plot  2*20=40,000 [A]`  
Celkem 40=40.000 [B]</t>
  </si>
  <si>
    <t>Plastové pochozí kabelové žlaby se zámkem š. 360 mm a v. 215 mm</t>
  </si>
  <si>
    <t>`(82.5-75.0)*1000`  
Celkem 7500=7 500.000 [B]</t>
  </si>
  <si>
    <t>87</t>
  </si>
  <si>
    <t>Potrubí z trub plastických</t>
  </si>
  <si>
    <t>87434</t>
  </si>
  <si>
    <t>POTRUBÍ Z TRUB PLASTOVÝCH ODPADNÍCH DN DO 200MM</t>
  </si>
  <si>
    <t>`VK/52 svodné od šachet drenáží příkopů DN-200-SN-12  10=10,000 [A]`  
Celkem 10=10.000 [B]</t>
  </si>
  <si>
    <t>87445</t>
  </si>
  <si>
    <t>POTRUBÍ Z TRUB PLASTOVÝCH ODPADNÍCH DN DO 300MM</t>
  </si>
  <si>
    <t>`VK/53 svodné od šachet drenáží příkopů DN-250-SN-12  115=115,000 [A] `  
 `VK/54 svodné od šachet drenáží příkopů DN-300-SN-12   61=61,000 [B] `  
 `Celkem: A+B=176,000 [C]`  
Celkem 176=176.000 [D]</t>
  </si>
  <si>
    <t>87634</t>
  </si>
  <si>
    <t>CHRÁNIČKY Z TRUB PLASTOVÝCH DN DO 200MM</t>
  </si>
  <si>
    <t>`VK/78 chránička Kopoflex DN200  150=150,000 [A]`  
Celkem 150=150.000 [B]</t>
  </si>
  <si>
    <t>58</t>
  </si>
  <si>
    <t>`(580m+150m)*0,1m2`  
Celkem 73=73.000 [B]</t>
  </si>
  <si>
    <t>89</t>
  </si>
  <si>
    <t>Konstrukce na trubním vedení</t>
  </si>
  <si>
    <t>59</t>
  </si>
  <si>
    <t>895123</t>
  </si>
  <si>
    <t>DRENÁŽNÍ ŠACHTICE KONTROLNÍ Z BETON DÍLCŮ ŠK 100</t>
  </si>
  <si>
    <t>`VK/24 vč hydroizolačního nátěru  11=11,000 [A]`  
Celkem 11=11.000 [B]</t>
  </si>
  <si>
    <t>60</t>
  </si>
  <si>
    <t>895823</t>
  </si>
  <si>
    <t>DRENÁŽNÍ ŠACHTICE KONTROLNÍ Z PLAST DÍLCŮ ŠK 100</t>
  </si>
  <si>
    <t>`VK/22 2vstupy  28=28,000 [A]`  
Celkem 28=28.000 [B]</t>
  </si>
  <si>
    <t>61</t>
  </si>
  <si>
    <t>89721</t>
  </si>
  <si>
    <t>VPUSŤ KANALIZAČNÍ HORSKÁ KOMPLETNÍ MONOLITICKÁ BETONOVÁ</t>
  </si>
  <si>
    <t>`VK/87 1,5/0,9/1,5m , tl stěny 0,15m na svodném potr DN250     1=1,000 [A] `  
 `VK/88 1,5-0,6/0,9/1,5m , tl stěny 0,15m na svodném potr DN250  4=4,000 [B] `  
 `Celkem: A+B=5,000 [C]`  
Celkem 5=5.000 [D]</t>
  </si>
  <si>
    <t>91</t>
  </si>
  <si>
    <t>Doplňující konstrukce a práce</t>
  </si>
  <si>
    <t>62</t>
  </si>
  <si>
    <t>9181D</t>
  </si>
  <si>
    <t>ČELA PROPUSTU Z TRUB DN DO 600MM Z BETONU</t>
  </si>
  <si>
    <t>`VK/61 šikmé prefa vtok čelo 2=2,000 [A]`  
Celkem 2=2.000 [B]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</si>
  <si>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</si>
  <si>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63</t>
  </si>
  <si>
    <t>918358</t>
  </si>
  <si>
    <t>PROPUSTY Z TRUB DN 600MM</t>
  </si>
  <si>
    <t>`VK/ ŽB-troby DN600  2,5*3=7,500 [A]`  
Celkem 7,5=7.500 [B]</t>
  </si>
  <si>
    <t>93</t>
  </si>
  <si>
    <t>Dokončovací konstrikce a práce</t>
  </si>
  <si>
    <t>64</t>
  </si>
  <si>
    <t>935222</t>
  </si>
  <si>
    <t>PŘÍKOPOVÉ ŽLABY Z BETON TVÁRNIC ŠÍŘ DO 900MM DO BETONU TL 100MM</t>
  </si>
  <si>
    <t>`VK/44 TZZ-4  8933*0.3=2 679,900 [A]`  
Celkem 2679,9=2 679.900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</si>
  <si>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</si>
  <si>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</si>
  <si>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935232</t>
  </si>
  <si>
    <t>PŘÍKOPOVÉ ŽLABY Z BETON TVÁRNIC ŠÍŘ DO 1200MM DO BETONU TL 100MM</t>
  </si>
  <si>
    <t>`VK/43 TZZ-5  4410*0.3=1 323,000 [A]`  
Celkem 1323=1 323.000 [B]</t>
  </si>
  <si>
    <t>66</t>
  </si>
  <si>
    <t>935902</t>
  </si>
  <si>
    <t>ŽLABY A RIGOLY Z PŘÍKOPOVÝCH ŽLABŮ (VČETNĚ POKLOPŮ A MŘÍŽÍ) "J" VELKÉ</t>
  </si>
  <si>
    <t>`VK/81+82 včetně hydroizolačního nátěru 26*2,5=65,000 [A]`  
Celkem 65=65.000 [B]</t>
  </si>
  <si>
    <t>96</t>
  </si>
  <si>
    <t>Bourání konstrukcí</t>
  </si>
  <si>
    <t>67</t>
  </si>
  <si>
    <t>96616A</t>
  </si>
  <si>
    <t>BOURÁNÍ KONSTRUKCÍ ZE ŽELEZOBETONU - BEZ DOPRAVY</t>
  </si>
  <si>
    <t>`VK/58 bourání demolice menších opěrných zídek, základů apod.  26=26,000 [A]`  
Celkem 26=26.000 [B]</t>
  </si>
  <si>
    <t xml:space="preserve">  SO 14-16-01.2</t>
  </si>
  <si>
    <t>Stará Paka - Roztoky u Jilemnice, železniční spodek- úprava staveniště</t>
  </si>
  <si>
    <t>SO 14-16-01.2</t>
  </si>
  <si>
    <t>VŠEOBECNÉ KONSTRUKCE A PRÁCE</t>
  </si>
  <si>
    <t>03740</t>
  </si>
  <si>
    <t>POMOC PRÁCE ZAJIŠŤ NEBO ZŘÍZ PROVIZORNÍ MOSTY</t>
  </si>
  <si>
    <t>`1: 3; mostní provizorium přes vodoteč s výhradní zatížitelností 32t, 3ks, zahrnuje montáž, demontáž, pronájem na 2 měsíce, zřízení provizorních opěr vč. zemních prací a veškeré další náklady`  
Celkem 3=3.000 [B]</t>
  </si>
  <si>
    <t>`1: 297*1,8=534,6; dle pol. 12920, 1,8t/m3  `  
 `2: 316,8*1,8=570,24; dle pol. 113327 řádek 1, 1,8t/m3  `  
 `3: 2280*1,8=4104; dle pol. 123737, 1,8t/m3`  
Celkem 5208,84=5 208.840 [D]</t>
  </si>
  <si>
    <t>`1: 667,58*2,2=1468,676; dle pol. 113727, 2,2t/m3  `  
 `2: 148*2,2=325,6; dle pol. 113724 řádek 3, 2,2t/m3`  
Celkem 1794,276=1 794.276 [C]</t>
  </si>
  <si>
    <t>R015330</t>
  </si>
  <si>
    <t>928</t>
  </si>
  <si>
    <t>NEOCEŇOVAT - POPLATKY ZA LIKVIDACI ODPADŮ NEKONTAMINOVANÝCH VČETNĚ DOPRAVY NA SKLÁDKU A VEŠKERÉ MANIPULACE - 17 05 04 KAMENNÁ SUŤ</t>
  </si>
  <si>
    <t>`1: 1113,75*1,8=2004,75; dle pol. 113327 řádek 2, 1,8t/m3`  
Celkem 2004,75=2 004.750 [B]</t>
  </si>
  <si>
    <t>ZEMNÍ PRÁCE</t>
  </si>
  <si>
    <t>11316</t>
  </si>
  <si>
    <t>ODSTRANĚNÍ KRYTU ZPEVNĚNÝCH PLOCH ZE SILNIČNÍCH DÍLCŮ</t>
  </si>
  <si>
    <t>`1: 2475*3*0,15=1113,75; provizorní panelová cesta dl. 2475m a š. 3m, demontáž panely tl. 0,15m, odvoz a uložení u investora pro další použití (bez skládky, bez recyklace)`  
Celkem 1113,75=1 113.750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</si>
  <si>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</si>
  <si>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</si>
  <si>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</si>
  <si>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`1: 9900*0,04*2*1*0,4=316,8; sanace ulámaných krajnic, dl. III.tř.+MK dle TZ 9,9km, předpoklad 4% délky, 2xkrajnice, vybourání porušených podkl. vrstev na š. 1m a tl. 0,4m, odvoz a uložení na mezideponii `  
 `2: 2475*3*0,15=1113,75; provizorní panelová cesta dl. 2475m a š. 3m, demontáž podkl. ŠD tl. 0,15m, odvoz a uložení na mezideponii`  
Celkem 1430,55=1 430.550 [C]</t>
  </si>
  <si>
    <t>113724</t>
  </si>
  <si>
    <t>FRÉZOVÁNÍ ZPEVNĚNÝCH PLOCH ASFALTOVÝCH, ODVOZ DO 5KM</t>
  </si>
  <si>
    <t>`1: 144,22; odfrézování asf. vrstev dle pol. 113727 na mezideponii pro pol. R567306-202-mp  `  
 `2: 297; odfrézování asf. vrstev dle pol. 113727 na mezideponii pro pol. R56960-202-mp  `  
 `3: 1480*0,1=148; příjezd k recyklační základně v ŽST Kunčice n.L., odfrézování asf. vrstev, plocha 1480m2, tl. 100mm, odvoz a uložení na mezideponii`  
Celkem 589,22=589.220 [D]</t>
  </si>
  <si>
    <t>113727</t>
  </si>
  <si>
    <t>FRÉZOVÁNÍ ZPEVNĚNÝCH PLOCH ASFALTOVÝCH, ODVOZ DO 16KM</t>
  </si>
  <si>
    <t>`1: 9900*7*0,2*0,08=1108,8; odfrézování asf. vrstev, dl. III.tř.+MK dle TZ 9,9km, šířka 7m, předpoklad 20% plochy, prům. tl. 80mm, odvoz a uložení na mezideponii `  
 `2: -144,22; na mezideponii pro pol. R567306-202-mp  `  
 `3: -297; na mezideponii pro pol. R56960-202-mp`  
Celkem 667,58=667.580 [D]</t>
  </si>
  <si>
    <t>123737</t>
  </si>
  <si>
    <t>ODKOP PRO SPOD STAVBU SILNIC A ŽELEZNIC TŘ. I, ODVOZ DO 16KM</t>
  </si>
  <si>
    <t>`1: 2475*3*0,3=2227,5; provizorní panelová cesta dl. 2475m a š. 3m, odkop pro konstrukci tl. 0,3m, na mezideponii `  
 `2: 175*0,3=52,5; sjezd v Tampli, odkop pro konstrukci tl. 0,3m, plocha 175m2, na mezideponii`  
Celkem 2280=2 280.000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</si>
  <si>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</si>
  <si>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125734</t>
  </si>
  <si>
    <t>VYKOPÁVKY ZE ZEMNÍKŮ A SKLÁDEK TŘ. I, ODVOZ DO 5KM</t>
  </si>
  <si>
    <t>`1: 144,22; recyklát z mezideponie pro pol. R567306-202-mp  `  
 `2: 297; recyklát z mezideponie pro pol. R56960-202-mp`  
Celkem 441,22=441.220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</si>
  <si>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</si>
  <si>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12920</t>
  </si>
  <si>
    <t>ČIŠTĚNÍ KRAJNIC OD NÁNOSU</t>
  </si>
  <si>
    <t>`1: 9900*0,2*2*0,75*0,1=297; seříznutí nezp. krajnice, dl. III.tř.+MK dle TZ 9,9km, předpoklad 20% délky, 2xkrajnice š. 0,75m, na tl. 0,1m, na skládku`  
Celkem 297=297.000 [B]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</si>
  <si>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</si>
  <si>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</si>
  <si>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</si>
  <si>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`1: 2280; zemina na skládku dle pol. 123737`  
Celkem 2280=2 280.000 [B]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</si>
  <si>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</si>
  <si>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`1: 9900*0,04*2*1=792; sanace ulámaných krajnic, dl. III.tř.+MK dle TZ 9,9km, předpoklad 4% délky, 2xkrajnice, obnova porušených podkl. vrstev na š. 1m  `  
 `2: 2475*3=7425; provizorní panelová cesta dl. 2475m a š. 3m, pláň pro konstrukci  `  
 `3: 175; sjezd v Tampli, pláň pro konstrukci, plocha 175m2`  
Celkem 8392=8 392.000 [D]</t>
  </si>
  <si>
    <t>položka zahrnuje úpravu pláně včetně vyrovnání výškových rozdílů. Míru zhutnění určuje projekt.</t>
  </si>
  <si>
    <t>18210</t>
  </si>
  <si>
    <t>ÚPRAVA POVRCHŮ SROVNÁNÍM ÚZEMÍ</t>
  </si>
  <si>
    <t>`1: 2475*3*0,3=2227,5; provizorní panelová cesta dl. 2475m a š. 3m, rozhrnutí po konstrukci tl. 0,3m  `  
 `2: 175*0,3=52,5; sjezd v Tampli, uvedení okolí sjezdu do původního stavu tl. 0,3m, plocha 175m2`  
Celkem 2280=2 280.000 [C]</t>
  </si>
  <si>
    <t>položka zahrnuje srovnání výškových rozdílů terénu</t>
  </si>
  <si>
    <t>KOMUNIKACE</t>
  </si>
  <si>
    <t>56330</t>
  </si>
  <si>
    <t>VOZOVKOVÉ VRSTVY ZE ŠTĚRKODRTI</t>
  </si>
  <si>
    <t>`1: 2475*3*0,15=1113,75; provizorní panelová cesta dl. 2475m a š. 3m, montáž podkl. ŠD tl. 0,15m`  
Celkem 1113,75=1 113.750 [B]</t>
  </si>
  <si>
    <t>567303</t>
  </si>
  <si>
    <t>VRSTVY PRO OBNOVU A OPRAVY ZE ŠTĚRKODRTI</t>
  </si>
  <si>
    <t>`1: 9900*0,04*2*1*0,4*0,6=190,08; sanace ulámaných krajnic, dl. III.tř.+MK dle TZ 9,9km, předpoklad 4% délky, 2xkrajnice, obnova porušených podkl. vrstev na š. 1m a tl. 0,4m, ŠD + R-mat v poměru 60:40  `  
 `2: 175*0,25=43,75; sjezd v Tampli, zesílení před stavbou, ŠD tl. 0,25m, plocha 175m2`  
Celkem 233,83=233.830 [C]</t>
  </si>
  <si>
    <t>572213</t>
  </si>
  <si>
    <t>SPOJOVACÍ POSTŘIK Z EMULZE DO 0,5KG/M2</t>
  </si>
  <si>
    <t>`1: 9900*7*0,2=13860; obnova a zesílení asf. vrstev, PS-E (C60 B5) 0,3kg/m2 na vrstvě ACP, dl. III.tř.+MK dle TZ 9,9km, šířka 7m, předpoklad 20% plochy  `  
 `2: 1480; příjezd k recyklační základně v ŽST Kunčice n.L., obnova asf. vrstev, PS-E (C60 B5) 0,3kg/m2 na vrstvě ACP, plocha 1480m2`  
Celkem 15340=15 340.000 [C]</t>
  </si>
  <si>
    <t>572223</t>
  </si>
  <si>
    <t>SPOJOVACÍ POSTŘIK Z EMULZE DO 1,0KG/M2</t>
  </si>
  <si>
    <t>`1: 9900*7*0,2=13860; obnova a zesílení asf. vrstev, PS-E (C60 B5) 0,6kg/m2 na odfrézovaném povrchu, dl. III.tř.+MK dle TZ 9,9km, šířka 7m, předpoklad 20% plochy  `  
 `2: 1480; příjezd k recyklační základně v ŽST Kunčice n.L., obnova asf. vrstev, PS-E (C60 B5) 0,6kg/m2 na odfrézovaném povrchu, plocha 1480m2`  
Celkem 15340=15 340.000 [C]</t>
  </si>
  <si>
    <t>574A03</t>
  </si>
  <si>
    <t>ASFALTOVÝ BETON PRO OBRUSNÉ VRSTVY ACO 11</t>
  </si>
  <si>
    <t>`1: 9900*7*0,2*0,04=554,4; obnova a zesílení asf. vrstev, ACO 11 50/70 tl. 40mm, dl. III.tř.+MK dle TZ 9,9km, šířka 7m, předpoklad 20% plochy  `  
 `2: 1480*0,04=59,2; příjezd k recyklační základně v ŽST Kunčice n.L., obnova asf. vrstev, ACO 11 50/70 tl. 40mm, plocha 1480m2`  
Celkem 613,6=613.600 [C]</t>
  </si>
  <si>
    <t>574E06</t>
  </si>
  <si>
    <t>ASFALTOVÝ BETON PRO PODKLADNÍ VRSTVY ACP 16+, 16S</t>
  </si>
  <si>
    <t>`1: 9900*7*0,2*0,06=831,6; obnova a zesílení asf. vrstev, ACP 16+ 50/70 tl. 60mm, dl. III.tř.+MK dle TZ 9,9km, šířka 7m, předpoklad 20% plochy  `  
 `2: 1480*0,06=88,8; příjezd k recyklační základně v ŽST Kunčice n.L., obnova asf. vrstev, ACP 16+ 50/70 tl. 60mm, plocha 1480m2`  
Celkem 920,4=920.400 [C]</t>
  </si>
  <si>
    <t>57790E</t>
  </si>
  <si>
    <t>VÝSPRAVA VÝTLUKŮ SMĚSÍ ACP (KUBATURA)</t>
  </si>
  <si>
    <t>`1: 9900*7*0,04*0,06=166,32; oprava poruch a výtluků, ACP 16+ 50/70 tl. 60mm, dl. III.tř.+MK dle TZ 9,9km, šířka 7m, předpoklad 4% plochy  `  
 `2: 1480*0,04*0,06=3,552; příjezd k recyklační základně v ŽST Kunčice n.L., oprava poruch a výtluků, ACP 16+ 50/70 tl. 60mm, plocha 1480m2, předpoklad 4% plochy`  
Celkem 169,872=169.872 [C]</t>
  </si>
  <si>
    <t>58300</t>
  </si>
  <si>
    <t>KRYT ZE SILNIČNÍCH DÍLCŮ (PANELŮ)</t>
  </si>
  <si>
    <t>`1: 2475*3*0,15=1113,75; provizorní panelová cesta dl. 2475m a š. 3m, montáž panely tl. 0,15m`  
Celkem 1113,75=1 113.750 [B]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</si>
  <si>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</si>
  <si>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58910</t>
  </si>
  <si>
    <t>VÝPLŇ SPAR ASFALTEM</t>
  </si>
  <si>
    <t>`1: 7*10*2=140; obnova a zesílení asf. vrstev, dl. III.tř.+MK dle TZ 9,9km, šířka 7m, předpoklad 20% plochy, odhad 10 úseků - příčná spára ZÚ+KÚ  `  
 `2: 15; příjezd k recyklační základně v ŽST Kunčice n.L., obnova asf. vrstev, příčná spára v napojení na III/32551 délky 15m`  
Celkem 155=155.000 [C]</t>
  </si>
  <si>
    <t>R567306-202-mp</t>
  </si>
  <si>
    <t>VRSTVY PRO OBNOVU A OPRAVY Z MÍSTNÍHO RECYKLOVANÉHO MATERIÁLU</t>
  </si>
  <si>
    <t>`1: 9900*0,04*2*1*0,4*0,4=126,72; sanace ulámaných krajnic, dl. III.tř.+MK dle TZ 9,9km, předpoklad 4% délky, 2xkrajnice, obnova porušených podkl. vrstev na š. 1m a tl. 0,4m, ŠD + R-mat v poměru 60:40, recyklát získaný frézováním  `  
 `2: 2*175*0,05=17,5; sjezd v Tampli, zesílení před a oprava po stavbě, R-mat tl. 0,05m, plocha 175m2, recyklát získaný frézováním`  
Celkem 144,22=144.220 [C]</t>
  </si>
  <si>
    <t>- očištění podkladu      
- uložení recyklátu dle předepsaného technologického předpisu, zhutnění vrstvy v předepsané tloušťce      
- zřízení vrstvy bez rozlišení šířky, pokládání vrstvy po etapách, včetně pracovních spar a spojů      
- úpravu napojení, ukončení       
- nezahrnuje dodávku recyklátu, postřiky, nátěry; recyklát v požadované kvalitě je vyzískán v rámci stavby (frézování)</t>
  </si>
  <si>
    <t>R56960-202-mp</t>
  </si>
  <si>
    <t>ZPEVNĚNÍ KRAJNIC Z MÍSTNÍHO RECYKLOVANÉHO MATERIÁLU</t>
  </si>
  <si>
    <t>`1: 9900*0,2*2*0,75*0,1=297; dosypání nezp. krajnice, dl. III.tř.+MK dle TZ 9,9km, předpoklad 20% délky, 2xkrajnice š. 0,75m, na tl. 0,1m, recyklát získaný frézováním`  
Celkem 297=297.000 [B]</t>
  </si>
  <si>
    <t>OSTATNÍ PRÁCE</t>
  </si>
  <si>
    <t>919112</t>
  </si>
  <si>
    <t>ŘEZÁNÍ ASFALTOVÉHO KRYTU VOZOVEK TL DO 100MM</t>
  </si>
  <si>
    <t>91 - 01</t>
  </si>
  <si>
    <t>DIO 01 Železniční podjezd v km 76,972</t>
  </si>
  <si>
    <t>91400</t>
  </si>
  <si>
    <t>DOČASNÉ ZAKRYTÍ NEBO OTOČENÍ STÁVAJÍCÍCH DOPRAVNÍCH ZNAČEK</t>
  </si>
  <si>
    <t>Přeškrtnutí DZ IS 3</t>
  </si>
  <si>
    <t>`4* přeškrtnutí`  
Celkem 4=4.000 [B]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</si>
  <si>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</si>
  <si>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</si>
  <si>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</si>
  <si>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Provizorní značení. Osazení.</t>
  </si>
  <si>
    <t>`IS 11b       ...  24=24,0000 [D]ks   `  
 `B 1 + E 13    ...  2=2,0000 [A]ks   `  
 `B 20a`30`    ...  2=2,0000 [E]ks   `  
 `A 15         ...  2=2,0000 [C]ks   `  
 `IP 10a+E 13   ...  2=2,0000 [F]ks   `  
 `IP 10b + E 13 ...  3=3,0000 [B]ks   `  
 `CELKEM ...  A+B+C+D+E+F=19,0000 [I]ks`  
Celkem 35=35.000 [H]</t>
  </si>
  <si>
    <t>položka zahrnuje:   
- dopravu demontované značky z dočasné skládky   
- osazení a montáž značky na místě určeném projektem   
- nutnou opravu poškozených částí   
nezahrnuje dodávku značky</t>
  </si>
  <si>
    <t>914123</t>
  </si>
  <si>
    <t>DOPRAVNÍ ZNAČKY ZÁKLADNÍ VELIKOSTI OCELOVÉ FÓLIE TŘ 1 - DEMONTÁŽ</t>
  </si>
  <si>
    <t>Provizorní značení. Demontáž.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</si>
  <si>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</si>
  <si>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</si>
  <si>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</si>
  <si>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</si>
  <si>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Předpokládaný pronájem značek 30 dní.</t>
  </si>
  <si>
    <t>`35*30=1 050,0000 [A]`  
Celkem 1050=1 050.000 [B]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</si>
  <si>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</si>
  <si>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</si>
  <si>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</si>
  <si>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`IS 11a       ...  1=1,0000 [B]ks   `  
 `IP 22        ...  7=7,0000 [A]ks   `  
 `CELKEM ...  A+B=8,0000 [I]ks`  
Celkem 8=8.000 [D]</t>
  </si>
  <si>
    <t>914423</t>
  </si>
  <si>
    <t>DOPRAVNÍ ZNAČKY 100X150CM OCELOVÉ FÓLIE TŘ 1 - DEMONTÁŽ</t>
  </si>
  <si>
    <t>914429</t>
  </si>
  <si>
    <t>DOPRAV ZNAČ 100X150CM OCEL FÓLIE TŘ 1 - NÁJEMNÉ</t>
  </si>
  <si>
    <t>`8*30=240,0000 [A]`  
Celkem 240=240.000 [B]</t>
  </si>
  <si>
    <t>914952</t>
  </si>
  <si>
    <t>SLOUPKY A STOJKY DZ Z JÄKL PROF PRO OCEL STOJAN MONT S PŘESUN</t>
  </si>
  <si>
    <t>Provizorní osazení.</t>
  </si>
  <si>
    <t>`sloupek jäkl délka 2m   … 55=55,0000 [A]ks`  
Celkem 55=55.000 [B]</t>
  </si>
  <si>
    <t>914953</t>
  </si>
  <si>
    <t>SLOUPKY A STOJKY DZ Z JÄKL PROFILŮ PRO OCEL STOJAN DEMONTÁŽ</t>
  </si>
  <si>
    <t>Demontáž sloupků jäkl.</t>
  </si>
  <si>
    <t>914959</t>
  </si>
  <si>
    <t>SLOUP A STOJKY DZ Z JÄKL PRO OCEL STOJAN NÁJEMNÉ</t>
  </si>
  <si>
    <t>Předpokládaný pronájem sloupků jäkl 30 dní.</t>
  </si>
  <si>
    <t>`55*30=1650,0000 [A]`  
Celkem 1650=1 650.000 [B]</t>
  </si>
  <si>
    <t>916122</t>
  </si>
  <si>
    <t>DOPRAV SVĚTLO VÝSTRAŽ SOUPRAVA 3KS - MONTÁŽ S PŘESUNEM</t>
  </si>
  <si>
    <t>Na značku Z2. Provizorní značení. Osazení.</t>
  </si>
  <si>
    <t>`3xS8       ...  2=2,0000 [A]ks   `  
 `IP 22        ...  7=7,0000 [A]ks   `  
 `CELKEM ...  A+B=8,0000 [I]ks`  
Celkem 2=2.000 [D]</t>
  </si>
  <si>
    <t>916123</t>
  </si>
  <si>
    <t>DOPRAV SVĚTLO VÝSTRAŽ SOUPRAVA 3KS - DEMONTÁŽ</t>
  </si>
  <si>
    <t>916129</t>
  </si>
  <si>
    <t>DOPRAV SVĚTLO VÝSTRAŽ SOUPRAVA 3KS - NÁJEMNÉ</t>
  </si>
  <si>
    <t>Předpokládaný pronájem 30dní.</t>
  </si>
  <si>
    <t>`2*30=60,0000 [A]`  
Celkem 60=60.000 [B]</t>
  </si>
  <si>
    <t>916312</t>
  </si>
  <si>
    <t>DOPRAVNÍ ZÁBRANY Z2 S FÓLIÍ TŘ 1 - MONTÁŽ S PŘESUNEM</t>
  </si>
  <si>
    <t>`Z 2 (2m)     ...  2=2,0000 [A]ks   `  
 `IP 22        ...  7=7,0000 [A]ks   `  
 `CELKEM ...  A+B=8,0000 [I]ks`  
Celkem 2=2.000 [D]</t>
  </si>
  <si>
    <t>916313</t>
  </si>
  <si>
    <t>DOPRAVNÍ ZÁBRANY Z2 S FÓLIÍ TŘ 1 - DEMONTÁŽ</t>
  </si>
  <si>
    <t>Demontáž.</t>
  </si>
  <si>
    <t>916319</t>
  </si>
  <si>
    <t>DOPRAVNÍ ZÁBRANY Z2 - NÁJEMNÉ</t>
  </si>
  <si>
    <t>916712</t>
  </si>
  <si>
    <t>UPEVŇOVACÍ KONSTR - PODKLADNÍ DESKA POD 28KG - MONTÁŽ S PŘESUNEM</t>
  </si>
  <si>
    <t>Pro značky.</t>
  </si>
  <si>
    <t>`Celkem: 57=57,0000 [A]ks`  
Celkem 57=57.000 [B]</t>
  </si>
  <si>
    <t>916713</t>
  </si>
  <si>
    <t>UPEVŇOVACÍ KONSTR - PODKLADNÍ DESKA POD 28KG - DEMONTÁŽ</t>
  </si>
  <si>
    <t>916719</t>
  </si>
  <si>
    <t>UPEVŇOVACÍ KONSTR - PODKLAD DESKA POD 28KG - NÁJEMNÉ</t>
  </si>
  <si>
    <t>`57*30=1 730,0000 [A]`  
Celkem 1730=1 730.000 [B]</t>
  </si>
  <si>
    <t>91 - 02</t>
  </si>
  <si>
    <t>DIO 02 Železniční podjezd v km 77,673</t>
  </si>
  <si>
    <t>`6* přeškrtnutí`  
Celkem 6=6.000 [B]</t>
  </si>
  <si>
    <t>`IS 11b       ...  13=13,0000 [D]ks   `  
 `B 1 + E 13    ...  2=2,0000 [A]ks   `  
 `B 20a`30`    ...  4=4,0000 [E]ks   `  
 `A 15         ...  2=2,0000 [C]ks   `  
 `IP 10a+E 13   ...  2=2,0000 [F]ks   `  
 `IP 10b + E 13 ...  2=2,0000 [B]ks   `  
 `CELKEM ...  A+B+C+D+E+F=19,0000 [I]ks`  
Celkem 25=25.000 [H]</t>
  </si>
  <si>
    <t>`25*30=750,0000 [A]`  
Celkem 750=750.000 [B]</t>
  </si>
  <si>
    <t>`IS 11a       ...  3=3,0000 [B]ks   `  
 `IP 22        ...  7=7,0000 [A]ks   `  
 `CELKEM ...  A+B=10,0000 [I]ks`  
Celkem 10=10.000 [D]</t>
  </si>
  <si>
    <t>`10*30=300,0000 [A]`  
Celkem 300=300.000 [B]</t>
  </si>
  <si>
    <t>`sloupek jäkl délka 2m   … 49=49,0000 [A]ks`  
Celkem 49=49.000 [B]</t>
  </si>
  <si>
    <t>`49*30=1470,0000 [A]`  
Celkem 1470=1 470.000 [B]</t>
  </si>
  <si>
    <t>`3xS8       ...  2=2,0000 [A]ks`  
Celkem 2=2.000 [B]</t>
  </si>
  <si>
    <t>`Z 2 (2m)     ...  2=2,0000 [A]ks`  
Celkem 2=2.000 [B]</t>
  </si>
  <si>
    <t>`Celkem: 51=51,0000 [A]ks`  
Celkem 51=51.000 [B]</t>
  </si>
  <si>
    <t>`51*30=1 530,0000 [A]`  
Celkem 1530=1 530.000 [B]</t>
  </si>
  <si>
    <t>91 - 03</t>
  </si>
  <si>
    <t>DIO 03 Železniční podjezd v km 82,079</t>
  </si>
  <si>
    <t>`2* přeškrtnutí`  
Celkem 2=2.000 [B]</t>
  </si>
  <si>
    <t>`IS 11b,c     ...  4=4,0000 [D]ks   `  
 `B 1 + E 13    ...  2=2,0000 [A]ks   `  
 `B 20a`30``50`  ... 7=7,0000 [E]ks   `  
 `A 15         ...  1=1,0000 [C]ks   `  
 `IP 10a+E 13   ...  2=2,0000 [F]ks   `  
 `IP 10b + E 13 ...  2=2,0000 [B]ks   `  
 `CELKEM ...  A+B+C+D+E+F=19,0000 [I]ks`  
Celkem 19=19.000 [H]</t>
  </si>
  <si>
    <t>68</t>
  </si>
  <si>
    <t>`19*30=570,0000 [A]`  
Celkem 570=570.000 [B]</t>
  </si>
  <si>
    <t>69</t>
  </si>
  <si>
    <t>`IP 22        ...  2=2,0000 [A]ks`  
Celkem 2=2.000 [B]</t>
  </si>
  <si>
    <t>71</t>
  </si>
  <si>
    <t>72</t>
  </si>
  <si>
    <t>`sloupek jäkl délka 2m   … 27=27,0000 [A]ks`  
Celkem 27=27.000 [B]</t>
  </si>
  <si>
    <t>položka zahrnuje:   
- dopravu demontovaného zařízení z dočasné skládky   
- osazení a montáž zařízení na místě určeném projektem   
- nutnou opravu poškozených částí   
nezahrnuje dodávku sloupku, stojky a upevňovacího zařízení</t>
  </si>
  <si>
    <t>73</t>
  </si>
  <si>
    <t>`27*30=810,0000 [A]`  
Celkem 810=810.000 [B]</t>
  </si>
  <si>
    <t>položka zahrnuje sazbu za pronájem dopravních značek a zařízení. Počet měrných jednotek se určí jako součin počtu sloupků a počtu dní použití</t>
  </si>
  <si>
    <t>75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</si>
  <si>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   
- napájení z baterie včetně záložní baterie</t>
  </si>
  <si>
    <t>Položka zahrnuje odstranění, demontáž a odklizení zařízení s odvozem na předepsané místo</t>
  </si>
  <si>
    <t>77</t>
  </si>
  <si>
    <t>položka zahrnuje sazbu za pronájem zařízení. Počet měrných jednotek se určí jako součin počtu zařízení a počtu dní použití.</t>
  </si>
  <si>
    <t>78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</si>
  <si>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</si>
  <si>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79</t>
  </si>
  <si>
    <t>80</t>
  </si>
  <si>
    <t>81</t>
  </si>
  <si>
    <t>`Celkem: 29=29,0000 [A]ks`  
Celkem 29=29.000 [B]</t>
  </si>
  <si>
    <t>82</t>
  </si>
  <si>
    <t>83</t>
  </si>
  <si>
    <t>`29*30=870,0000 [A]`  
Celkem 870=870.000 [B]</t>
  </si>
  <si>
    <t>91 - 04</t>
  </si>
  <si>
    <t>DIO 04 Železniční přejezd v km 78,477 (P4492)</t>
  </si>
  <si>
    <t>84</t>
  </si>
  <si>
    <t>`12* přeškrtnutí`  
Celkem 12=12.000 [B]</t>
  </si>
  <si>
    <t>85</t>
  </si>
  <si>
    <t>`IS 11b       ...  36=36,0000 [B]ks   `  
 `B 1 + E 13    ...  2=2,0000 [A]ks   `  
 `C 2b + E 13   ... 1=1,0000 [C]ks   `  
 `CELKEM ...  A+B+C=39,0000 [I]ks`  
Celkem 39=39.000 [E]</t>
  </si>
  <si>
    <t>86</t>
  </si>
  <si>
    <t>Předpokládaný pronájem značek 2 dny.</t>
  </si>
  <si>
    <t>`39*2=78,0000 [A]`  
Celkem 78=78.000 [B]</t>
  </si>
  <si>
    <t>88</t>
  </si>
  <si>
    <t>`IS 11a        … 1=1,0000 [B]ks  `  
 `IP 22        ...  11=11,0000 [A]ks   `  
 `CELKEM ...  A+B=12,0000 [I]ks`  
Celkem 12=12.000 [D]</t>
  </si>
  <si>
    <t>90</t>
  </si>
  <si>
    <t>`11*2=21,0000 [A]`  
Celkem 21=21.000 [B]</t>
  </si>
  <si>
    <t>`sloupek jäkl délka 2m   … 68=68,0000 [A]ks`  
Celkem 68=68.000 [B]</t>
  </si>
  <si>
    <t>Předpokládaný pronájem sloupků jäkl 2 dny.</t>
  </si>
  <si>
    <t>`68*2=136,0000 [A]`  
Celkem 136=136.000 [B]</t>
  </si>
  <si>
    <t>94</t>
  </si>
  <si>
    <t>95</t>
  </si>
  <si>
    <t>Předpokládaný pronájem 2 dny.</t>
  </si>
  <si>
    <t>`2*2=4,0000 [A]`  
Celkem 4=4.000 [B]</t>
  </si>
  <si>
    <t>97</t>
  </si>
  <si>
    <t>98</t>
  </si>
  <si>
    <t>99</t>
  </si>
  <si>
    <t>100</t>
  </si>
  <si>
    <t>`Celkem: 70=70,0000 [A]ks`  
Celkem 70=70.000 [B]</t>
  </si>
  <si>
    <t>101</t>
  </si>
  <si>
    <t>102</t>
  </si>
  <si>
    <t>`70*2=140,0000 [A]`  
Celkem 140=140.000 [B]</t>
  </si>
  <si>
    <t>91 - 05</t>
  </si>
  <si>
    <t>DIO 05 Železniční přejezd v km 79,943 (P4495)</t>
  </si>
  <si>
    <t>103</t>
  </si>
  <si>
    <t>104</t>
  </si>
  <si>
    <t>`IS 11b       ...  25=25,0000 [B]ks   `  
 `B 1 + E 13    ...  2=2,0000 [A]ks   `  
 `IP 10a        ... 1=1,0000 [C]ks   `  
 `IP 10a + E 3   ...1=1,0000 [D]ks   `  
 `IP 10b        ...1=1,0000 [E]ks   `  
 `IP 10b + E 3a … 2=2,0000[F]ks   `  
 `CELKEM ...  A+B+C+D+E+F=32,0000 [I]ks`  
Celkem 32=32.000 [H]</t>
  </si>
  <si>
    <t>105</t>
  </si>
  <si>
    <t>106</t>
  </si>
  <si>
    <t>`32*2=64,0000 [A]`  
Celkem 64=64.000 [B]</t>
  </si>
  <si>
    <t>107</t>
  </si>
  <si>
    <t>`IS 11a        … 1=1,0000 [B]ks  `  
 `IP 22        ...  12=12,0000 [A]ks   `  
 `CELKEM ...  A+B=13,0000 [I]ks`  
Celkem 13=13.000 [D]</t>
  </si>
  <si>
    <t>108</t>
  </si>
  <si>
    <t>109</t>
  </si>
  <si>
    <t>`13*2=26,0000 [A]`  
Celkem 26=26.000 [B]</t>
  </si>
  <si>
    <t>110</t>
  </si>
  <si>
    <t>`sloupek jäkl délka 2m   … 62=62,0000 [A]ks`  
Celkem 62=62.000 [B]</t>
  </si>
  <si>
    <t>111</t>
  </si>
  <si>
    <t>112</t>
  </si>
  <si>
    <t>`62*2=124,0000 [A]`  
Celkem 124=124.000 [B]</t>
  </si>
  <si>
    <t>113</t>
  </si>
  <si>
    <t>114</t>
  </si>
  <si>
    <t>115</t>
  </si>
  <si>
    <t>116</t>
  </si>
  <si>
    <t>117</t>
  </si>
  <si>
    <t>118</t>
  </si>
  <si>
    <t>119</t>
  </si>
  <si>
    <t>`Celkem: 64=64,0000 [A]ks`  
Celkem 64=64.000 [B]</t>
  </si>
  <si>
    <t>120</t>
  </si>
  <si>
    <t>121</t>
  </si>
  <si>
    <t>`64*2=128,0000 [A]`  
Celkem 128=128.000 [B]</t>
  </si>
  <si>
    <t>91 - 06</t>
  </si>
  <si>
    <t>DIO 06 Železniční přejezd v km 80,388 (P4496)</t>
  </si>
  <si>
    <t>122</t>
  </si>
  <si>
    <t>123</t>
  </si>
  <si>
    <t>`IS 11b        ...  26=26,0000 [B]ks   `  
 `B 1 + E 13     ...  2=2,0000 [A]ks   `  
 `C 2c + E 13    ...  1=1,0000 [C]ks   `  
 `C 2b          ...  1=1,0000 [D]ks  `  
 `IP 10a + E 3a    ...  1=1,0000 [E]ks  `  
 `IP 10b + E 3a    ...  2=2,0000 [F]ks  `  
 `CELKEM ...  A+B+C+D+E+F=32,0000 [I]ks`  
Celkem 32=32.000 [H]</t>
  </si>
  <si>
    <t>124</t>
  </si>
  <si>
    <t>125</t>
  </si>
  <si>
    <t>126</t>
  </si>
  <si>
    <t>127</t>
  </si>
  <si>
    <t>128</t>
  </si>
  <si>
    <t>129</t>
  </si>
  <si>
    <t>`sloupek jäkl délka 2m   … 63=63,0000 [A]ks`  
Celkem 63=63.000 [B]</t>
  </si>
  <si>
    <t>130</t>
  </si>
  <si>
    <t>131</t>
  </si>
  <si>
    <t>`63*2=126,0000 [A]`  
Celkem 126=126.000 [B]</t>
  </si>
  <si>
    <t>132</t>
  </si>
  <si>
    <t>133</t>
  </si>
  <si>
    <t>134</t>
  </si>
  <si>
    <t>135</t>
  </si>
  <si>
    <t>136</t>
  </si>
  <si>
    <t>137</t>
  </si>
  <si>
    <t>138</t>
  </si>
  <si>
    <t>`Celkem: 65=65,0000 [A]ks`  
Celkem 65=65.000 [B]</t>
  </si>
  <si>
    <t>139</t>
  </si>
  <si>
    <t>140</t>
  </si>
  <si>
    <t>`65*2=130,0000 [A]`  
Celkem 130=130.000 [B]</t>
  </si>
  <si>
    <t>91 - 07</t>
  </si>
  <si>
    <t>DIO 07 Železniční přejezd v km 94,111 (P4511)</t>
  </si>
  <si>
    <t>141</t>
  </si>
  <si>
    <t>`5* přeškrtnutí`  
Celkem 5=5.000 [B]</t>
  </si>
  <si>
    <t>142</t>
  </si>
  <si>
    <t>`IS 11b        ...  10=10,0000 [B]ks   `  
 `B 1 + E 13     ...  2=2,0000 [A]ks   `  
 `C 2b         ... 1=1,0000 [C]ks   `  
 `IP 10a        ... 2=2,0000 [D]ks  `  
 `IP 10b        ... 3=3,0000 [E]ks  `  
 `CELKEM ...  A+B+C+D+E=18,0000 [I]ks`  
Celkem 18=18.000 [G]</t>
  </si>
  <si>
    <t>143</t>
  </si>
  <si>
    <t>144</t>
  </si>
  <si>
    <t>`18*2=36,0000 [A]`  
Celkem 36=36.000 [B]</t>
  </si>
  <si>
    <t>145</t>
  </si>
  <si>
    <t>`IS 11a        … 2=2,0000 [B]ks  `  
 `IP 22        ...  4=4,0000 [A]ks   `  
 `CELKEM ...  A+B=6,0000 [I]ks`  
Celkem 6=6.000 [D]</t>
  </si>
  <si>
    <t>146</t>
  </si>
  <si>
    <t>147</t>
  </si>
  <si>
    <t>`6*2=12,0000 [A]`  
Celkem 12=12.000 [B]</t>
  </si>
  <si>
    <t>148</t>
  </si>
  <si>
    <t>`sloupek jäkl délka 2m   … 34=34,0000 [A]ks`  
Celkem 34=34.000 [B]</t>
  </si>
  <si>
    <t>149</t>
  </si>
  <si>
    <t>150</t>
  </si>
  <si>
    <t>`34*2=68,0000 [A]`  
Celkem 68=68.000 [B]</t>
  </si>
  <si>
    <t>151</t>
  </si>
  <si>
    <t>152</t>
  </si>
  <si>
    <t>153</t>
  </si>
  <si>
    <t>154</t>
  </si>
  <si>
    <t>155</t>
  </si>
  <si>
    <t>156</t>
  </si>
  <si>
    <t>157</t>
  </si>
  <si>
    <t>`Celkem: 36=36,0000 [A]ks`  
Celkem 36=36.000 [B]</t>
  </si>
  <si>
    <t>158</t>
  </si>
  <si>
    <t>`36*2=72,0000 [A]`  
Celkem 36=36.000 [B]</t>
  </si>
  <si>
    <t>91 - 08</t>
  </si>
  <si>
    <t>DIO 08 Železniční přejezd v km 103,969 (P4529)</t>
  </si>
  <si>
    <t>159</t>
  </si>
  <si>
    <t>`7* přeškrtnutí`  
Celkem 7=7.000 [B]</t>
  </si>
  <si>
    <t>160</t>
  </si>
  <si>
    <t>`IS 11b       ...  8=8,0000 [D]ks   `  
 `IS 11c       ...  1=1,0000 [B]ks  `  
 `B 1 + E 13    ...  2=2,0000 [A]ks   `  
 `B 24b + E 13   ... 2=2,0000 [C]ks   `  
 `B 20a       ...  2=2,0000 [E]ks  `  
 `B 21a       ...  1=1,0000 [F]ks  `  
 `A 15        ...  1=1,0000 [G]ks  `  
 `IP 10a       ...  1=1,0000 [H]ks  `  
 `IP 10a + E 3a ...  1=1,0000 [CH]ks  `  
 `IP 10b      ...  1=1,0000 [I]ks  `  
 `IP 10b + E 3a ...  1=1,0000 [J]ks  `  
 `CELKEM ...  A+B+C+D+E+F+G+H+CH+I+J=21,0000 [I]ks`  
Celkem 21=21.000 [M]</t>
  </si>
  <si>
    <t>161</t>
  </si>
  <si>
    <t>162</t>
  </si>
  <si>
    <t>`21*2=42,0000 [A]`  
Celkem 42=42.000 [B]</t>
  </si>
  <si>
    <t>163</t>
  </si>
  <si>
    <t>`IS 11a        … 3=3,0000 [B]ks  `  
 `IP 22        ...  12=12,0000 [A]ks   `  
 `CELKEM ...  A+B=15,0000 [I]ks`  
Celkem 15=15.000 [D]</t>
  </si>
  <si>
    <t>164</t>
  </si>
  <si>
    <t>165</t>
  </si>
  <si>
    <t>`15*2=30,0000 [A]`  
Celkem 30=30.000 [B]</t>
  </si>
  <si>
    <t>166</t>
  </si>
  <si>
    <t>167</t>
  </si>
  <si>
    <t>168</t>
  </si>
  <si>
    <t>`55*2=110,0000 [A]`  
Celkem 110=110.000 [B]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</si>
  <si>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</si>
  <si>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</si>
  <si>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</si>
  <si>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</si>
  <si>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</si>
  <si>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</si>
  <si>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</si>
  <si>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</si>
  <si>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</si>
  <si>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`57*2=114,0000 [A]`  
Celkem 114=114.000 [B]</t>
  </si>
  <si>
    <t>91 - 09</t>
  </si>
  <si>
    <t>DIO 09 Železniční přejezd v km 111,328 (P4542)</t>
  </si>
  <si>
    <t>178</t>
  </si>
  <si>
    <t>179</t>
  </si>
  <si>
    <t>`IS 11b       ...  4=4,0000 [B]ks   `  
 `B 1 + E 13    ...  2=2,0000 [A]ks   `  
 `IP 10a       ... 1=1,0000 [C]ks   `  
 `IP 10a + E 3a  ... 1=1,0000 [D]ks   `  
 `IP 10b       ... 2=2,0000 [Eks   `  
 `IP 10b + E 3a  ... 2=2,0000 [Fks   `  
 `CELKEM ...  A+B+C+D+E+F=12,0000 [I]ks`  
Celkem 12=12.000 [H]</t>
  </si>
  <si>
    <t>180</t>
  </si>
  <si>
    <t>181</t>
  </si>
  <si>
    <t>`12*2=24,0000 [A]`  
Celkem 24=24.000 [B]</t>
  </si>
  <si>
    <t>182</t>
  </si>
  <si>
    <t>`IS 11a        … 2=2,0000 [B]ks  `  
 `IP 22        ...  2=2,0000 [A]ks   `  
 `CELKEM ...  A+B=4,0000 [I]ks`  
Celkem 4=4.000 [D]</t>
  </si>
  <si>
    <t>183</t>
  </si>
  <si>
    <t>184</t>
  </si>
  <si>
    <t>`4*2=8,0000 [A]`  
Celkem 8=8.000 [B]</t>
  </si>
  <si>
    <t>185</t>
  </si>
  <si>
    <t>`sloupek jäkl délka 2m   … 24=24,0000 [A]ks`  
Celkem 24=24.000 [B]</t>
  </si>
  <si>
    <t>186</t>
  </si>
  <si>
    <t>187</t>
  </si>
  <si>
    <t>`24*2=48,0000 [A]`  
Celkem 48=48.000 [B]</t>
  </si>
  <si>
    <t>188</t>
  </si>
  <si>
    <t>189</t>
  </si>
  <si>
    <t>190</t>
  </si>
  <si>
    <t>191</t>
  </si>
  <si>
    <t>192</t>
  </si>
  <si>
    <t>193</t>
  </si>
  <si>
    <t>194</t>
  </si>
  <si>
    <t>`Celkem: 26=26,0000 [A]ks`  
Celkem 26=26.000 [B]</t>
  </si>
  <si>
    <t>195</t>
  </si>
  <si>
    <t>196</t>
  </si>
  <si>
    <t>`26*2=52,0000 [A]`  
Celkem 52=52.000 [B]</t>
  </si>
  <si>
    <t>91 - 10</t>
  </si>
  <si>
    <t>DIO 10 Železniční přejezd na silnici III/32549 žst. Hostinné</t>
  </si>
  <si>
    <t>197</t>
  </si>
  <si>
    <t>198</t>
  </si>
  <si>
    <t>`IS 11c       ...  7=7,0000 [B]ks   `  
 `B 1 + E 13    ...  2=2,0000 [A]ks   `  
 `B 28 + E 13   ... 15=15,0000 [C]ks   `  
 `C 2c         ... 1=1,0000 [D]ks   `  
 `IP 10a       …2=2,0000 [E]ks   `  
 `IP 10b       ... 3=3,0000 [Fks   `  
 `CELKEM ...  A+B+C+D+E+F=29,0000 [I]ks`  
Celkem 29=29.000 [H]</t>
  </si>
  <si>
    <t>199</t>
  </si>
  <si>
    <t>200</t>
  </si>
  <si>
    <t>`29*2=58,0000 [A]`  
Celkem 58=58.000 [B]</t>
  </si>
  <si>
    <t>201</t>
  </si>
  <si>
    <t>`IS 11a        … 2=2,0000 [B]ks  `  
 `IP 22        ...  5=5,0000 [A]ks   `  
 `CELKEM ...  A+B=7,0000 [I]ks`  
Celkem 7=7.000 [D]</t>
  </si>
  <si>
    <t>202</t>
  </si>
  <si>
    <t>203</t>
  </si>
  <si>
    <t>`7*2=14,0000 [A]`  
Celkem 14=14.000 [B]</t>
  </si>
  <si>
    <t>204</t>
  </si>
  <si>
    <t>`sloupek jäkl délka 2m   … 48=48,0000 [A]ks`  
Celkem 48=48.000 [B]</t>
  </si>
  <si>
    <t>205</t>
  </si>
  <si>
    <t>206</t>
  </si>
  <si>
    <t>`48*2=96,0000 [A]`  
Celkem 96=96.000 [B]</t>
  </si>
  <si>
    <t>207</t>
  </si>
  <si>
    <t>208</t>
  </si>
  <si>
    <t>209</t>
  </si>
  <si>
    <t>210</t>
  </si>
  <si>
    <t>211</t>
  </si>
  <si>
    <t>212</t>
  </si>
  <si>
    <t>213</t>
  </si>
  <si>
    <t>`Celkem: 50=50,0000 [A]ks`  
Celkem 50=50.000 [B]</t>
  </si>
  <si>
    <t>214</t>
  </si>
  <si>
    <t>215</t>
  </si>
  <si>
    <t>`50*2=100,0000 [A]`  
Celkem 100=100.000 [B]</t>
  </si>
  <si>
    <t>91 - 11</t>
  </si>
  <si>
    <t>DIO 11 Železniční přejezd na silnici II/325 žst. Hostinné</t>
  </si>
  <si>
    <t>216</t>
  </si>
  <si>
    <t>217</t>
  </si>
  <si>
    <t>`IS 11b         ...  41=41,0000 [B]ks   `  
 `B 1 + E 13      ...  4=4,0000 [A]ks   `  
 `B 24b + E 13   ... 4=4,0000 [C]ks   `  
 `B 13 + E 13    ... 1=1,0000 [D]ks   `  
 `C 2b + E 13    ... 2=1,0000 [E]ks   `  
 `IP 10a         ... 1=1,0000 [F]ks   `  
 `IP 10a + E 3a  ... 2=2,0000 [Gks   `  
 `IP 10b        ... 1=1,0000 [H]ks   `  
 `IP 10b + E 13a ... 3=3,0000 [CH]ks   `  
 `CELKEM ...  A+B+C+D+E+F+G+H+CH=59,0000 [I]ks`  
Celkem 59=59.000 [K]</t>
  </si>
  <si>
    <t>218</t>
  </si>
  <si>
    <t>219</t>
  </si>
  <si>
    <t>`59*2=118,0000 [A]`  
Celkem 118=118.000 [B]</t>
  </si>
  <si>
    <t>220</t>
  </si>
  <si>
    <t>`IS 11a        … 3=3,0000 [B]ks  `  
 `IP 22         ... 22=22,0000 [A]ks   `  
 `CELKEM ...  A+B=25,0000 [I]ks`  
Celkem 25=25.000 [D]</t>
  </si>
  <si>
    <t>221</t>
  </si>
  <si>
    <t>222</t>
  </si>
  <si>
    <t>`25*2=50,0000 [A]`  
Celkem 50=50.000 [B]</t>
  </si>
  <si>
    <t>223</t>
  </si>
  <si>
    <t>`sloupek jäkl délka 2m   … 117=117,0000 [A]ks`  
Celkem 117=117.000 [B]</t>
  </si>
  <si>
    <t>224</t>
  </si>
  <si>
    <t>225</t>
  </si>
  <si>
    <t>`117*2=234,0000 [A]`  
Celkem 234=234.000 [B]</t>
  </si>
  <si>
    <t>226</t>
  </si>
  <si>
    <t>`3xS8       ...  4=4,0000 [A]ks`  
Celkem 4=4.000 [B]</t>
  </si>
  <si>
    <t>227</t>
  </si>
  <si>
    <t>228</t>
  </si>
  <si>
    <t>229</t>
  </si>
  <si>
    <t>`Z 2 (2m)     ...  4=4,0000 [A]ks`  
Celkem 4=4.000 [B]</t>
  </si>
  <si>
    <t>230</t>
  </si>
  <si>
    <t>231</t>
  </si>
  <si>
    <t>232</t>
  </si>
  <si>
    <t>`Celkem: 121=121,0000 [A]ks`  
Celkem 121=121.000 [B]</t>
  </si>
  <si>
    <t>233</t>
  </si>
  <si>
    <t>234</t>
  </si>
  <si>
    <t>`121*2=110,0000 [A]`  
Celkem 242=242.000 [B]</t>
  </si>
  <si>
    <t>91 - 12</t>
  </si>
  <si>
    <t>DIO 12 Železniční přejezd P4500 - Roztoky u Jilemnice</t>
  </si>
  <si>
    <t>235</t>
  </si>
  <si>
    <t>`8* přeškrtnutí`  
Celkem 8=8.000 [B]</t>
  </si>
  <si>
    <t>236</t>
  </si>
  <si>
    <t>`IS 11b         ...  18=18,0000 [A]ks   `  
 `IS 11c         ...  4=4,0000 [B]ks   `  
 `B 1 + E 13      ...  2=2,0000 [C]ks  `  
 `IP 10a + E 3a   ...  3=3,0000 [D]ks  `  
 `CELKEM ...  A+B+C+D=27,0000 [I]ks`  
Celkem 27=27.000 [F]</t>
  </si>
  <si>
    <t>237</t>
  </si>
  <si>
    <t>238</t>
  </si>
  <si>
    <t>`27*2=54,0000 [A]`  
Celkem 54=54.000 [B]</t>
  </si>
  <si>
    <t>239</t>
  </si>
  <si>
    <t>`IS 11a        … 2=2,0000 [B]ks  `  
 `IP 22         ... 6=6,0000 [A]ks   `  
 `CELKEM ...  A+B=8,0000 [I]ks`  
Celkem 8=8.000 [D]</t>
  </si>
  <si>
    <t>240</t>
  </si>
  <si>
    <t>`IS 11a        … 2=2,0000 [B]ks  `  
 `IP 22         ... 6=6,0000 [A]ks   `  
 `CELKEM ...  A+B=8,0000 [I]ks`  
Celkem 25=25.000 [D]</t>
  </si>
  <si>
    <t>241</t>
  </si>
  <si>
    <t>`8*2=16,0000 [A]`  
Celkem 16=16.000 [B]</t>
  </si>
  <si>
    <t>242</t>
  </si>
  <si>
    <t>`sloupek jäkl délka 2m   … 47=47,0000 [A]ks`  
Celkem 47=47.000 [B]</t>
  </si>
  <si>
    <t>243</t>
  </si>
  <si>
    <t>244</t>
  </si>
  <si>
    <t>`47*2=94,0000 [A]`  
Celkem 94=94.000 [B]</t>
  </si>
  <si>
    <t>245</t>
  </si>
  <si>
    <t>246</t>
  </si>
  <si>
    <t>247</t>
  </si>
  <si>
    <t>248</t>
  </si>
  <si>
    <t>249</t>
  </si>
  <si>
    <t>`Z 2 (2m)     ...  2=2,0000 [A]ks`  
Celkem 4=4.000 [B]</t>
  </si>
  <si>
    <t>250</t>
  </si>
  <si>
    <t>251</t>
  </si>
  <si>
    <t>`Celkem: 49=49,0000 [A]ks`  
Celkem 49=49.000 [B]</t>
  </si>
  <si>
    <t>252</t>
  </si>
  <si>
    <t>253</t>
  </si>
  <si>
    <t>`49*2=98,0000 [A]`  
Celkem 98=98.000 [B]</t>
  </si>
  <si>
    <t xml:space="preserve">  SO 19-16-01</t>
  </si>
  <si>
    <t>ŽST Kunčice nad Labem, železniční spodek</t>
  </si>
  <si>
    <t>SO 19-16-01</t>
  </si>
  <si>
    <t>0518</t>
  </si>
  <si>
    <t>KOLEJNICE E 49 E1</t>
  </si>
  <si>
    <t>Kolejnice pro vytvoření žlábku u přejezdu - z výzisku  
Přejezd P4517</t>
  </si>
  <si>
    <t>2*2,5m*0,049  
Celkem 0,245=0.245 [B]</t>
  </si>
  <si>
    <t>dopracování změn pro 0. etapu vč. přejezdu P4517</t>
  </si>
  <si>
    <t>Poplatky za skládky:</t>
  </si>
  <si>
    <t>`2 t/m3: =(6976-37+345)*2`  
Celkem 14568=14 568.000 [B]</t>
  </si>
  <si>
    <t>223.000000 = 223,000 [A]  
Celkem 223=223.000 [B]</t>
  </si>
  <si>
    <t>Zemní práce:</t>
  </si>
  <si>
    <t>125733</t>
  </si>
  <si>
    <t>VYKOPÁVKY ZE ZEMNÍKŮ A SKLÁDEK TŘ. I, ODVOZ DO 3KM</t>
  </si>
  <si>
    <t>`dtto zásyp - přeprava vytěžených zemin z mezideponie do místa stavby`  
Celkem 37=37.000 [B]</t>
  </si>
  <si>
    <t>`- zhutněný zásyp rýhy pro příčné svody a betonové šachty (výpočet: (svod Š10-Š23=3+3+2+6)+(svod Š24-Š31=2+3+2)) 22   m3 `  
 ` - zhutněný zásyp rýhy pro chráničky (viz. tab.chrániček) 15   m3 `  
 `Zásypy CELKEM 37   m3`  
Celkem 37=37.000 [D]</t>
  </si>
  <si>
    <t>kamenivo fr.16/32</t>
  </si>
  <si>
    <t>`- zásyp rýhy trativodu kamenivem fr.16/32 609 m3`  
Celkem 609=609.000 [B]</t>
  </si>
  <si>
    <t>štěrkodrť fr. 16/32</t>
  </si>
  <si>
    <t>`- obsyp šachty plastových štěrkodrtí fr. 16/32: 40 m3 `  
 ` - obsyp šachty betonových štěrkodrtí fr. 16/32: 13 m3`  
Celkem 53=53.000 [C]</t>
  </si>
  <si>
    <t>C</t>
  </si>
  <si>
    <t>štěrkopísek</t>
  </si>
  <si>
    <t>`- obsyp chrániček štěrkopískem (viz. tab.chrániček): 6 m3`  
Celkem 6=6.000 [B]</t>
  </si>
  <si>
    <t>18120</t>
  </si>
  <si>
    <t>ÚPRAVA PLÁNĚ SE ZHUTNĚNÍM V HORNINĚ TŘ. II</t>
  </si>
  <si>
    <t>`- dle tabulky kubatur`  
Celkem 11056=11 056.000 [B]</t>
  </si>
  <si>
    <t>18222</t>
  </si>
  <si>
    <t>ROZPROSTŘENÍ ORNICE VE SVAHU V TL DO 0,15M</t>
  </si>
  <si>
    <t>`výměra dle přílohy 701 - výkaz výměr`  
Celkem 100=100.000 [B]</t>
  </si>
  <si>
    <t>18242</t>
  </si>
  <si>
    <t>ZALOŽENÍ TRÁVNÍKU HYDROOSEVEM NA ORNICI</t>
  </si>
  <si>
    <t>18245</t>
  </si>
  <si>
    <t>ZALOŽENÍ TRÁVNÍKU ZATRAVŇOVACÍ TEXTILIÍ (ROHOŽÍ)</t>
  </si>
  <si>
    <t>biodegradační kokosová rohož uchycena ocel. skobami</t>
  </si>
  <si>
    <t>Základy:</t>
  </si>
  <si>
    <t>21197</t>
  </si>
  <si>
    <t>OPLÁŠTĚNÍ ODVODŇOVACÍCH ŽEBER Z GEOTEXTILIE</t>
  </si>
  <si>
    <t>geotextílie filtrační pro trativody</t>
  </si>
  <si>
    <t>`- dle tabulky trativody`  
Celkem 2961=2 961.000 [B]</t>
  </si>
  <si>
    <t>Vodorovné konstrukce:</t>
  </si>
  <si>
    <t>`- podbetonování trativodu betonem C 16/20 (u spádu menší5‰) 54 m3 `  
 `- vybetonování betonové trativod.šachty betonem C 16/20 v tl. 0,06m: 2m3`  
Celkem 56=56.000 [C]</t>
  </si>
  <si>
    <t>`- podkladní vrstva štěrkodrti pod kamennou dlažbu 3 m3`  
Celkem 3=3.000 [B]</t>
  </si>
  <si>
    <t>45157</t>
  </si>
  <si>
    <t>PODKLADNÍ A VÝPLŇOVÉ VRSTVY Z KAMENIVA TĚŽENÉHO</t>
  </si>
  <si>
    <t>`- pískový podsyp tl. 50mm pod trativody 29 m3 `  
 `- pískový podsyp tl. 50mm pod svodné potrubí 5 m3 `  
 `- štěrkopískový podsyp šachet plastových 5 m3 `  
 `- štěrkopískový podsyp šachet betonových 1 m3`  
Celkem 40=40.000 [E]</t>
  </si>
  <si>
    <t>`vyústění trativodů a svodů - kamenná dlažba tl. 0,2m + beton podkladní C 12/15 (pod dlažbu): 15*0,2+8`  
Celkem 11=11.000 [B]</t>
  </si>
  <si>
    <t>Komunikace:</t>
  </si>
  <si>
    <t>501101</t>
  </si>
  <si>
    <t>ZŘÍZENÍ KONSTRUKČNÍ VRSTVY TĚLESA ŽELEZNIČNÍHO SPODKU ZE ŠTĚRKODRTI NOVÉ</t>
  </si>
  <si>
    <t>fr. 0/32mm</t>
  </si>
  <si>
    <t>`výměra dle přílohy 701 - výkaz výměr`  
Celkem 2495=2 495.000 [B]</t>
  </si>
  <si>
    <t>501103</t>
  </si>
  <si>
    <t>ZŘÍZENÍ KONSTRUKČNÍ VRSTVY TĚLESA ŽELEZNIČNÍHO SPODKU ZE ŠTĚRKODRTI VYZÍSKANÉ</t>
  </si>
  <si>
    <t>`odhadem 30% objemu: 3042*30%`  
Celkem 912,6=912.600 [B]</t>
  </si>
  <si>
    <t>`výměra dle přílohy 701 - výkaz výměr`  
zlepšení silničním hydraulickým pojivem jako náhrada za MZZ  
Celkem 3042=3 042.000 [B]</t>
  </si>
  <si>
    <t>501900</t>
  </si>
  <si>
    <t>ZŘÍZENÍ KONSTRUKČNÍ VRSTVY TĚLESA ŽELEZNIČNÍHO SPODKU Z JINÉHO MATERIÁLU</t>
  </si>
  <si>
    <t>štěrkodrť stabilizovaná cementem, podíl cementu 8% - konstrukce ZKPP</t>
  </si>
  <si>
    <t>`výměra dle přílohy 701 - výkaz výměr`  
Celkem 458=458.000 [B]</t>
  </si>
  <si>
    <t>separační</t>
  </si>
  <si>
    <t>`výměra dle přílohy 701 - výkaz výměr`  
Celkem 9658=9 658.000 [B]</t>
  </si>
  <si>
    <t>502941.1</t>
  </si>
  <si>
    <t>56335</t>
  </si>
  <si>
    <t>VOZOVKOVÉ VRSTVY ZE ŠTĚRKODRTI TL. DO 250MM</t>
  </si>
  <si>
    <t>Přejezd P4517</t>
  </si>
  <si>
    <t>10m*1,5m  
Celkem 15=15.000 [B]</t>
  </si>
  <si>
    <t>2*1,5m*1,5m+1,3m*2,5m  
Celkem 7,75=7.750 [B]</t>
  </si>
  <si>
    <t>572222</t>
  </si>
  <si>
    <t>SPOJOVACÍ POSTŘIK Z MODIFIK ASFALTU DO 1,0KG/M2</t>
  </si>
  <si>
    <t>(2*1,5m*1,5m+1,3m*2,5m)*0,05m  
Celkem 0,388=0.388 [B]</t>
  </si>
  <si>
    <t>582611</t>
  </si>
  <si>
    <t>KRYTY Z BETON DLAŽDIC SE ZÁMKEM ŠEDÝCH TL 60MM DO LOŽE Z KAM</t>
  </si>
  <si>
    <t>58920</t>
  </si>
  <si>
    <t>VÝPLŇ SPAR MODIFIKOVANÝM ASFALTEM</t>
  </si>
  <si>
    <t>2*1,5m+2*2,5m+15m  
Celkem 23=23.000 [B]</t>
  </si>
  <si>
    <t>Trubní vedení:</t>
  </si>
  <si>
    <t>`viz.tab. trať.šachet`  
Celkem 101=101.000 [B]</t>
  </si>
  <si>
    <t>87533</t>
  </si>
  <si>
    <t>POTRUBÍ DREN Z TRUB PLAST DN DO 150MM</t>
  </si>
  <si>
    <t>PE HD DN150</t>
  </si>
  <si>
    <t>`viz.tab. trať.šachet`  
Celkem 1073=1 073.000 [B]</t>
  </si>
  <si>
    <t>87534</t>
  </si>
  <si>
    <t>POTRUBÍ DREN Z TRUB PLAST DN DO 200MM</t>
  </si>
  <si>
    <t>PE HD DN200</t>
  </si>
  <si>
    <t>`viz.tab. trať.šachet`  
Celkem 178=178.000 [B]</t>
  </si>
  <si>
    <t>DN 160 HDPE</t>
  </si>
  <si>
    <t>`- chráničky DN 160 HDPE (viz. tab.chrániček) 150 m `  
 `- víčka na chráničky (viz. tab.chrániček) 16 ks`  
Celkem 150=150.000 [C]</t>
  </si>
  <si>
    <t>894846</t>
  </si>
  <si>
    <t>ŠACHTY KANALIZAČNÍ PLASTOVÉ D 400MM</t>
  </si>
  <si>
    <t>trativodní šachty plastové PE HD DN 400 s uzamykatelným poklopem kompl.</t>
  </si>
  <si>
    <t>`- celková výška šachet DN400 56 m - dle tabulky trativodní šachty`  
Celkem 30=30.000 [B]</t>
  </si>
  <si>
    <t>895122</t>
  </si>
  <si>
    <t>DRENÁŽNÍ ŠACHTICE KONTROLNÍ Z BETON DÍLCŮ ŠK 80</t>
  </si>
  <si>
    <t>trativodní šachty betonové DN 800 - včetně těsnící pěny, zákr.deska dvoudílná DN 1000, podkladní deska, prefa skruží</t>
  </si>
  <si>
    <t>`- celková výška šachet 9 m - dle tabulky trativodní šachty`  
Celkem 5=5.000 [B]</t>
  </si>
  <si>
    <t>89536</t>
  </si>
  <si>
    <t>DRENÁŽNÍ VÝUSŤ Z PROST BETONU</t>
  </si>
  <si>
    <t>`celkem 5 m3 betonu`  
Celkem 5=5.000 [B]</t>
  </si>
  <si>
    <t>(B15) XF3</t>
  </si>
  <si>
    <t>`- obetonování chrániček betonem C 12/15 - XF3 (viz. tab.chrániček): 6 m3`  
Celkem 6=6.000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</si>
  <si>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</si>
  <si>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</si>
  <si>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</si>
  <si>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(B20)</t>
  </si>
  <si>
    <t>`- obetonování svodného potrubí betonem C 16/20 35 m3`  
Celkem 35=35.000 [B]</t>
  </si>
  <si>
    <t>Ostatní práce</t>
  </si>
  <si>
    <t>917223</t>
  </si>
  <si>
    <t>SILNIČNÍ A CHODNÍKOVÉ OBRUBY Z BETONOVÝCH OBRUBNÍKŮ ŠÍŘ 100MM</t>
  </si>
  <si>
    <t>2*7m  
Celkem 14=14.000 [B]</t>
  </si>
  <si>
    <t>917224</t>
  </si>
  <si>
    <t>SILNIČNÍ A CHODNÍKOVÉ OBRUBY Z BETONOVÝCH OBRUBNÍKŮ ŠÍŘ 150MM</t>
  </si>
  <si>
    <t>2*5m  
Celkem 10=10.000 [B]</t>
  </si>
  <si>
    <t>919113</t>
  </si>
  <si>
    <t>ŘEZÁNÍ ASFALTOVÉHO KRYTU VOZOVEK TL DO 150MM</t>
  </si>
  <si>
    <t>15m  
Celkem 15=15.000 [B]</t>
  </si>
  <si>
    <t>2.5m  
Celkem 2,5=2.500 [B]</t>
  </si>
  <si>
    <t>Bourání a demontáže:</t>
  </si>
  <si>
    <t>966155</t>
  </si>
  <si>
    <t>BOURÁNÍ KONSTRUKCÍ Z PROST BETONU S ODVOZEM DO 8KM</t>
  </si>
  <si>
    <t>`- bourání betonových základů - prostor přestavníků u výhybek 6   m3 `  
 ` - bourání betonových základů - sloupy návětsidel 8   m3 `  
 ` - bourání stávajícího odvodnění (betono / kamenina) trouby: 75 m3`  
Celkem 89=89.000 [D]</t>
  </si>
  <si>
    <t xml:space="preserve">  SO 19-16-01.1</t>
  </si>
  <si>
    <t>ŽST Kunčice nad Labem, železniční spodek, Železniční propustek v ev km 97,186</t>
  </si>
  <si>
    <t>SO 19-16-01.1</t>
  </si>
  <si>
    <t>Propustek</t>
  </si>
  <si>
    <t>R13021</t>
  </si>
  <si>
    <t>HLOUBENÍ RÝH A ŠACHET, TŘ. ZEMINY I-II</t>
  </si>
  <si>
    <t>R27201</t>
  </si>
  <si>
    <t>ZÁKLADY Z ŽELEZOBETONU</t>
  </si>
  <si>
    <t>R31701</t>
  </si>
  <si>
    <t>ŘÍMSY</t>
  </si>
  <si>
    <t>R33301</t>
  </si>
  <si>
    <t>OPĚRY, KŘÍDLA, ÚLOŽNÉ PRAHY A OSTATNÍ SVISLÉ KONSTRUKCE Z ŽELEZOBETONU</t>
  </si>
  <si>
    <t>R42901</t>
  </si>
  <si>
    <t>MOSTNÍ KONSTRUKCE PŘESÝPANÉ Z VLNITÝCH PLECHŮ, OBVOD DO 10 M</t>
  </si>
  <si>
    <t>R45021</t>
  </si>
  <si>
    <t>PODKLADNÍ A VÝPLŇOVÉ VRSTVY Z BETONU</t>
  </si>
  <si>
    <t>R46011</t>
  </si>
  <si>
    <t>D.2.1.2</t>
  </si>
  <si>
    <t>Nástupiště</t>
  </si>
  <si>
    <t xml:space="preserve">  SO 14-16-31</t>
  </si>
  <si>
    <t>Zast. Bělá u Staré Paky zastávka, nástupiště</t>
  </si>
  <si>
    <t>SO 14-16-31</t>
  </si>
  <si>
    <t>`19km trvalá skládka Dolní Branná `  
 `12373B   15*1,8=27,000 [A]`  
Celkem 27=27.000 [C]</t>
  </si>
  <si>
    <t>`23km RS Vrchlabí `  
 `965522  VK/1 hrana typ Sudop                   (122/0,3)*0,13=52,867 [A] `  
 `96615B  VK/3+4 patky-zábradlí + stáv-zpev-plochy  (((60*0,3)+3)*2,4)=50,400 [B] `  
 `Celkem: A+B=103,267 [C]`  
Celkem 103,267=103.267 [E]</t>
  </si>
  <si>
    <t>`1: (110*0.04)  
Celkem 4,4=4.400 [B]</t>
  </si>
  <si>
    <t>`19km trvalá skládka Dolní Branná `  
 `VK/17 výkop v okolí nástupiště, svod-potr apod                 15=15,000 [A] `  
 `VK/30 u nového zábradlí, materiál použit pro zpětný obsyp a zásyp  3,5=3,500 [B] `  
 `Celkem: A+B=18,500 [C]`  
Celkem 18,5=18.500 [E]</t>
  </si>
  <si>
    <t>12573A</t>
  </si>
  <si>
    <t>VYKOPÁVKY ZE ZEMNÍKŮ A SKLÁDEK TŘ. I - BEZ DOPRAVY</t>
  </si>
  <si>
    <t>`ornice z mezideponie pro 18230   250*0,15=37,500 [A]`  
Celkem 37,5=37.500 [B]</t>
  </si>
  <si>
    <t>12573B</t>
  </si>
  <si>
    <t>VYKOPÁVKY ZE ZEMNÍKŮ A SKLÁDEK TŘ. I - DOPRAVA</t>
  </si>
  <si>
    <t>`20km předpoklad mezideponie stavby `  
 `ornice z mezideponie pro 18230   (250*0,15)*20=750,000 [A]`  
Celkem 750=750.000 [C]</t>
  </si>
  <si>
    <t>`VK/18 násyp-tělesa-nástup  320=320,000 [A]`  
Celkem 320=320.000 [B]</t>
  </si>
  <si>
    <t>`odhad 200*20=4 000,000 [A]`  
Celkem 4000=4 000.000 [B]</t>
  </si>
  <si>
    <t>`VK/19 z-mezideponie-stavby  250*0,15=37,500 [A]`  
Celkem 37,5=37.500 [B]</t>
  </si>
  <si>
    <t>`VK/20 zatr-rohož  260=260,000 [A]`  
Celkem 260=260.000 [B]</t>
  </si>
  <si>
    <t>18247</t>
  </si>
  <si>
    <t>OŠETŘOVÁNÍ TRÁVNÍKU</t>
  </si>
  <si>
    <t>`ošetř-zatrav-ploch 3x  260*3=780,000 [A]`  
Celkem 780=780.000 [B]</t>
  </si>
  <si>
    <t>18600</t>
  </si>
  <si>
    <t>ZALÉVÁNÍ VODOU</t>
  </si>
  <si>
    <t>`ošetř-zatrav-ploch 3x 5L/m2  (260*0,005)*3=3,900 [A]`  
Celkem 3,9=3.900 [B]</t>
  </si>
  <si>
    <t>451312</t>
  </si>
  <si>
    <t>PODKLADNÍ A VÝPLŇOVÉ VRSTVY Z PROSTÉHO BETONU C12/15</t>
  </si>
  <si>
    <t>`VK/7 pod L+H-bloky  27=27,000 [A]`  
Celkem 27=27.000 [B]</t>
  </si>
  <si>
    <t>`VK/25 podklad pod 93543 C16/20  0,5=0,500 [A]`  
Celkem 0,5=0.500 [B]</t>
  </si>
  <si>
    <t>`VK/8 pod L+H-bloky  3=3,000 [A]`  
Celkem 3=3.000 [B]</t>
  </si>
  <si>
    <t>`VK/22 odláždění výtoku ze žlabu a trativodu, lože bet C16/20 15cm  3*0,4=1,200 [A]`  
Celkem 1,2=1.200 [B]</t>
  </si>
  <si>
    <t>`VK/14 ŠD 0/32 pod nové dlažby `  
 `58251+582611+582617+58261A+924914    (4+190+2+5+100)*0,2=60,200 [A]`  
Celkem 60,2=60.200 [C]</t>
  </si>
  <si>
    <t>Vozovkové vrstvy beton, dlažba, panel</t>
  </si>
  <si>
    <t>58251</t>
  </si>
  <si>
    <t>DLÁŽDĚNÉ KRYTY Z BETONOVÝCH DLAŽDIC DO LOŽE Z KAMENIVA</t>
  </si>
  <si>
    <t>`VK/23 dlažba 40/40/4cm  4=4,000 [A]`  
Celkem 4=4.000 [B]</t>
  </si>
  <si>
    <t>`VK/9  190=190,000 [A]`  
Celkem 190=190.000 [B]</t>
  </si>
  <si>
    <t>582617</t>
  </si>
  <si>
    <t>KRYTY Z BETON DLAŽDIC SE ZÁMKEM ŠEDÝCH RELIÉF TL 60MM DO LOŽE Z KAM</t>
  </si>
  <si>
    <t>`VK/10  2=2,000 [A]`  
Celkem 2=2.000 [B]</t>
  </si>
  <si>
    <t>58261A</t>
  </si>
  <si>
    <t>KRYTY Z BETON DLAŽDIC SE ZÁMKEM BAREV RELIÉF TL 60MM DO LOŽE Z KAM</t>
  </si>
  <si>
    <t>`VK/11 červená 5=5,000 [A]`  
Celkem 5=5.000 [B]</t>
  </si>
  <si>
    <t>87427</t>
  </si>
  <si>
    <t>POTRUBÍ Z TRUB PLASTOVÝCH ODPADNÍCH DN DO 100MM</t>
  </si>
  <si>
    <t>`VK/27 svod-potr-DN100 od žlabu apod  7=7,000 [A]`  
Celkem 7=7.000 [B]</t>
  </si>
  <si>
    <t>9111A1</t>
  </si>
  <si>
    <t>ZÁBRADLÍ SILNIČNÍ S VODOR MADLY - DODÁVKA A MONTÁŽ</t>
  </si>
  <si>
    <t>`VK/28 včetně PKO, bet-patek C16/20, okolních násypu v objemu 3,5m3   83=83,000 [A]`  
Celkem 83=83.000 [B]</t>
  </si>
  <si>
    <t>`VK/15  sil-obrub-100/10/25 vč. opěr atd.   50=50,000 [A]`  
Celkem 50=50.000 [B]</t>
  </si>
  <si>
    <t>924420</t>
  </si>
  <si>
    <t>NÁSTUPIŠTĚ L (H) BEZ KONZOLOVÝCH DESEK</t>
  </si>
  <si>
    <t>`VK/5+6 L130 + H130   6+161=167,000 [A]`  
Celkem 167=167.000 [B]</t>
  </si>
  <si>
    <t>924913</t>
  </si>
  <si>
    <t>NÁSTUPIŠTĚ - OPTICKÉ ZNAČENÍ NÁTĚREM ŠÍŘKY 0,15 M, ODSTÍN ŽLUTÁ 6200</t>
  </si>
  <si>
    <t>`VK/16  90=90,000 [A]`  
Celkem 90=90.000 [B]</t>
  </si>
  <si>
    <t>924914</t>
  </si>
  <si>
    <t>NÁSTUPIŠTĚ - SIGNÁLNÍ PÁS Z DLAŽDIC S RELIÉFNÍM POVRCHEM</t>
  </si>
  <si>
    <t>VK/12 ukončení nástupiště prefa ŽB deskou VLsVP bez přerušení  90=90,000 [A]   
Celkové množství Celkem 90=90.000 [A]</t>
  </si>
  <si>
    <t>Doplňující konstrukce a práce ostatní</t>
  </si>
  <si>
    <t>93543</t>
  </si>
  <si>
    <t>ŽLABY Z DÍLCŮ Z POLYMERBETONU SVĚTLÉ ŠÍŘKY DO 200MM VČETNĚ MŘÍŽÍ</t>
  </si>
  <si>
    <t>`VK/24 do bet lože C16/20  4=,000 [A]`  
Celkem 4=4.000 [B]</t>
  </si>
  <si>
    <t>965521</t>
  </si>
  <si>
    <t>ROZEBRÁNÍ NÁSTUPIŠTĚ TYPU SUDOP</t>
  </si>
  <si>
    <t>`23km RS Vrchlabí `  
 `VK/1 hrana typ Sudop 122=122,000 [A]`  
Celkem 122=122.000 [C]</t>
  </si>
  <si>
    <t>96615A</t>
  </si>
  <si>
    <t>BOURÁNÍ KONSTRUKCÍ Z PROSTÉHO BETONU - BEZ DOPRAVY</t>
  </si>
  <si>
    <t>`23km RS Vrchlabí `  
 `VK/3+4 patky-zábradlí + stáv-zpev-plochy (60*0,3)+3=21,000 [A]`  
Celkem 21=21.000 [C]</t>
  </si>
  <si>
    <t>96618A</t>
  </si>
  <si>
    <t>BOURÁNÍ KONSTRUKCÍ KOVOVÝCH - BEZ DOPRAVY</t>
  </si>
  <si>
    <t>`23km výkupna Vrchlabí `  
 `VK/2 odstranění starého zábradlí 110*0,04=4,400 [A]`  
Celkem 4,4=4.400 [C]</t>
  </si>
  <si>
    <t xml:space="preserve">  SO 14-16-32</t>
  </si>
  <si>
    <t>Zast. Tample, nástupiště</t>
  </si>
  <si>
    <t>SO 14-16-32</t>
  </si>
  <si>
    <t>`pol 965511, 96615  135*(0,1+0,15)*1,2+1*2,5=43,000 [A]`  
Celkem 43=43.000 [B]</t>
  </si>
  <si>
    <t>`1: 150*0.030 (zábradlí)  
Celkem 4,5=4.500 [B]</t>
  </si>
  <si>
    <t>Příprava území</t>
  </si>
  <si>
    <t>11329</t>
  </si>
  <si>
    <t>ODSTRANĚNÍ ZPEVNĚNÝCH PLOCH, PŘÍKOPŮ A RIGOLŮ Z LOMOVÉHO KAMENE</t>
  </si>
  <si>
    <t>`VK/4 znovupoužití v místě stavby  2*3*0,3=1,800 [A]`  
Celkem 1,8=1.800 [B]</t>
  </si>
  <si>
    <t>121101</t>
  </si>
  <si>
    <t>SEJMUTÍ ORNICE NEBO LESNÍ PŮDY S ODVOZEM DO 1KM</t>
  </si>
  <si>
    <t>`VK/18  390*0,2=78,000 [A]`  
Celkem 78=78.000 [B]</t>
  </si>
  <si>
    <t>12373</t>
  </si>
  <si>
    <t>ODKOP PRO SPOD STAVBU SILNIC A ŽELEZNIC TŘ. I</t>
  </si>
  <si>
    <t>`Uloženo na mezideponii stavby pro zpětné použití `  
 `VK/17  80=80,000 [A]`  
Celkem 80=80.000 [C]</t>
  </si>
  <si>
    <t>12573</t>
  </si>
  <si>
    <t>VYKOPÁVKY ZE ZEMNÍKŮ A SKLÁDEK TŘ. I</t>
  </si>
  <si>
    <t>`materiál pro násypy v pol 17111 z mnezideponie  `  
 `VK/19-(80m3 z pol 12373) + VK/20   (158-80)+508=586,000 [A]`  
Celkem 586=586.000 [C]</t>
  </si>
  <si>
    <t>17111</t>
  </si>
  <si>
    <t>ULOŽENÍ SYPANINY DO NÁSYPŮ SE ZLEPŠENÍM ZEMINY</t>
  </si>
  <si>
    <t>`nenosné násypy - modelace stáv terénu u nástupiště (na nekolejové straně) `  
 `12373                                      80=80,000 [A] `  
 `VK/19-(80m3 z pol 12373) + VK/20       (158-80)+508=586,000 [B] `  
 `Celkem: A+B=666,000 [C]`  
Celkem 666=666.000 [E]</t>
  </si>
  <si>
    <t>Povrchové a vegetační úpravy terénu</t>
  </si>
  <si>
    <t>`86/0,2; pod šd pod dlažbou dle VK/14, převod na m2`  
Celkem 430=430.000 [B]</t>
  </si>
  <si>
    <t>`VK/22 z mezideponie    790=790,000 [A]`  
Celkem 790=790.000 [B]</t>
  </si>
  <si>
    <t>`VK/23  1300=1 300,000 [A]`  
Celkem 1300=1 300.000 [B]</t>
  </si>
  <si>
    <t>`VK/23 1x  1300=1 300,000 [A]`  
Celkem 1300=1 300.000 [B]</t>
  </si>
  <si>
    <t>`VK/24 3x 10L/m2  3*0,01*1300=39,000 [A]`  
Celkem 39=39.000 [B]</t>
  </si>
  <si>
    <t>R182321</t>
  </si>
  <si>
    <t>ROZPROSTŘENÍ HUMÓZNÍ ZEMINY VE SVAHU TL. DO 0,15 M Z NAKUPOVANÉHO MATERIÁLU</t>
  </si>
  <si>
    <t>`VK/21  520=520,000 [A]`  
Celkem 520=520.000 [B]</t>
  </si>
  <si>
    <t>`VK/7 pod nástupištní zídky z pol 924420, 924825  (108+4)*0,2=22,400 [A]`  
Celkem 22,4=22.400 [B]</t>
  </si>
  <si>
    <t>`VK/28 podklad pod žlábek+obetonování svodného potrubí  2=2,000 [A]`  
Celkem 2=2.000 [B]</t>
  </si>
  <si>
    <t>Vozovkové vrstvy</t>
  </si>
  <si>
    <t>`z pol 58251, 582611, 582617, 58261A, 924914 (5+330+1+2+95)*0,2=86,600 [A]`  
Celkem 86,6=86.600 [B]</t>
  </si>
  <si>
    <t>`VK/26  Okapový chodník dlaždice 400/400/40  5=5,000 [A]`  
Celkem 5=5.000 [B]</t>
  </si>
  <si>
    <t>`VK/9 bez zkosených hran  338=338,000 [A]`  
Celkem 338=338.000 [B]</t>
  </si>
  <si>
    <t>`VK/10  1=1,000 [A]`  
Celkem 1=1.000 [B]</t>
  </si>
  <si>
    <t>`VK/11  2=2,000 [A]`  
Celkem 2=2.000 [B]</t>
  </si>
  <si>
    <t>Dokončovací práce</t>
  </si>
  <si>
    <t>78312</t>
  </si>
  <si>
    <t>PROTIKOROZ OCHRANA OCEL KONSTR NÁTĚREM VÍCEVRST</t>
  </si>
  <si>
    <t>`VK/32 oprava nátěru stávajícího zábradlí  22=22,000 [A]`  
Celkem 22=22.000 [B]</t>
  </si>
  <si>
    <t>897543</t>
  </si>
  <si>
    <t>VPUSŤ ODVOD ŽLABŮ Z POLYMERBETONU SV. ŠÍŘKY DO 200MM</t>
  </si>
  <si>
    <t>`VK/27 ze žlábku do svodného potrubí 1=1,000 [A]`  
Celkem 1=1.000 [B]</t>
  </si>
  <si>
    <t>Doplňující konstrukce a práce na pozemních komunikacích</t>
  </si>
  <si>
    <t>`VK/31, délka třímadlového zábradlí výšky 1,1 m včetně betonových základů, PZK a nátěrů     28=28,000 [A]  `  
 `VK/31, délka třímadlového zábradlí výšky 1,1 m včetně upevnění chemickými kotvami, PZK a nátěrů    6=6,000 [B]  `  
 `Celkem: A+B=34,000 [C]`  
Celkem 34=34.000 [D]</t>
  </si>
  <si>
    <t>`VK/15 sil obrubník 100/10/25 vč bet lože a opěry  300=300,000 [A]`  
Celkem 300=300.000 [B]</t>
  </si>
  <si>
    <t>9186A2</t>
  </si>
  <si>
    <t>VTOK JÍMKY KAMEN VČET DLAŽBY PROPUSTU Z TRUB DN DO 300MM</t>
  </si>
  <si>
    <t>`VK/30 výtoková jímka pro svodné potrubí od žlábku  1=1,000 [A]`  
Celkem 1=1.000 [B]</t>
  </si>
  <si>
    <t>Položka zahrnuje:  
zdivo z lomového kamen na MC ve tvaru, předepsaným zadávací dokumentací  
vyspárování zdiva MC  
dlažbu dna z lomového kamene  
římsu ze železobetonu včetně výztuže, pokud je předepsaná zadávací dokumentací  
Nezahrnuje zábradlí, mříže, poklopy</t>
  </si>
  <si>
    <t>R9111A3</t>
  </si>
  <si>
    <t>ZÁBRADLÍ SILNIČNÍ S VODOR MADLY - DEMONTÁŽ</t>
  </si>
  <si>
    <t>`VK/2  ze zastávky Tample   150=150,000 [A]`  
Celkem 150=150.000 [B]</t>
  </si>
  <si>
    <t>`VK/5 L130  11=11,000 [A] `  
 `VK/6 H130  93=93,000 [B] `  
 `VK/5+6 rohové atyp L + rohové atyp L/H  3+1=4,000 [C] `  
 `Celkem: A+B+C=108,000 [D]`  
Celkem 108=108.000 [E]</t>
  </si>
  <si>
    <t>924825</t>
  </si>
  <si>
    <t>NÁSTUPIŠTĚ - UKONČENÍ NÁSTUPIŠŤ RAMPOU TYPU L (H) BEZ KONZOLOVÝCH DESEK</t>
  </si>
  <si>
    <t>`VK/5+6 ukončení nástupiště rampu L/H, 2 atyp kusy délky 2m  2*2=4,000 [A]`  
Celkem 4=4.000 [B]</t>
  </si>
  <si>
    <t>`VK/16   90=90,000 [A]`  
Celkem 90=90.000 [B]</t>
  </si>
  <si>
    <t>`VK/12 ukončení nástupiště prefa ŽB deskou VLsVP bez přerušení  90/1=90,000 [A]`  
Celkem 90=90.000 [B]</t>
  </si>
  <si>
    <t>`VK/27  5,5=5,500 [A]`  
Celkem 5,5=5.500 [B]</t>
  </si>
  <si>
    <t>965511</t>
  </si>
  <si>
    <t>ROZEBRÁNÍ NÁSTUPIŠTĚ TYPU TISCHER</t>
  </si>
  <si>
    <t>`VK/1  135=135,000 [A] `  
 `na skládky  `  
 `zemní práce v kap. 12  `  
 `úrovňová nástupiště Tischer mezi kolejemi osové vzdálenosti max. 5,0 metrů mají zpravidla jen jednu nástupní hranu bez ohledu na to, zda protilehlá zadní hrana je tvořena také z Tischerek anebo jen z obrubníků či jsou bez pevné hrany, a proto se udává jen délka nástupní hrany a v odpadech se uvažuje zadní hrana taktéž z Tischere`  
Celkem 135=135.000 [E]</t>
  </si>
  <si>
    <t>`21km RS Vrchlabí `  
 `VK/3, betonové základy ocelového zábradlí  1=1,000 [A]`  
Celkem 1=1.000 [C]</t>
  </si>
  <si>
    <t xml:space="preserve">  SO 19-16-31</t>
  </si>
  <si>
    <t>Žst. Kunčice nad Labem, nástupiště</t>
  </si>
  <si>
    <t>SO 19-16-31</t>
  </si>
  <si>
    <t>Všeobecné konstrukce a práce</t>
  </si>
  <si>
    <t>2023_OTSKP</t>
  </si>
  <si>
    <t>polovina z vykopané zeminy 1551/2*1,8</t>
  </si>
  <si>
    <t>122734</t>
  </si>
  <si>
    <t>ODKOPÁVKY A PROKOPÁVKY OBECNÉ TŘ. I, ODVOZ DO 5KM</t>
  </si>
  <si>
    <t>vrstvy nástupistě 1,5*1034= 1551 m3</t>
  </si>
  <si>
    <t>viz zásyp z vytěžené zeminy</t>
  </si>
  <si>
    <t>polovina z vykopané zeminy</t>
  </si>
  <si>
    <t>17491</t>
  </si>
  <si>
    <t>ZÁSYP JAM A RÝH Z JINÝCH MATERIÁLŮ</t>
  </si>
  <si>
    <t>výzisk z kolejového lože 0,9*170*1,2</t>
  </si>
  <si>
    <t>Základy</t>
  </si>
  <si>
    <t>272313</t>
  </si>
  <si>
    <t>ZÁKLADY Z PROSTÉHO BETONU DO C16/20 (B20)</t>
  </si>
  <si>
    <t>patky pod sloupky zábradlí = 0,016*32</t>
  </si>
  <si>
    <t>28999</t>
  </si>
  <si>
    <t>OPLÁŠTĚNÍ (ZPEVNĚNÍ) Z FÓLIE</t>
  </si>
  <si>
    <t>nopová fólie včetně ukončovací lišty</t>
  </si>
  <si>
    <t>př.č. 005: 37,0*0,5</t>
  </si>
  <si>
    <t>Svislé konstrukce</t>
  </si>
  <si>
    <t>327325</t>
  </si>
  <si>
    <t>ZDI OPĚRNÉ, ZÁRUBNÍ, NÁBŘEŽNÍ ZE ŽELEZOVÉHO BETONU DO C30/37 (B37)</t>
  </si>
  <si>
    <t>př.č. 010 - výkresy tvaru: 4,2*0,3*1,8+6,18*0,3*1,8+3*0,3*1,8+1,9*0,3*1,8</t>
  </si>
  <si>
    <t>327366</t>
  </si>
  <si>
    <t>VÝZTUŽ ZDÍ OPĚRNÝCH, ZÁRUBNÍCH, NÁBŘEŽNÍCH Z KARI SÍTÍ</t>
  </si>
  <si>
    <t>př.č. 010 - výkres výztuže: dle tabulek výztuže</t>
  </si>
  <si>
    <t>R34895</t>
  </si>
  <si>
    <t>ZÁBRADLÍ OCELOVÉ SE SVISLOU VÝPLNÍ, VČETNĚ POVRCHOVÝCH ÚPRAV, VÝŠKA 1100 MM</t>
  </si>
  <si>
    <t>R</t>
  </si>
  <si>
    <t>př.č. 008 zábradlí: 2,54+15,61+3,05+4+1+2+1+23,75+12+5,1+7,5+1+1+4,52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</si>
  <si>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</si>
  <si>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</si>
  <si>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431325</t>
  </si>
  <si>
    <t>SCHODIŠŤ KONSTR ZE ŽELEZOBETONU DO C30/37 (B37)</t>
  </si>
  <si>
    <t>0,65*2,80</t>
  </si>
  <si>
    <t>431365</t>
  </si>
  <si>
    <t>VÝZTUŽ SCHODIŠŤ KONSTR Z BETONÁŘSKÉ OCELI 10505, B500B</t>
  </si>
  <si>
    <t>110 kg/m3</t>
  </si>
  <si>
    <t>56113</t>
  </si>
  <si>
    <t>PODKLADNÍ BETON TL. DO 150MM</t>
  </si>
  <si>
    <t>př.č. 005: 170+66+64+26+12</t>
  </si>
  <si>
    <t>56333</t>
  </si>
  <si>
    <t>VOZOVKOVÉ VRSTVY ZE ŠTĚRKODRTI TL. DO 150MM</t>
  </si>
  <si>
    <t>př.č. 005: 993+95</t>
  </si>
  <si>
    <t>56341</t>
  </si>
  <si>
    <t>VOZOVKOVÉ VRSTVY ZE ŠTĚRKOPÍSKU TL. DO 50MM</t>
  </si>
  <si>
    <t>př.č. 005: (95+993)+(170*2*1)</t>
  </si>
  <si>
    <t>př.č. 002 - odečteno elektronicky ze situace: 675,5+93,5+50+80+6,3+3,0+3,0+10+20+2,0+5,6</t>
  </si>
  <si>
    <t>př.č. 005: před schodištěm 1,50 m2</t>
  </si>
  <si>
    <t>Ostatní konstrukce a práce</t>
  </si>
  <si>
    <t>př.č. 005: 47,3+4,7</t>
  </si>
  <si>
    <t>921122</t>
  </si>
  <si>
    <t>ŽELEZNIČNÍ PŘECHOD CELOPRYŽOVÝ NA BETONOVÝCH PRAŽCÍCH</t>
  </si>
  <si>
    <t>př.č. 005: 3,5*3,0</t>
  </si>
  <si>
    <t>včetně kotvících tyčí z betonářské oceli průměr 20 mm a  CEMENT. MALTY MC10, TL. 10 MM, viz délka nástupiště</t>
  </si>
  <si>
    <t>170+66+64+26+12</t>
  </si>
  <si>
    <t>př.č. 005: 8,0</t>
  </si>
  <si>
    <t>924912</t>
  </si>
  <si>
    <t>NÁSTUPIŠTĚ - VAROVNÝ PÁS ŠÍŘKY 0,40 M Z DLAŽDIC S RELIEFNÍM POVRCHEM</t>
  </si>
  <si>
    <t>př.č. 005: 170+64+90</t>
  </si>
  <si>
    <t>př.č. 005: 1,0+2,0+2,5+5,0+2*1,35</t>
  </si>
  <si>
    <t>R9375001</t>
  </si>
  <si>
    <t>NÁDOBA NA POSYPOVÝ MATERIÁL</t>
  </si>
  <si>
    <t>1 ks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</si>
  <si>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</t>
  </si>
  <si>
    <t>R9375002</t>
  </si>
  <si>
    <t>ODPADKOVÝ KOŠ NA NETŘÍDĚNÝ ODPAD</t>
  </si>
  <si>
    <t>2 ks</t>
  </si>
  <si>
    <t>R9375003</t>
  </si>
  <si>
    <t>ODPADKOVÝ KOŠ NA TŘÍDĚNÝ ODPAD (zvlášť)</t>
  </si>
  <si>
    <t>3 ks</t>
  </si>
  <si>
    <t>D.2.1.3</t>
  </si>
  <si>
    <t>Přejezdy a přechody</t>
  </si>
  <si>
    <t xml:space="preserve">  SO 14-17-31</t>
  </si>
  <si>
    <t>Žel. přejezd km 75,154</t>
  </si>
  <si>
    <t>SO 14-17-31</t>
  </si>
  <si>
    <t>`1: 8,836m3*1,6t/m3=14,138 [A]t ; z pol č. 17120`  
Celkem 14,138=14.138 [B]</t>
  </si>
  <si>
    <t>`1: 0,195m3*0,7t/m3=0,137 [A]t ; z pol. č. 965500R`  
Celkem 0,137=0.137 [B]</t>
  </si>
  <si>
    <t>11120</t>
  </si>
  <si>
    <t>ODSTRANĚNÍ KŘOVIN</t>
  </si>
  <si>
    <t>`1: 30,0m2=30,000 [A]m2`  
Celkem 30=30.000 [B]</t>
  </si>
  <si>
    <t>odstranění křovin a stromů do průměru 100 mm    
doprava dřevin bez ohledu na vzdálenost    
spálení na hromadách nebo štěpkování</t>
  </si>
  <si>
    <t>11130</t>
  </si>
  <si>
    <t>SEJMUTÍ DRNU</t>
  </si>
  <si>
    <t>`1: 28,0m2=28,000 [A]m2`  
Celkem 28=28.000 [B]</t>
  </si>
  <si>
    <t>včetně vodorovné dopravy a uložení na skládku</t>
  </si>
  <si>
    <t>12273</t>
  </si>
  <si>
    <t>ODKOPÁVKY A PROKOPÁVKY OBECNÉ TŘ. I</t>
  </si>
  <si>
    <t>`1: 13,059m2*0,3m+7,731m2*0,3m+7,091m2*0,1m=6,946 [A]m3; pro vrstvy vozovky a nezpevněnou krajnici `  
 `2: (0,35m*0,45m*6,0m)*2ks=1,890 [B]m3 ; pro bet. patky `  
 `Celkem: A+B=8,836 [C]m3`  
Celkem 8,836=8.836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</si>
  <si>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</si>
  <si>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`1: 8,836m3=8,836 [A]m3 ; uložení přebytečné zeminy z pol. č. 12273`  
Celkem 8,836=8.836 [B]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</si>
  <si>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</si>
  <si>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`1: 41,088m2=41,088 [A]m2`  
Celkem 41,088=41.088 [B]</t>
  </si>
  <si>
    <t>451311</t>
  </si>
  <si>
    <t>PODKL A VÝPLŇ VRSTVY Z PROST BET DO C8/10</t>
  </si>
  <si>
    <t>`1: (0,45 m *6,0 m *0,05 m)*2 ks=0,270 [A] m3 ; podkladní beton pod bet. patky - beton C8/10`  
Celkem 0,27=0.270 [B]</t>
  </si>
  <si>
    <t>- dodání čerstvého betonu (betonové směsi) požadované kvality, jeho uložení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podpěrné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všech požadovaných otvorů, kapes, výklenků, prostupů, dutin, drážek a pod., vč. 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kamenivem,    
- případné zřízení spojovací vrstvy u základů,    
- úpravy pro osazení zařízení ochrany konstrukce proti vlivu bludných proudů</t>
  </si>
  <si>
    <t>451314</t>
  </si>
  <si>
    <t>PODKLADNÍ A VÝPLŇOVÉ VRSTVY Z PROSTÉHO BETONU C25/30</t>
  </si>
  <si>
    <t>`1: 0,1m*0,05m*4,0m=0,020 [A]m3 ; bet. lože odvodňovacího žlabu - beton C20/25 `  
 `2: 0,4m2*0,1m=0,040 [B]m3 ; pod odlážděním u čela propustku - beton C25/30-XF3 tl. 100 mm `  
 `Celkem: A+B=0,060 [C]m3`  
Celkem 0,06=0.060 [D]</t>
  </si>
  <si>
    <t>`1: 0,4m2*0,15m=0,060 [A]m3 ; odláždění u čela propustku - lomový kámen tl. 150 mm`  
Celkem 0,06=0.060 [B]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</si>
  <si>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</si>
  <si>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ŠD, B FR. 0-63 MM, TL. 250 MM</t>
  </si>
  <si>
    <t>`odečteno ze situace`  
Celkem 41,961=41.961 [B]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</si>
  <si>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</si>
  <si>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</si>
  <si>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</si>
  <si>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RA FR. 0-32 MM, TL. 50 MM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</si>
  <si>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</si>
  <si>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56930</t>
  </si>
  <si>
    <t>ZPEVNĚNÍ KRAJNIC ZE ŠTĚRKODRTI</t>
  </si>
  <si>
    <t>FR. 0-32 MM, TL. 100 MM</t>
  </si>
  <si>
    <t>`1: 14,751m2*0,1m=1,475 [A]m3`  
Celkem 1,475=1.475 [B]</t>
  </si>
  <si>
    <t>- dodání kameniva předepsané kvality a zrnitosti    
- rozprostření a zhutnění vrstvy v předepsané tloušťce    
- zřízení vrstvy bez rozlišení šířky, pokládání vrstvy po etapách</t>
  </si>
  <si>
    <t>572734</t>
  </si>
  <si>
    <t>DVOUVRSTVÝ NÁTĚR Z MODIFIK EMULZE DO 1,5KG/M2</t>
  </si>
  <si>
    <t>- dodání všech předepsaných materiálů pro nátěry v předepsaném množství    
- provedení dle předepsaného technologického předpisu    
- zřízení vrstvy bez rozlišení šířky, pokládání vrstvy po etapách    
- úpravu napojení, ukončení</t>
  </si>
  <si>
    <t>921112</t>
  </si>
  <si>
    <t>ŽELEZNIČNÍ PŘEJEZD CELOPRYŽOVÝ NA BETONOVÝCH PRAŽCÍCH</t>
  </si>
  <si>
    <t>Přejezdová konstrukce inno Strail včetně závěrné zídky a bet. základu,     
délka závěrné zídky 4,8 m</t>
  </si>
  <si>
    <t>`odečteno ze situace`  
Celkem 12,4=12.400 [B]</t>
  </si>
  <si>
    <t>1. Položka obsahuje:    
 – zřízení montované přejezdové konstrukce    
 – montáž přejezdové konstrukce z dílů a součástí na místě v ose koleje při přerušení železničního a silničního provozu    
 – příplatky za ztížené podmínky vyskytující se při zřízení přejezdu (např. za překážky na straně koleje)    
 – dopravu materiálu z výrobního závodu nebo místa nákupu až na místo zřízení přejezdu a odvoz demontovaného materiálu na určené místo    
 – dodávku veškerých prvků a částí daného typu přejezdové konstrukce včetně závěrných zídek a jejich betonového základu dle odpovídajících vzorových listů a TKP    
2. Položka neobsahuje:    
 – náklady na zřízení a odstranění dopravního značení objízdné trasy    
3. Způsob měření:    
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</si>
  <si>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R93570</t>
  </si>
  <si>
    <t>ODVODŇOVACÍ ŽLAB Z OCELOVÉ SVODNICE</t>
  </si>
  <si>
    <t>0,1 x 0,09 x 4,0 M</t>
  </si>
  <si>
    <t>`1: 4,0m=4,000 [A]m`  
Celkem 4=4.000 [B]</t>
  </si>
  <si>
    <t>položka zahrnuje:    
- dodávku a uložení dílců žlabu z předepsaného materiálu předepsaných rozměrů    
- úpravy vtoku a výtoku    
- měří se v metrech běžných délky osy žlabu</t>
  </si>
  <si>
    <t>R965500</t>
  </si>
  <si>
    <t>ODSTRANĚNÍ DŘEVĚNÝCH PRAŽCŮ</t>
  </si>
  <si>
    <t>VČETNĚ ODVOZU NA SKLÁDKU, POPLATEK ZA SKLÁDKU UVEDEN V POLOŽCE 015520</t>
  </si>
  <si>
    <t>`1: 0,15m*0,25m*2,6m*2ks=0,195 [A]m3 ; odstranění stávajících dřevěných pražců`  
Celkem 0,195=0.195 [B]</t>
  </si>
  <si>
    <t>1. Položka obsahuje:    
 - položka zahrnuje veškerou manipulaci s vybouranou sutí a hmotami včetně uložení na skládku. Nezahrnuje poplatek za skládku, který se vykazuje v položce 015520    
2. Položka neobsahuje:    
 X    
3. Způsob měření:    
Měří se metr krychlový</t>
  </si>
  <si>
    <t xml:space="preserve">  SO 14-17-32</t>
  </si>
  <si>
    <t>Žel. přejezd km 76,153</t>
  </si>
  <si>
    <t>SO 14-17-32</t>
  </si>
  <si>
    <t>`1: 93,779m3*1,6t/m3=150,046 [A]t ; z pol č. 17120`  
Celkem 150,046=150.046 [B]</t>
  </si>
  <si>
    <t>`1: 8*0.049 (kolejnice)  
Celkem 0,392=0.392 [B]</t>
  </si>
  <si>
    <t>R02742</t>
  </si>
  <si>
    <t>PROVIZORNÍ LÁVKY</t>
  </si>
  <si>
    <t>MOBILNÍ PŘECHOD ZE DŘEVA - PRO PĚŠÍ, VČETNĚ ZŘÍZENÍ A ODSTRANĚNÍ</t>
  </si>
  <si>
    <t>1.000000 = 1,000 [A]  
Celkem 1=1.000 [B]</t>
  </si>
  <si>
    <t>zahrnuje veškeré náklady spojené s objednatelem požadovanými zařízeními</t>
  </si>
  <si>
    <t>`1: 40,0m2+45,0m2=85,000 [A]m2`  
Celkem 85=85.000 [B]</t>
  </si>
  <si>
    <t>`1: 40,84m2+44,123m2=84,963 [A]m2 ; odstranění drnu v tl. 100 mm`  
Celkem 84,963=84.963 [B]</t>
  </si>
  <si>
    <t>`1: 1,818m*54,819m2-(40,84m2+44,123m2)*0,1m=91,165 [A]m3; odřez `  
 `2: 0,35m*0,45m*10,5m=1,654 [B]m3 ; pro bet. patky pod závěrnou zídkou přejezdu `  
 `3: 0,4m*0,4m*0,6m*10ks=0,960 [C]m3 ; pro bet. patky zábradlí `  
 `Celkem: A+B+C=93,779 [D]m3`  
Celkem 93,779=93.779 [E]</t>
  </si>
  <si>
    <t>`1: 93,779m3=93,779 [A]m3 ; uložení přebytečné zeminy z pol. č. 12273`  
Celkem 93,779=93.779 [B]</t>
  </si>
  <si>
    <t>`1: 93,451m2=93,451 [A]m2`  
Celkem 93,451=93.451 [B]</t>
  </si>
  <si>
    <t>C8/10</t>
  </si>
  <si>
    <t>`1: 0,45m*10,5m*0,05m=0,236 [A]m3 ; podkladní beton pod bet. patky`  
Celkem 0,236=0.236 [B]</t>
  </si>
  <si>
    <t>461314</t>
  </si>
  <si>
    <t>PATKY Z PROSTÉHO BETONU C25/30</t>
  </si>
  <si>
    <t>C25/30-XF3</t>
  </si>
  <si>
    <t>`1: 0,4m*0,4m*0,6m*10ks=0,960 [A]m3 ; patky pro zábradlí`  
Celkem 0,96=0.960 [B]</t>
  </si>
  <si>
    <t>položka zahrnuje:    
- nutné zemní práce (hloubení rýh a pod.)    
- dodání čerstvého betonu (betonové směsi) požadované kvality, jeho uložení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zřízení všech požadovaných otvorů, kapes, výklenků, prostupů, dutin, drážek a pod., vč. ztížení práce a úprav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</t>
  </si>
  <si>
    <t>`1: 45,473=45,473 [A]m2 ; vozovka `  
 `2: 12,152m2+12,036m2=24,188 [B]m2 ; pochozí plochy `  
 `Celkem: A+B=69,661 [C]m2`  
Celkem 69,661=69.661 [D]</t>
  </si>
  <si>
    <t>`odečteno ze situace`  
Celkem 45,473=45.473 [B]</t>
  </si>
  <si>
    <t>`1: 11,739m2*0,1m=1,174 [A]m3`  
Celkem 1,174=1.174 [B]</t>
  </si>
  <si>
    <t>Přejezdová konstrukce včetně závěrné zídky a bet. základu</t>
  </si>
  <si>
    <t>`odečteno ze situace`  
Celkem 18=18.000 [B]</t>
  </si>
  <si>
    <t>R9111A6</t>
  </si>
  <si>
    <t>DEMONTÁŽ A ZPĚTNÁ MONTÁŽ OCELOVÉHO ZÁBRADLÍ</t>
  </si>
  <si>
    <t>`1: 7,34m+7,27m=14,610 [A]m`  
Celkem 14,61=14.610 [B]</t>
  </si>
  <si>
    <t>položka zahrnuje:    
- demontáž a zpětnou montáž zábradlí    
- osazení sloupků zaberaněním nebo osazením do betonových bloků</t>
  </si>
  <si>
    <t>R965100</t>
  </si>
  <si>
    <t>DEMONTÁŽ KOLEJNIC</t>
  </si>
  <si>
    <t>`1: 4,0m*2=8,000 [A]m`  
Celkem 8=8.000 [B]</t>
  </si>
  <si>
    <t>1. Položka obsahuje:    
 - veškeré práce a materiál obsažený v názvu položky    
2. Položka neobsahuje:    
 X    
3. Způsob měření:    
Měří se délka kolejnice</t>
  </si>
  <si>
    <t xml:space="preserve">  SO 14-17-34</t>
  </si>
  <si>
    <t>Žel. přejezd km 78,477</t>
  </si>
  <si>
    <t>SO 14-17-34</t>
  </si>
  <si>
    <t>R015111.1</t>
  </si>
  <si>
    <t>Položku NENACEŇOVAT v rámci výběrového řízení na zhotovení stavby, viz SO 90-90,          Zemina</t>
  </si>
  <si>
    <t>`1: 3,024m3*1,6t/m3=4,838 [A]t ; z pol č. 17120`  
Celkem 4,838=4.838 [B]</t>
  </si>
  <si>
    <t>R015111.2</t>
  </si>
  <si>
    <t>Položku NENACEŇOVAT v rámci výběrového řízení na zhotovení stavby, viz SO 90-90,          Stávající vrstvy</t>
  </si>
  <si>
    <t>`1: (11,099m3+2,66m3)*1,6t/m3=22,014 [A]t ; z pol. č. 11313 a pol. č. 11372`  
Celkem 22,014=22.014 [B]</t>
  </si>
  <si>
    <t>R015111.3</t>
  </si>
  <si>
    <t>Položku NENACEŇOVAT v rámci výběrového řízení na zhotovení stavby, viz SO 90-90,          Stávající vrstvy z kameniva nestmeleného</t>
  </si>
  <si>
    <t>`1: 22,112m3*1,6t/m3=35,379 [A]t ; z pol. č. 11332`  
Celkem 35,379=35.379 [B]</t>
  </si>
  <si>
    <t>`1: (0,15m*0,25m*33,79m+0,045m)*2,2t/m3=2,887 [A]t ; z pol. č. 11352 a pol. č. 96615`  
Celkem 2,887=2.887 [B]</t>
  </si>
  <si>
    <t>`1: 2,850m2=2,850 [A]m2 ; odstranění drnu v tl. 100 mm`  
Celkem 2,85=2.850 [B]</t>
  </si>
  <si>
    <t>11313</t>
  </si>
  <si>
    <t>ODSTRANĚNÍ KRYTU ZPEVNĚNÝCH PLOCH S ASFALTOVÝM POJIVEM</t>
  </si>
  <si>
    <t>`1: 17,34m2*0,07m=1,214 [A]m3 ; odstranění asfaltového krytu komunikace `  
 `2: 24,30m2*0,07m=1,701 [B]m3 ; odstranění asfaltového krytu komunikace `  
 `3: 17,28m2*0,3m=5,184 [C]m3 ; odstranění asfaltového krytu chodníku `  
 `4: 10,0m2*0,3m=3,000 [D]m3 ; odstranění asfaltového krytu chodníku `  
 `Celkem: A+B+C+D=11,099 [E]m3`  
Celkem 11,099=11.099 [F]</t>
  </si>
  <si>
    <t>`1: 17,34m2*0,4m=6,936 [A]m3 ; odstranění podkladních vrstvev komunikace `  
 `2: 24,30m2*0,4m=9,720 [B]m3 ; odstranění podkladních vrstvev komunikace `  
 `3: 17,28m2*0,2m=3,456 [C]m3 ; odstranění podkladních vrstev chodníku `  
 `4: 10,0m2*0,2m=2,000 [D]m3 ; odstranění podkladních vrstev chodníku `  
 `Celkem: A+B+C+D=22,112 [E]m3`  
Celkem 22,112=22.112 [F]</t>
  </si>
  <si>
    <t>11352</t>
  </si>
  <si>
    <t>ODSTRANĚNÍ CHODNÍKOVÝCH A SILNIČNÍCH OBRUBNÍKŮ BETONOVÝCH</t>
  </si>
  <si>
    <t>`1: 16,84m=16,840 [A]m ; odstranění silničního obrubníku `  
 `2: 16,95m=16,950 [B]m ; odstranění obrubníku chodníkového `  
 `Celkem: A+B=33,790 [C]m`  
Celkem 33,79=33.790 [D]</t>
  </si>
  <si>
    <t>11372</t>
  </si>
  <si>
    <t>FRÉZOVÁNÍ ZPEVNĚNÝCH PLOCH ASFALTOVÝCH</t>
  </si>
  <si>
    <t>`1: 42,26m2*0,04m=1,690 [A]m3 `  
 `2: 24,25m2*0,04m=0,970 [B]m3 `  
 `Celkem: A+B=2,660 [C]m3`  
Celkem 2,66=2.660 [D]</t>
  </si>
  <si>
    <t>12110</t>
  </si>
  <si>
    <t>SEJMUTÍ ORNICE NEBO LESNÍ PŮDY</t>
  </si>
  <si>
    <t>`1: 2,850m2*0,1m=0,285 [A]m3`  
Celkem 0,285=0.285 [B]</t>
  </si>
  <si>
    <t>položka zahrnuje sejmutí ornice bez ohledu na tloušťku vrstvy a její vodorovnou dopravu    
nezahrnuje uložení na trvalou skládku</t>
  </si>
  <si>
    <t>`1: (0,35m*0,45m*9,6m)*2ks=3,024 [A]m3 ; pro bet. patky`  
Celkem 3,024=3.024 [B]</t>
  </si>
  <si>
    <t>`1: 3,024m3=3,024 [A]m3 ; uložení přebytečné zeminy z pol. č. 12273`  
Celkem 3,024=3.024 [B]</t>
  </si>
  <si>
    <t>`1: (2,7m+3,6m)*7,0m=44,100 [A]m2`  
Celkem 44,1=44.100 [B]</t>
  </si>
  <si>
    <t>`1: (0,45m*9,6m*0,05m)*2=0,432 [A]m3 ; podkladní beton pod bet. patky`  
Celkem 0,432=0.432 [B]</t>
  </si>
  <si>
    <t>ŠTĚRKODRŤ FR. 0-63 MM</t>
  </si>
  <si>
    <t>`1: 0,734m2*8,8m=6,459 [A]m3`  
Celkem 6,459=6.459 [B]</t>
  </si>
  <si>
    <t>Položka zahrnuje veškerý materiál, výrobky a polotovary, včetně mimostaveništní a vnitrostaveništní dopravy (rovněž přesuny), včetně naložení a složení, případně s uložením.</t>
  </si>
  <si>
    <t>ŠD, A FR. 0-63 MM, TL. 150 MM</t>
  </si>
  <si>
    <t>`1: 22,55m2*0,15m=3,383 [A]m3 ; chodník`  
Celkem 3,383=3.383 [B]</t>
  </si>
  <si>
    <t>`1: 2,25m*7,0m+3,1m*7,0m=37,450 [A]m2 `  
 `2: 1,84m*7,0m+2,74m*7,0m=32,060 [B]m2 `  
 `Celkem: A+B=69,510 [C]m2`  
Celkem 69,51=69.510 [D]</t>
  </si>
  <si>
    <t>56340</t>
  </si>
  <si>
    <t>VOZOVKOVÉ VRSTVY ZE ŠTĚRKOPÍSKU</t>
  </si>
  <si>
    <t>TL. 30 MM</t>
  </si>
  <si>
    <t>`1: 22,55m2*0,03m=0,677 [A]m3 ; chodník ložní vrstva`  
Celkem 0,677=0.677 [B]</t>
  </si>
  <si>
    <t>FR. 0-32 MM, TL. 0,1 M</t>
  </si>
  <si>
    <t>`1: (0,5m*8,056m+0,5m*10,0m)*0,1m=0,903 [A]m3`  
Celkem 0,903=0.903 [B]</t>
  </si>
  <si>
    <t>572121</t>
  </si>
  <si>
    <t>INFILTRAČNÍ POSTŘIK ASFALTOVÝ DO 1,0KG/M2</t>
  </si>
  <si>
    <t>0,8kg/m2</t>
  </si>
  <si>
    <t>`1: 2,25m*7,0m+3,15m*7,0m=37,800 [B]m2`  
Celkem 37,8=37.800 [B]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</si>
  <si>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</si>
  <si>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0,4kg/m2</t>
  </si>
  <si>
    <t>`1: (2,75m*7,0m+3,66m*7,0m)*2=89,740 [A]m2`  
Celkem 89,74=89.740 [B]</t>
  </si>
  <si>
    <t>574A33</t>
  </si>
  <si>
    <t>ASFALTOVÝ BETON PRO OBRUSNÉ VRSTVY ACO 11 TL. 40MM</t>
  </si>
  <si>
    <t>`1: 5,7m*7,0m+9,29m*7,0m=104,930 [A]m2`  
Celkem 104,93=104.930 [B]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</si>
  <si>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</si>
  <si>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</si>
  <si>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</si>
  <si>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</si>
  <si>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`1: 2,76m*7,0m+3,66m*7,0m=44,940 [A]m2`  
Celkem 44,94=44.940 [B]</t>
  </si>
  <si>
    <t>574E46</t>
  </si>
  <si>
    <t>ASFALTOVÝ BETON PRO PODKLADNÍ VRSTVY ACP 16+, 16S TL. 50MM</t>
  </si>
  <si>
    <t>ACP 16+</t>
  </si>
  <si>
    <t>`1: 8,347m2+14,201m2-5,268m2 (odpočet pol. č. 582614)=17,280 [A]m2`  
Celkem 17,28=17.280 [B]</t>
  </si>
  <si>
    <t>- dodání dlažebního materiálu v požadované kvalitě, dodání materiálu pro předepsané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</si>
  <si>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</si>
  <si>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</si>
  <si>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`1: 0,4m*1,4m+0,85m*1,6m+0,4m*1,4m+0,85m*1,6m+5,0m*0,4m=5,840 [A]m2`  
Celkem 5,84=5.840 [B]</t>
  </si>
  <si>
    <t>912282</t>
  </si>
  <si>
    <t>SMĚROVÉ SLOUPKY Z PLAST HMOT - DEMONTÁŽ A ZPĚTNÁ MONTÁŽ</t>
  </si>
  <si>
    <t>`1: 2ks=2,000 [A]ks ; Z11b`  
Celkem 2=2.000 [B]</t>
  </si>
  <si>
    <t>položka zahrnuje:    
- demontáž a osazení sloupku včetně nutných zemních prací    
- očištění    
- nové odrazky plastové nebo z retroreflexní fólie</t>
  </si>
  <si>
    <t>915111</t>
  </si>
  <si>
    <t>VODOROVNÉ DOPRAVNÍ ZNAČENÍ BARVOU HLADKÉ - DODÁVKA A POKLÁDKA</t>
  </si>
  <si>
    <t>`1: 0,25m*(8,3m+10,4m+6,0m+5,4m)=7,525 [A]m2`  
Celkem 7,525=7.525 [B]</t>
  </si>
  <si>
    <t>položka zahrnuje:    
- dodání a pokládku nátěrového materiálu (měří se pouze natíraná plocha)    
- předznačení a reflexní úpravu</t>
  </si>
  <si>
    <t>OBRUBNÍK 50/250/1000 MM</t>
  </si>
  <si>
    <t>`1: 6,21m+10,42m=16,630 [A]m`  
Celkem 16,63=16.630 [B]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</si>
  <si>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</si>
  <si>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91723</t>
  </si>
  <si>
    <t>OBRUBY Z BETON KRAJNÍKŮ</t>
  </si>
  <si>
    <t>SILNIČNÍ OBRUBNÍK 120-150/250/1000 MM</t>
  </si>
  <si>
    <t>`1: 6,06m+10,49m=16,550 [A]m`  
Celkem 16,55=16.550 [B]</t>
  </si>
  <si>
    <t>919111</t>
  </si>
  <si>
    <t>ŘEZÁNÍ ASFALTOVÉHO KRYTU VOZOVEK TL DO 50MM</t>
  </si>
  <si>
    <t>`1: 7,0m+7,8m=14,800 [A]m`  
Celkem 14,8=14.800 [B]</t>
  </si>
  <si>
    <t>položka zahrnuje řezání vozovkové vrstvy v předepsané tloušťce, včetně spotřeby vody</t>
  </si>
  <si>
    <t>`odečteno ze situace`  
Celkem 34,42=34.420 [B]</t>
  </si>
  <si>
    <t>93134</t>
  </si>
  <si>
    <t>TĚSNĚNÍ DILATAČNÍCH SPAR ASFALTOVOU PÁSKOU</t>
  </si>
  <si>
    <t>`1: 0,02m*0,15m*8,8m*2=0,053 [A]m3 ; vyplnění spáry mezi závěrnou zídkou a konstrukcí vozovky `  
 `2: 0,02m*0,15m*(6,06m+10,49m)=0,050 [B]m3 ; vyplnění spáry podél obrubníků `  
 `Celkem: A+B=0,103 [C]m3`  
Celkem 0,103=0.103 [D]</t>
  </si>
  <si>
    <t>položka zahrnuje dodávku a osazení předepsaného materiálu, očištění ploch spáry před úpravou, očištění okolí spáry po úpravě    
nezahrnuje těsnící profil</t>
  </si>
  <si>
    <t>965321</t>
  </si>
  <si>
    <t>ROZEBRÁNÍ PŘEJEZDU, PŘECHODU OSTATNÍCH VČETNĚ ODVOZU NA SKLADÁDKU A POPLATKŮ ZA SKLÁDKY</t>
  </si>
  <si>
    <t>`1: 25,703m2=25,703 [A]m2`  
Celkem 25,703=25.703 [B]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</si>
  <si>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</si>
  <si>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96615</t>
  </si>
  <si>
    <t>BOURÁNÍ KONSTRUKCÍ Z PROSTÉHO BETONU</t>
  </si>
  <si>
    <t>`1: 0,5m*0,3m*0,3m=0,045 [A]m3 ; odstranění patníku`  
Celkem 0,045=0.045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</si>
  <si>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</si>
  <si>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14-17-35</t>
  </si>
  <si>
    <t>Žel. přejezd km 79,033</t>
  </si>
  <si>
    <t>SO 14-17-35</t>
  </si>
  <si>
    <t>Položku NENACEŇOVAT v rámci výběrového řízení na zhotovení stavby, viz SO 90-90      Zemina</t>
  </si>
  <si>
    <t>`1: 19,253m3*1,6t/m3=30,805 [A]t ; z pol č. 17120`  
Celkem 30,805=30.805 [B]</t>
  </si>
  <si>
    <t>Položku NENACEŇOVAT v rámci výběrového řízení na zhotovení stavby, viz SO 90-90            Štěrk</t>
  </si>
  <si>
    <t>`1: 0,818m3*1,6t/m3=1,309 [A]t ; z pol. č. 11332`  
Celkem 1,309=1.309 [B]</t>
  </si>
  <si>
    <t>`1: 7*0.049 (kolejnice)  
Celkem 0,343=0.343 [B]</t>
  </si>
  <si>
    <t>`1: 3,8m*1,435m*0,15m=0,818 [A]m3 ; odstranění štěrku mezi kolejnicemi`  
Celkem 0,818=0.818 [B]</t>
  </si>
  <si>
    <t>`1: 53,85m2*0,3m+1,68m3=17,835 [A]m3 ; pro vrstvy vozovky a nezpevněnou krajnici `  
 `2: (0,35m*0,45m*4,5m)*2ks=1,418 [B]m3 ; pro bet. patky `  
 `Celkem: A+B=19,253 [C]m3`  
Celkem 19,253=19.253 [D]</t>
  </si>
  <si>
    <t>`1: 19,253m3=19,253 [A]m3 ; uložení přebytečné zeminy z pol. č. 12273`  
Celkem 19,253=19.253 [B]</t>
  </si>
  <si>
    <t>`1: 53,85m2=53,850 [A]m2`  
Celkem 53,85=53.850 [B]</t>
  </si>
  <si>
    <t>451112</t>
  </si>
  <si>
    <t>PODKL A VÝPLŇ VRSTVY Z DÍLCŮ BETON DO C12/15</t>
  </si>
  <si>
    <t>`1: (0,45m*4,5m*0,05m)*2ks=0,203 [A]m3 ; podkladní beton pod bet. patkou`  
Celkem 0,203=0.203 [B]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</si>
  <si>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</si>
  <si>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`odečteno ze situace`  
Celkem 49,708=49.708 [B]</t>
  </si>
  <si>
    <t>`1: 62,05m2=62,050 [A]m2`  
Celkem 62,05=62.050 [B]</t>
  </si>
  <si>
    <t>`1: 16,8m2*0,1m=1,680 [A]m3`  
Celkem 1,68=1.680 [B]</t>
  </si>
  <si>
    <t>`odečteno ze situace`  
Celkem 46,249=46.249 [B]</t>
  </si>
  <si>
    <t>91412R</t>
  </si>
  <si>
    <t>SVISLÉ DOPRAVNÍ ZNAČENÍ</t>
  </si>
  <si>
    <t>obsahuje:    
- 1x sloupek    
- 1x cedule + 1x dodatková tabulka    
- betonový základ sloupku    
- doprava + montáž</t>
  </si>
  <si>
    <t>`odečteno ze situace`  
Celkem 16,08=16.080 [B]</t>
  </si>
  <si>
    <t>`1: 3,5m*2=7,000 [A]m`  
Celkem 7=7.000 [B]</t>
  </si>
  <si>
    <t xml:space="preserve">  SO 14-17-36</t>
  </si>
  <si>
    <t>Žel. přejezd km 79,586</t>
  </si>
  <si>
    <t>SO 14-17-36</t>
  </si>
  <si>
    <t>R02711</t>
  </si>
  <si>
    <t>PŘÍPRAVA A ZAJIŠTĚNÍ DIO</t>
  </si>
  <si>
    <t>`1 kpl`  
Celkem 1=1.000 [B]</t>
  </si>
  <si>
    <t>zahrnuje veškeré náklady spojené s objednatelem požadovanými zařízeními, zajištení uzavírky přejezdu, objížďky a dočasného dopravního značení</t>
  </si>
  <si>
    <t>ODSTRAN PODKL ZPEVNĚNÝCH PLOCH Z KAMENIVA NESTMELENÉHO</t>
  </si>
  <si>
    <t>`77,15*0,4, odměřeno ze situace`  
Celkem 30,86=30.860 [B]</t>
  </si>
  <si>
    <t>`41,83+25,98, odměřeno ze situace`  
Celkem 67,81=67.810 [B]</t>
  </si>
  <si>
    <t>`viz rozprostření ornice`  
Celkem 24,43=24.430 [B]</t>
  </si>
  <si>
    <t>18223</t>
  </si>
  <si>
    <t>ROZPROSTŘENÍ ORNICE VE SVAHU V TL DO 0,20M</t>
  </si>
  <si>
    <t>`odměřeno ze situace, plocha zatravnění`  
Celkem 24,43=24.430 [B]</t>
  </si>
  <si>
    <t>`viz rozprostření ornice, plocha zatravnění x4`  
Celkem 97,72=97.720 [B]</t>
  </si>
  <si>
    <t>183511</t>
  </si>
  <si>
    <t>CHEMICKÉ ODPLEVELENÍ CELOPLOŠNÉ</t>
  </si>
  <si>
    <t>`viz rozprostření ornice, plocha zatravnění x1,5`  
Celkem 36,645=36.645 [B]</t>
  </si>
  <si>
    <t>`viz rozprostření ornice, 10l na 1m2; 5x zalití`  
Celkem 1,222=1.222 [B]</t>
  </si>
  <si>
    <t>Zvláštní zakládání, základy, zpevňování hornin</t>
  </si>
  <si>
    <t>27211</t>
  </si>
  <si>
    <t>ZÁKLADY Z DÍLCŮ BETONOVÝCH</t>
  </si>
  <si>
    <t>betonová závěrná zídka</t>
  </si>
  <si>
    <t>`4,8*2*0,4*0,2, odměřeno ze situace a příčného řezu, betonová závěrná zídka`  
Celkem 0,768=0.768 [B]</t>
  </si>
  <si>
    <t>`odměřeno ze situace, 2 vrstvy po 41,83+25,98 m2`  
Celkem 135,62=135.620 [B]</t>
  </si>
  <si>
    <t>56362</t>
  </si>
  <si>
    <t>VOZOVKOVÉ VRSTVY Z RECYKLOVANÉHO MATERIÁLU TL DO 100MM</t>
  </si>
  <si>
    <t>`odměřeno ze situace`  
Celkem 41,83=41.830 [B]</t>
  </si>
  <si>
    <t>56933</t>
  </si>
  <si>
    <t>ZPEVNĚNÍ KRAJNIC ZE ŠTĚRKODRTI TL. DO 150MM</t>
  </si>
  <si>
    <t>`odměřeno ze situace`  
Celkem 25,98=25.980 [B]</t>
  </si>
  <si>
    <t>914113</t>
  </si>
  <si>
    <t>DOPRAVNÍ ZNAČKY ZÁKLADNÍ VELIKOSTI OCELOVÉ NEREFLEXNÍ - DEMONTÁŽ</t>
  </si>
  <si>
    <t>`stávajicí značení`  
Celkem 2=2.000 [B]</t>
  </si>
  <si>
    <t>914121</t>
  </si>
  <si>
    <t>DOPRAVNÍ ZNAČKY ZÁKLADNÍ VELIKOSTI OCELOVÉ FÓLIE TŘ 1 - DODÁVKA A MONTÁŽ</t>
  </si>
  <si>
    <t>`nové značení`  
Celkem 2=2.000 [B]</t>
  </si>
  <si>
    <t>`odměřeno ze situace`  
Celkem 17,28=17.280 [B]</t>
  </si>
  <si>
    <t>931321</t>
  </si>
  <si>
    <t>TĚSNĚNÍ DILATAČ SPAR ASF ZÁLIVKOU MODIFIK PRŮŘ DO 100MM2</t>
  </si>
  <si>
    <t>`odměřeno ze situace`  
Celkem 6=6.000 [B]</t>
  </si>
  <si>
    <t>ROZEBRÁNÍ PŘEJEZDU, PŘECHODU OSTATNÍCH</t>
  </si>
  <si>
    <t>`odměřeno ze situace`  
Celkem 11=11.000 [B]</t>
  </si>
  <si>
    <t>990</t>
  </si>
  <si>
    <t>`10.7 t`  
Celkem 5,5=5.500 [B]</t>
  </si>
  <si>
    <t>NEOCEŇOVAT - POPLATKY ZA LIKVIDACI ODPADŮ NEKONTAMINOVANÝCH VČETNĚ DOPRAVY NA SKLÁDKU A VEŠKERÉ MANIPULACE- 17 05 04 KAMENNÁ SUŤ</t>
  </si>
  <si>
    <t>`30,86 m3 * 2,0 t/m3`  
Celkem 61,72=61.720 [B]</t>
  </si>
  <si>
    <t xml:space="preserve">  SO 14-17-37</t>
  </si>
  <si>
    <t>Žel. přejezd km 79,943</t>
  </si>
  <si>
    <t>SO 14-17-37</t>
  </si>
  <si>
    <t>`76,5*0,15, odměřeno ze situace`  
Celkem 11,475=11.475 [B]</t>
  </si>
  <si>
    <t>`76,5*0,26, odměřeno ze situace`  
Celkem 19,89=19.890 [B]</t>
  </si>
  <si>
    <t>121108</t>
  </si>
  <si>
    <t>SEJMUTÍ ORNICE NEBO LESNÍ PŮDY S ODVOZEM DO 20KM</t>
  </si>
  <si>
    <t>`42,7*0,15, odečteno ze situace`  
odvoz na mezideponii  
Celkem 6,405=6.405 [B]</t>
  </si>
  <si>
    <t>`67,21+13,53, odměřeno ze situace`  
Celkem 80,74=80.740 [B]</t>
  </si>
  <si>
    <t>`viz rozprostření ornice`  
Celkem 14,08=14.080 [B]</t>
  </si>
  <si>
    <t>`odměřeno ze situace, plocha zatravnění`  
Celkem 14,08=14.080 [B]</t>
  </si>
  <si>
    <t>`viz rozprostření ornice, plocha zatravnění x4`  
Celkem 56,32=56.320 [B]</t>
  </si>
  <si>
    <t>`viz rozprostření ornice, plocha zatravnění x1,5`  
Celkem 21,12=21.120 [B]</t>
  </si>
  <si>
    <t>`viz rozprostření ornice, 10l na 1m2; 5x zalití`  
Celkem 0,704=0.704 [B]</t>
  </si>
  <si>
    <t>`8,4*2*0,4*0,2, odměřeno ze situace a příčného řezu`  
Celkem 1,344=1.344 [B]</t>
  </si>
  <si>
    <t>`odměřeno ze situace, 2 vrstvy po 67,21+13,53 m2`  
Celkem 161,48=161.480 [B]</t>
  </si>
  <si>
    <t>`odměřeno ze situace`  
Celkem 13,53=13.530 [B]</t>
  </si>
  <si>
    <t>572123</t>
  </si>
  <si>
    <t>INFILTRAČNÍ POSTŘIK Z EMULZE DO 1,0KG/M2</t>
  </si>
  <si>
    <t>`odměřeno ze situace`  
Celkem 67,21=67.210 [B]</t>
  </si>
  <si>
    <t>574F66</t>
  </si>
  <si>
    <t>ASFALTOVÝ BETON PRO PODKLADNÍ VRSTVY MODIFIK ACP 16+, 16S TL. 70MM</t>
  </si>
  <si>
    <t>`odměřeno ze situace`  
Celkem 11,3=11.300 [B]</t>
  </si>
  <si>
    <t>`odměřeno ze situace`  
Celkem 31,826=31.826 [B]</t>
  </si>
  <si>
    <t>`odměřeno ze situace`  
Celkem 22,65=22.650 [B]</t>
  </si>
  <si>
    <t>`odměřeno ze situace`  
Celkem 21,4=21.400 [B]</t>
  </si>
  <si>
    <t>R921001</t>
  </si>
  <si>
    <t>NÁJEM DÍLCŮ PROVIZORNÍHO PŘEJZDU</t>
  </si>
  <si>
    <t>`plocha provizorního přejezdu`  
Celkem 32=32.000 [B]</t>
  </si>
  <si>
    <t>položka obsahuje nájem za provizorní konstrukce po celou dobu stavby definitivního přejezdu, položka obsahuje dovoz na místzo stavby a zpětný odvoz</t>
  </si>
  <si>
    <t>R921311</t>
  </si>
  <si>
    <t>ŽELEZNIČNÍ PŘEJEZD PROVIZORNÍ Z DÍLCŮ</t>
  </si>
  <si>
    <t>`2 etapy, 2*32,0`  
Celkem 64=64.000 [B]</t>
  </si>
  <si>
    <t>1. Položka obsahuje:   
 – úpravu a hutnění podloží přejezdové konstrukce   
 – dodávku podkladních vstev a pomocných konstrukcí (dodávka ŽB přejezdových panelů je obsažena ve zvláštní položce)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</si>
  <si>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R965311</t>
  </si>
  <si>
    <t>ROZEBRÁNÍ PŘEJEZDU PROVIZORNÍHO Z DÍLCŮ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</si>
  <si>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</si>
  <si>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`20 m3 * 1,8 t/m3`  
Celkem 36=36.000 [B]</t>
  </si>
  <si>
    <t>`11,475 m3 * 2,2 t/m3`  
Celkem 25,245=25.245 [B]</t>
  </si>
  <si>
    <t>`10,7 t`  
Celkem 10,7=10.700 [B]</t>
  </si>
  <si>
    <t>`19,89 m3 * 2,0 t/m3`  
Celkem 39,78=39.780 [B]</t>
  </si>
  <si>
    <t xml:space="preserve">  SO 14-17-38</t>
  </si>
  <si>
    <t>Žel. přejezd km 80,388</t>
  </si>
  <si>
    <t>SO 14-17-38</t>
  </si>
  <si>
    <t>`245*0,15, odměřeno ze situace`  
Celkem 36,75=36.750 [B]</t>
  </si>
  <si>
    <t>`245*0,26, odměřeno ze situace`  
Celkem 63,7=63.700 [B]</t>
  </si>
  <si>
    <t>`20 m3, odměřeno ze situace a řezů`  
Celkem 20=20.000 [B]</t>
  </si>
  <si>
    <t>`187+33,6, odměřeno ze situace`  
Celkem 220,6=220.600 [B]</t>
  </si>
  <si>
    <t>`viz rozprostření ornice`  
Celkem 39,7=39.700 [B]</t>
  </si>
  <si>
    <t>`odměřeno ze situace, plocha zatravnění`  
Celkem 39,7=39.700 [B]</t>
  </si>
  <si>
    <t>`viz rozprostření ornice, plocha zatravnění x4`  
Celkem 158,8=158.800 [B]</t>
  </si>
  <si>
    <t>`viz rozprostření ornice, plocha zatravnění x1,5`  
Celkem 59,55=59.550 [B]</t>
  </si>
  <si>
    <t>`viz rozprostření ornice, 10l na 1m2; 5x zalití`  
Celkem 1,985=1.985 [B]</t>
  </si>
  <si>
    <t>212645</t>
  </si>
  <si>
    <t>TRATIVODY KOMPL Z TRUB Z PLAST HM DN DO 200MM, RÝHA TŘ I</t>
  </si>
  <si>
    <t>`odměřeno ze situace`  
Celkem 20=20.000 [B]</t>
  </si>
  <si>
    <t>`0,183*14,4, odměřeno ze situace a příčného řezu`  
Celkem 2,635=2.635 [B]</t>
  </si>
  <si>
    <t>`odměřeno ze situace, 2 vrstvy po 187+33,6 m2`  
Celkem 407,6=407.600 [B]</t>
  </si>
  <si>
    <t>`odměřeno ze situace`  
Celkem 33,6=33.600 [B]</t>
  </si>
  <si>
    <t>`odměřeno ze situace`  
Celkem 187=187.000 [B]</t>
  </si>
  <si>
    <t>574E68</t>
  </si>
  <si>
    <t>ASFALTOVÝ BETON PRO PODKLADNÍ VRSTVY ACP 22+, 22S TL. 70MM</t>
  </si>
  <si>
    <t>`odměřeno ze situace`  
Celkem 13,8=13.800 [B]</t>
  </si>
  <si>
    <t>`odměřeno ze situace`  
Celkem 27,8=27.800 [B]</t>
  </si>
  <si>
    <t>`odměřeno ze situace`  
Celkem 29,6=29.600 [B]</t>
  </si>
  <si>
    <t>935111</t>
  </si>
  <si>
    <t>ŠTĚRBINOVÉ ŽLABY Z BETONOVÝCH DÍLCŮ ŠÍŘ DO 400MM VÝŠ DO 500MM BEZ OBRUBY</t>
  </si>
  <si>
    <t>935842</t>
  </si>
  <si>
    <t>ŽLABY A RIGOLY DLÁŽDĚNÉ Z BETONOVÝCH DLAŽDIC DO BETONU TL 100MM</t>
  </si>
  <si>
    <t>`odměřeno ze situace`  
Celkem 5,8=5.800 [B]</t>
  </si>
  <si>
    <t>966188</t>
  </si>
  <si>
    <t>DEMONTÁŽ KONSTRUKCÍ KOVOVÝCH S ODVOZEM DO 20KM</t>
  </si>
  <si>
    <t>`odměřeno ze situace`  
Celkem 0,1=0.100 [B]</t>
  </si>
  <si>
    <t>`plocha provizorního přejezdu 28,0`  
Celkem 28=28.000 [B]</t>
  </si>
  <si>
    <t>`2 etapy, 2*28,0`  
Celkem 56=56.000 [B]</t>
  </si>
  <si>
    <t>`36,75 m3 * 2,2 t/m3`  
Celkem 80,85=80.850 [B]</t>
  </si>
  <si>
    <t>`63,7 m3 * 2,0 t/m3`  
Celkem 127,4=127.400 [B]</t>
  </si>
  <si>
    <t xml:space="preserve">  SO 14-17-39</t>
  </si>
  <si>
    <t>Žel. přejezd km 80,940</t>
  </si>
  <si>
    <t>SO 14-17-39</t>
  </si>
  <si>
    <t>11201</t>
  </si>
  <si>
    <t>KÁCENÍ STROMŮ D KMENE DO 0,5M S ODSTRANĚNÍM PAŘEZŮ</t>
  </si>
  <si>
    <t>`97,2*0,4, odměřeno ze situace`  
Celkem 38,88=38.880 [B]</t>
  </si>
  <si>
    <t>`36,6+17,8, odměřeno ze situace`  
Celkem 54,4=54.400 [B]</t>
  </si>
  <si>
    <t>`viz rozprostření ornice`  
Celkem 33,5=33.500 [B]</t>
  </si>
  <si>
    <t>`odměřeno ze situace`  
Celkem 33,5=33.500 [B]</t>
  </si>
  <si>
    <t>`viz rozprostření ornice x4`  
Celkem 134=134.000 [B]</t>
  </si>
  <si>
    <t>`viz rozprostření ornice x1,5`  
Celkem 50,25=50.250 [B]</t>
  </si>
  <si>
    <t>`viz rozprostření ornice, 10l na 1m2; 5x zalití`  
Celkem 1,675=1.675 [B]</t>
  </si>
  <si>
    <t>`0,17*8, odměřeno ze situace a příčného řezu, betonová závěrná zídka`  
Celkem 1,36=1.360 [B]</t>
  </si>
  <si>
    <t>`2 vrstvy tl. 150 mm, (36,6+17,8), odměřeno ze situace`  
Celkem 108,8=108.800 [B]</t>
  </si>
  <si>
    <t>`odměřeno ze situace`  
Celkem 36,6=36.600 [B]</t>
  </si>
  <si>
    <t>`odměřeno ze situace`  
Celkem 17,8=17.800 [B]</t>
  </si>
  <si>
    <t>914131</t>
  </si>
  <si>
    <t>DOPRAVNÍ ZNAČKY ZÁKLADNÍ VELIKOSTI OCELOVÉ FÓLIE TŘ 2 - DODÁVKA A MONTÁŽ</t>
  </si>
  <si>
    <t>`nové značení - výstražné kříže`  
Celkem 2=2.000 [B]</t>
  </si>
  <si>
    <t>`odměřeno ze situace`  
Celkem 14=14.000 [B]</t>
  </si>
  <si>
    <t>`odměřeno ze situace`  
Celkem 8=8.000 [B]</t>
  </si>
  <si>
    <t>93563</t>
  </si>
  <si>
    <t>ŽLABY OCELOLITINOVÉ SVĚTLÉ ŠÍŘKY DO 200MM VČET MŘÍŽÍ</t>
  </si>
  <si>
    <t>`odměřeno ze situace; ocelová svodnice`  
Celkem 5,5=5.500 [B]</t>
  </si>
  <si>
    <t>`odměřeno ze situace`  
Celkem 4,2=4.200 [B]</t>
  </si>
  <si>
    <t>`0,84+38,88 m3 * 2,0 t/m3`  
Celkem 79,44=79.440 [B]</t>
  </si>
  <si>
    <t xml:space="preserve">  SO 14-17-40</t>
  </si>
  <si>
    <t>Žel. přejezd km 81,871</t>
  </si>
  <si>
    <t>SO 14-17-40</t>
  </si>
  <si>
    <t>`tloušťka odstraňovaných vrstev - 400 mm; odměřeno ze situace, 127,87*0,4, viz příloha č.002`  
Celkem 51,15=51.150 [B]</t>
  </si>
  <si>
    <t>121104</t>
  </si>
  <si>
    <t>SEJMUTÍ ORNICE NEBO LESNÍ PŮDY S ODVOZEM DO 5KM</t>
  </si>
  <si>
    <t>`ornice na ohumusování odvoz a dovoz do 5 km tam a zpět z mezideponie`  
Celkem 20,832=20.832 [B]</t>
  </si>
  <si>
    <t>`tloušťka sejmuté ornice 200 mm, odměřeno ze situace, 124,3*0,20*1,12(sklon 1:2)-20,832(ornice na ohumusování), viz příloha č.002`  
Celkem 7,018=7.018 [B]</t>
  </si>
  <si>
    <t>`odměřeno ze situace a podélného řezu, viz přílohy č.002,003`  
Celkem 16,5=16.500 [B]</t>
  </si>
  <si>
    <t>`odměřeno ze situace, viz příloha č.002`  
Celkem 150,84=150.840 [B]</t>
  </si>
  <si>
    <t>`viz rozprostření ornice`  
Celkem 104,16=104.160 [B]</t>
  </si>
  <si>
    <t>`tloušťka rozprostřené ornice 200 mm, odměřeno ze situace, 92,99*1,12(sklon 1:2), viz příloha č.002`  
Celkem 104,16=104.160 [B]</t>
  </si>
  <si>
    <t>`viz rozprostření ornice x4`  
Celkem 416,64=416.640 [B]</t>
  </si>
  <si>
    <t>`viz rozprostření ornice x1,5`  
Celkem 156,24=156.240 [B]</t>
  </si>
  <si>
    <t>`viz rozprostření ornice, 10l na 1m2; 5x zalití`  
Celkem 5,208=5.208 [B]</t>
  </si>
  <si>
    <t>`odměřeno ze situace a podélného profilu, betonový základový blok B35 pod závěrné zídky, 2*0,17*7,2, viz přílohy č.002,003`  
Celkem 2,45=2.450 [B]</t>
  </si>
  <si>
    <t>272314</t>
  </si>
  <si>
    <t>ZÁKLADY Z PROSTÉHO BETONU DO C25/30</t>
  </si>
  <si>
    <t>`odměřeno ze situace a podélného profilu, podkladní beton C20/25n, 2*0,03*7,2, viz přílohy č.002,003`  
Celkem 0,43=0.430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</si>
  <si>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</si>
  <si>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`odměřeno ze situace, vozovka + sjezd + plochy v prostoru závor, viz příloha č.002`  
Celkem 37,61=37.610 [B]</t>
  </si>
  <si>
    <t>567522</t>
  </si>
  <si>
    <t>VRST PRO OBNOVU A OPR RECYK ZA STUDENA ASF EMUL TL DO 100MM</t>
  </si>
  <si>
    <t>`odměřeno ze situace, vozovka, viz příloha č.002`  
Celkem 81,84=81.840 [B]</t>
  </si>
  <si>
    <t>`odměřeno ze situace, nezpevněná krajnice, viz příloha č.002`  
Celkem 25,5=25.500 [B]</t>
  </si>
  <si>
    <t>`odečteno ze situace, 2 x A32a, viz příloha č.002`  
Celkem 2=2.000 [B]</t>
  </si>
  <si>
    <t>`odečteno ze situace, konstrukce vč. ochranných náběhových klínů a závěrných zídek, 12 x vnější panel + 12 x vnitřní panel, viz příloha č.002`  
Celkem 26,43=26.430 [B]</t>
  </si>
  <si>
    <t>965311</t>
  </si>
  <si>
    <t>ROZEBRÁNÍ PŘEJEZDU, PŘECHODU Z DÍLCŮ</t>
  </si>
  <si>
    <t>`odměřeno ze situace, konstrukce přejezdu z betonových panelů, viz příloha č.002`  
Celkem 7=7.000 [B]</t>
  </si>
  <si>
    <t>Položku NENACEŇOVAT v rámci výběrového řízení na zhotovení stavby, viz SO 90-90,        KAMENIVO NESTMELENÉ</t>
  </si>
  <si>
    <t>`51,15 m3 * 1,8`  
Celkem 92,07=92.070 [B]</t>
  </si>
  <si>
    <t>`3,5 t (přejezd)`  
Celkem 3,5=3.500 [B]</t>
  </si>
  <si>
    <t xml:space="preserve">  SO 19-17-31</t>
  </si>
  <si>
    <t>Žel. přejezd km 97,341</t>
  </si>
  <si>
    <t>SO 19-17-31</t>
  </si>
  <si>
    <t>`tloušťka odstraňovaných vrstev - 400 mm; odměřeno ze situace, 95,21*0,4, viz příloha č.002`  
Celkem 38,08=38.080 [B]</t>
  </si>
  <si>
    <t>`ornice na ohumusování odvoz a dovoz do 5 km tam a zpět z mezideponie`  
Celkem 8,738=8.738 [B]</t>
  </si>
  <si>
    <t>`tloušťka sejmuté ornice 200 mm, odměřeno ze situace, 77,5*0,20*1,12(sklon 1:2)-8,738(ornice na ohumusování), viz příloha č.002`  
Celkem 8,622=8.622 [B]</t>
  </si>
  <si>
    <t>`zpětné zásypy odvoz a dovoz do 5km tam a zpěz z mezideponie`  
Celkem 1,5=1.500 [B]</t>
  </si>
  <si>
    <t>`odměřeno ze situace a podélného řezu, viz přílohy č.002,003`  
Celkem 1,5=1.500 [B]</t>
  </si>
  <si>
    <t>`odměřeno ze situace, viz příloha č.002`  
Celkem 123,23=123.230 [B]</t>
  </si>
  <si>
    <t>`viz rozprostření ornice`  
Celkem 43,69=43.690 [B]</t>
  </si>
  <si>
    <t>`tloušťka rozprostřené ornice 200 mm, odměřeno ze situace, 39,01*1,12(sklon 1:2), viz příloha č.002`  
Celkem 43,69=43.690 [B]</t>
  </si>
  <si>
    <t>`viz rozprostření ornice x4`  
Celkem 174,76=174.760 [B]</t>
  </si>
  <si>
    <t>`viz rozprostření ornice x1,5`  
Celkem 65,535=65.535 [B]</t>
  </si>
  <si>
    <t>`viz rozprostření ornice, 10l na 1m2; 5x zalití`  
Celkem 2,185=2.185 [B]</t>
  </si>
  <si>
    <t>`odměřeno ze situace a podélného profilu, betonový základový blok B35 pod závěrné zídky, 4*0,17*7,2, viz přílohy č.002,003`  
Celkem 4,9=4.900 [B]</t>
  </si>
  <si>
    <t>`odměřeno ze situace a podélného profilu, podkladní beton C20/25n, 4*0,03*7,2, viz přílohy č.002,003`  
Celkem 0,87=0.870 [B]</t>
  </si>
  <si>
    <t>`odměřeno ze situace, 94,13*0,3, viz příloha č.002`  
Celkem 28,24=28.240 [B]</t>
  </si>
  <si>
    <t>`odměřeno ze situace, viz příloha č.002`  
Celkem 94,13=94.130 [B]</t>
  </si>
  <si>
    <t>`odměřeno ze situace, viz příloha č.002`  
Celkem 29,1=29.100 [B]</t>
  </si>
  <si>
    <t>`odečteno ze situace, 3 x A32b, viz příloha č.002`  
Celkem 3=3.000 [B]</t>
  </si>
  <si>
    <t>`odečteno ze situace, 3 x A32b se žlutozeleným retroreflexním podbarvením, viz příloha č.002`  
Celkem 3=3.000 [B]</t>
  </si>
  <si>
    <t>`odečteno ze situace, konstrukce vč. ochranných náběhových klínů a závěrných zídek, 12 x vnější panel + 12 x vnitřní panel, viz příloha č.002`  
Celkem 26,5=26.500 [B]</t>
  </si>
  <si>
    <t>921311</t>
  </si>
  <si>
    <t>ŽELEZNIČNÍ PŘEJEZD ŽELEZOBETONOVÝ S NOSIČI</t>
  </si>
  <si>
    <t>`odečteno ze situace, konstrukce vč. ochranných náběhových klínů a závěrných zídek, 13 x vnější panel + 6 x vnitřní panel, viz příloha č.002`  
Celkem 27,7=27.700 [B]</t>
  </si>
  <si>
    <t>`odměřeno ze situace, štěrbinová trouba š. 400 mm bez spádu dna, viz příloha č.002`  
Celkem 5=5.000 [B]</t>
  </si>
  <si>
    <t>935212</t>
  </si>
  <si>
    <t>PŘÍKOPOVÉ ŽLABY Z BETON TVÁRNIC ŠÍŘ DO 600MM DO BETONU TL 100MM</t>
  </si>
  <si>
    <t>`odměřeno ze situace, betonová žlabovka š. 570 mm, viz příloha č.002`  
Celkem 4,3=4.300 [B]</t>
  </si>
  <si>
    <t>`odměřeno ze situace, konstrukce přejezdu z dřevěných pražců a štěrku, viz příloha č.002`  
Celkem 12,5=12.500 [B]</t>
  </si>
  <si>
    <t>-dodávku a uložení dílců žlabu z předepsaného materiálu předepsaných rozměrů včetně mříže</t>
  </si>
  <si>
    <t>96656</t>
  </si>
  <si>
    <t>ODSTRANĚNÍ ŽLABŮ Z DÍLCŮ (VČET ŠTĚRBINOVÝCH) ŠÍŘKY 400MM</t>
  </si>
  <si>
    <t>`odměřeno ze situace, vybourání ocelového odvodňovacího žlabu, viz příloha č.002`  
Celkem 8=8.000 [B]</t>
  </si>
  <si>
    <t>Položku NENACEŇOVAT v rámci výběrového řízení na zhotovení stavby, viz SO 90-90,            KAMENIVO NESTMELENÉ</t>
  </si>
  <si>
    <t>`komunikace: (2,5+38,08) m3 * 1,8, štěrk z přejezdu: 4,18 t`  
Celkem 77,23=77.230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</si>
  <si>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  
- měří se v metrech běžných délky osy žlabu, odečítají se čistící kusy a vpustě</t>
  </si>
  <si>
    <t>`0,32 t`  
Celkem 0,32=0.320 [B]</t>
  </si>
  <si>
    <t>D.2.1.4</t>
  </si>
  <si>
    <t>Mosty, propustky, zdi</t>
  </si>
  <si>
    <t xml:space="preserve">  SO 14-19-01</t>
  </si>
  <si>
    <t>Stará Paka - Roztoky u Jilemnice, přechody kabelů přes mostní objekty</t>
  </si>
  <si>
    <t>SO 14-19-01</t>
  </si>
  <si>
    <t>767</t>
  </si>
  <si>
    <t>Konstrukce zámečnické</t>
  </si>
  <si>
    <t>R76799-209pc2</t>
  </si>
  <si>
    <t>OSTATNÍ KOVOVÉ DOPLŇK KONSTRUKCE MONTÁŽ - podlahové plechy</t>
  </si>
  <si>
    <t>1: montáž podlahových plechů, viz příloha č.3; 35*0,006*7,850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</si>
  <si>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 Položka zahrnuje i úpravu dílců do projektovaného tvaru.</t>
  </si>
  <si>
    <t>Bourání a demontáže</t>
  </si>
  <si>
    <t>R96618-209pc</t>
  </si>
  <si>
    <t>DEMONTÁŽ KONSTRUKCÍ KOVOVÝCH - podlahové plechy</t>
  </si>
  <si>
    <t>1: demontáž podlahových plechů, viz příloha č.3; 35*0,006*7,850</t>
  </si>
  <si>
    <t>příprava pracoviště, přenášení potřebného materiálu a prostředků v rámci pracoviště - kontrola stavu konstrukce a určení rozsahu prací- všechny potřebné pomůcky, stroje, nářadí a pomocný materiál</t>
  </si>
  <si>
    <t xml:space="preserve">  SO 14-19-03</t>
  </si>
  <si>
    <t>Železniční most v ev. km 74,985</t>
  </si>
  <si>
    <t>SO 14-19-03</t>
  </si>
  <si>
    <t>R13173</t>
  </si>
  <si>
    <t>HLOUBENÍ JAM ZAPAŽ I NEPAŽ TŘ. I</t>
  </si>
  <si>
    <t>1: příloha 8   
2: výkop pro drenáž (průměrná půdorysná plocha x průměrná hloubka); (73,076+46,476)/2*(2,3+1,8)/2+(51,648+30,954)/2*(2,1+1,7)/2   
3: výkop pro roznášecí desku (plocha v podélném řezu x průměrná šířka); 18,806*(4,84+8,23)/2   
4: výkop pro mezerovitý beton; 6,18*(3,760+3,760)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</si>
  <si>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</si>
  <si>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R348173</t>
  </si>
  <si>
    <t>ZÁBRADLÍ Z DÍLCŮ KOVOVÝCH ŽÁROVĚ ZINK PONOREM S NÁTĚREM</t>
  </si>
  <si>
    <t>KG</t>
  </si>
  <si>
    <t>1: příloha 6.1; 800,51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</si>
  <si>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</si>
  <si>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1: přebytek výkopu; (370,384+2,928)*1,8</t>
  </si>
  <si>
    <t>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</t>
  </si>
  <si>
    <t>1: viz položka 96615A; 0,336*2,2 – prostý beton  
2: viz položka 96616A; 2,316*2,4 – železobeton</t>
  </si>
  <si>
    <t>1. Položka obsahuje:     
 – veškeré poplatky provozovateli skládky, recyklační linky nebo jiného zařízení na zpracování nebo likvidaci odpadů související s převzetím, uložením, zpracováním nebo likvidací odpadu     
2. Položka neobsahuje:     
 – náklady spojené s dopravou odpadu z místa stavby na místo převzetí provozovatelem skládky, recyklační linky nebo jiného zařízení na zpracování nebo likvidaci odpadů     
3. Způsob měření:     
Tunou se rozumí hmotnost odpadu vytříděného v souladu se zákonem č. 185/2001 Sb., o nakládání s odpady, v platném znění.</t>
  </si>
  <si>
    <t>1: viz položka 96613A; 6,776*2,49</t>
  </si>
  <si>
    <t>R015420</t>
  </si>
  <si>
    <t>937</t>
  </si>
  <si>
    <t>NEOCEŇOVAT - POPLATKY ZA LIKVIDACI ODPADŮ NEKONTAMINOVANÝCH VČETNĚ DOPRAVY NA SKLÁDKU A VEŠKERÉ MANIPULACE - 17 06 04 ZBYTKY IZOLAČNÍCH MATERIÁLŮ</t>
  </si>
  <si>
    <t>1: viz položka 97817; 43,539*0,0045</t>
  </si>
  <si>
    <t>13273</t>
  </si>
  <si>
    <t>HLOUBENÍ RÝH ŠÍŘ DO 2M PAŽ I NEPAŽ TŘ. I</t>
  </si>
  <si>
    <t>1: příloha 4   
2: rýha pro betonový práh (zakončení dlažby); 1,1*0,5*(0,8-0,35)+1,4*0,5*(0,8-0,35)*2+(1,65+1,78+3,09+2,33)*0,3*(0,8-0,35)   
3: rýha pro betonový práh (na konci skluzu); 1,07*0,5*0,8*2</t>
  </si>
  <si>
    <t>1: přebytek výkopu; 370,384+2,928</t>
  </si>
  <si>
    <t>261416</t>
  </si>
  <si>
    <t>VRTY PRO KOTV, INJEKT, MIKROPIL NA POVRCHU TŘ IV D DO 80MM</t>
  </si>
  <si>
    <t>`1: příloha 5.1, vrty pro injektáž   
2: klenba; 59,9   
3: opěra Trutnov; 72,5   
4: opěra Stará Paka; 99,6   
5: pravé průčelí; 19,0   
6: levé průčelí; 14,8`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</si>
  <si>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</si>
  <si>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281611</t>
  </si>
  <si>
    <t>INJEKTOVÁNÍ NÍZKOTLAKÉ Z CEMENTOVÝCH POJIV NA POVRCHU</t>
  </si>
  <si>
    <t>1: příloha 5.1; 36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</si>
  <si>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</si>
  <si>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21331</t>
  </si>
  <si>
    <t>DRENÁŽNÍ VRSTVY Z BETONU MEZEROVITÉHO (DRENÁŽNÍHO)</t>
  </si>
  <si>
    <t>1: příloha 4, obsyp drenáže mezerovitým betonem; (0,6+1,0)/2*0,2*(12,1+11,05)</t>
  </si>
  <si>
    <t>1: příloha 4   
2: betonový práh (zakončení dlažby); 1,1*0,5*(0,8-0,35)+1,4*0,5*(0,8-0,35)*2+(1,65+1,78+3,09+2,33)*0,3*(0,8-0,35)   
3: betonový práh (na konci skluzu); 1,07*0,5*0,8*2   
4: podbetonování říms na konci desky; 1,57*0,95*0,8+2,0*0,95*0,8   
5: příloha 4, betonová čela pro čištění a výtok drenáže; 4*0,35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</si>
  <si>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</si>
  <si>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28996</t>
  </si>
  <si>
    <t>OPLÁŠTĚNÍ (ZPEVNĚNÍ) SÍŤOVINOU Z PLASTICKÝCH HMOT</t>
  </si>
  <si>
    <t>1: geomříže vpravo před a za nasazenou deskou; (5*2,5)*(6+4)</t>
  </si>
  <si>
    <t>317325</t>
  </si>
  <si>
    <t>ŘÍMSY ZE ŽELEZOBETONU DO C30/37</t>
  </si>
  <si>
    <t>1: příloha 5.3; 0,117*12,0*2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</si>
  <si>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</si>
  <si>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</t>
  </si>
  <si>
    <t>VÝZTUŽ ŘÍMS Z OCELI 10505, B500B</t>
  </si>
  <si>
    <t>1: příloha 5.3, (pol. 10,18 a 19); 280,16/1000</t>
  </si>
  <si>
    <t>333215</t>
  </si>
  <si>
    <t>PŘEZDĚNÍ OPĚR A KŘÍDEL Z KAMENNÉHO ZDIVA</t>
  </si>
  <si>
    <t>1: příloha 4, přezdění čelní zdi nad klenbou; 9,395*0,4+7,829*0,4</t>
  </si>
  <si>
    <t>333314</t>
  </si>
  <si>
    <t>MOSTNÍ OPĚRY A KŘÍDLA Z PROSTÉHO BETONU DO C25/30</t>
  </si>
  <si>
    <t>1: příloha 4, beton čelních zdí; 9,395*0,55+7,829*0,55</t>
  </si>
  <si>
    <t>451523</t>
  </si>
  <si>
    <t>VÝPLŇ VRSTVY Z KAMENIVA DRCENÉHO, INDEX ZHUTNĚNÍ ID DO 0,9</t>
  </si>
  <si>
    <t>`1: příloha 4, štěrkodrť nad roznášecí deskou (plocha v příčném řezu x délka); 5,271*12,0   
2: příloha 4, zásyp výkopu pro drenáž   
3: výkop pro drenáž (průměrná půdorysná plocha x průměrná hloubka); (73,076+46,476)/2*(2,3+1,8)/2+(51,648+30,954)/2*(2,1+1,7)/2   
4: odpočet podkladního betonu pod drenáží; -17,778   
5: odpočet mezerovitého betonu; -3,704   
6: odpočet tvrdé ochrany izolace pod drenáží; -2,836`</t>
  </si>
  <si>
    <t>položka zahrnuje dodávku předepsaného kameniva, mimostaveništní a vnitrostaveništní dopravu a jeho uložení    
není-li v zadávací dokumentaci uvedeno jinak, jedná se o nakupovaný materiál</t>
  </si>
  <si>
    <t>421325</t>
  </si>
  <si>
    <t>MOSTNÍ NOSNÉ DESKOVÉ KONSTRUKCE ZE ŽELEZOBETONU C30/37</t>
  </si>
  <si>
    <t>1: příloha 5.3, roznášecí deska; (3,207+3,015)/2*6,0+(3,015+3,175)/2*6,0+(1,381+1,365)*0,05</t>
  </si>
  <si>
    <t>421365</t>
  </si>
  <si>
    <t>VÝZTUŽ MOSTNÍ DESKOVÉ KONSTRUKCE Z OCELI 10505, B500B</t>
  </si>
  <si>
    <t>1: příloha 5.3, (mimo pol. 10,18 a 19); (5583-280,16)/1000</t>
  </si>
  <si>
    <t>1: příloha 4, podkladní beton C8/10, pod roznášecí deskou; 4,3*6,09*0,1*2</t>
  </si>
  <si>
    <t>1: příloha 4, výplňový beton C16/20, mezi klenbou a deskou; 0,795*6,09</t>
  </si>
  <si>
    <t>1: příloha 4   
2: pod novou dlažbou pod mostem; 11,533*0,15   
3: pod novou dlažbou podél a vedle říms; (19,158*0,15)*1,2   
4: pod obnovenou dlažbou - koryto; 34,256*0,15</t>
  </si>
  <si>
    <t>451324</t>
  </si>
  <si>
    <t>PODKL A VÝPLŇ VRSTVY ZE ŽELEZOBET DO C25/30</t>
  </si>
  <si>
    <t>1: příloha 4   
2: pod drenáží; (12,1+11,05)*0,261+(30,523+16,421)*0,25</t>
  </si>
  <si>
    <t>451366</t>
  </si>
  <si>
    <t>VÝZTUŽ PODKL VRSTEV Z KARI-SÍTÍ</t>
  </si>
  <si>
    <t>1: příloha 4, 5.3 a 6.2, výztuž podkladního betonu pod drenáží, kari síť 8 - 100 x 100 mm; (46,606+30,946)*2*0,0079*1,2</t>
  </si>
  <si>
    <t>45160</t>
  </si>
  <si>
    <t>PODKL A VÝPLŇ VRSTVY Z MEZEROVITÉHO BETONU</t>
  </si>
  <si>
    <t>1: příloha 8, pod podkladním betonem roznášecí desky; 6,18*(3,760+3,760)</t>
  </si>
  <si>
    <t>457325</t>
  </si>
  <si>
    <t>VYROVNÁVACÍ A SPÁDOVÝ ŽELEZOBETON C30/37</t>
  </si>
  <si>
    <t>1: příloha 4, 5.3 a 6.2, tvrdá ochrana izolace (SVI 1a)   
2: pohled A-A, řez B-B; (7,02+6,98)/2*6,05*0,05   
3: řez B-B, pohled C-C; (6,98+6,92)/2*6,05*0,05   
4: izolace pod drenáží; (46,606+30,946)*0,05-(12,1+11,05)*0,9*0,05-(2,916+0,726+1,322+0,610)*0,05</t>
  </si>
  <si>
    <t>457366</t>
  </si>
  <si>
    <t>VÝZTUŽ VYROVNÁVACÍHO A SPÁDOVÉHO BETONU Z KARI SÍTÍ</t>
  </si>
  <si>
    <t>1: příloha 4, 5.3 a 6.2, výztuž tvrdé ochrany izolace (SVI 1a), kari síť 4 - 100 x 100 mm   
2: izolace na roznášecí desce   
3: pohled A-A, řez B-B; (7,02+6,98)/2*6,05*0,00198*1,2   
4: řez B-B, pohled C-C; (6,98+6,92)/2*6,05*0,00198*1,2   
5: izolace pod drenáží; (46,606+30,946)*0,00198*1,2-(12,1+11,05)*0,9*0,00198*1,2-(2,916+0,726+1,322+0,610)*0,00198*1,2</t>
  </si>
  <si>
    <t>1: příloha 4   
2: nová dlažba pod mostem; 11,533*0,2   
3: nová dlažba podél a vedle říms; (19,158*0,2)*1,2</t>
  </si>
  <si>
    <t>465513</t>
  </si>
  <si>
    <t>PŘEDLÁŽDĚNÍ DLAŽBY Z LOMOVÉHO KAMENE</t>
  </si>
  <si>
    <t>1: příloha 4   
2: obnova dlažby - koryto; 34,256*0,2</t>
  </si>
  <si>
    <t>Úpravy povrchu</t>
  </si>
  <si>
    <t>624451</t>
  </si>
  <si>
    <t>ÚPRAVA POVRCHŮ VNĚJŠ KONSTR ZDĚNÝCH OMÍT CEMENT BEZ VLOŽKY</t>
  </si>
  <si>
    <t>1: příloha 4, vyrovnávací stěrka tl. 40 mm; 2,87*6,14</t>
  </si>
  <si>
    <t>62745</t>
  </si>
  <si>
    <t>SPÁROVÁNÍ STARÉHO ZDIVA CEMENTOVOU MALTOU</t>
  </si>
  <si>
    <t>1: příloha 4   
2: kamenné kužely; (6,236+7,753+84,806+27,26)*2,0   
3: líc opěr a klenby; (11,03+8,6)/2*8,13   
4: čela; 14,409+9,138   
5: opěrná zídka pod mostem; (0,7+1,35)/2*13,45</t>
  </si>
  <si>
    <t>711</t>
  </si>
  <si>
    <t>Izolace proti vodě</t>
  </si>
  <si>
    <t>R711001-2091a</t>
  </si>
  <si>
    <t>IZOLACE SVI 1a</t>
  </si>
  <si>
    <t>1: příloha 4, 5.3 a 6.2, izolace (SVI 1a) na roznášecí desce   
2: pohled A-A, řez B-B; (7,02+6,98)/2*6,05   
3: řez B-B, pohled C-C; (6,98+6,92)/2*6,05   
4: izolace pod drenáží; (46,606+30,946)-2,916-0,726-1,322-0,610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</si>
  <si>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NETKANÁ GEOTEXTILIE MIN. 300G/M2 - 1 VRSTVA,      
3) SEPARAČNÍ PE FOLIE MIN. TL. 0,3 MM, VOLNĚ POKLÁDANÁ,      
4) OCHRANNÁ VRSTVA - BETON C 25/30 - XC2, XF3, PRŮSAK DO 35 MM DLE     
ČSN EN 206-1, S VÝZTUŽNOU VLOŽKOU Z KARI SÍTÍ 4/4- 100/100MM *)</t>
  </si>
  <si>
    <t>R711001-2092</t>
  </si>
  <si>
    <t>IZOLACE SVI 2</t>
  </si>
  <si>
    <t>1: příloha 4, 5.3 a 6.2, izolace (SVI 2) na roznášecí desce   
2: pohled A-A, řez B-B; (2,65+2,05)/2*6,05   
3: řez B-B, pohled C-C; (2,05+2,65)/2*6,05   
4: izolace pod drenáží; 2,916+0,726+1,322+0,610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</si>
  <si>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S INTEGROVANOU OCHRANOU, PLNOPLOŠNĚ SPOJENÁ S PODKLADEM</t>
  </si>
  <si>
    <t>R711001-2093d</t>
  </si>
  <si>
    <t>IZOLACE SVI 3d</t>
  </si>
  <si>
    <t>1: příloha 4, separace na rubu klenby; 2,87*6,14+(1,5+1,62)/2*12,0*2+0,8*(12,0-2,87)*2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</si>
  <si>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VOLNĚ POKLÁDANÁ SEPARAČNÍ NETKANÁ GEOTEXTILIE MIN. 700G/M2 - 1 VRSTVA,      
2) SEPARAČNÍ PE FOLIE MIN. TL. 1 MM,      
3) VOLNĚ POKLÁDANÁ SEPARAČNÍ NETKANÁ GEOTEXTILIE MIN. 700G/M2 - 2 VRSTVY</t>
  </si>
  <si>
    <t>R711001-2097</t>
  </si>
  <si>
    <t>IZOLACE SVI 7</t>
  </si>
  <si>
    <t>1: příloha 8, separace mezerovitého betonu;   
2: 6,18*(1,0*4+0,78*2+0,51*2)+(3,760+3,760)*3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</si>
  <si>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viz příloha 001 TZ a 009 SVI,      
skladba:      
1) VOLNĚ POKLÁDANÁ SEPARAČNÍ NETKANÁ GEOTEXTILIE MIN. 700G/M2 - 2 VRSTVY</t>
  </si>
  <si>
    <t>Trubní vedení</t>
  </si>
  <si>
    <t>875332</t>
  </si>
  <si>
    <t>POTRUBÍ DREN Z TRUB PLAST DN DO 150MM DĚROVANÝCH</t>
  </si>
  <si>
    <t>1: příloha 4, poloděrovaná drenáž DN150; 12,1+11,05</t>
  </si>
  <si>
    <t>91345</t>
  </si>
  <si>
    <t>NIVELAČNÍ ZNAČKY KOVOVÉ</t>
  </si>
  <si>
    <t>1: na římsách; 2*2</t>
  </si>
  <si>
    <t>položka zahrnuje:    
- dodání a osazení nivelační značky včetně nutných zemních prací    
- vnitrostaveništní a mimostaveništní dopravu</t>
  </si>
  <si>
    <t>931182</t>
  </si>
  <si>
    <t>VÝPLŇ DILATAČNÍCH SPAR Z POLYSTYRENU TL 20MM</t>
  </si>
  <si>
    <t>1: příloha 5.3, v římsách; 0,117*2*2</t>
  </si>
  <si>
    <t>931334</t>
  </si>
  <si>
    <t>TĚSNĚNÍ DILATAČNÍCH SPAR POLYURETANOVÝM TMELEM PRŮŘEZU DO 400MM2</t>
  </si>
  <si>
    <t>1: příloha 5.3, v římsách; 1,132*2*2</t>
  </si>
  <si>
    <t>93135</t>
  </si>
  <si>
    <t>TĚSNĚNÍ DILATAČ SPAR PRYŽ PÁSKOU NEBO KRUH PROFILEM</t>
  </si>
  <si>
    <t>1: příloha 4; (8,52+8,75)*1,2</t>
  </si>
  <si>
    <t>936501</t>
  </si>
  <si>
    <t>DROBNÉ DOPLŇK KONSTR KOVOVÉ NEREZ</t>
  </si>
  <si>
    <t>1: měřicí body bludných proudů; 2*1,25</t>
  </si>
  <si>
    <t>938443</t>
  </si>
  <si>
    <t>OČIŠTĚNÍ ZDIVA OTRYSKÁNÍM TLAKOVOU VODOU DO 1000 BARŮ</t>
  </si>
  <si>
    <t>R93667-209k</t>
  </si>
  <si>
    <t>LETOPOČET - VLYS DO BETONU</t>
  </si>
  <si>
    <t>1: na desce z obou stran; 2</t>
  </si>
  <si>
    <t>Dodávka formy, osazení do bednění, ošetření separačním prostředkem, odbednění, začištění, příp. vyspravení sanační maltou, opatření nátěrem z důvodu nedostatečného krytí</t>
  </si>
  <si>
    <t>96613</t>
  </si>
  <si>
    <t>BOURÁNÍ KONSTRUKCÍ Z KAMENE NA MC</t>
  </si>
  <si>
    <t>1: příloha 4, část čel; (6,990+4,304)*1,2/2</t>
  </si>
  <si>
    <t>1: příloha 4, beton na vtokovém čele; 6,0*0,56*0,1</t>
  </si>
  <si>
    <t>1: bourání říms; 0,5*0,25*(10,11+8,42)</t>
  </si>
  <si>
    <t>96618</t>
  </si>
  <si>
    <t>BOURÁNÍ KONSTRUKCÍ KOVOVÝCH</t>
  </si>
  <si>
    <t>1: trubkové zábradlí; 10,1*0,03</t>
  </si>
  <si>
    <t>97817</t>
  </si>
  <si>
    <t>ODSTRANĚNÍ MOSTNÍ IZOLACE</t>
  </si>
  <si>
    <t>1: příloha 4; (0,25+1,35)*(10,11+8,42)+4,84*2,87</t>
  </si>
  <si>
    <t xml:space="preserve">  SO 14-19-04</t>
  </si>
  <si>
    <t>Železniční most v ev. km 75,972</t>
  </si>
  <si>
    <t>SO 14-19-04</t>
  </si>
  <si>
    <t>`1: příloha 8   
2: výkop pro drenáž (průměrná půdorysná plocha x průměrná hloubka); (119,411+37,870)/2*(4,24+3,81)/2+(106,738+36,077)/2*(3,73+3,34)/2   
3: výkop pro roznášecí desku (plocha v podélném řezu x průměrná šířka); 98,869*(7,1+13,87)/2   
4: výkop pro mezerovitý beton; 14,12*(9,215+9,215)`</t>
  </si>
  <si>
    <t>1: výkaz materiálu příl. č. 6.1; 1945,83</t>
  </si>
  <si>
    <t>1: přebytek výkopu; (1865,827+8,060)*1,8</t>
  </si>
  <si>
    <t>1: viz položka 96616A; 0,984*2,4 – železobeton</t>
  </si>
  <si>
    <t>1: viz položka 96613A; 13,452*2,49</t>
  </si>
  <si>
    <t>1: viz položka 97817; 220,020*0,0045</t>
  </si>
  <si>
    <t>1: viz příloha TZ - hrázky   
2: přesun hrázky v rámci koryta; (5,5+2,0*2)*0,75*0,75*(2*2+2*3)</t>
  </si>
  <si>
    <t>1: viz příloha TZ - hrázky   
2: odvoz materiálu zemní hrázky; (5,5+2,0*2)*0,75*0,75*4</t>
  </si>
  <si>
    <t>125738</t>
  </si>
  <si>
    <t>VYKOPÁVKY ZE ZEMNÍKŮ A SKLÁDEK TŘ. I, ODVOZ DO 20KM</t>
  </si>
  <si>
    <t>1: viz položka 18223; 91,26*0,2   
2: viz příloha TZ - hrázky   
3: přívoz materiálu zemní hrázky; (5,5+2,0*2)*0,75*0,75*4</t>
  </si>
  <si>
    <t>1: příloha 4   
2: rýha pro betonový práh (zakončení dlažby); 1,0*0,5*(0,8-0,35)*3+1,5*0,5*(0,8-0,35)+(4,75+4,93+4,2+4,75)*0,5*(0,8-0,35)   
3: rýha pro betonový práh (na konci skluzu); 1,07*0,5*0,8*2   
4: výkop pro vsakovací jímky; 1,0*1,0*1,0*2</t>
  </si>
  <si>
    <t>1: přebytek výkopu; 1865,827+8,060</t>
  </si>
  <si>
    <t>17750</t>
  </si>
  <si>
    <t>ZEMNÍ HRÁZKY ZE ZEMIN NEPROPUSTNÝCH</t>
  </si>
  <si>
    <t>1: viz příloha TZ - hrázky   
2: případné zemní hráze pro provádění prací z koryta; (5,5+2,0*2)*0,75*0,75*(2*3+2*4)</t>
  </si>
  <si>
    <t>1: příloha 4, ohumusování svahů nad odlážděním podél říms; 35,1*(1,4+1,2)</t>
  </si>
  <si>
    <t>1: viz položka 18223; 91,26</t>
  </si>
  <si>
    <t>`1: příloha 5.1, injektáž klenby a opěr; 104,32   
2: příloha 5.2, injektáž čelních zdí; 14,7+15,3`</t>
  </si>
  <si>
    <t>1: příloha 4, obsyp drenáže mezerovitým betonem; (0,6+1,0)/2*0,2*(16,95+16,72)</t>
  </si>
  <si>
    <t>227841</t>
  </si>
  <si>
    <t>MIKROPILOTY KOMPLET D DO 200MM NA POVRCHU</t>
  </si>
  <si>
    <t>1: viz příloha 5.6   
2: Chlumecká opěra O1; 14,13*10   
3: Trutnovská opěra O2; 15,84*17</t>
  </si>
  <si>
    <t>26123</t>
  </si>
  <si>
    <t>VRTY PRO KOTVENÍ, INJEKTÁŽ A MIKROPILOTY NA POVRCHU TŘ. II D DO 150MM</t>
  </si>
  <si>
    <t>1: viz příloha 5.6, vrty profilu 140 mm pro TI pod základy   
2: Pilíř; 6,06*12</t>
  </si>
  <si>
    <t>26124</t>
  </si>
  <si>
    <t>VRTY PRO KOTVENÍ, INJEKTÁŽ A MIKROPILOTY NA POVRCHU TŘ. II D DO 200MM</t>
  </si>
  <si>
    <t>1: viz příloha 5.6, vrty mikropilot pod základy   
2: Chlumecká opěra O1; 5,03*10   
3: Trutnovská opěra O2; 5,03*17</t>
  </si>
  <si>
    <t>261314</t>
  </si>
  <si>
    <t>VRTY PRO KOTVENÍ A INJEKTÁŽ TŘ III NA POVRCHU D DO 35MM</t>
  </si>
  <si>
    <t>1: příloha 5.5, vrty průměru 30 mm pro trny nadbetonování křídel; (36+34+33+31)*0,6</t>
  </si>
  <si>
    <t>261315</t>
  </si>
  <si>
    <t>VRTY PRO KOTVENÍ A INJEKTÁŽ NA POVRCHU TŘ. III D DO 50MM</t>
  </si>
  <si>
    <t>1: příloha 5.1, vrty pro injektáž klenby a opěr; 388,4+83,5+35,7+227,8+219,5   
2: příloha 5.2, vrty pro injektáž čelních zdí; 115,9+127,55</t>
  </si>
  <si>
    <t>26133</t>
  </si>
  <si>
    <t>VRTY PRO KOTVENÍ, INJEKTÁŽ A MIKROPILOTY NA POVRCHU TŘ. III D DO 150MM</t>
  </si>
  <si>
    <t>1: viz příloha 5.6, vrty profilu 140 mm pro TI skrz zdivo   
2: Pilíř; 10,94*12</t>
  </si>
  <si>
    <t>26134</t>
  </si>
  <si>
    <t>VRTY PRO KOTVENÍ, INJEKTÁŽ A MIKROPILOTY NA POVRCHU TŘ. III D DO 200MM</t>
  </si>
  <si>
    <t>1: viz příloha 5.6, vrty mikropilot skrz zdivo   
2: Chlumecká opěra O1; (14,13-5,03)*10   
3: Trutnovská opěra O2; (15,84-5,03)*17</t>
  </si>
  <si>
    <t>1: viz příloha 5.6, převrtání pro výztužné vložky vetknuté do tryskové injektáže   
2: Pilíř; 11,4*12</t>
  </si>
  <si>
    <t>1: betonový práh (na konci skluzu); 1,07*0,5*0,8*2   
2: betonový práh (zakončení dlažby); 1,0*0,5*(0,8-0,35)*3+1,5*0,5*(0,8-0,35)+(4,75+4,93+4,2+4,75)*0,5*(0,8-0,35)   
3: příloha 4, betonová čela pro čištění a výtok drenáže; 4*0,35</t>
  </si>
  <si>
    <t>284421</t>
  </si>
  <si>
    <t>SVORNÍKY LEPENÉ V PODZEMÍ DL DO 1,0M ÚNOS DO 50KN</t>
  </si>
  <si>
    <t>1: příloha 5.5, trny pro nadbetonování křídel; 36+34+33+31</t>
  </si>
  <si>
    <t>285368</t>
  </si>
  <si>
    <t>KOTVENÍ NA POVRCHU Z BETONÁŘSKÉ VÝZTUŽE DL. DO 10M</t>
  </si>
  <si>
    <t>1: viz příloha 5.6, výztužné vložky vetknuté do tryskové injektáže   
2: Pilíř; 12</t>
  </si>
  <si>
    <t>285369</t>
  </si>
  <si>
    <t>PŘÍPLATEK ZA DALŠÍ 1M KOTVENÍ NA POVRCHU Z BETONÁŘSKÉ VÝZTUŽE</t>
  </si>
  <si>
    <t>1: viz příloha 5.6, výztužné vložky vetknuté do tryskové injektáže   
2: Pilíř; 2*12</t>
  </si>
  <si>
    <t>288382</t>
  </si>
  <si>
    <t>TRYSKOVÁ INJEKTÁŽ D SLOUPU DO 800MM DL VRTU DO 18M V PODZEMÍ</t>
  </si>
  <si>
    <t>1: viz příloha 5.6; 12*6,06*pi*0,8*2/4</t>
  </si>
  <si>
    <t>1: viz příloha 4.3, geomříže; (4*2,5+3*2)*(40+35)</t>
  </si>
  <si>
    <t>1: příloha 5.3   
2: římsy; 0,117*31,02*2   
3: příloha 5.5   
4: nadbetonování křídel; (9,21+8,655+8,51+7,905)*0,216</t>
  </si>
  <si>
    <t>1: příloha 5.4, (pol. 11, 13 (20 ks), 14 (40 ks))   
2: římsy; 368,96*2/1000   
3: příloha 5.5   
4: nadbetonování křídel; (161,82+148,57+149,07+139,25)/1000</t>
  </si>
  <si>
    <t>1: příloha 5.2; přezdění části čelních zdí   
2: levé průčelí; 7,142*0,4   
3: pravé průčelí; 15,814*0,4</t>
  </si>
  <si>
    <t>1: příloha 4, beton čelních zdí; 7,142*1,0+15,814*1,0</t>
  </si>
  <si>
    <t>`1: příloha 4, štěrkodrť nad roznášecí deskou (plocha v příčném řezu x délka); 24,504*31,02   
2: příloha 4, zásyp výkopu pro drenáž   
3: výkop pro drenáž (průměrná půdorysná plocha x průměrná hloubka); (119,411+37,870)/2*(4,24+3,81)/2+(106,738+36,077)/2*(3,73+3,34)/2   
4: odpočet podkladního betonu pod drenáží; -16,537   
5: odpočet mezerovitého betonu; -5,387   
6: odpočet tvrdé ochrany izolace pod drenáží; -1,3   
7: výplň vsakovacích jímek; 1,0*1,0*1,0*2`</t>
  </si>
  <si>
    <t>1: příloha 4 a 5.3, roznášecí deska; (4,425+4,252)/2*15,51+(4,252+4,326)/2*15,51+(2,089+2,039)*0,05</t>
  </si>
  <si>
    <t>1: výztuž roznášecí desky (mimo říms); (10224,3-368,96)*2/1000</t>
  </si>
  <si>
    <t>1: příloha 4, podkladní beton C8/10, pod roznášecí deskou; (9,22+9,39)*10,93*0,1</t>
  </si>
  <si>
    <t>1: příloha 4, výplňový beton C16/20, mezi klenbou a deskou; 2,305*11,9</t>
  </si>
  <si>
    <t>1: příloha 4, podkladní beton pod novou dlažbou podél a vedle říms; (177,265*0,15)*1,2</t>
  </si>
  <si>
    <t>1: příloha 4, podkladní beton pod drenáží; (16,95+16,72)*0,263+(15,494+15,232)*0,25</t>
  </si>
  <si>
    <t>1: příloha 4, 5.3 a 6.2, výztuž podkladního betonu pod drenáží, kari síť 8 - 100 x 100 mm; (33,509+33,013)*2*0,0079*1,2</t>
  </si>
  <si>
    <t>1: příloha 8, pod podkladním betonem roznášecí desky; 14,12*(9,215+9,215)</t>
  </si>
  <si>
    <t>1: příloha 4, 5.3 a 6.2, tvrdá ochrana izolace (SVI 1a) na roznášecí desce   
2: pohled A-A; 10,68*5,56*0,05   
3: pohled A-A, řez B-B; (10,68+11,51)/2*7,99*0,05   
4: řez B-B; 12,9*4,0*0,05   
5: řez B-B, pohled C-C; (11,51+10,35)/2*7,99*0,05   
6: pohled C-C; 10,35*5,56*0,05   
7: izolace pod drenáží; (33,509+33,013-3,684-1,593-1,520-3,424-(16,95+16,72)*0,9)*0,05</t>
  </si>
  <si>
    <t>1: příloha 4, 5.3 a 6.2, výztuž tvrdé ochrany izolace (SVI 1a), kari síť 4 - 100 x 100 mm   
2: pohled A-A; 10,68*5,56*0,00198*1,2   
3: pohled A-A, řez B-B; (10,68+11,51)/2*7,99*0,00198*1,2   
4: řez B-B; 12,9*4,0*0,00198*1,2   
5: řez B-B, pohled C-C; (11,51+10,35)/2*7,99*0,00198*1,2   
6: pohled C-C; 10,35*5,56*0,00198*1,2   
7: izolace pod drenáží; (33,509+33,013-3,684-1,593-1,520-3,424-(16,95+16,72)*0,9)*0,00198*1,2</t>
  </si>
  <si>
    <t>1: příloha 4, dlažba podél a vedle říms; (177,265*0,2)*1,2</t>
  </si>
  <si>
    <t>1: příloha 4, vyrovnávací stěrka tl. 40 mm; 11,89*12,0</t>
  </si>
  <si>
    <t>1: příloha 4   
2: křídla; (28,857+25,324+23,190+21,291)*1,2   
3: líc opěr a klenby; 11,26*14+11,26*14,15+12,884   
4: čela; (11,738+9,093+12,334+10,048*2)+(46,461+10,002*2)   
5: opěrná zídka pod mostem; 12,874+10,358</t>
  </si>
  <si>
    <t>1: příloha 4, 5.3 a 6.2, izolace (SVI 1a) na roznášecí desce   
2: pohled A-A; 10,68*5,56   
3: pohled A-A, řez B-B; (10,68+11,51)/2*7,99   
4: řez B-B; 12,9*4,0   
5: řez B-B, pohled C-C; (11,51+10,35)/2*7,99   
6: pohled C-C; 10,35*5,56   
7: izolace pod drenáží; 33,509+33,013-3,684-1,593-1,520-3,424</t>
  </si>
  <si>
    <t>1: příloha 4, 5.3 a 6.2, izolace (SVI 2) na roznášecí desce   
2: pohled A-A; 3,31*5,56   
3: pohled A-A, řez B-B; (3,31+1,89)/2*7,99   
4: řez B-B; 0,5*4,0   
5: řez B-B, pohled C-C; (1,89+3,31)/2*7,99   
6: pohled C-C; 3,31*5,56   
7: izolace pod drenáží; 3,684+1,593+1,520+3,424</t>
  </si>
  <si>
    <t>1: příloha 4, separace na rubu klenby; 11,89*12,0+(1,5+1,62)/2*31,02*2+0,8*(32,02-11,89)*2</t>
  </si>
  <si>
    <t>1: příloha 8, separace mezerovitého betonu;   
2: 14,12*(1,0*16+0,53*2)+(9,215+9,215)*9</t>
  </si>
  <si>
    <t>1: příloha 4, poloděrovaná drenáž DN150; 16,95+16,72</t>
  </si>
  <si>
    <t>1: příloha 5.3, v římsách; 0,117*4*2   
2: příloha 5.3, mezi deskami; 4,252</t>
  </si>
  <si>
    <t>1: příloha 5.3, v římsách; 1,13*4*2   
2: příloha 5.3, mezi deskami; 16,3</t>
  </si>
  <si>
    <t>1: příloha 4; (9,4+8,0)*1,2</t>
  </si>
  <si>
    <t>1: měřicí body bludných proudů; 4*1,25</t>
  </si>
  <si>
    <t>1: příloha 4, část čel; (3,159+4,538)*1,96/2   
2: bourání říms; 23,3*0,5*0,3+24,14*0,5*0,2</t>
  </si>
  <si>
    <t>1: viz příloha 5.6, ubourání mikropilot po úroveň provádění podkladního betonu   
2: Chlumecká opěra O1; pi*0,2^2/4*1,03*10   
3: Trutnovská opěra O2; pi*0,2^2/4*1,04*17   
4: viz příloha 5.6, ubourání výplně vrtů po úroveň provádění podkladního betonu   
5: Pilíř; pi*0,14^2/4*0,57*12</t>
  </si>
  <si>
    <t>1: úhelníkové zábradlí; (26,9+11,8)*0,03</t>
  </si>
  <si>
    <t>1: příloha 4; 23,3*(0,3+1,5)+24,14*(0,2+1,8)+11,8*11,0</t>
  </si>
  <si>
    <t xml:space="preserve">  SO 14-19-05</t>
  </si>
  <si>
    <t>Železniční most v ev. km 76,263</t>
  </si>
  <si>
    <t>SO 14-19-05</t>
  </si>
  <si>
    <t>`1: příloha 8   
2: výkop pro drenáž (plocha v podélném řezu x průměrná šířka); 9,580*(12,14+6,25)/2+9,464*(12,14+6,25)/2   
3: výkop pro roznášecí desku (plocha v podélném řezu x průměrná šířka); 21,482*(10,1+6,25)/2   
4: výkop pro mezerovitý beton; 9,35*(2,775+2,681)`</t>
  </si>
  <si>
    <t>1: výkaz materiálu příl. č. 6.1; 800,9</t>
  </si>
  <si>
    <t>1: přebytek výkopu; (401,739+6,063)*1,8</t>
  </si>
  <si>
    <t>1: viz položka 96613A; 7,610*2,49</t>
  </si>
  <si>
    <t>1: viz položka 97817; 49,581*0,0045</t>
  </si>
  <si>
    <t>1: rýha pro betonový práh (na konci skluzu); 1,07*0,5*0,8*2   
2: rýha pro betonový práh (zakončení dlažby); 1,4*0,5*(0,8-0,35)+1,07*0,5*(0,8-0,35)+(2,02+2,17+3,0+5,235+5,248+3,0)*0,5*(0,8-0,35)</t>
  </si>
  <si>
    <t>1: přebytek výkopu; 401,739+6,063</t>
  </si>
  <si>
    <t>1: příloha 5.1, injektáž klenby, opěr a čelních zdí; 30</t>
  </si>
  <si>
    <t>1: příloha 4, obsyp drenáže mezerovitým betonem; (0,6+1,0)/2*0,2*(13,13+13,17)</t>
  </si>
  <si>
    <t>261414</t>
  </si>
  <si>
    <t>VRTY PRO KOTVENÍ A INJEKTÁŽ TŘ IV NA POVRCHU D DO 35MM</t>
  </si>
  <si>
    <t>1: příloha 5.4, vrty průměru 30 mm pro trny nadbetonování křídel; (20+20)*0,6</t>
  </si>
  <si>
    <t>261415</t>
  </si>
  <si>
    <t>VRTY PRO KOTVENÍ A INJEKTÁŽ NA POVRCHU TŘ. IV D DO 50MM</t>
  </si>
  <si>
    <t>1: příloha 5.1, vrty pro injektáž klenby, opěr a čelních zdí; 37,4+112,8+112,8+21,85+12,2</t>
  </si>
  <si>
    <t>1: příloha 5.5, vrty pro kotvení klenbových věnců; 106,2</t>
  </si>
  <si>
    <t>26143</t>
  </si>
  <si>
    <t>VRTY PRO KOTVENÍ, INJEKTÁŽ A MIKROPILOTY NA POVRCHU TŘ. IV D DO 150MM</t>
  </si>
  <si>
    <t>1: příloha 5.1; 1,55*6*2+2,7*5*2</t>
  </si>
  <si>
    <t>1: betonový práh (na konci skluzu); 1,07*0,5*0,8*2   
2: betonový práh (zakončení dlažby); 1,4*0,5*(0,8-0,35)+1,07*0,5*(0,8-0,35)+(2,02+2,17+3,0+5,235+5,248+3,0)*0,5*(0,8-0,35)   
3: příloha 4, betonová čela pro čištění a výtok drenáže; 4*0,35</t>
  </si>
  <si>
    <t>1: příloha 5.4, trny nadbetonování křídel; 20+20</t>
  </si>
  <si>
    <t>286541</t>
  </si>
  <si>
    <t>KOTVY OCEL INJEKTOVANÉ V PODZEMÍ DÉLKY DO 6M ÚNOS DO 50KN</t>
  </si>
  <si>
    <t>1: příloha 5.5, kotevní tyče průměru 20 mm, dl. 6 m; 18</t>
  </si>
  <si>
    <t>288321</t>
  </si>
  <si>
    <t>TRYSKOVÁ INJEKTÁŽ D SLOUPU DO 800MM DL VRTU DO 6M NA POVRCHU</t>
  </si>
  <si>
    <t>1: příloha 5.1; 3,1415*0,8*2/4*3*11*2</t>
  </si>
  <si>
    <t>1: geomříže vlevo i vpravo před a za nasazenou deskou, nad drenážemi; (4*2)*(4+4+3+3)</t>
  </si>
  <si>
    <t>1: příloha 5.2   
2: římsy; 0,117*(11,0+13,0)   
3: příloha 5.4   
4: nadbetonování křídel; (5,33+5,33)*0,200</t>
  </si>
  <si>
    <t>1: příloha 5.3, (pol. 14, 16 (20 ks), 17 (10 ks), 18 (20 ks), 19 (10 ks))   
2: římsy; 285,27/1000   
3: příloha 5.4   
4: nadbetonování křídel; (90,41+90,41)/1000</t>
  </si>
  <si>
    <t>1: příloha 4, část čel; 4,732*0,15+0,736*0,2</t>
  </si>
  <si>
    <t>1: příloha 4, beton čelních zdí; 4,732*0,75+0,736*0,75+6,76*0,56*0,28/2</t>
  </si>
  <si>
    <t>`1: příloha 4, štěrkodrť nad roznášecí deskou (plocha v příčném řezu x délka); 9,929*11,0   
2: příloha 4, zásyp výkopu pro drenáž   
3: výkop pro drenáž (plocha v podélném řezu x průměrná šířka); 9,580*(12,14+6,25)/2+9,464*(12,14+6,25)/2   
4: odpočet podkladního betonu pod drenáží; -15,454   
5: odpočet mezerovitého betonu; -4,208   
6: odpočet tvrdé ochrany izolace pod drenáží; -1,987`</t>
  </si>
  <si>
    <t>1: příloha 5.2, roznášecí deska; (3,418+3,398)/2*5,5+(3,398+3,433)/2*5,5+(1,599+1,565)*0,05+1,0*0,33*0,43*2</t>
  </si>
  <si>
    <t>1: příloha 5.3, výztuž roznášecí desky (mimo říms); (6003,4-285,27)/1000</t>
  </si>
  <si>
    <t>1: příloha 4, podkladní beton C8/10, pod roznášecí deskou; (4,3+4,3)*8,92*0,1</t>
  </si>
  <si>
    <t>1: příloha 4, výplňový beton C16/20, mezi klenbou a deskou; 0,484*8,866</t>
  </si>
  <si>
    <t>1: příloha 4, podkladní beton pod novou dlažbou podél a vedle říms a pod mostem; (64,047*0,15)*1,2+37,675*0,15   
2: příloha 4, podkladní beton pod obnovenou dlažbou pod mostem; 10,82*3,0*0,15</t>
  </si>
  <si>
    <t>1: příloha 4   
2: pod drenáží;13,13*0,576+13,7*0,576</t>
  </si>
  <si>
    <t>1: příloha 4, 5.3 a 6.2, výztuž podkladního betonu pod drenáží, kari síť 8 - 100 x 100 mm; (13,13+13,17)*2,68*2*0,0079*1,2</t>
  </si>
  <si>
    <t>1: příloha 8, pod podkladním betonem roznášecí desky; 9,35*(2,775+2,681)</t>
  </si>
  <si>
    <t>1: příloha 4 a 5.3, tvrdá ochrana izolace (SVI 1a)   
2: izolace na roznášecí desce   
3: vodorovná plocha na celé délce desky; (8,45+8,5)/2*11,1*0,05   
4: rozšíření až k římsám v střední oblasti, řez B-B; (0,7*3,7+0,7*4,36)*0,05   
5: izolace pod drenáží; (13,13+13,17)*(2,68-0,9)*0,05-(2,255+1,117+2,640+1,063)*0,05</t>
  </si>
  <si>
    <t>1: příloha 4 a 5.3, výztuž tvrdé ochrany izolace (SVI 1a), kari síť 4 - 100 x 100 mm   
2: izolace na roznášecí desce   
3: vodorovná plocha na celé délce desky; (8,45+8,5)/2*11,1*0,00198*1,2   
4: rozšíření až k římsám v střední oblasti, řez B-B; (0,7*3,7+0,7*4,36)*0,00198*1,2   
5: izolace pod drenáží; (13,13+13,17)*(2,68-0,9)*0,00198*1,2-(2,255+1,117+2,640+1,063)*0,00198*1,2</t>
  </si>
  <si>
    <t>1: příloha 4, nová dlažba podél a vedle říms a pod mostem; (64,047*0,2)*1,2+37,675*0,2</t>
  </si>
  <si>
    <t>1: příloha 4, obnovená dlažba pod mostem; 10,82*3,0*0,2</t>
  </si>
  <si>
    <t>1: příloha 4, vyrovnávací stěrka tl. 40 mm; 2,0*8,92</t>
  </si>
  <si>
    <t>1: příloha 4   
2: křídla; 9,173*1,2*2   
3: líc opěr a klenby; (8,92+8,6)/2*10,82   
4: čela; 5,729+9,918+3,086*2   
5: patní zídky; (2,956+3,121)*2,0</t>
  </si>
  <si>
    <t>1: příloha 4, 5.3 a 6.2, izolace (SVI 1a)   
2: izolace na roznášecí desce   
3: vodorovná plocha na celé délce desky; (8,45+8,5)/2*11,1   
4: rozšíření až k římsám v střední oblasti, řez B-B; 0,7*3,7+0,7*4,36   
5: izolace pod drenáží; (13,13+13,17)*2,68-2,255-1,117-2,640-1,063</t>
  </si>
  <si>
    <t>1: příloha 4, 5.3 a 6.2, izolace (SVI 2) na roznášecí desce   
2: pohled A-A; 1,08*3,7+1,05*3,37+0,54*0,95   
3: řez B-B; 0,25*3,7+0,25*4,36   
4: pohled C-C; 1,08*3,7+1,05*3,37+0,54*0,95   
5: izolace pod drenáží; 2,255+1,117+2,640+1,063</t>
  </si>
  <si>
    <t>1: příloha 4, separace na rubu klenby; 2,0*8,92+0,9*(11,0+13,0)</t>
  </si>
  <si>
    <t>1: příloha 8, separace mezerovitého betonu;   
2: 9,35*(1,0*4)+(2,775+2,681)*5</t>
  </si>
  <si>
    <t>1: příloha 4, poloděrovaná drenáž DN150; 13,13+13,17</t>
  </si>
  <si>
    <t>1: příloha 4; (6,425+4,8)*1,2</t>
  </si>
  <si>
    <t>1: příloha 4, část čel; 6,828*1,4/2   
2: bourání říms; 12,11*0,5*0,3+6,76*0,5*0,3</t>
  </si>
  <si>
    <t>1: příloha 4; 12,11*(0,3+1,4)+6,76*(0,3+1,35)+2,0*8,92</t>
  </si>
  <si>
    <t xml:space="preserve">  SO 14-19-06</t>
  </si>
  <si>
    <t>Železniční most v ev. km 77,673</t>
  </si>
  <si>
    <t>SO 14-19-06</t>
  </si>
  <si>
    <t>`1: příloha 4   
2: na mostě; 25,065*3+0,6*1,2*(14,05+14,57)`</t>
  </si>
  <si>
    <t>`1: příloha 8   
2: díl 1; 525,2   
3: díl 2; 513,3`</t>
  </si>
  <si>
    <t>1: přebytek výkopu; 95,801*1,8</t>
  </si>
  <si>
    <t>1: viz položka 97817; 143,526*0,0045</t>
  </si>
  <si>
    <t>1: přebytek výkopu; 95,801</t>
  </si>
  <si>
    <t>1: příloha 6, drenážní beton kolem poloděrované drenáže, ručně kladený; 0,163*3*2</t>
  </si>
  <si>
    <t>26144</t>
  </si>
  <si>
    <t>VRTY PRO KOTVENÍ, INJEKTÁŽ A MIKROPILOTY NA POVRCHU TŘ. IV D DO 200MM</t>
  </si>
  <si>
    <t>1: jádrový vrt fi 200mm; 1,65*2</t>
  </si>
  <si>
    <t>26145</t>
  </si>
  <si>
    <t>VRTY PRO KOTVENÍ, INJEKTÁŽ A MIKROPILOTY NA POVRCHU TŘ. IV D DO 300MM</t>
  </si>
  <si>
    <t>1: jádrový vrt fi 240mm; 1,6*2</t>
  </si>
  <si>
    <t>1: příloha 6, podkladní beton C16/20 pod drenáží; 0,371*2*3</t>
  </si>
  <si>
    <t>45860</t>
  </si>
  <si>
    <t>VÝPLŇ ZA OPĚRAMI A ZDMI Z MEZEROVITÉHO BETONU</t>
  </si>
  <si>
    <t>1: příloha 4 a 6; 19,36*3+0,28*14,57+0,15*14,05</t>
  </si>
  <si>
    <t>1: příloha 4, vyrovnávací stěrka tl. 40 mm   
2: rub - klenba; 10,459*3,1   
3: rub - poprsné zdi; 15,785*2</t>
  </si>
  <si>
    <t>626111</t>
  </si>
  <si>
    <t>REPROFILACE PODHLEDŮ, SVISLÝCH PLOCH SANAČNÍ MALTOU JEDNOVRST TL 10MM</t>
  </si>
  <si>
    <t>1: příloha 5   
2: sanace rub - poprsní zdi, S10; 2,286*(14,05+14,57)*0,55   
3: sanace líc - poprusní zdi, S10; 0,84*(14,05+14,57)*0,70   
4: sanace římsa, S10; 1,038*(14,05+14,57)*0,70</t>
  </si>
  <si>
    <t>626112</t>
  </si>
  <si>
    <t>REPROFILACE PODHLEDŮ, SVISLÝCH PLOCH SANAČNÍ MALTOU JEDNOVRST TL 20MM</t>
  </si>
  <si>
    <t>1: příloha 5   
2: sanace rub - poprsní zdi, S20; 2,286*(14,05+14,57)*0,30   
3: sanace líc - poprusní zdi, S20; 0,84*(14,05+14,57)*0,15   
4: sanace římsa, S20; 1,038*(14,05+14,57)*0,15</t>
  </si>
  <si>
    <t>626113</t>
  </si>
  <si>
    <t>REPROFILACE PODHLEDŮ, SVISLÝCH PLOCH SANAČNÍ MALTOU JEDNOVRST TL 30MM</t>
  </si>
  <si>
    <t>1: příloha 5   
2: sanace rub - poprsní zdi, S30; 2,286*(14,05+14,57)*0,15   
3: sanace líc - poprusní zdi, S30; 0,84*(14,05+14,57)*0,15   
4: sanace římsa, S30; 1,038*(14,05+14,57)*0,15</t>
  </si>
  <si>
    <t>62652</t>
  </si>
  <si>
    <t>OCHRANA VÝZTUŽE PŘI NEDOSTATEČNÉM KRYTÍ</t>
  </si>
  <si>
    <t>1: příloha 5   
2: sanace rub - poprsní zdi, V; 2,286*(14,05+14,57)*0,22   
3: sanace líc - poprusní zdi, V; 0,84*(14,05+14,57)*0,15   
4: sanace římsa, V; 1,038*(14,05+14,57)*0,15</t>
  </si>
  <si>
    <t>62845</t>
  </si>
  <si>
    <t>SPÁROVÁNÍ STÁVAJÍCÍCH DLAŽEB CEMENT MALTOU</t>
  </si>
  <si>
    <t>1: příloha 5, sanace - kamen; 143,526</t>
  </si>
  <si>
    <t>1: příloha 6; 2,173*14,05+2,251*14,57</t>
  </si>
  <si>
    <t>R711001-2093a</t>
  </si>
  <si>
    <t>IZOLACE SVI 3a</t>
  </si>
  <si>
    <t>1: příloha 6; 13,4*3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</si>
  <si>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700G/M2 - 1 VRSTVA,      
3) SEPARAČNÍ PE FOLIE MIN. TL. 1 MM,      
4) VOLNĚ POKLÁDANÁ SEPARAČNÍ NETKANÁ GEOTEXTILIE MIN. 700G/M2 - 2 VRSTVY</t>
  </si>
  <si>
    <t>R711001-2094a</t>
  </si>
  <si>
    <t>IZOLACE SVI 4a</t>
  </si>
  <si>
    <t>1: příloha 6; 17,61*2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</si>
  <si>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700G/M2 - 2 VRSTVY</t>
  </si>
  <si>
    <t>1: příloha 6; (1,4+1,3+1+0,7+0,45)*2*2,5</t>
  </si>
  <si>
    <t>863452</t>
  </si>
  <si>
    <t>POTRUBÍ Z TRUB Z NEREZ OCELI DN DO 300MM</t>
  </si>
  <si>
    <t>1: příloha 6, nerezová průchodka tr. 219/6mm; 1,6*2+0,3*2</t>
  </si>
  <si>
    <t>1: příloha 6, poloděrovaná drenáž DN150; 5,55*2</t>
  </si>
  <si>
    <t>938444</t>
  </si>
  <si>
    <t>OČIŠTĚNÍ ZDIVA OTRYSKÁNÍM TLAKOVOU VODOU PŘES 1000 BARŮ</t>
  </si>
  <si>
    <t>1: příloha 5   
2: klenba- rub, kamen; 32,423+111,103-65,425   
3: klenba, sanace, rub - kamen; 143,526</t>
  </si>
  <si>
    <t>938544</t>
  </si>
  <si>
    <t>OČIŠTĚNÍ BETON KONSTR OTRYSKÁNÍM TLAK VODOU PŘES 1000 BARŮ</t>
  </si>
  <si>
    <t>1: příloha 5   
2: beton - rub - poprsní zdi; 2,286*(14,05+14,57)   
3: beton - římsa; 1,038*(14,05+14,57)   
4: beton - poprsné zdi líc; 0,84*(14,05+14,57)</t>
  </si>
  <si>
    <t>1: rub -klenba; 10,459*3,1   
2: rub - poprsní zdi; 3,882*(14,05+14,57)</t>
  </si>
  <si>
    <t xml:space="preserve">  SO 14-19-07</t>
  </si>
  <si>
    <t>Železniční most v ev. km 77,718</t>
  </si>
  <si>
    <t>SO 14-19-07</t>
  </si>
  <si>
    <t>`1: příloha 4   
2: 22,765*6,65+0,64*15,38*2`</t>
  </si>
  <si>
    <t>1: příloha 9; 35,17*40,0</t>
  </si>
  <si>
    <t>1: přebytek výkopu; 171,074*1,8</t>
  </si>
  <si>
    <t>1: viz položka 96613A; 9,853*2,49</t>
  </si>
  <si>
    <t>1: přebytek výkopu; 171,074</t>
  </si>
  <si>
    <t>1: příloha 4, obsyp drenáže mezerovitým betonem; 0,157*2*6,66</t>
  </si>
  <si>
    <t>1: příloha 4, betonová čela pro čištění a výtok drenáže; 4*0,35</t>
  </si>
  <si>
    <t>333325</t>
  </si>
  <si>
    <t>MOSTNÍ OPĚRY A KŘÍDLA ZE ŽELEZOVÉHO BETONU DO C30/37</t>
  </si>
  <si>
    <t>1: příloha 5, bet. křídla; 1,66*1,86*4</t>
  </si>
  <si>
    <t>333365</t>
  </si>
  <si>
    <t>VÝZTUŽ MOSTNÍCH OPĚR A KŘÍDEL Z OCELI 10505, B500B</t>
  </si>
  <si>
    <t>1: výztuž křídel; 8,39921*0,20</t>
  </si>
  <si>
    <t>1: příloha 4, zásyp; 12,103*7,93</t>
  </si>
  <si>
    <t>1: příloha 5, nová žel. deska vč. říms; 4,23*14</t>
  </si>
  <si>
    <t>1: příloha 6, nová žel. deska vč. říms; 8,39921*1,15</t>
  </si>
  <si>
    <t>1: příloha 4, podkladní beton C16/20, pod deskou; 7,13*0,1*14   
2: příloha 4, podkladní beton C16/20, pod drenáží; 0,81*2*6,66</t>
  </si>
  <si>
    <t>1: příloha 4, mezerovitý beton pod deskou; 0,542*2*(14+1+1)</t>
  </si>
  <si>
    <t>1: příloha 4, tvrdá ochrana izolace (SVI 1a)   
2: (8,34*14+(2,33+3,25)*6,68)*0,05</t>
  </si>
  <si>
    <t>1: příloha 4, 5.3 a 6.2, výztuž tvrdé ochrany izolace (SVI 1a), kari síť 4 - 100 x 100 mm   
2: (8,34*14+(2,33+3,25)*6,68)*0,00198*1,2</t>
  </si>
  <si>
    <t>1: příloha 4, izolace (SVI 1a) na roznášecí desce; 8,34*14+(2,33+3,25)*6,68</t>
  </si>
  <si>
    <t>1: příloha 4, izolace (SVI 2); 8,05*2+2,4*(1,785*2+1,8*2)</t>
  </si>
  <si>
    <t>1: příloha 4, poloděrovaná drenáž DN150, vč. betonových výtoků (2 ks); 7,145*2</t>
  </si>
  <si>
    <t>1: příloha 4; 11,1*2</t>
  </si>
  <si>
    <t>1: příloha 4   
2: římsa; (13,48+13,5)*0,6*0,2   
3: poprsní zdi; 0,235*2*13,5</t>
  </si>
  <si>
    <t xml:space="preserve">  SO 14-19-08</t>
  </si>
  <si>
    <t>Železniční most v ev. km 78,290</t>
  </si>
  <si>
    <t>SO 14-19-08</t>
  </si>
  <si>
    <t>`1: příloha 4   
2: plocha podélnéo řezu výkopu x šířka mezi římsami; 30,4116*7,328`</t>
  </si>
  <si>
    <t>1: přebytek výkopu; (30,4116*7,328+1,2)*1,8</t>
  </si>
  <si>
    <t>1: příloha 4   
2: rýha pro betonový práh (na konci skluzu); 1,25*0,6*0,8*2</t>
  </si>
  <si>
    <t>1: přebytek výkopu; 30,4116*7,328+1,2</t>
  </si>
  <si>
    <t>1: příloha 4, obsyp drenáže mezerovitým betonem; 0,1162*(8,477+8,475)</t>
  </si>
  <si>
    <t>261513</t>
  </si>
  <si>
    <t>VRTY PRO KOTVENÍ A INJEKTÁŽ TŘ V NA POVRCHU D DO 25MM</t>
  </si>
  <si>
    <t>1: příloha 5; 40*0,2</t>
  </si>
  <si>
    <t>1: příloha 4   
2: betonový práh (na konci skluzu); 2*(1,25*0,8*0,6)   
3: podbetonování říms na konci desky; 0,34*0,55*2+0,34*0,6*2   
4: příloha 4, betonová čela pro čištění a výtok drenáže; 4*0,35</t>
  </si>
  <si>
    <t>285393</t>
  </si>
  <si>
    <t>DODATEČNÉ KOTVENÍ VLEPENÍM BETONÁŘSKÉ VÝZTUŽE D DO 20MM DO VRTŮ</t>
  </si>
  <si>
    <t>1: příloha 5; 40</t>
  </si>
  <si>
    <t>`1: příloha 4   
2: plocha podélnéo řezu výkopu (pod rozhraním SO) x šířka mezi římsami; 8,5373*7,328`</t>
  </si>
  <si>
    <t>1: příloha 5, roznášecí deska; 19</t>
  </si>
  <si>
    <t>1: příloha 5, výztuž roznášecí desky; 3,5981</t>
  </si>
  <si>
    <t>1: příloha 4, podkladní beton C8/10, pod roznášecí deskou; (0,3696+0,3557)*5,85</t>
  </si>
  <si>
    <t>1: příloha 4, výplňový beton C16/20, mezi klenbou a deskou; 1,0626*5,85</t>
  </si>
  <si>
    <t>1: příloha 6, výztuž podkladního betonu pod drenáží, kari síť 8 - 100 x 100 mm; (19,694+19,666)*2*0,0079*1,2</t>
  </si>
  <si>
    <t>1: příloha 4 a 6, tvrdá ochrana izolace (SVI 1)   
2: na římsách - řez A-A; 0,75*(10,148+10,167)*0,05   
3: na roznášecí desce - řez A-A;( 0,3*(10,148+10,167)+47,9*1,00125+(1,205+1,426+1,357+1,278)*1,118)*0,05   
4: izolace podkladního betonu rubové drenáže; (0,035+0,091)*(8,477+8,475)</t>
  </si>
  <si>
    <t>1: příloha 4, 5.3 a 6.2, výztuž tvrdé ochrany izolace (SVI 1a), kari síť 4 - 100 x 100 mm   
2: na římsách - řez A-A; 0,75*(10,148+10,167)*0,00198*1,2   
3: na roznášecí desce - řez A-A;( 0,3*(10,148+10,167)+47,9*1,00125+(1,205+1,426+1,357+1,278)*1,118)*0,00198*1,2   
4: izolace podkladního betonu rubové drenáže; (19,694+19,666)*0,00198*1,2</t>
  </si>
  <si>
    <t>1: příloha 4, vyrovnávací stěrka tl. 40 mm; (5,564+5,36)/2*2,009</t>
  </si>
  <si>
    <t>1: příloha 4 a 6, izolace (SVI 1) na roznášecí desce   
2: na římsách - řez A-A; (0,75+0,2)*(10,148+10,167)+(0,3023+0,3097)*2   
3: na roznášecí desce - řez A-A; 0,3*(10,148+10,167)+47,9*1,00125+(1,205+1,426+1,357+1,278)*1,118+0,2*(5,795+5,794)+(0,2765+0,2723)*2   
4: izolace podkladního betonu rubové drenáže; 19,694+19,666</t>
  </si>
  <si>
    <t>1: příloha 4 a 6, izolace (SVI 2) na římsách   
2: na římsách - řez A-A; 0,3*2*(10,148+10,167)</t>
  </si>
  <si>
    <t>1: příloha 4 a 6, separace na rubu klenby; (5,564+5,36)/2*2,009</t>
  </si>
  <si>
    <t>1: příloha 4 a 6, poloděrovaná drenáž DN150; 10,7+10,5</t>
  </si>
  <si>
    <t>931183</t>
  </si>
  <si>
    <t>VÝPLŇ DILATAČNÍCH SPAR Z POLYSTYRENU TL 30MM</t>
  </si>
  <si>
    <t>1: příloha 6, mezi římsami a roznášecí deskou; (0,41+0,665)/2*10,148+(0,445+0,703)/2*10,167</t>
  </si>
  <si>
    <t>931242</t>
  </si>
  <si>
    <t>VLOŽKA DILAT SPAR Z PRYŽ PÁSŮ ŠÍŘ DO 400MM PROFIL TL DO 7MM</t>
  </si>
  <si>
    <t>1: příloha 6, těsnící pás mezi římsami a roznášecí deskou; 10,148+10,167</t>
  </si>
  <si>
    <t>1: příloha 6, konec SVI 1 na římsách; 10,148+10,167</t>
  </si>
  <si>
    <t>1: příloha 4 a 6, na římsách; 10,148+10,167   
2: příloha 4 a 6, podél koncové příčné hrany roznášecí desky; 1,275*4+5,795+5,794</t>
  </si>
  <si>
    <t>1: příloha 4; (3,5+3,1)*1,2*1,2</t>
  </si>
  <si>
    <t>1: příloha 4   
2: římsy; (0,55+0,75)*2*(10,148+10,167)</t>
  </si>
  <si>
    <t xml:space="preserve">  SO 14-19-09</t>
  </si>
  <si>
    <t>Železniční most v ev. km 78,551</t>
  </si>
  <si>
    <t>SO 14-19-09</t>
  </si>
  <si>
    <t>1: zábradlí, příloha 8.1;1666</t>
  </si>
  <si>
    <t>1: výkopy OP1 a OP2, příloha 4.1, 4.2, 4.3, 4.4; 2*(21,5*6,3+2*3,9*8,9)*1,8</t>
  </si>
  <si>
    <t>1: viz položka 96615A; 3,958*2,2 – prostý beton  
2: viz položka 96616A; 2,7*4,6*1,1*2,4 – železobeton</t>
  </si>
  <si>
    <t>1: viz položka 96613A; 18,94*2,49</t>
  </si>
  <si>
    <t>13173</t>
  </si>
  <si>
    <t>1: výkopy OP1 a OP2, příloha 4.1, 4.2, 4.3, 4.4; 2*(21,5*6,3+2*3,9*8,9)</t>
  </si>
  <si>
    <t>1: obetonování příčné drenáže, příloha 4.1, 4.2, 4.3, 4.4; 0,2*9*2</t>
  </si>
  <si>
    <t>227831</t>
  </si>
  <si>
    <t>MIKROPILOTY KOMPLET D DO 150MM NA POVRCHU</t>
  </si>
  <si>
    <t>1: mikropiloty OP1, příloha 5; 8*7,6   
2: mikropiloty OP2, příloha 5; 8*7,6</t>
  </si>
  <si>
    <t>1: vrty pod základovou spáru OP1+OP2, příloha 5; 64+16*2*4</t>
  </si>
  <si>
    <t>1: vrty dříkem a základem OP1, příloha 5; 8*4,1   
2: vrty dříkem a základem OP1, příloha 5; 8*4,1</t>
  </si>
  <si>
    <t>26154</t>
  </si>
  <si>
    <t>VRTY PRO KOTVENÍ, INJEKTÁŽ A MIKROPILOTY NA POVRCHU TŘ. V D DO 200MM</t>
  </si>
  <si>
    <t>1: vrty zainjektovaným dříkem a základem OP1, příloha 5; 8*4,1   
2: vrty zainjektovaným dříkem a základem OP2, příloha 5; 8*4,1   
3: převrtání sloupu TI OP1 včetně dříku a základu, příloha 5; 8*(4,1+3)   
4: převrtání sloupu TI OP2 včetně dříku a základu, příloha 5; 8*(4,1+3)</t>
  </si>
  <si>
    <t>288261</t>
  </si>
  <si>
    <t>TRYSK INJEKTÁŽ D SLOUPU DO 600MM DL VRTU DO 14M NA POVRCHU</t>
  </si>
  <si>
    <t>1: sloup TI OP1, příloha 5; 8*PI*0,8*2/4*4*1,1  
2: sloup TI OP2, příloha 5; 8*PI*0,8*2/4*4*1,1</t>
  </si>
  <si>
    <t>R288261</t>
  </si>
  <si>
    <t>TRYSK INJEKTÁŽ D SLOUPU DO 800MM DL VRTU DO 14M NA POVRCHU</t>
  </si>
  <si>
    <t>1: sloup TI OP1 + OP2, příloha 5; (16*0,4*2*PI)*4</t>
  </si>
  <si>
    <t>1: římsy na křídle OP1, příloha 6.1; 3,9   
2: římsy na křídle OP2, příloha 6.1; 3,9   
3: římsy na NK, příloha 6.1; 9,3</t>
  </si>
  <si>
    <t>1: římsy na křídle OP1, příloha 6.2; 3,9*0,240   
2: římsy na křídle OP2, příloha 6.2; 3,9*0,240   
3: římsy na NK, příloha 6.2; 9,3*0,240</t>
  </si>
  <si>
    <t>1: úložný práh OP1, příloha 6.1; 22,6   
2: úložný práh OP2, příloha 6.1; 22,6</t>
  </si>
  <si>
    <t>1: úložný práh OP1, příloha 6.2; 22,6*0,120   
2: úložný práh OP2, příloha 6.2; 22,6*0,120</t>
  </si>
  <si>
    <t>280.140000=280.140 [A]</t>
  </si>
  <si>
    <t>1: NK, příloha 7.1; 48,9</t>
  </si>
  <si>
    <t>1: NK, příloha 7.2; 48,9*0,140</t>
  </si>
  <si>
    <t>42417</t>
  </si>
  <si>
    <t>MOSTNÍ NOSNÍKY Z OCELI</t>
  </si>
  <si>
    <t>1: NK, příloha 7.3; 27,9</t>
  </si>
  <si>
    <t>1: pod drenáží, příloha 4.1, 4.2, 4.3, 4.4;2*0,6*9   
2: pod žlabovkami a vyústění drenáže, příloha 4.1, 4.2, 4.3, 4.4; 2*5*0,6*0,20+2*0,2   
3: pod dlažbou kuželů 30%, příloha 4.1, 4.2, 4.3, 4.4; 0,3*4*(pi*4*7/4)*0,15</t>
  </si>
  <si>
    <t>1: ochrana izolace - vodorovná plocha křídel OP1 a OP2, příloha 8.2; 20*0,05   
2: pod přechodovou deskou OP1 a OP2, příloha 4.1, 4.2, 4.3, 4.4; 2*1,4*4,6</t>
  </si>
  <si>
    <t>1: Kari síť ochrany izolace, příloha 8.2; 0,00198*20   
2: Kari síť podkladního betonu, příloha 8.2; 2*2*0,00198*4,6*4,6</t>
  </si>
  <si>
    <t>45747</t>
  </si>
  <si>
    <t>VYROVNÁVACÍ A SPÁD VRSTVY Z MALTY ZVLÁŠTNÍ (PLASTMALTA)</t>
  </si>
  <si>
    <t>1: do ozubu, příloha 8.2; 2*0,02*4,2</t>
  </si>
  <si>
    <t>1: oprava stávajících kuželů 30%, příloha 4.1, 4.2, 4.3, 4.4; 0,3*4*(pi*4*7/4)*0,2</t>
  </si>
  <si>
    <t>575C31</t>
  </si>
  <si>
    <t>LITÝ ASFALT MA IV (OCHRANA MOSTNÍ IZOLACE) 8 TL. 30MM</t>
  </si>
  <si>
    <t>1: SVI 1b - ochrana izolace, příloha 8.2, ; 115*1,1</t>
  </si>
  <si>
    <t>1: spárování stávajících opěr OP1 a OP2, příloha 4.1, 4.2, 4.3, 4.4; 2*(3*(4,6+2*1,5))   
2: spárování stávajících kuželů, příloha 4.1, 4.2, 4.3, 4.4; 4*(pi*4*7/4)</t>
  </si>
  <si>
    <t>R711001-2091b</t>
  </si>
  <si>
    <t>IZOLACE SVI 1b</t>
  </si>
  <si>
    <t>1: SVI 1b , příloha 8.2, ; 115*1,1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</si>
  <si>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DVOUPÁSOVÁ IZOLACE PROTI STÉKAJÍCÍ VODĚ Z MODIFIKOVANÉHO ASFALTU, PLNOPLOŠNĚ SPOJENÁ S PODKLADEM,      
2) OCHRANNÁ VRSTVA - TVRDÁ, LITÝ ASFALT *)</t>
  </si>
  <si>
    <t>1: SVI 2 , příloha 8.2, ; (2*2*5,2*2,8+2*0,7*14,1+2*1*3,8)*1,1</t>
  </si>
  <si>
    <t>R711001-2095d</t>
  </si>
  <si>
    <t>IZOLACE SVI 5d</t>
  </si>
  <si>
    <t>1: SVI 1b , příloha 8.2, ; 2*15,5*1,1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</si>
  <si>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OCHRANNÁ VRSTVA - MĚKKÁ, NETKANÁ GEOTEXTILIE DLE SVI</t>
  </si>
  <si>
    <t>783</t>
  </si>
  <si>
    <t>Nátěry</t>
  </si>
  <si>
    <t>78314</t>
  </si>
  <si>
    <t>PROTIKOROZ OCHRANA OCEL KONSTR NÁSTŘIKEM METALIZACÍ</t>
  </si>
  <si>
    <t>1: NK, příloha 7.3; 117</t>
  </si>
  <si>
    <t>78381</t>
  </si>
  <si>
    <t>NÁTĚRY BETON KONSTR TYP S1 (OS-A)</t>
  </si>
  <si>
    <t>1: hydrofobizační nátěr NK, příloha 4.1, 4.2, 4.3, 4.4; 2*3*14,1+2*(2*2+4,6)*0,5   
2: hydrofobizační nátěr OP1 a OP2, příloha 4.1, 4.2, 4.3, 4.4; 2*(2*3*5,3+(2*2+4,6)*1)   
3: hydrofobizační nátěr stávajících opěr OP1 a OP2, příloha 4.1, 4.2, 4.3, 4.4; 2*(3*(4,6+2*1,5))</t>
  </si>
  <si>
    <t>875342</t>
  </si>
  <si>
    <t>POTRUBÍ DREN Z TRUB PLAST DN DO 200MM DĚROVANÝCH</t>
  </si>
  <si>
    <t>1: drenážní trubky OP1 a OP2; příloha 4.1; 2*10</t>
  </si>
  <si>
    <t>91916</t>
  </si>
  <si>
    <t>ŘEZÁNÍ KAMENNÝCH KONSTRUKCÍ</t>
  </si>
  <si>
    <t>1: řezání lícového zdiva OP1 a OP2; 2*(0,5*(2*3+4,6))</t>
  </si>
  <si>
    <t>1: spára v římse na NK, příloha 8.2; 4*0,15</t>
  </si>
  <si>
    <t>1: spára v římse mezi NK a opěrou, příloha 8.2; 4*0,15</t>
  </si>
  <si>
    <t>931232</t>
  </si>
  <si>
    <t>VÝPLŇ DILATAČNÍCH SPAR Z PRYŽOVÝCH PÁSŮ ŠÍŘKY DO 200MM PROFILOVANÝCH TL DO 7MM</t>
  </si>
  <si>
    <t>1: elastomerový těsnící pás pro ukončení spáry, příloha 8.2; 8*2</t>
  </si>
  <si>
    <t>1: elastomerový těsnící pás vnější, příloha 8.2; 4*0,5+4*2,6</t>
  </si>
  <si>
    <t>931337</t>
  </si>
  <si>
    <t>TĚSNĚNÍ DILATAČ SPAR POLYURETAN TMELEM PRŮŘ PŘES 800MM2</t>
  </si>
  <si>
    <t>1: těsnící tmel, příloha 8.2; 2*(12,5+3,8)</t>
  </si>
  <si>
    <t>1: žlabovky pro drenáž OP1 a OP2, příloha 4.1; 2*5</t>
  </si>
  <si>
    <t>1: měřící body bludných proudů, příloha 1 ; 4*1,25</t>
  </si>
  <si>
    <t>1: stávající opěry, příloha 4.1, 4.2, 4.3, 4.4; 2*(4,6*2,6+2*2,8)   
2: stávající kužele, příloha 4.1, 4.2, 4.3, 4.4; 4*(pi*4*7/4)</t>
  </si>
  <si>
    <t>938452</t>
  </si>
  <si>
    <t>OČIŠTĚNÍ ZDIVA OTRYSKÁNÍM NA SUCHO KŘEMIČ PÍSKEM</t>
  </si>
  <si>
    <t>1: stávající opěry, příloha 4.1, 4.2, 4.3, 4.4; 2*(4,6*2,6+2*2,8)</t>
  </si>
  <si>
    <t>938652</t>
  </si>
  <si>
    <t>OČIŠTĚNÍ OCEL KONSTR OTRYSKÁNÍM NA SUCHO KŘEMIČ PÍSKEM</t>
  </si>
  <si>
    <t>1: otryskání NK, příloha 7.3; 263</t>
  </si>
  <si>
    <t>R93115</t>
  </si>
  <si>
    <t>VÝPLŇ DILATAČ SPAR Z ELEKTROIZOLAČNÍCH DESEK TL DO 20MM</t>
  </si>
  <si>
    <t>1: do ozubu, příloha 8.2; 2*0,005*4,2</t>
  </si>
  <si>
    <t>položka zahrnuje dodávku a osazení předepsaného materiálu, očištění ploch spáry před úpravou, očištění okolí spáry po úpravě</t>
  </si>
  <si>
    <t>1: vlys na římse, příloha 1; 2</t>
  </si>
  <si>
    <t>1: oprava stávajících kuželů 30%, příloha 4.1, 4.2, 4.3, 4.4; 0,3*4*(pi*4*7/4)*0,2   
2: ubourání OP1, příloha 4.1, 4.2, 4.3, 4.4; 2,7*4,6*1,1</t>
  </si>
  <si>
    <t>1: pod dlažbou kuželů 30%, příloha 4.1, 4.2, 4.3, 4.4; 0,3*4*(pi*4*7/4)*0,15</t>
  </si>
  <si>
    <t>1: ubourání OP2, příloha 4.1, 4.2, 4.3, 4.4; 2,7*4,6*1,1</t>
  </si>
  <si>
    <t>1: demontáž stávající nosné konstrukce včetně zábradlí, příloha 1; 17*1,1</t>
  </si>
  <si>
    <t xml:space="preserve">  SO 14-19-10</t>
  </si>
  <si>
    <t>Železniční most v ev. km 79,123</t>
  </si>
  <si>
    <t>SO 14-19-10</t>
  </si>
  <si>
    <t>R029431</t>
  </si>
  <si>
    <t>OSTATNÍ POŽADAVKY - podrobná prohlídka OK</t>
  </si>
  <si>
    <t>1: podrobná prohlídka v rozsahu předpisu SŽDC (ČD) S 5 Správa mostních objektů s rozšířením o zjištění korozního oslabení jednotlivých prvků mostovky vč. styčníků nosníku; 1</t>
  </si>
  <si>
    <t>mostovka; vč. kompletní výstupní zprávy</t>
  </si>
  <si>
    <t>1: Reprofilace svahových kuželů - obnovení dlažby, odměřeno z výkresu, příloha č.3; 0,30*4*12*0,15*2,2</t>
  </si>
  <si>
    <t>1: viz položka 543211R; 2,6*0,26*0,24*0,900</t>
  </si>
  <si>
    <t>1: Reprofilace svahových kuželů - obnovení dlažby, odměřeno z výkresu, příloha č.3; 0,30*4*12*0,2*2,49</t>
  </si>
  <si>
    <t>1: viz položka 543211; 8*2,6*0,15*0,3*0,900</t>
  </si>
  <si>
    <t>1: odstranění křovin u kuželů, příloha č.3; 4*12</t>
  </si>
  <si>
    <t>1: příloha 3, injektáž dříků a základů opěr ; 2*7,2*4,5*0,2</t>
  </si>
  <si>
    <t>1: příloha 3, vrt dl. 1,5; 2*45*1,5</t>
  </si>
  <si>
    <t>1: Reprofilace svahových kuželů - obnovení dlažby, odměřeno z výkresu, příloha č.3; 0,30*4*12*0,15</t>
  </si>
  <si>
    <t>1: Reprofilace svahových kuželů - obnovení dlažby, odměřeno z výkresu, příloha č.3; 0,30*4*12*0,2</t>
  </si>
  <si>
    <t>R42840-209pcs</t>
  </si>
  <si>
    <t>MOSTNÍ LOŽISKA Z OCELI (OCELOLITINY) - SANACE LOŽISEK</t>
  </si>
  <si>
    <t>1: sanace ložisek, příloha č.1; 4*1</t>
  </si>
  <si>
    <t>příprava pracoviště, přenášení potřebného materiálu a prostředků v rámci pracoviště      
– přípravu, očistění a úpravy úložných ploch, vč.potřebného lešení       
– PKO, injektáž, materiál pro zálivku a podlití ložisek      
– všechny potřebné pomůcky, stroje, nářadí a pomocný materiál, lešení      
– zalití a výplně spar      
– nastavení ložisek  Viz : TKP kap. 21, TNŽ 73 6277, ČSN EN 10204, ČSN 73 2601</t>
  </si>
  <si>
    <t>Zřízení drážního svršku</t>
  </si>
  <si>
    <t>1: kolejové lože mezi křídly opěr - viz. příloha č.3; 2*2*5*0,5</t>
  </si>
  <si>
    <t>1: kolejové lože mezi křídly opěr - viz. příloha č.3; 0,1*2*2*5*0,5</t>
  </si>
  <si>
    <t>1: viz. příloha č.3; 14</t>
  </si>
  <si>
    <t>543211</t>
  </si>
  <si>
    <t>VÝMĚNA JEDNOTLIVÉHO PRAŽCE DŘEVĚNÉHO, UPEVNĚNÍ TUHÉ</t>
  </si>
  <si>
    <t>1: výměna pražců, viz. příloha č.3; 4+4</t>
  </si>
  <si>
    <t>VÝMĚNA JEDNOTLIVÉ MOSTNICE DŘEVĚNÉ, UPEVNĚNÍ TUHÉ</t>
  </si>
  <si>
    <t>1: výměna mostnic a pozednic, viz. příloha č.3; 16</t>
  </si>
  <si>
    <t>1. Položka obsahuje:     
 – dodávku a uložení vyměňovaného materiálu, ať nového, regenerovaného nebo vyzískaného     
 – doplnění podložek, spojkových šroubů, svěrkových šroubů, matic a dvojitých pružných kroužků apod.     
 – naložení a odvoz demontovaného materiálu do skladu nebo na likvidaci     
 – příplatky za ztížené podmínky při práci v koleji, např. překážky po stranách koleje, práci v tunelu ap.     
2. Položka neobsahuje:     
 – poplatek za likvidaci odpadů (nacení se dle SSD 0)     
3. Způsob měření:     
Udává se počet kusů kompletní konstrukce nebo práce.</t>
  </si>
  <si>
    <t>R52C940-1</t>
  </si>
  <si>
    <t>S49 V ZÁKLADNÍ DÉLCE - ROZDĚLENÍ "E", STYKOVANOU, NA MOSTNICˇICH, PODKLADNICOVÉ TUHÉ UPEVNĚNÍ, - V OSE PŘEDPOKLÁDANÉ KOLEJE, užitá kolejnice</t>
  </si>
  <si>
    <t>Zřízení koleje ze součástí železničního svršku tvaru S 49 přímo v místě jejího zřízení.Montáž koleje ze součástí železničního svršku uvedených typů pro normální rozchod kolejí (1435 mm), přímo v místě bez použití pokladačů a kolejových jeřábů, sespojkování kolejových polí bez jejich svaření, upevnění mostnic a pozednic k nosné ocelové konstrukci a opěrám. Položka zahrnuje i příplatky za ztížené podmínky vyskytující se při zřízení koleje (např. za překážky na straně koleje, práci v tunelu). Zařízení staveniště se předpokládá do 5 km od místa zřízení koleje. Položka zahrnuje náklady na dodávku upevňovadel a drobného kolejiva pro kolejnice uvedeného typu, včetně daného typu mostnic a pozednic. Mostnice (92 ks, 240x240x2400 mm), pozednice (2 ks, 240x240x2400 mm). Podkladnice žebrové S4M.     
Přesné rozdělení pražců bude provedeno dle výkresové dokumentace, rozdělení "E" je orientační.</t>
  </si>
  <si>
    <t>Demontáž drážního svršku</t>
  </si>
  <si>
    <t>965021</t>
  </si>
  <si>
    <t>ODSTRANĚNÍ KOLEJOVÉHO LOŽE A DRÁŽNÍCH STEZEK - ODVOZ NA SKLÁDKU</t>
  </si>
  <si>
    <t>1: do 19 km; 10,0*19</t>
  </si>
  <si>
    <t>R965303</t>
  </si>
  <si>
    <t>DEMONTÁŽE KOLEJE NA MOSTNICÍCH V OSE DO SOUČÁSTÍ, ODVOZ</t>
  </si>
  <si>
    <t>1: viz. příloha č.3; 9</t>
  </si>
  <si>
    <t>Popis činností : Demontáž koleje, resp. kolejového rozvětvení v místě rozebrání koleje do součástí. Položka obsahuje : Uvolnění kolejového roštu z nosné ocelové konstrukce, odstranění kolejnicových propojek a uzemnění, případné rozřezání kolejového roštu, úplné rozebrání koleje v místě demontáže koleje do jednotlivých součástí, jejich hrubé očištění a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</si>
  <si>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R965304</t>
  </si>
  <si>
    <t>DEMONTÁŽE KOLEJE NA DŘEVĚNÝCH PRAŽCÍCH V OSE DO SOUČÁSTÍ, ODVOZ</t>
  </si>
  <si>
    <t>1: viz. příloha č.3; 2*2,5</t>
  </si>
  <si>
    <t>Popis činností : Demontáž koleje, resp. kolejového rozvětvení v místě rozebrání koleje do součástí. Položka obsahuje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</si>
  <si>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1: sanace betonových ploch, viz. příloha č.3; (2*(4,5+3,5*5,5+4,5+3,5))*0,2</t>
  </si>
  <si>
    <t>1: hloubkové spárování kamenných opěr OP1 a OP2, viz. příloha č.3; 2*(3+3,5*4,5+3)</t>
  </si>
  <si>
    <t>1: montáž podlahových plechů, viz příloha č.3; 50*0,006*7,850</t>
  </si>
  <si>
    <t>R76799-209pc3</t>
  </si>
  <si>
    <t>OSTATNÍ KOVOVÉ DOPLŇK KONSTRUKCE DODÁVKA A MONTÁŽ - ocel na případné opravy</t>
  </si>
  <si>
    <t>1: cca 10 % z celkové tonáže oceli; 10*0,1</t>
  </si>
  <si>
    <t>– vč. montáže nových částí, demontáže poškozených částí; nýtování; PKO</t>
  </si>
  <si>
    <t>1: nátěr NK + zábradlí na spodní stavbě, nátěrová plocha oceli převzata z EVISYS;140*1,1</t>
  </si>
  <si>
    <t>1: povrch kamenných opěr OP1 a OP2, viz. příloha č.3; 2*(3+3,5*4,5+3)</t>
  </si>
  <si>
    <t>1: povrch betonových ploch, viz. příloha č.3; 2*(4,5+3,5*5,5+4,5+3,5)</t>
  </si>
  <si>
    <t>R938652-209p</t>
  </si>
  <si>
    <t>OČIŠTĚNÍ OCEL KONSTR OTRYSKÁNÍM NA SUCHO STRUSKOVÝM ABRAZIVEM</t>
  </si>
  <si>
    <t>položka zahrnuje očištění předepsaným způsobem včetně odklizení vzniklého odpadu</t>
  </si>
  <si>
    <t>1: demontáž podlahových plechů, viz příloha č.3; 50*0,006*7,850</t>
  </si>
  <si>
    <t xml:space="preserve">  SO 14-19-11</t>
  </si>
  <si>
    <t>Železniční most v ev. km 81,790</t>
  </si>
  <si>
    <t>SO 14-19-11</t>
  </si>
  <si>
    <t>`1: příloha 8   
2: díl 1; 176,4   
3: díl 2; 336,2   
4: díl 3; 195,6`</t>
  </si>
  <si>
    <t>1: přebytek výkopu; 95,867*1,8</t>
  </si>
  <si>
    <t>1: viz položka 114158; 27,230*2,49</t>
  </si>
  <si>
    <t>1: viz položka 97817; 83,173*0,0045</t>
  </si>
  <si>
    <t>11415</t>
  </si>
  <si>
    <t>ODSTRAN DLAŽEB VODNÍCH KORYT Z LOM KAM NA MC VČET PODKL</t>
  </si>
  <si>
    <t>1: příloha 4, odstranění odláždění svahu za křídlem   
2: směr SP - P; 5,75*4,62/2*0,35   
3: směr SP - L; 5,04*2,97*0,35/2   
4: směr T - P; 5,75*4,875*0,35   
5: směr T - L; 5,98*4,85*0,35</t>
  </si>
  <si>
    <t>1: příloha 4   
2: na mostě; 14,4*3,85   
3: výkopy pro rozšíření násypu   
4: 2,062*7,7   
5: 1,295*4,7   
6: 2,67*4,75   
7: 1,41*4,1</t>
  </si>
  <si>
    <t>1: přebytek výkopu; 95,867</t>
  </si>
  <si>
    <t>1: příloha 4, úprava pláně pro nový násyp; 19,74+11,598+7,97+9,85</t>
  </si>
  <si>
    <t>1: příloha 6, drenážní beton kolem poloděrované drenáže, ručně kladený; 0,163*3,7*2</t>
  </si>
  <si>
    <t>1: jádrový vrt fi 200mm; 1,55</t>
  </si>
  <si>
    <t>1: jádrový vrt fi 240mm; 1,55</t>
  </si>
  <si>
    <t>1: příloha 4, koncový práh dlažby   
2: pod mostem - vtok; 0,3*0,6*3,68   
3: výtok; 0,3*0,6*4,28   
4: pro odlážení svahu za křídlem; 0,3*0,6*(7,77+4,69+4,72+4,15)</t>
  </si>
  <si>
    <t>1: příloha 6, podkladní beton C16/20 pod drenáží; 0,162*2*3,7</t>
  </si>
  <si>
    <t>1: příloha 4   
2: podkladní beton odláždění svahu za křídlem; (13,744+62,060+10,709+23,187)*0,15   
3: podkladní beton kamenné spárované dlažby vč. otisku žlabu, koryta; (6,37*2,98+1*3,68+1*4,3)*0,15</t>
  </si>
  <si>
    <t>1: příloha 4 a 6; 9,52*3,7</t>
  </si>
  <si>
    <t>1: příloha 4   
2: odláždění svahu za křídlem; (13,744+62,060+10,709+23,187)*0,2   
3: kamenná spárovaná dlažba vč. otisku žlabu, koryta; (6,37*2,98+1*3,68+1*4,3)*0,2</t>
  </si>
  <si>
    <t>1: příloha 4, vyrovnávací stěrka tl. 40 mm   
2: rub - klenba; 5,38*3,81   
3: rub - poprsní zdi; (2,75+2,66)*(13,02+12)/2</t>
  </si>
  <si>
    <t>1: příloha 5   
2: beton - klenba - rub, S10; 5,99*3,85*0,85   
3: beton - klenba - líc, S10; 4,2*6,37*0,85   
4: beton - poprsní zdi - rub, S10; (14,4*2+1,25*11,6+1,33*12,64)*0,7   
5: beton - horní části čela, S10; (9,6+10,71)*0,7   
6: beton - římsy, S10; (12*(0,5+0,1+0,3)+13,02*(0,48+0,1+0,3))*0,2   
7: beton - čela, S10; (19,27+18,54)*0,2   
8: beton - DŘÍK OPĚRY, S10; (1,45+1,45)*6,37*0,85</t>
  </si>
  <si>
    <t>1: příloha 5   
2: beton - klenba - rub, S20; 5,99*3,85*0,15   
3: beton - klenba - líc, S20; 4,2*6,37*0,15   
4: beton - poprsní zdi - rub, S20; (14,4*2+1,25*11,6+1,33*12,64)*0,15   
5: beton - horní části čela, S20; (9,6+10,71)*0,15   
6: beton - římsy, S20; (12*(0,5+0,1+0,3)+13,02*(0,48+0,1+0,3))*0,4   
7: beton - čela, S20; (19,27+18,54)*0,4   
8: beton - DŘÍK OPĚRY, S20; (1,45+1,45)*6,37*0,15</t>
  </si>
  <si>
    <t>1: příloha 5   
2: beton - poprsní zdi - rub, S30; (14,4*2+1,25*11,6+1,33*12,64)*0,15   
3: beton - horní části čela, S20; (9,6+10,71)*0,15   
4: beton - římsy, S20; (12*(0,5+0,1+0,3)+13,02*(0,48+0,1+0,3))*0,4</t>
  </si>
  <si>
    <t>1: příloha 5   
2: beton - klenba - rub, V; 5,99*3,85*0,05   
3: beton - klenba - líc, V; 4,2*6,37*0,05   
4: beton - poprsní zdi - rub, V; (14,4*2+1,25*11,6+1,33*12,64)*0,15   
5: beton - horní části čela, V; (9,6+10,71)*0,15   
6: beton - římsy, V; (12*(0,5+0,1+0,3)+13,02*(0,48+0,1+0,3))*0,3</t>
  </si>
  <si>
    <t>62661</t>
  </si>
  <si>
    <t>INJEKTÁŽ TRHLIN UZAVÍRACÍ</t>
  </si>
  <si>
    <t>1: ošetření trhliny - injektáž; 48,9*0,45</t>
  </si>
  <si>
    <t>62662</t>
  </si>
  <si>
    <t>INJEKTÁŽ TRHLIN TĚSNÍCÍ</t>
  </si>
  <si>
    <t>1: ošetření trhliny - injektáž; 48,9*0,55</t>
  </si>
  <si>
    <t>1: příloha 6; 9,78*3,7</t>
  </si>
  <si>
    <t>1: příloha 6; 22,22*2</t>
  </si>
  <si>
    <t>1: příloha 6; (0,8+0,8+0,45+0,17)*2*3,8</t>
  </si>
  <si>
    <t>1: příloha 6, nerezová průchodka tr. 219/6mm; 1,55+0,3+0,1</t>
  </si>
  <si>
    <t>1: příloha 6, poloděrovaná drenáž DN150; 6,45*2</t>
  </si>
  <si>
    <t>919131</t>
  </si>
  <si>
    <t>ŘEZÁNÍ BETONOVÝCH KONSTRUKCÍ TL DO 50MM</t>
  </si>
  <si>
    <t>1: ošetření trhliny - proříznutí; 35,2</t>
  </si>
  <si>
    <t>1: ošetření dilatačních spár - líc; (2,5+0,1+0,3+0,5+0,3)*4   
2: ošetření dilatačních spár - rub; 2,8*4   
3: ošetření pracovních spár ; 47,9   
4: ošetření trhliny -vyplnění trvale pružným tmelem; 35,2</t>
  </si>
  <si>
    <t>1: příloha 5   
2: beton - klenba - rub; 5,99*3,85   
3: beton - klenba - líc; 4,2*6,37   
4: beton - poprsní zdi - rub; 14,4*2+1,25*11,6+1,33*12,64   
5: beton - horní části čela; 9,6+10,71   
6: beton - římsy; 12*(0,5+0,1+0,3)+13,02*(0,48+0,1+0,3)   
7: beton - čela; 19,27+18,54   
8: beton - DŘÍK OPĚRY; (1,45+1,45)*6,37</t>
  </si>
  <si>
    <t>1: rub -klenba; 5,99*3,85   
2: rub - poprsní zdi; 14,4*2+1,25*11,6+1,33*12,64</t>
  </si>
  <si>
    <t xml:space="preserve">  SO 14-19-12</t>
  </si>
  <si>
    <t>Železniční most v ev. km 82,079</t>
  </si>
  <si>
    <t>SO 14-19-12</t>
  </si>
  <si>
    <t>`1: příloha 8   
2: výkop pro drenáž (průměrná půdorysná plocha x průměrná hloubka); (60,791+41,111)/2*(2,0+1,6)/2+(90,233+45,444)/2*(2,6+1,85)/2   
3: výkop pro roznášecí desku (plocha v podélném řezu x průměrná šířka); 22,590*(10,8+7,7)/2   
4: výkop pro mezerovitý beton; 11,89*(5,855+5,861)`</t>
  </si>
  <si>
    <t>1: příloha 6.1; 1068,51</t>
  </si>
  <si>
    <t>1: přebytek výkopu; (590,913+2,024)*1,8</t>
  </si>
  <si>
    <t>1: viz položka 96615A; 0,924*2,4 – prostý beton  
2: viz položka 96616A; 2,190*2,4 – železobeton</t>
  </si>
  <si>
    <t>1: viz položka 96613A; 10,336*2,49</t>
  </si>
  <si>
    <t>1: viz položka 97817; 85,487*0,0045</t>
  </si>
  <si>
    <t>1: příloha 4   
2: rýha pro betonový práh (zakončení dlažby); (2,19+1,0+1,0+1,0)*0,5*(0,8-0,35)   
3: rýha pro betonový práh (na konci skluzu); 1,07*0,5*0,8*2</t>
  </si>
  <si>
    <t>1: přebytek výkopu; 590,913+2,024</t>
  </si>
  <si>
    <t>1: příloha 5.1; 52,8</t>
  </si>
  <si>
    <t>1: příloha 4, obsyp drenáže mezerovitým betonem; (0,6+1,0)/2*0,2*(14,2+15,9)</t>
  </si>
  <si>
    <t>1: příloha 5.1, vrty pro injektáž   
2: klenba; 98,3   
3: opěra Trutnov; 96,8   
4: opěra Stará Paka; 96,8   
5: pravé průčelí; 50,95   
6: levé průčelí; 63,8</t>
  </si>
  <si>
    <t>1: příloha 5.4, vrty pro kotvení klenbových věnců; 165,2</t>
  </si>
  <si>
    <t>1: příloha 4   
2: betonový práh (zakončení dlažby); (2,19+1,0+1,0+1,0)*0,5*(0,8-0,35)   
3: betonový práh (na konci skluzu); 1,07*0,5*0,8*2   
4: příloha 4, betonová čela pro čištění a výtok drenáže; 4*0,35</t>
  </si>
  <si>
    <t>1: příloha 5.4, kotevní tyče průměru 20 mm, dl. 6 m; 28</t>
  </si>
  <si>
    <t>1: geomříže vlevo i vpravo před a za nasazenou deskou, nad drenážemi; (5*2)*(3+3+5+5)</t>
  </si>
  <si>
    <t>1: příloha 5.2; 0,117*16,0*2</t>
  </si>
  <si>
    <t>1: příloha 5.3, (pol. 10, 12 (60 ks)); 383,33/1000</t>
  </si>
  <si>
    <t>1: příloha 4, přezdění čelní zdi nad klenbou; 8,930*0,2+4,822*0,2</t>
  </si>
  <si>
    <t>1: příloha 4, beton čelních zdí; 8,930*0,75+4,822*0,75</t>
  </si>
  <si>
    <t>`1: příloha 4, štěrkodrť nad roznášecí deskou (plocha v příčném řezu x délka); 6,901*16,0   
2: příloha 4, zásyp výkopu pro drenáž   
3: výkop pro drenáž (průměrná půdorysná plocha x průměrná hloubka); (60,791+41,111)/2*(2,0+1,6)/2+(90,233+45,444)/2*(2,6+1,85)/2   
4: odpočet podkladního betonu pod drenáží; -19,804   
5: odpočet mezerovitého betonu; -4,816   
6: odpočet tvrdé ochrany izolace pod drenáží; -2,318`</t>
  </si>
  <si>
    <t>1: příloha 5.2, roznášecí deska; (3,674+3,672)/2*8,0+(3,672+3,740)/2*8,0+(1,685+1,718)*0,05</t>
  </si>
  <si>
    <t>1: příloha 5.3, výztuž roznášecí desky (mimo říms); (11351,5-383,33)/1000</t>
  </si>
  <si>
    <t>1: příloha 4, podkladní beton C8/10, pod roznášecí deskou; 6,05*9,78*0,1*2</t>
  </si>
  <si>
    <t>1: příloha 4, výplňový beton C16/20, mezi klenbou a deskou; 0,876*9,78</t>
  </si>
  <si>
    <t>1: příloha 4.1   
2: pod novou dlažbou podél a vedle říms a nad skluzem; (60,127*0,15)*1,2   
3: odlážděné vývařiště; 0,532*0,15+(0,368+0,430)*0,15*1,2</t>
  </si>
  <si>
    <t>1: příloha 4   
2: pod drenáží; (14,2+15,9)*0,261+(18,193+29,600)*0,25</t>
  </si>
  <si>
    <t>1: příloha 4, 5.2 a 6.2, výztuž podkladního betonu pod drenáží, kari síť 8 - 100 x 100 mm; (41,105+50,480)*2*0,0079*1,2</t>
  </si>
  <si>
    <t>1: příloha 8, pod podkladním betonem roznášecí desky; 11,89*(5,855+5,861)</t>
  </si>
  <si>
    <t>1: příloha 4, 5.2 a 6.2, tvrdá ochrana izolace (SVI 1a) na roznášecí desce   
2: pohled A-A; 9,2*6,55*0,05   
3: řez B-B; 10,97*3,0*0,05   
4: pohled C-C; 9,42*6,55*0,05   
5: izolace pod drenáží; (41,105+50,480-2,381-3,729-1,931-10,093-(14,2+15,9)*0,9)*0,05</t>
  </si>
  <si>
    <t>1: příloha 4, 5.3 a 6.2, výztuž tvrdé ochrany izolace (SVI 1a), kari síť 4 - 100 x 100 mm   
2: pohled A-A; 9,2*6,55*0,00198*1,2   
3: řez B-B; 10,97*3,0*0,00198*1,2   
4: pohled C-C; 9,42*6,55*0,00198*1,2   
5: izolace pod drenáží; (41,105+50,480-2,381-3,729-1,931-10,093-(14,2+15,9)*0,9)*0,00198*1,2</t>
  </si>
  <si>
    <t>1: příloha 4.1   
2: dlažba podél a vedle říms a nad skluzem; (60,127*0,2)*1,2   
3: odlážděné vývařiště; 0,532*0,2+(0,368+0,430)*0,2*1,2</t>
  </si>
  <si>
    <t>1: příloha 4, vyrovnávací stěrka tl. 40 mm; 3,4*9,83</t>
  </si>
  <si>
    <t>1: příloha 4   
2: kužely; (22,436+15,036+16,733+14,514)*2,0   
3: líc opěr a klenby; 11,4*(11,93+11,70)/2   
4: čela; 17,297+10,350+10,809+8,816+7,931</t>
  </si>
  <si>
    <t>1: příloha 4, 5.2 a 6.2, izolace (SVI 1a) na roznášecí desce   
2: pohled A-A; 9,2*6,55   
3: řez B-B; 10,97*3,0   
4: pohled C-C; 9,42*6,55   
5: izolace pod drenáží; 41,105+50,480-2,381-3,729-1,931-10,093</t>
  </si>
  <si>
    <t>1: příloha 4, 5.2 a 6.2, izolace (SVI 2) na roznášecí desce   
2: pohled A-A; 2,27*6,55   
3: řez B-B; 0,5*3,0   
4: pohled C-C; 2,27*6,55   
5: izolace pod drenáží; 2,381+3,729+1,931+10,093</t>
  </si>
  <si>
    <t>1: příloha 4, separace na rubu klenby; 3,4*9,83+0,9*16,0*2+0,8*(16,0-3,4)*2</t>
  </si>
  <si>
    <t>1: příloha 8, separace mezerovitého betonu;   
2: 11,89*(1,0*10)+(5,855+5,861)*6</t>
  </si>
  <si>
    <t>1: příloha 4, poloděrovaná drenáž DN150; 14,2+15,9</t>
  </si>
  <si>
    <t>1: příloha 5.2, v římsách; 0,117*2*2</t>
  </si>
  <si>
    <t>1: příloha 5.2, v římsách; 1,13*2*2</t>
  </si>
  <si>
    <t>1: příloha 4; (6,05+7,6)*1,2</t>
  </si>
  <si>
    <t>1: příloha 4   
2: bourání římsy, pohled zprava; 0,6*0,25*13,9   
3: část čel; (8,930+4,822)*1,2/2</t>
  </si>
  <si>
    <t>1: příloha 4, beton na čele, pohled zleva; 18,487*0,05</t>
  </si>
  <si>
    <t>1: bourání římsy, pohled zleva; 0,6*0,25*14,6</t>
  </si>
  <si>
    <t>1: úhelníkové; 15,1*0,03</t>
  </si>
  <si>
    <t>1: příloha 4; (0,25+1,65)*14,6+(0,25+1,5)*13,9+3,4*9,83</t>
  </si>
  <si>
    <t xml:space="preserve">  SO 14-19-31</t>
  </si>
  <si>
    <t>Železniční propustek v ev. km 75,225</t>
  </si>
  <si>
    <t>SO 14-19-31</t>
  </si>
  <si>
    <t>1: 177,32kg=177,3200 [A]kg ; z přílohy č. 8 - zábradlí</t>
  </si>
  <si>
    <t>R429171</t>
  </si>
  <si>
    <t>MOSTNÍ KONSTRUKCE PŘESÝPANÉ Z VLNITÝCH PLECHŮ, OBVOD DO 6M</t>
  </si>
  <si>
    <t>1: (13,025m+13,210)*48kg/m/1000=1,2593 [A]t ; tl. plechu 2 mm, vlna 68 x13 mm, včetně protikorozní ochrany, vč. ukotvení ke stávající nosné konstrukci, vč. dřevěné zavážecí dráhy</t>
  </si>
  <si>
    <t>Položka zahrnuje dodání, montáž, osazení konstrukce z vlnitého plechu bez ohledu na tvar a na typ vlny, předepsanou protikorozní ochranu, spojovací materiál, mimostaveništní a vnitrostaveništní dopravu    
nezahrnuje zemní práce, podkladní konstrukce a izolaci</t>
  </si>
  <si>
    <t>R711132</t>
  </si>
  <si>
    <t>IZOLACE BĚŽNÝCH KONSTRUKCÍ PROTI VOLNĚ STÉKAJÍCÍ VODĚ ASFALTOVÝMI PÁSY</t>
  </si>
  <si>
    <t>1: 2,0m*6,0m=12,0000 [A]m2 ; izolace tl. 5 mm na rubu římsy, včetně připevnění nerezovou lištou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</si>
  <si>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</si>
  <si>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1: (6,37m3+1,2m3)*2,1t/m3=15,8970 [A]t ; zemina z pol č. 12960 a pol. č. 17120</t>
  </si>
  <si>
    <t>1: (1,25m3+0,086m3)*2,5t/m3=3,3400 [A]m3 ; kámen z pol. č. 967137 a pol. č. 968122</t>
  </si>
  <si>
    <t>1: 4,0m2+6,0m2=10,0000 [A]m2 ; svahy na vtoku   
2: 8,5m*10,0m=85,0000 [B]m2 ; svah na výtoku   
Celkem: A+B=95,0000 [C]m2 ; včetně likvidace</t>
  </si>
  <si>
    <t>11523</t>
  </si>
  <si>
    <t>PŘEVEDENÍ VODY POTRUBÍM DN 300 NEBO ŽLABY R.O. DO 1,0M</t>
  </si>
  <si>
    <t>1: 16,0m*2=32,0000 [A]m ; provizorní převedení vody</t>
  </si>
  <si>
    <t>1: 1,0m2*3,5m+2,5m2*2,5m*2=16,0000 [A]m3 ; pro žb. římsu, bude použito pro zpětné zásypy</t>
  </si>
  <si>
    <t>12960</t>
  </si>
  <si>
    <t>ČIŠTĚNÍ VODOTEČÍ A MELIORAČ KANÁLŮ OD NÁNOSŮ</t>
  </si>
  <si>
    <t>1: 0,5m*10,0m*0,1m+4,2m2*0,1m=0,9200 [A]m3 ; koryto na vtoku   
2: 1,0m*15,0m*0,1m*2=3,0000 [C]m3 ; koryto uvnitř   
3: 3,5m*7,0m*0,1m=2,4500 [B]m3 ; koryto na výtoku   
Celkem: A+C+B=6,3700 [D]m3 ; poplatek za skládku uveden v pol. č. 014102.a</t>
  </si>
  <si>
    <t>1: 16,0m3-14,8m3=1,2000 [A]m3 ; uložení přebytečné zeminy z pol. č. 12273 a pol. č. 17411</t>
  </si>
  <si>
    <t>1: 1,0m2*3,5m+2,0m2*2,5m*2=13,5000 [A]m3 ; zásyp za římsou   
2: 0.5m2*1.3m*2=1,3000 [B]m2 ; dosypání svahových kuželů na vtoku   
Celkem: A+B=14,8000 [C]m3 ; materiál z výkopů stavby</t>
  </si>
  <si>
    <t>1: 0,3m*12ks*2=7,2000 [A]m ; pro kotevní trny římsy na vtoku    
2: 0,5m*20ks=10,0000 [B]m ; pro kotvení nadezdívky na vtoku    
Celkem: A+B=17,2000 [C]m ; D 20 mm, včetně cementové zálivky</t>
  </si>
  <si>
    <t>261413</t>
  </si>
  <si>
    <t>VRTY PRO KOTVENÍ A INJEKTÁŽ TŘ IV NA POVRCHU D DO 25MM</t>
  </si>
  <si>
    <t>1: 0,3m*12ks*2=7,2000 [A]m ; pro kotevní trny římsy na vtoku   
2: 0,5m*20ks=10,0000 [B]m ; pro kotvení nadezdívky na vtoku    
Celkem: A+B=17,2000 [C]m ; D 20 mm, včetně cementové zálivky</t>
  </si>
  <si>
    <t>1: 3,5m3=3,5000 [A]m3 ; římsa na vtoku z betonu C30/37-XF4, XD3, XC4 - z přílohy č. 6 - tvar říms</t>
  </si>
  <si>
    <t>1: (519,67kg-24,62kg)/1000 (odpočet kotevních trnů)=0,4950 [A]t ; ocel B500B, z přílohy č. 7 - výztuž říms</t>
  </si>
  <si>
    <t>položka zahrnuje: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      
- povrchovou antikorozní úpravu výztuže,      
- separaci výztuže,      
- osazení měřících zařízení a úpravy pro ně,      
- osazení měřících skříní nebo míst pro měření bludných proudů.</t>
  </si>
  <si>
    <t>1: 2*0,5m2*0,4m=0,4000 [A]m3 ; dozdění čela kolem potrubí na výtoku   
2: 2*0,6m2*0,3m=0,3600 [B]m3 ; dozdění čela kolem potrubí na vtoku   
Celkem: A+B=0,7600 [C]m3 ; řádkové zdivo</t>
  </si>
  <si>
    <t>333212</t>
  </si>
  <si>
    <t>MOSTNÍ OPĚRY A KŘÍDLA Z LOMOVÉHO KAMENE NA MC</t>
  </si>
  <si>
    <t>1: 1,0m3=1,0000 [A]m3 ; dozdění utrženého zdiva uvnitř propustku</t>
  </si>
  <si>
    <t>položka zahrnuje dodávku a osazení lomového kamene, jeho výběr a případnou úpravu, dodávku předepsané malty, spárování.</t>
  </si>
  <si>
    <t>1: 1,0m*0,15m*3,5m+(1,3m*0,6m*1,4m)*2=2,7090 [A]m3 ; podkladní beton C12/15-X0 pod římsou</t>
  </si>
  <si>
    <t>1: 11,0m2*1,2koef.*0,1m=1,3200 [A]m3 ; pod odlážděním svahu na vtoku   
2: (4,2m2*0,1m)*0,5=0,2100 [B]m3 ; pod dlažbou na vtoku na vtoku   
3: ((1,0m*14,0m*2)*0,1m)*0,5=1,4000 [C]m3 ; pod dlažbou v korytě   
Celkem: A+B+C=2,9300 [D]m3 ; beton C25/30-XF3, tl. 100 mm</t>
  </si>
  <si>
    <t>1: 2*1,0m*0,2m*13,5m=5,400 [A]m3 ; zhutněný podsyp ze ŠD, tl. 200 mm</t>
  </si>
  <si>
    <t>45869</t>
  </si>
  <si>
    <t>VÝPLŇ ZA OPĚRAMI A ZDMI ZE STABILIZOVANÉHO POPÍLKU</t>
  </si>
  <si>
    <t>1: 2*0,6m2*13,5m=16,200 [A]m3 ; cementopopílková suspenze s drobným kopaným kamenivem fr. 0-4 mm</t>
  </si>
  <si>
    <t>1: 11,0m2*1,2koef.*0,15m=1,9800 [A]m3 ; odláždění svahu na vtoku    
2: (4,2m2*0,15m)*0,5=0,3150 [B]m3 ; doplnění chybějící dlažby na vtoku - předpodklad 50%    
3: ((1,0m*14,0m*2)*0,15m)*0,5=2,1000 [C]m3 ; doplnění chybějící dlažby v korytě - předpoklad 50%   
Celkem: A+B+C=4,3950 [D]m3 ; lomový kámen tl. 150 mm</t>
  </si>
  <si>
    <t>Úpravy povrchů, podlahy, výplně otvorů</t>
  </si>
  <si>
    <t>1: 0,8m2+0,8m2+0,35m2+0,9m2+0,45m2+1,2m2=4,500 [A]m2 ; stávající opěry   
2: 1,2m*5,5m=6,600 [B]m2 ; stávající zeď na vtoku   
3: 2,3m*1,3m+2,2m*1,4m=6,070 [C]m2 ; stávající odlážděné svahy   
Celkem: A+B+C=17,170 [D]m2</t>
  </si>
  <si>
    <t>Přidružená stavební výroba</t>
  </si>
  <si>
    <t>711509</t>
  </si>
  <si>
    <t>OCHRANA IZOLACE NA POVRCHU TEXTILIÍ</t>
  </si>
  <si>
    <t>1: 2,0m*6,0m=12,0000 [A]m2 ; geotextlie min. 500 g/m2</t>
  </si>
  <si>
    <t>78382</t>
  </si>
  <si>
    <t>NÁTĚRY BETON KONSTR TYP S2 (OS-B)</t>
  </si>
  <si>
    <t>1: (0,76m+0,08m+0,25m+0,44m)*6,0m=9,1800 [A]m2 ; římsa na vtoku</t>
  </si>
  <si>
    <t>935832</t>
  </si>
  <si>
    <t>ŽLABY A RIGOLY DLÁŽDĚNÉ Z LOMOVÉHO KAMENE TL DO 250MMM DO BETONU TL 100MM</t>
  </si>
  <si>
    <t>1: 0,4m*0,5m=0,2000 [A]m2 ; zaústění koryta do kamenné zdi   
2: 0,5m*(7,6m+2,0m+2,5m)=6,0500 [B]m2   
Celkem: A+B=6,2500 [C]m2 ; do betonu C25/30-XF3</t>
  </si>
  <si>
    <t>93650</t>
  </si>
  <si>
    <t>DROBNÉ DOPLŇK KONSTR KOVOVÉ</t>
  </si>
  <si>
    <t>1: 15,6m*1,578kg/m=24,6168 [A]kg ; kotevní trny římsy - z přílohy č. 7 - výztuž říms   
2: 1,2m*20ks*1,578kg/m=37,8720 [B]kg ; kotevní trny nadezdívky na vtoku   
Celkem: A+B=62,4888 [C]kg ; včetně cementové zálivky</t>
  </si>
  <si>
    <t>1: 1,0m*12ks*0,888kg/m*3*2=63,9360 [A]kg ; helikální výztuž</t>
  </si>
  <si>
    <t>93842</t>
  </si>
  <si>
    <t>OČIŠTĚNÍ ZDIVA OD VEGETACE</t>
  </si>
  <si>
    <t>1: 2,0m2=2,0000 [A]m2 ; zdivo na vtoku   
2: 2,0m2=2,0000 [B]m2 ; zdivo na výtoku   
Celkem: A+B=4,0000 [C]m2</t>
  </si>
  <si>
    <t>1: 2*3,4m*13,4m=91,1200 [A]m2</t>
  </si>
  <si>
    <t>94190</t>
  </si>
  <si>
    <t>LEHKÉ PRACOVNÍ LEŠENÍ DO 1,5 KPA</t>
  </si>
  <si>
    <t>M3OP</t>
  </si>
  <si>
    <t>1: 2,6m*2,5m*1,5m=9,7500 [A]m3op</t>
  </si>
  <si>
    <t>96713</t>
  </si>
  <si>
    <t>VYBOURÁNÍ ČÁSTÍ KONSTRUKCÍ KAMENNÝCH NA MC</t>
  </si>
  <si>
    <t>1: 0,4m*0,5m*5,5m=1,1000 [A]m3 ; ubourání kamenné zdi na vtoku   
2: 1,5m*0,5m*0,2m=0,1500 [B]m3 ; ubourání utrženého zdiva uvnitř propustku   
Celkem: A+B=1,2500 [C]m3 ; včetně odvozu na skládku, poplatek za skládku uveden v pol. č. 014102</t>
  </si>
  <si>
    <t>968122</t>
  </si>
  <si>
    <t>VYSEKÁNÍ OTVORŮ, KAPES, RÝH V KAMENNÉM ZDIVU NA MC</t>
  </si>
  <si>
    <t>1: (0,04m*0,03m*1,0m)*12ks*3*2=0,0864 [A]m3 ; vyfrézování drážky pro helikální výztuž, včetně odvozu na skládku, poplatek za skládku uveden v pol. č. 014102</t>
  </si>
  <si>
    <t>R91356</t>
  </si>
  <si>
    <t>LETOPOČET VÝSTAVBY</t>
  </si>
  <si>
    <t>1: 1ks=1,0000 [A]ks ; gumová matrice pro vyznačení letopočetu</t>
  </si>
  <si>
    <t>- všechny potřebné pomůcky, stroje, nářadí a pomocný materiál</t>
  </si>
  <si>
    <t>R966180</t>
  </si>
  <si>
    <t>DEMONTÁŽ OCELOVÉ KONZOLY</t>
  </si>
  <si>
    <t>1: 2,0ks=2,0000 [A]ks ; včetně odvozu na skládku a poplatku za skládku</t>
  </si>
  <si>
    <t>položka zahrnuje:     
- rozebrání konstrukce bez ohledu na použitou technologii     
- veškerou manipulaci s vybouranou sutí a hmotami včetně uložení na skládku a poplatkiu za skládku</t>
  </si>
  <si>
    <t xml:space="preserve">  SO 14-19-32</t>
  </si>
  <si>
    <t>Železniční propustek v ev. km 75,603</t>
  </si>
  <si>
    <t>SO 14-19-32</t>
  </si>
  <si>
    <t>1: 337,48kg=337,4800 [A]kg ; z přílohy č. 11 - zábradlí</t>
  </si>
  <si>
    <t>`1: 0,6m*5,5m=3,3000 [A]m2 ; na rubu římsy a křídla na vtoku    
2: 0,85m*6,85m=5,8225 [B]]m2 ; na rubu římsy a křídla na výtoku   
Celkem: A+B=9,1225 [C]m2 ; izolace tl. 5 mm včetně připevnění nerezovou lištou`</t>
  </si>
  <si>
    <t>014211</t>
  </si>
  <si>
    <t>POPLATKY ZA ZEMNÍK - ORNICE</t>
  </si>
  <si>
    <t>z pol. č. 12573: 1,0m3=1,0000 [A]m3</t>
  </si>
  <si>
    <t>1: (12,0m3+6,175m3)*2,1t/m3=38,168 [A]t ; zemina z pol č. 12960 a pol. č. 17120</t>
  </si>
  <si>
    <t>1: 1,102m3*2,5t/m3=2,7550 [A]m3 ; kámen z pol. č. 966137</t>
  </si>
  <si>
    <t>1: 9,5m*15,0m=142,5000 [A]m2 ; svahy na vtoku   
2: 8,8m*15,0m=132,0000 [B]m2 ; svahy na výtoku   
Celkem: A+B=274,5000 [C]m2 ; včetně likvidace odpadu</t>
  </si>
  <si>
    <t>11525</t>
  </si>
  <si>
    <t>PŘEVEDENÍ VODY POTRUBÍM DN 600 NEBO ŽLABY R.O. DO 2,0M</t>
  </si>
  <si>
    <t>1: 40,0m=40,0000 [A]m ; provizorní převedení vody DN 500 mm</t>
  </si>
  <si>
    <t>1: 0,5m2*5,5m=2,750 [A]m3 ; za římsou na vtoku   
2: 0,5m2*6,85m=3,425 [B]m3 ; za římsou na výtoku   
Celkem: A+B=6,175 [C]m3 ; včetně odvozu materiálu na skládku, poplatek za skládku uveden v pol. č. 014101</t>
  </si>
  <si>
    <t>natěžení a dovoz chybějící ornice pro pol. č. 18220: 1,0m3=1,0000 [A]m3</t>
  </si>
  <si>
    <t>1: 1,0m*10,0m*0,3m=3,0000 [A]m3 ; koryto na vtoku   
2: 1,0m*20,0m*0,3m=6,0000 [B]m3 ; koryto uvnitř   
3: 1,0m*10,0m*0,3m=3,0000 [C]m3 ; koryto na výtoku   
Celkem: A+B+C=12,0000 [D]m3 ; poplatek za skládku uveden v pol. č. 014102.a</t>
  </si>
  <si>
    <t>z pol. č. 12273: 6,175m3=6,175 [A]m3</t>
  </si>
  <si>
    <t>1: 2*2,5m3=5,0000 [A]m3 ; vč. natěžení a dovozu, vč. PE fólie tl. 2 mm, vč. odstranění</t>
  </si>
  <si>
    <t>18220</t>
  </si>
  <si>
    <t>ROZPROSTŘENÍ ORNICE VE SVAHU</t>
  </si>
  <si>
    <t>1: 0,1m2*10,0m=1,0000 [A]m3</t>
  </si>
  <si>
    <t>18241</t>
  </si>
  <si>
    <t>ZALOŽENÍ TRÁVNÍKU RUČNÍM VÝSEVEM</t>
  </si>
  <si>
    <t>1: 0,65m*10,0m=6,5000 [A]m2</t>
  </si>
  <si>
    <t>1: 0,5m*18ks=9,0000 [A]m ; pro kotevní trny římsy na vtoku    
2: 0,5m*82ks=41,0000 [B]m ; pro kotevní trny přibetonávky na výtoku    
Celkem: A+B=50,0000 [C]m; D 20 mm, včetně cementové zálivky</t>
  </si>
  <si>
    <t>1: 306,45m=306,4500 [A]m ; pro injektáž spodní stavby - z přílohy č. 6 - D 36 mm</t>
  </si>
  <si>
    <t>1: 268,6m3*0,3=80,5800 [A]m3 ; injektáž - 30% objemu zdiva - z přílohy č. 6</t>
  </si>
  <si>
    <t>28997</t>
  </si>
  <si>
    <t>OPLÁŠTĚNÍ (ZPEVNĚNÍ) Z GEOTEXTILIE A GEOMŘÍŽOVIN</t>
  </si>
  <si>
    <t>1: 1,5m*9,8m=14,700 [A]m2 ; kokosová rohož 400g/m2, vč. spon pro kotvení á 1,0 m</t>
  </si>
  <si>
    <t>1: 1,5m3=1,5000 [A]m3 ; římsa na vtoku    
2: 8,5m3=8,5000 [B]m3 ; římsa na výtoku    
Celkem: A+B=10,0000 [C]m3 ; z přílohy č. 7, beton C30/37-XF4, XD3, XC4</t>
  </si>
  <si>
    <t>1: (319,74kg-29,824kg (odpočet kotevních trnů))/1000 =0,2899 [A]t ; ocel B500B, z přílohy č. 9 - výztuž říms</t>
  </si>
  <si>
    <t>1: (4,0m+3,5m)*0,3m*0,3m=0,675 [B]m3 ; vyzdění svahových kuželů na vtoku   
2: (5,0m+5,0m)*0,3m*0,3m=0,900 [A]m3 ; vyzdění svahových kuželů na výtoku   
Celkem: B+A=1,575 [C]m3 ; řádkové zdivo</t>
  </si>
  <si>
    <t>1: (4,0m+3,5m)*0,3m*0,3m=0,6750 [B]m3 ; vyzdění svahových kuželů na vtoku   
2: (5,0m+5,0m)*0,3m*0,3m=0,9000 [A]m3 ; vyzdění svahových kuželů na výtoku   
Celkem: B+A=1,5750 [C]m3 ; řádkové zdivo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</si>
  <si>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</si>
  <si>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1: (338,72kg-179,26kg (odpočet kotevních trnů))/1000=0,1595 [A]t ; z přílohy č. 10, výztuž přibetonávky na výtoku</t>
  </si>
  <si>
    <t>333366</t>
  </si>
  <si>
    <t>VÝZTUŽ MOSTNÍCH OPĚR A KŘÍDEL Z KARI SÍTÍ</t>
  </si>
  <si>
    <t>1: 284,4kg/ks/1000=0,2844 [A]t ; z přílohy č. 10, výztuž přibetonávky na výtoku, KARI síť 8/150/150</t>
  </si>
  <si>
    <t>1: 0,2m2*5,5m=1,1000 [A]m3 ; výplňový beton za římsou na vtoku   
2: 0,17m2*6,85m=1,1645 [B]m3 ; výplňový beton za římsou na výtoku   
Celkem: A+B=2,2645 [C]m3 ; beton C12/15-X0</t>
  </si>
  <si>
    <t>1: 1,0m*5,5m*0,15m+(5,6m+4,0m)*1,2koef.*0,35m*0,15m=1,4298 [A]m3 ; pod odlážděním svahu na vtoku    
2: 1,0m*6,85m*0,15m+(7,8m+9,4m)*1,2koef.*1,0m*0,15m=4,1235 [B]m3 ; pod odlážděním svahu na výtoku   
Celkem: A+B=5,5533 [C]m3 ; beton C25/30-XF3, tl. 100 mm</t>
  </si>
  <si>
    <t>1: 1,0m*5,5m*0,15m+(5,6m+4,0m)*1,2koef.*0,35m*0,15m=1,4298 [A]m3 ; odláždění svahu na vtoku    
2: 1,0m*6,85m*0,15m+(7,8m+9,4m)*1,2koef.*1,0m*0,15m=4,1235 [B]m3 ; odláždění svahu na výtoku   
3: 2*5,0m*0,3m*0,15m=0,4500 [C]m3 ; předláždění svahových kuželů na výtoku   
Celkem: A+B+C=6,0033 [D]m3 ; lomový kámen tl. 150 mm</t>
  </si>
  <si>
    <t>626121</t>
  </si>
  <si>
    <t>REPROFIL PODHL, SVIS PLOCH SANAČ MALTOU DVOUVRST TL DO 40MM</t>
  </si>
  <si>
    <t>1: 1,5m*20,0m*0,1=3,0000 [A]m2 ; bet. dno propustku - 10% povrchu</t>
  </si>
  <si>
    <t>62631</t>
  </si>
  <si>
    <t>SPOJOVACÍ MŮSTEK MEZI STARÝM A NOVÝM BETONEM</t>
  </si>
  <si>
    <t>1: 1,5m*20,0m=30,0000 [A]m2 ; bet. dno propustku, spoj. můstek s inhibitorem koroze</t>
  </si>
  <si>
    <t>1: 3,0m=3,0000 [A]m ; povrchové trhliny v bet. dně propustku</t>
  </si>
  <si>
    <t>62663</t>
  </si>
  <si>
    <t>INJEKTÁŽ TRHLIN SILOVĚ SPOJUJÍCÍ</t>
  </si>
  <si>
    <t>1: 3,0m=3,0000 [A]m ; trhliny v bet. dně propustku</t>
  </si>
  <si>
    <t>1: 5,8m*18,5m+0,7m*(4,3m+4,3m)=113,3200 [A]m2 ; stávající opěry a nosná konstrukce   
2: 5,5m2=5,5000 [B]m2 ; poprsní zeď na vtoku   
3: 2,2m2+2,1m2=4,3000 [C]m2 ; poprsní zeď na výtoku   
4: 1,0m*10,0m*2+0,5m*10,0m*2=30,0000 [D]m2 ; opěrné zídky na vtoku   
5: 1,0m*10,0m*2+0,5m*10,0m*2=30,0000 [E]m2 ; opěrné zídky na výtoku   
Celkem: A+B+C+D+E=183,1200 [F]m2</t>
  </si>
  <si>
    <t>1: 1/4*3,14*2,0m*(2,0m+4,0m)+1/4*3,14*1,9m*(1,9m+3,9m)=18,0707 [A]m2 ; odlážděné svahové kužele na vtoku   
2: 1/4*3,14*2,7m*(2,7m+3,2m)+1/4*3,14*2,3m*(2,3m+3,4m)=22,7964 [B]m2 ; odláždění svahového kužele na výtoku   
Celkem: A+B=40,8671 [C]m2</t>
  </si>
  <si>
    <t>1: 0,6*5,5m=3,3000 [A]m2 ; rub římsy a křídla na vtoku    
2: 0,85m*6,85m=5,8225 [B]m2 ; rub římsy a křídla na výtoku    
Celkem: A+B=9,1225 [C]m2 ; geotextlie min. 500 g/m2</t>
  </si>
  <si>
    <t>1: 1,5m*20,0m=30,0000 [A]m2 ; bet. dno propustku</t>
  </si>
  <si>
    <t>1: 18,9m*1,578kg/m=29,8242 [A]kg ; kotevní trny římsy - z přílohy č. 9 - výztuž říms   
2: (90,2m+23,4m)*1,578kg/m=179,2608 [B]kg ; kotevní trny přibetonávky - z přílohy č. 10 - výztuž přibetonávky   
Celkem: A+B=209,0850 [C]kg</t>
  </si>
  <si>
    <t>1: 1,0m*18ks*0,888kg/m*3=47,9520 [A]kg ; helikální výztuž</t>
  </si>
  <si>
    <t>1: 1/4*3,14*2,0m*(2,0m+4,0m)+1/4*3,14*1,9m*(1,9m+3,9m)=18,0707 [A]m2 ; svahové kužele na vtoku   
2: 1/4*3,14*2,7m*(2,7m+3,2m)+1/4*3,14*2,3m*(2,3m+3,4m)=22,7964 [B]m2 ; svahového kužele na výtoku   
3: 1,0m*10,0m*2+0,5m*10,0m*2=30,0000 [C]m2 ; opěrné zídky na vtoku   
4: 1,0m*10,0m*2+0,5m*10,0m*2=30,0000 [D]m2 ; opěrné zídky na výtoku   
Celkem: A+B+C+D=100,8671 [E]m2</t>
  </si>
  <si>
    <t>1: 1,5m*20,0m=30,0000 [A]m2 ; bet. dno propustku, s příměsí abraziva, tlak do 1500 Bar</t>
  </si>
  <si>
    <t>1: 5,8m*18,5m+0,7m*(4,3m+4,3m)=113,3200 [A]m2 ; stávající opěry a nosná konstrukce   
2: 5,5m2=5,5000 [B]m2 ; poprsní zeď na vtoku   
3: 2,2m2+2,1m2=4,3000 [C]m2 ; poprsní zeď na výtoku   
4: 1/4*3,14*2,0m*(2,0m+4,0m)+1/4*3,14*1,9m*(1,9m+3,9m)=18,0707 [D]m2 ; odlážděné svahové kužele na vtoku   
5: 1/4*3,14*2,7m*(2,7m+3,2m)+1/4*3,14*2,3m*(2,3m+3,4m)=22,7964 [E]m2 ; odláždění svahového kužele na výtoku   
6: 1,0m*10,0m*2+0,5m*10,0m*2=30,0000 [F]m2 ; opěrné zídky na vtoku   
7: 1,0m*10,0m*2+0,5m*10,0m*2=30,0000 [G]m2 ; opěrné zídky na výtoku   
Celkem: A+B+C+D+E+F+G=223,9871 [H]m2</t>
  </si>
  <si>
    <t>1: 4,2m*5,5m*1,5m+5,3m*8,5m*1,5m+2,5m*4,0m*1,5m+2,5m*8,5m*1,5m=149,1000 [A]m3op</t>
  </si>
  <si>
    <t>1: 0,26m*0,3m*5,5m=0,4290 [A]m3 ; odstranění římsy na vtoku   
2: 0,325m*0,3m*6,9m=0,6728 [B]m3 ; odstranění římsy na výtoku   
Celkem: A+B=1,1018 [C]m3 ; včetně odvozu na skládku, poplatek za skládku uveden v pol. č. 014102</t>
  </si>
  <si>
    <t>1: (0,04m*0,03m*1,0m)*18ks*3=0,0648 [A]m3 ; vyfrézování drážky pro helikální výztuž, včetně odvozu na skládku, poplatek za skládku uveden v pol. č. 014102</t>
  </si>
  <si>
    <t>1: 2ks=2,0000 [A]ks ; gumová matrice pro vyznačení letopočetu</t>
  </si>
  <si>
    <t xml:space="preserve">  SO 14-19-33</t>
  </si>
  <si>
    <t>Železniční propustek v ev. km 76,005 - demolice</t>
  </si>
  <si>
    <t>SO 14-19-33</t>
  </si>
  <si>
    <t>1,484*2,3</t>
  </si>
  <si>
    <t>R015160</t>
  </si>
  <si>
    <t>909</t>
  </si>
  <si>
    <t>NEOCEŇOVAT - POPLATKY ZA LIKVIDACI ODPADŮ NEKONTAMINOVANÝCH VČETNĚ DOPRAVY NA SKLÁDKU A VEŠKERÉ MANIPULACE- 02 01 03 SMÝCENÉ STROMY A KEŘE</t>
  </si>
  <si>
    <t>4 t</t>
  </si>
  <si>
    <t>popis položky</t>
  </si>
  <si>
    <t>2*10 + 8 = 28,0 m2 (vlevo) + 2*8 + 17 = 33,0 m2 (vpravo)</t>
  </si>
  <si>
    <t>11204</t>
  </si>
  <si>
    <t>KÁCENÍ STROMŮ D KMENE DO 0,3M S ODSTRANĚNÍM PAŘEZŮ</t>
  </si>
  <si>
    <t>8 ks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</si>
  <si>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</si>
  <si>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1,3*0,3*7,25*2 (pata svahu) + 0,14*8,5*2 (u říms) + 0,1*9,0*4 (u křídel</t>
  </si>
  <si>
    <t>zásyp vtoku a výtoku - materiál ze stavby</t>
  </si>
  <si>
    <t>15,228*7,6*2</t>
  </si>
  <si>
    <t>2*69 m2</t>
  </si>
  <si>
    <t>položka zahrnuje:    
nutné přemístění ornice z dočasných skládek vzdálených do 50m    
rozprostření ornice v předepsané tloušťce ve svahu přes 1:5</t>
  </si>
  <si>
    <t>26113</t>
  </si>
  <si>
    <t>VRTY PRO KOTVENÍ, INJEKTÁŽ A MIKROPILOTY NA POVRCHU TŘ. I D DO 150MM</t>
  </si>
  <si>
    <t>4*6,3+2*6,65+2*7,45-4,24</t>
  </si>
  <si>
    <t>8*0,53</t>
  </si>
  <si>
    <t>R224313</t>
  </si>
  <si>
    <t>PILOTY Z PROSTÉHO BETONU C16/20</t>
  </si>
  <si>
    <t>popis položky - výplň propustku betonem C 12/15</t>
  </si>
  <si>
    <t>4,675*18,19+0,018*53,4-9,419</t>
  </si>
  <si>
    <t>25% kamenutého materiálu nutno nakoupit  
116*25%</t>
  </si>
  <si>
    <t>0,13*(8,561,7)+3,972*0,5*4+4*0,15*0,15*1,65</t>
  </si>
  <si>
    <t>– římsa vlevo 0,13*6,8 = 0,884 m3 + základy zábradlí – 4*0,5*0,5*0,6 = 0,6 m3</t>
  </si>
  <si>
    <t>Demontáž zábradlí</t>
  </si>
  <si>
    <t>9,2 *0,019</t>
  </si>
  <si>
    <t xml:space="preserve">  SO 14-19-34</t>
  </si>
  <si>
    <t>Železniční propustek v ev. km 76,715 - demolice</t>
  </si>
  <si>
    <t>SO 14-19-34</t>
  </si>
  <si>
    <t>3,75*1,6</t>
  </si>
  <si>
    <t>0,3*2,3</t>
  </si>
  <si>
    <t>2 m2</t>
  </si>
  <si>
    <t>12996</t>
  </si>
  <si>
    <t>ČIŠTĚNÍ POTRUBÍ DN DO 800MM</t>
  </si>
  <si>
    <t>7,6 m</t>
  </si>
  <si>
    <t>1,2*0,5*(1,0+4,0) + 0,5*0,5*(1,0+2,0) = 3,75 m3</t>
  </si>
  <si>
    <t>3,75+0,31</t>
  </si>
  <si>
    <t>1,46+1,3</t>
  </si>
  <si>
    <t>2*0,25</t>
  </si>
  <si>
    <t>0,6*0,8*7,6 + 0,25*3,14*0,15*0,15*(2,76+0,5)</t>
  </si>
  <si>
    <t>0,6*0,25*2,05</t>
  </si>
  <si>
    <t xml:space="preserve">  SO 14-19-35</t>
  </si>
  <si>
    <t>Železniční propustek v ev. km 77,003</t>
  </si>
  <si>
    <t>SO 14-19-35</t>
  </si>
  <si>
    <t>R82471</t>
  </si>
  <si>
    <t>POTRUBÍ Z TRUB ŽELEZOBETONOVÝCH DN DO 1000MM</t>
  </si>
  <si>
    <t>8* trouba + vtok a výtok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</si>
  <si>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</si>
  <si>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54,662*1,6</t>
  </si>
  <si>
    <t>(20,337+0,516)*2,3</t>
  </si>
  <si>
    <t>1.1</t>
  </si>
  <si>
    <t>5*6+5*2</t>
  </si>
  <si>
    <t>40*0,1</t>
  </si>
  <si>
    <t>popis položky - na meziskládku</t>
  </si>
  <si>
    <t>6,6*9,5+39*0,4+8</t>
  </si>
  <si>
    <t>popis položky - na zásyp</t>
  </si>
  <si>
    <t>(6,6-1,5)*9,5/2+4</t>
  </si>
  <si>
    <t>popis položky - skládka odpadu</t>
  </si>
  <si>
    <t>86,3-24,225 ( přebytek)</t>
  </si>
  <si>
    <t>(6,6-1,5)*9,5/2</t>
  </si>
  <si>
    <t>18090</t>
  </si>
  <si>
    <t>VŠEOBECNÉ ÚPRAVY OSTATNÍCH PLOCH</t>
  </si>
  <si>
    <t>popis položky – svahování</t>
  </si>
  <si>
    <t>ZÁKLADY Z PROSTÉHO BETONU DO C16/20</t>
  </si>
  <si>
    <t>1,8*0,3*4 (podkl beton v části u výtoku)</t>
  </si>
  <si>
    <t>0,4*(1+0,8)*1,8 + (1,4m2*2*4) ( zesílení zákl desky a zesílený základ)   
2*0,4*0,5*0,935+0,4*0,8*3,5 ( prahy)</t>
  </si>
  <si>
    <t>272324</t>
  </si>
  <si>
    <t>ZÁKLADY ZE ŽELEZOBETONU DO C25/30</t>
  </si>
  <si>
    <t>(0,15*5,35+0,25*4,3)*1,6 ( zákl deska)</t>
  </si>
  <si>
    <t>272365</t>
  </si>
  <si>
    <t>VÝZTUŽ ZÁKLADŮ Z OCELI 10505, B500B</t>
  </si>
  <si>
    <t>6 90,174 kg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</si>
  <si>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</si>
  <si>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272366</t>
  </si>
  <si>
    <t>VÝZTUŽ ZÁKLADŮ Z KARI SÍTÍ</t>
  </si>
  <si>
    <t>212,9kg (zákl deska) + 39*5,267 ( pod dlažbu)</t>
  </si>
  <si>
    <t>0,5*0,72*0,58*3,5 (výplň vedle prahu odláždění před vtokem vpravo)   
(1*2,3+0,5*1,8)*0,1 (pod zákl prahy)</t>
  </si>
  <si>
    <t>(4,2+34,8)*0,1*0,1 (pod dlažbu)</t>
  </si>
  <si>
    <t>(4,2+34,8)*0,1(pod dlažbu)</t>
  </si>
  <si>
    <t>(4,6*3,5+2,9*3,5+0,935*9,12)*0,2</t>
  </si>
  <si>
    <t>467212</t>
  </si>
  <si>
    <t>STUPNĚ A PRAHY VOD KORYT ZDĚNÉ Z LOM KAM NA MC</t>
  </si>
  <si>
    <t>3,5*1,2*0,25</t>
  </si>
  <si>
    <t>Izolace</t>
  </si>
  <si>
    <t>711111</t>
  </si>
  <si>
    <t>IZOLACE BĚŽNÝCH KONSTRUKCÍ PROTI ZEMNÍ VLHKOSTI ASFALTOVÝMI NÁTĚRY</t>
  </si>
  <si>
    <t>9*4,65 (trouba a základ)</t>
  </si>
  <si>
    <t>899524</t>
  </si>
  <si>
    <t>OBETONOVÁNÍ POTRUBÍ Z PROSTÉHO BETONU DO C25/30</t>
  </si>
  <si>
    <t>2*9,9*0,14 ( podbetonovat spodní část trouby)</t>
  </si>
  <si>
    <t>91355</t>
  </si>
  <si>
    <t>EVIDENČNÍ ČÍSLO MOSTU</t>
  </si>
  <si>
    <t>popis položky - označení letopočtu</t>
  </si>
  <si>
    <t>položka zahrnuje štítek s evidenčním číslem mostu, sloupek dopravní značky včetně osazení a nutných zemních prací a zabetonování</t>
  </si>
  <si>
    <t>extrudovaného - mezi odlážděním a spodní stavbou</t>
  </si>
  <si>
    <t>(4,0*2+2,0)*0,3 + 2*0,2</t>
  </si>
  <si>
    <t>931335</t>
  </si>
  <si>
    <t>TĚSNĚNÍ DILATAČNÍCH SPAR POLYURETANOVÝM TMELEM PRŮŘEZU DO 600MM2</t>
  </si>
  <si>
    <t>4,0*2+2</t>
  </si>
  <si>
    <t>1. 1,35m2 *6 (opěry+deska)   
2. 2,1m2*3,97 čelo            
3. 0,6m2*6,5  jímka</t>
  </si>
  <si>
    <t>0,516*2,4*15</t>
  </si>
  <si>
    <t xml:space="preserve">  SO 14-19-36</t>
  </si>
  <si>
    <t>Železniční propustek v ev. km 77,206</t>
  </si>
  <si>
    <t>SO 14-19-36</t>
  </si>
  <si>
    <t>18,236*1,6</t>
  </si>
  <si>
    <t>470,5 kg  dle příl. č 5</t>
  </si>
  <si>
    <t>20 m2</t>
  </si>
  <si>
    <t>32,84*0,4 +2*3*0,85   Dolní Branná</t>
  </si>
  <si>
    <t>129972</t>
  </si>
  <si>
    <t>ČIŠTĚNÍ POTRUBÍ DN DO 1200MM</t>
  </si>
  <si>
    <t>8 m</t>
  </si>
  <si>
    <t>261313</t>
  </si>
  <si>
    <t>VRTY PRO KOTVENÍ A INJEKTÁŽ TŘ III NA POVRCHU D DO 25MM</t>
  </si>
  <si>
    <t>2*4*4*0,2 ( pro zábradlí )</t>
  </si>
  <si>
    <t>0,4*0,4*22,25  prahy</t>
  </si>
  <si>
    <t>31111</t>
  </si>
  <si>
    <t>ZDI A STĚNY PODPĚR A VOLNÉ Z DÍLCŮ BETON</t>
  </si>
  <si>
    <t>2 ks římsové zídky</t>
  </si>
  <si>
    <t>2*1,256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</si>
  <si>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</si>
  <si>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32,84*0,1 - pod dlažbu</t>
  </si>
  <si>
    <t>36,86*0,0053</t>
  </si>
  <si>
    <t>36,86*0,1</t>
  </si>
  <si>
    <t>(19,76+17,1)*0,2</t>
  </si>
  <si>
    <t>Úpravy povrchů</t>
  </si>
  <si>
    <t>výkaz výměr</t>
  </si>
  <si>
    <t>2*3 m2</t>
  </si>
  <si>
    <t>(7,6+6,2)*0,3</t>
  </si>
  <si>
    <t>7,6+6,2</t>
  </si>
  <si>
    <t>97617</t>
  </si>
  <si>
    <t>VYBOURÁNÍ DROBNÝCH PŘEDMĚTŮ KOVOVÝCH</t>
  </si>
  <si>
    <t>popis položky - zábradlí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</si>
  <si>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</si>
  <si>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 xml:space="preserve">  SO 14-19-37</t>
  </si>
  <si>
    <t>Železniční propustek v ev. km 79,411</t>
  </si>
  <si>
    <t>SO 14-19-37</t>
  </si>
  <si>
    <t>0,656 * 1,7 = 1,115 t</t>
  </si>
  <si>
    <t>18.660000=18.660 [A]</t>
  </si>
  <si>
    <t>Přípravné práce (a přidružené)</t>
  </si>
  <si>
    <t>( 2,7 + 4,5 ) * 10 = 72 m2</t>
  </si>
  <si>
    <t>odstranění křovin a stromů do průměru 100 mm     
doprava dřevin bez ohledu na vzdálenost     
spálení na hromadách nebo štěpkování</t>
  </si>
  <si>
    <t>12999</t>
  </si>
  <si>
    <t>ČIŠTĚNÍ POTRUBÍ DN PŘES 1600MM</t>
  </si>
  <si>
    <t>Vyčištění propustku od nánosů   
8,45 m</t>
  </si>
  <si>
    <t>- vodorovná a svislá doprava, přemístění, přeložení, manipulace s výkopkem a uložení na skládku (bez poplatku)</t>
  </si>
  <si>
    <t>20,97 m2 * 0,3 = 6,291 m3</t>
  </si>
  <si>
    <t>327215</t>
  </si>
  <si>
    <t>PŘEZDĚNÍ ZDÍ Z KAMENNÉHO ZDIVA</t>
  </si>
  <si>
    <t>SANACE ČELA PROPUSTKU: ( 1,85 + 1,81 )`m2` * 0,5 = 1,83 m3   
SANACE ŘÍMSY PROPUSTKU: ( 2,25 + 2,1 )`m2` * 0,3 = 1,305 m3   
CELKEM: 3,135 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</si>
  <si>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</si>
  <si>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327222</t>
  </si>
  <si>
    <t>OBKLAD ZDÍ OPĚRNÝCH, ZÁRUBNÍCH, NÁBŘEŽNÍCH Z HAKLÍKŮ</t>
  </si>
  <si>
    <t>DOPLNĚNÍ ZDIVA: 2 * 0,75 * 8,45 = 12,675 m2</t>
  </si>
  <si>
    <t>položka zahrnuje dodávku a osazení haklíků tl. do 150mm, jejich případné kotvení se všemi souvisejícími materiály a pracemi, dodávku předepsané malty, spárování.</t>
  </si>
  <si>
    <t>ÚPRAVA POVRCHŮ, PODLAHY, VÝPLNĚ OTVORŮ</t>
  </si>
  <si>
    <t>PROPUSTEK - KLENBA: 2,74 * 8,45 = 23,153 m2   
PROPUSTEK - STĚNY: 2 * 0,75 * 8,45 = 12,675 m2   
PROPUSTEK - DNO: 2,0 * 8,45 = 16,9 m2   
CELKEM: 52,728 m2</t>
  </si>
  <si>
    <t>položka zahrnuje:     
dodávku veškerého materiálu potřebného pro předepsanou úpravu v předepsané kvalitě     
vyčištění spar (vyškrábání), vypláchnutí spar vodou, očištění povrchu     
spárování     
odklizení suti a přebytečného materiálu     
potřebná lešení</t>
  </si>
  <si>
    <t>Dokonč. konstr. a práce</t>
  </si>
  <si>
    <t>938445</t>
  </si>
  <si>
    <t>OČIŠTĚNÍ ZDIVA OTRYSKÁNÍM ABRAZIVNÍM VODNÍM PAPRSKEM</t>
  </si>
  <si>
    <t>SVAHOVÉ KUŽELY - VTOK: 2,45 + 0,88 m2 = 3,33 m2   
SVAHOVÉ KUŽELY - VÝTOK: 7,88 + 9,76 m2 = 17,64 m2   
PROPUSTEK - KLENBA: 2,74 * 8,45 = 23,153 m2   
PROPUSTEK - STĚNY: 2 * 0,75 * 8,45 = 12,675 m2   
PROPUSTEK - DNO: 2,0 * 8,45 = 16,9 m2   
CELKEM: 73,698 m2</t>
  </si>
  <si>
    <t xml:space="preserve">  SO 14-19-38</t>
  </si>
  <si>
    <t>Železniční propustek v ev. km 79,607 - přestavba</t>
  </si>
  <si>
    <t>SO 14-19-38</t>
  </si>
  <si>
    <t>1: příloha 4.4; 474,17</t>
  </si>
  <si>
    <t>R918384</t>
  </si>
  <si>
    <t>PROPUSTY Z TRUB DN DO 1600MM</t>
  </si>
  <si>
    <t>1: příloha 4.2; 10,0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</si>
  <si>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</si>
  <si>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1: přebytek výkopu; (414,689+4,986)*1,8</t>
  </si>
  <si>
    <t>1: viz položka 96612A; 11,808*2,49   
2: viz položka 96613A; 59,671*2,49</t>
  </si>
  <si>
    <t>1: viz položka 97817; 28,7*0,0045</t>
  </si>
  <si>
    <t>11511</t>
  </si>
  <si>
    <t>ČERPÁNÍ VODY DO 500 L/MIN</t>
  </si>
  <si>
    <t>HOD</t>
  </si>
  <si>
    <t>1: 21*24</t>
  </si>
  <si>
    <t>1: příloha 8,   
2: do úrovně 382,300   
3: průměrná půdorysná plocha x průměrná hloubka; (210,116+9,8*13,09)/2*2,05   
4: sjezd, průměrná půdorysná plocha x průměrná hloubka; (34,2+4,5*3,5)/2*2,0+(81,034+14,7*3,4)/2*2,0/2   
5: do úrovně 381,21   
6: (7,8*2,45+1,4*1,35)*1,09   
7: do úrovně 381,65 a 381,39   
8: 4,47*6,19*(0,65+0,91)/2   
9: do úrovně 380,77   
10: (7,8*2,45+1,4*1,41)*1,53   
11: svah mezi úrovněmi 381,65 a 381,21   
12: 2,252*0,44/2   
13: svah mezi úrovněmi 381,39 a 380,77   
14: 3,390*0,62/2   
15: svah mezi úrovněmi 382,30 a 381,21   
16: 0,93*1,09*1,09/2   
17: svah mezi úrovněmi 382,30 a 380,77   
18: 0,93*1,53*1,53/2   
19: =objem výkopů celkem   
20: odpočet objemu bouraných konstrukcí   
21: -11,808-59,671   
22: odpočet objemu otvoru stávajícího propustku   
23: -10,1*5,551</t>
  </si>
  <si>
    <t>1: příloha 4   
2: rýha pro betonový práh (zakončení dlažby); 3,27*0,5*(0,6-0,35)+4,3*0,5*(0,6-0,35)+(1,0+1,0)*0,3*(0,6-0,35)   
3: příloha 8   
4: rýha pod troubou (výměna zeminy za štěrkodrť); 5,62*1,15*0,25   
5: rýha pro uložení dočasného potrubí; 15,16*0,5*0,3</t>
  </si>
  <si>
    <t>1: přebytek výkopu; 414,689+4,986</t>
  </si>
  <si>
    <t>23117</t>
  </si>
  <si>
    <t>ŠTĚTOVÉ STĚNY BERANĚNÉ Z KOVOVÝCH DÍLCŮ TRVALÉ (HMOTNOST)</t>
  </si>
  <si>
    <t>1: příloha 8   
2: štětovnice dl. 3,0 m; (4,28+1,4+7,8+3,35)*3,0*0,155   
3: štětovnice dl. 2,5 m; (2,0+4,0)*2,5*0,155   
4: štětovnice dl. 4,0 m; (4,81+1,4+7,8+3,75)*4,0*0,155</t>
  </si>
  <si>
    <t>237172</t>
  </si>
  <si>
    <t>ODŘEZÁNÍ ŠTĚTOVÝCH STĚN Z KOVOVÝCH DÍLCŮ</t>
  </si>
  <si>
    <t>1: příloha 4.2   
2: na vtoku a na výtoku; 4,0+4,0</t>
  </si>
  <si>
    <t>1: příloha 4   
2: betonový práh (zakončení dlažby); 3,27*0,5*(0,6-0,35)+4,3*0,5*(0,6-0,35)+(1,0+1,0)*0,3*(0,6-0,35)</t>
  </si>
  <si>
    <t>1: příloha 4   
2: základy čel; 7,4*2,3*0,8*2   
3: základ pod troubami; 7,8*1,311-0,8*2,5*0,2-0,8*2,5*0,08</t>
  </si>
  <si>
    <t>1: příloha 4.3, výztuž základů čel (pol. 1, 2, 5, 8 (12 ks) a 12); 443,94*2/1000</t>
  </si>
  <si>
    <t>1: příloha 4.3, výztuž základů čel kari sítí 8/8 -100/100, (pol. 1 a 5)); 276,97*2/1000   
2: výztuž základu pod troubami kari sítí 8/8 -100/100; (6,2+7,8)*2,5*0,0079*1,2</t>
  </si>
  <si>
    <t>1: příloha 4, beton říms; 7,4*0,122*2</t>
  </si>
  <si>
    <t>1: příloha 4.3, (pol. 7, 8 (9 ks)); 63,76*2/1000</t>
  </si>
  <si>
    <t>1: příloha 4, vyspravení stávající opěry (10% plochy); 7,8*1,8*0,4*0,1</t>
  </si>
  <si>
    <t>333324</t>
  </si>
  <si>
    <t>MOSTNÍ OPĚRY A KŘÍDLA ZE ŽELEZOVÉHO BETONU DO C25/30</t>
  </si>
  <si>
    <t>1: příloha 4, beton čelních zdí; 7,4*1,0*2,35*2-pi*2,04^2/4*1,0*2</t>
  </si>
  <si>
    <t>1: příloha 4.3, výztuž dříku čel; (666,9-443,94-63,76)*2/1000</t>
  </si>
  <si>
    <t>1: příloha 4.3, výztuž čel kari sítí 8/8 -100/100; (540,83-276,97)*2/1000</t>
  </si>
  <si>
    <t>`1: příloha 4.1, 4.2 a 8, zásyp štěrkodrtí 0 - 100   
2: celkový objem výkopu, viz výkaz výměr položky131738; 542,233   
3: zásyp rýhy pro uložení dočasného potrubí; 15,16*0,5*0,3   
4: odpočet trub propustku, vč. otvoru   
5: -10,0*pi*2,04^2/4   
6: odpočet objemu betonových konstrukcí   
7: -36,898-28,243-1,674-3,696-(1,27*2,0*0,15+3,015*0,15)   
8: odpočet objemu dlažeb   
9: -(24,640*0,2+1,27*2,0*0,2+3,015*0,2)   
10: odpočet objemu štěrkodrti pod troubou   
11: -10,464`</t>
  </si>
  <si>
    <t>1: příloha 4, podkladní beton C8/10, pod základem trub; 6,2*2,7*0,1</t>
  </si>
  <si>
    <t>1: příloha 4   
2: podkladní beton dlažby ; 24,640*0,15</t>
  </si>
  <si>
    <t>1: příloha 4   
2: podkladní beton dlažby ; 1,27*2,0*0,15+3,015*0,15+10,0*1,2*0,1</t>
  </si>
  <si>
    <t>1: příloha 4   
2: rýha pod troubou (výměna zeminy za štěrkodrť); 6,2*(1,0*0,24+1,27*1,14)</t>
  </si>
  <si>
    <t>1: příloha 4   
2: nová dlažba ; 24,640*0,2+1,27*2,0*0,2+3,015*0,2+10,0*1,2*0,1</t>
  </si>
  <si>
    <t>R711001-2095g</t>
  </si>
  <si>
    <t>IZOLACE SVI 5g</t>
  </si>
  <si>
    <t>1: nátěr proti zemní vlhkosti, trouby (izolace rubu čel je zahrnutá v položce betonu, viz technické specifikace); 4,27*7,8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</si>
  <si>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PENETRAČNÍ ASFALTOVÝ NÁTĚR 1x     
2) IZOLAČNÍ ASFALTOVÝ NÁTĚR PROTI ZEMNÍ VLHKOSTI 2x      
3) OCHRANNÁ VRSTVA - MĚKKÁ,NETKANÁ GEOTEXTILIE MIN. 500G/M2 (Z DŮVODU HUTNĚNÍ VRSTEV ZKPP V MÍSTĚ IZOLACE)</t>
  </si>
  <si>
    <t>1: na římsách, viz TZ; 2*2</t>
  </si>
  <si>
    <t>1: měřicí body bludných proudů viz TZ; 2*2*1,25</t>
  </si>
  <si>
    <t>1: na čelech nad vrcholem trouby, viz TZ; 2</t>
  </si>
  <si>
    <t>96612</t>
  </si>
  <si>
    <t>BOURÁNÍ KONSTRUKCÍ Z KAMENE NA SUCHO</t>
  </si>
  <si>
    <t>1: příloha 3 a 4, stávající rovnanina; 8,2*1,440</t>
  </si>
  <si>
    <t>1: příloha 3 a 4   
2: stávající čela; 2,422*3,91+2,904*3,9-1,8*1,0*0,9*2-pi*1,0^2/4/2*0,9*2   
3: stávající klenba; (8,2+9,05)/2*0,880   
4: stávající nadezdívka; (8,2+7,4)/2*1,548   
5: stávající opěry; 8,2*(2,119+0,320)   
6: stávající dlažba; 10,528*1,0*0,3</t>
  </si>
  <si>
    <t>1: příloha 3; 8,2*3,5</t>
  </si>
  <si>
    <t xml:space="preserve">  SO 14-19-39</t>
  </si>
  <si>
    <t>Železniční propustek v ev. km 80,093</t>
  </si>
  <si>
    <t>SO 14-19-39</t>
  </si>
  <si>
    <t>0,729 * 1,7 = 1,239 t</t>
  </si>
  <si>
    <t>43.309000=43.309 [A]</t>
  </si>
  <si>
    <t>( 2,7 + 4,5 ) * 10 = 72,0 m2</t>
  </si>
  <si>
    <t>15,8 m</t>
  </si>
  <si>
    <t>317324</t>
  </si>
  <si>
    <t>ŘÍMSY ZE ŽELEZOBETONU DO C25/30</t>
  </si>
  <si>
    <t>ŘÍMSA NA ČELNÍ ZDI - VTOK + VÝTOK   
4,6 * 0,5 * 0,4 * 2`ks` = 1,84 m3</t>
  </si>
  <si>
    <t>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</si>
  <si>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ŘÍMSA NA ČELNÍ ZDI - VTOK + VÝTOK - hm = 120 kg/m3   
1,84 * 0,12 = 0,221 t</t>
  </si>
  <si>
    <t>položkami SD 74)     
- povrchovou antikorozní úpravu výztuže,     
- separaci výztuže,     
- osazení měřících zařízení a úpravy pro ně,     
- osazení měřících skříní nebo míst pro měření bludných proudů.</t>
  </si>
  <si>
    <t>SVAHOVÉ KUŽELY - VTOK: ( 9,5 + 14,3 )`m2` * 0,3 = 7,14 m3   
SVAHOVÉ KUŽELY - VÝTOK: 12,3`m2` * 0,3 = 3,69 m3   
CELKEM: 10,83 m3</t>
  </si>
  <si>
    <t>SANACE ČELA PROPUSTKU: ( 9,04 + 9,04 )`m2` * 0,5 = 9,04 m3</t>
  </si>
  <si>
    <t>36831</t>
  </si>
  <si>
    <t>VÝPLŇ TECHNOLOGICKÉHO NADVÝLOMU Z PROST BET</t>
  </si>
  <si>
    <t>VÝPLŇ PLOCHY MEZI STÁVAJÍCÍM A NOVÝM OSTĚNÍM PROPUSTKU: 0,86 * 15,8 = 13,6 m2</t>
  </si>
  <si>
    <t>Položka obsahuje dodání čerstvé betonové směsi požadované kvality, jeho uložení do požadovaného tvaru; - Položka obsahuje zhotovení betonu požadované trvanlivosti a vlastností;      
- užití potřebných přísad a technologií výroby betonu;      
- ošetření a ochrana betonu;      
- vodorovná a svislá doprava, přemístění, přeložení a manipulace s betonem;      
- doprava, dodání, zřízení, údržbu a odstranění bednění s úpravou povrchu podle požadované kvality povrchu betonu, včetně odbědňovacích prostředků, podpěrných a pomocných konstrukcí a materiálů;      
- nátěry zabraňující soudržnost betonu a bednění;      
- rozepření bednění;      
- zřízení otvorů pro ukládání betonu a pro jeho řádné zpracování;      
- montážní plošiny nebo lešení nutné pro provedení prací.</t>
  </si>
  <si>
    <t>R3</t>
  </si>
  <si>
    <t>OCELOVÁ KONSTRUKCE PROPUSTKU</t>
  </si>
  <si>
    <t>1.000000=1.000 [A]</t>
  </si>
  <si>
    <t>světlé rozpětí= 1,28m; světlá výška= 2,98m; tloušťka plechu= 4,0mm; spodní délka= 15,80m; horní délka= 15,80m; mez kluzu oceli: S235JR     
konstrukce žárově zinkována ponorem dle ČSN EN ISO 1461; žárově zinkované šrouby M20 třídy 8.8 s tl zinku min. 45 µm se speciální kulatou hlavou a matice třídy 8 s přírubou pro minimalizaci bodového namáhání nátěru na dosedací ploše     
dílenský epoxidový nátěr tl. 200 µm s předúpravou povrchu otryskáním</t>
  </si>
  <si>
    <t>VODOROVNÉ KONSTRUKCE</t>
  </si>
  <si>
    <t>DNO KORYTA - VTOK: 3,61 m2   
DNO KORYTA - VÝTOK: 4,0 m2   
( 3,61 + 4,0 ) * 0,15 = 1,142 m3</t>
  </si>
  <si>
    <t>- dodání čerstvého betonu (betonové směsi) požadované kvality, jeho uložení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požadovaných konstr. (i ztracené) s úpravou dle požadované kvality povrchu betonu, včetně odbedňovacích a odskružovacích prostředků,     
- podpěrné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všech požadovaných otvorů, kapes, výklenků, prostupů, dutin, drážek a pod., vč. ztížení práce a úprav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</si>
  <si>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DNO KORYTA - VTOK: 3,61 m2   
DNO KORYTA - VÝTOK: 4,0 m2   
( 3,61 + 4,0 ) * 0,3 = 2,283 m3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</si>
  <si>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do předepsaného tvaru     
- spárování, těsnění, tmelení a vyplnění spar MC případně s vyklínováním     
- úprava povrchu pro odvedení srážkové vody     
- nezahrnuje podklad pod dlažbu, vykazuje se samostatně položkami SD 45</t>
  </si>
  <si>
    <t>ČELO PROPUSTKU - VTOK: 5,08 + 5,42 = 10,5 m2   
ČELO PROPUSTKU - VÝTOK: 5,08 + 5,42 = 10,5 m2   
CELKEM: 21,00 m2</t>
  </si>
  <si>
    <t>SVAHOVÉ KUŽELY + DNO - VTOK: 9,5 + 14,3 + 3,61 m2 = 27,41 m2   
SVAHOVÉ KUŽELY + DNO - VÝTOK: 12,3 + 4,0 m2 = 16,3 m2   
ČELO PROPUSTKU - VTOK: 9,04 + 5,08 + 5,42m2 = 19,54 m2   
ČELO PROPUSTKU - VÝTOK: 9,04 + 5,08 + 5,42m2 = 19,54 m2   
CELKEM: 82,79 m2</t>
  </si>
  <si>
    <t xml:space="preserve">  SO 14-19-40</t>
  </si>
  <si>
    <t>Železniční propustek v ev. km 80,413</t>
  </si>
  <si>
    <t>SO 14-19-40</t>
  </si>
  <si>
    <t>`1: příloha 7   
2: panel A; 93,74   
3: panel B; 92,92   
4: panel C; 111,19   
5: panel D; 92,98   
6: panel E; 93,8   
7: panel F; 102,79   
8: panel G; 189,95*2`</t>
  </si>
  <si>
    <t>1: přebytek výkopu; (943,507-22,124)*1,8</t>
  </si>
  <si>
    <t>1: viz položka 96616A; 29,354*2,4 – železobeton  
2: viz poloižka 966372; 8,4*3,06 – železobeton</t>
  </si>
  <si>
    <t>1: viz položka 11415A; 0,91*2,49</t>
  </si>
  <si>
    <t>1: viz položka 97817; 39,303*0,0045</t>
  </si>
  <si>
    <t>1: příloha 9   
2: 2. fáze, odstranění dlažby pro beranění štětovnic; 5,2*0,5*0,35</t>
  </si>
  <si>
    <t>1: 30*24</t>
  </si>
  <si>
    <t>1: příloha 9   
2: 1. fáze, zemina pro úpravu plochy pro odklonění potoka; 39,885*0,5+8,725*0,5/2</t>
  </si>
  <si>
    <t>1: příloha 9   
2: 1. fáze; 46,702*3,4/2+(8,0*7,0+9,0*8,0)/2*0,5+9,0*0,5*0,5/2+2,622*0,85/2+2,795*0,75/2+1,634*0,5/2   
3: 2. fáze; (46,776+5,265)/2*2,2+(11,719+3,738)/2*0,6   
4: 3. fáze; (94,858+32,691)/2*3,0+(149,572+52,579)/2*4,1+2,4*0,5*0,55*2+(104,605+29,0*0,5)/2*4,1/2+5,500*6,8</t>
  </si>
  <si>
    <t>1: příloha 9   
2: 1. fáze, úprava plochy pro odklonění potoka; 39,885*0,5+8,725*0,5/2</t>
  </si>
  <si>
    <t>1: přebytek výkopu; 943,507-22,124</t>
  </si>
  <si>
    <t>23217</t>
  </si>
  <si>
    <t>ŠTĚTOVÉ STĚNY BERANĚNÉ Z KOVOVÝCH DÍLCŮ DOČASNÉ (HMOTNOST)</t>
  </si>
  <si>
    <t>1: příloha 9, ŠTĚTOVNICE LARSEN Ian   
2: 1. fáze; (1,2*2+2,0+2,5+2,8+3,5+5,3*5+6,2*15+6,0*8+5,0*4+4,2*13+1,5*4)*0,089   
3: 2. fáze; (4,6*8+3,0*12+2,3*13)*0,089</t>
  </si>
  <si>
    <t>237171</t>
  </si>
  <si>
    <t>VYTAŽENÍ ŠTĚTOVÝCH STĚN Z KOVOVÝCH DÍLCŮ (HMOTNOST)</t>
  </si>
  <si>
    <t>1: příloha 9   
2: vrty pro dočasné zemní kotvy; 5*12,0</t>
  </si>
  <si>
    <t>1: příloha 4.2 a 4.3   
2: koncové betonové prahy C25/30; 2,8*0,5*0,7*2</t>
  </si>
  <si>
    <t>1: příloha 4.2   
2: železobetonová deska pod rámem C25/30; 2,8*15,0*0,2</t>
  </si>
  <si>
    <t>272325</t>
  </si>
  <si>
    <t>ZÁKLADY ZE ŽELEZOBETONU DO C30/37</t>
  </si>
  <si>
    <t>1: příloha 5,2   
2: základ vtokového čela; 2,0*3,0*0,6*2+2,0*2,0*0,4*2</t>
  </si>
  <si>
    <t>1: příloha 6.3   
2: výztuž základu vtokového čela (přepočteno dle objemu betonu); 1682,4/1000/(0,880+9,739+10,400)*10,400</t>
  </si>
  <si>
    <t>1: příloha 4.2, výztuž kari sítí 8 mm 100x100 mm (7,9 kg/m2) x 2 vrstvy   
2: výztuž železobetonové desky pod rámem; 2,8*15,0*0,0079*1,2*2</t>
  </si>
  <si>
    <t>285378</t>
  </si>
  <si>
    <t>KOTVENÍ NA POVRCHU Z PŘEDPÍNACÍ VÝZTUŽE DL. DO 10M</t>
  </si>
  <si>
    <t>1: příloha 9   
2: dočasné zemní kotvy; 5</t>
  </si>
  <si>
    <t>285379</t>
  </si>
  <si>
    <t>PŘÍPLATEK ZA DALŠÍ 1M KOTVENÍ NA POVRCHU Z PŘEDPÍNACÍ VÝZTUŽE</t>
  </si>
  <si>
    <t>1: příloha 9   
2: dočasné zemní kotvy; 5*2,0</t>
  </si>
  <si>
    <t>1: příloha 5.4   
2: římsa na rámu vtok; 2,4*0,18   
3: římsa na rámu výtok; 2,52*0,1+2,4*0,08   
4: římsy na křídlech výtok; 3,889*0,34*0,25*2+(1,122+0,1)/2*0,622*0,2*2   
5: příloha 5,2   
6: římsa vtokového čela; 2,0*0,44*0,25*2+2,0*0,44*0,25*2</t>
  </si>
  <si>
    <t>1: příloha 6.1   
2: římsy na rámu vtok a výtok; 74,32/1000   
3: příloha 6.2   
4: římsy na křídlech výtok; 98,27/1000   
5: součást prefabrikátů; 78,77/1000   
6: příloha 6.3   
7: výztuž římsy vtokového čela (přepočteno dle objemu betonu); 1682,4/1000/(0,880+9,739+10,400)*0,880</t>
  </si>
  <si>
    <t>333315</t>
  </si>
  <si>
    <t>MOSTNÍ OPĚRY A KŘÍDLA Z PROSTÉHO BETONU DO C30/37</t>
  </si>
  <si>
    <t>1: příloha 5,2   
2: dřík vtokového čela; (2,0*0,6*2,885*2-2,0*0,3*(0,147+0,447)/2*2)+(2,0*0,4*(1,985+2,078)-2,0*0,1*(0,147+0,247)/2*2)</t>
  </si>
  <si>
    <t>1: příloha 6.3   
2: výztuž dříku vtokového čela (přepočteno dle objemu betonu); 1682,4/1000/(0,880+9,739+10,400)*9,739</t>
  </si>
  <si>
    <t>389126</t>
  </si>
  <si>
    <t>MOSTNÍ RÁMOVÉ KONSTR Z DÍLCŮ ŽELEZOBET DO C40/50</t>
  </si>
  <si>
    <t>1: příloha 5.1   
2: rámové prefabrikáty; (2,4*2,9-2,0*2,5+0,2*0,2/2*4)*(2,0*5+1,0)   
3: příloha 5.3   
4: křídla na výtoku, upravené rámové prefabrikáty; 2,4*0,2*4,0+0,2*2,3*4,0*2-(4,0-1,138)*(2,3-0,51)/2*0,2*2+0,2*0,2/2*4,0*2</t>
  </si>
  <si>
    <t>1: příloha 4.2 a 4.3   
2: podkladní beton pod rámem C12/15; 3,1*14,0*0,15   
3: podkladní beton pod vtokovým čelem C12/15; 2,17*3,3*0,15*2+2,17*2,3*0,15*2   
4: výplňový beton pod vtokovým čelem C12/15; 0,748*2,3*2</t>
  </si>
  <si>
    <t>1: příloha 4.2   
2: výplňový beton za rubem C16/20; (3,169+3,226)*14,39   
3: výpňový beton uvnitř rámu C16/20; 0,093*15,0*2</t>
  </si>
  <si>
    <t>1: příloha 4.2   
2: podkladní beton pod rubovou drenáží C25/30; 0,157*13,1*2   
3: betonová čela vyústění drenáží C25/30; 1,0*0,45*0,55*2</t>
  </si>
  <si>
    <t>PODKL A VÝPLŇ VRSTVY ZE ŽELEZOBET DO C25/30 (B30)</t>
  </si>
  <si>
    <t>1: příloha 4.1 a 4.2   
2: podkladní beton dlažby uvnitř rámu C25/30; 2,12*(15,0+0,77)*0,15   
3: podkladní beton dlažby na vtoku C25/30; 12,081*0,15*1,2   
4: podkladní beton dlažby na výtoku C25/30; 9,429*0,15*1,2</t>
  </si>
  <si>
    <t>1: příloha 4.1 a 4.2, výztuž kari sítí 6 mm 10x10 cm (4,44 kg/m2)   
2: výztuž podkladního betonu dlažby uvnitř rámu; 2,12*(15,0+0,77)*0,00444*1,2   
3: výztuž podkladního betonu dlažby na vtoku; 12,081*1,2*0,00444*1,2   
4: výztuž podkladního betonu dlažby na výtoku; 9,429*1,2*0,00444*1,2</t>
  </si>
  <si>
    <t>1: příloha 4.1 a 4.2   
2: dlažba uvnitř rámu; 2,12*(15,0+0,77)*0,2   
3: dlažba na vtoku; 12,081*0,2*1,2   
4: dlažba na výtoku; 9,429*0,2*1,2</t>
  </si>
  <si>
    <t>631324</t>
  </si>
  <si>
    <t>MAZANINA ZE ŽELEZOBETONU DO C25/30 (B30)</t>
  </si>
  <si>
    <t>1: příloha 4.2, 4.3 a 5.2, tvrdá ochrana izolace   
2: vodorovné plochy vtokového čela; 2,0*2,4*0,05*2+2,0*1,6*0,05*2</t>
  </si>
  <si>
    <t>631366</t>
  </si>
  <si>
    <t>VÝZTUŽ MAZANIN Z KARI SÍTÍ</t>
  </si>
  <si>
    <t>1: příloha 4.2, 4.3 a 5.2, výztuž tvrdé ochrany izolace kari sítí 4/4 -100/100 mm (1,98 kg/m2)   
2: vodorovné plochy vtokového čela; (2,0*2,4*2+2,0*1,6*2)*0,00198*1,2</t>
  </si>
  <si>
    <t>1: příloha 4.2, 4.3 a 5.2   
2: vodorovné plochy vtokového čela; 2,0*2,4*2+2,0*1,6*2</t>
  </si>
  <si>
    <t>1: příloha 4.2 a 4.3   
2: uvnitř rámu; 2,52*15,0   
3: rub rámu a prefabrikovaných křídel; (2,9+2,4+2,9)*11,0+7,396*2   
4: izolace výplňového betonu za rubem rámu je zahrnutá v položce betonu</t>
  </si>
  <si>
    <t>R711001-2098</t>
  </si>
  <si>
    <t>IZOLACE SVI 8</t>
  </si>
  <si>
    <t>1: příloha 4.2, 4.3 a 5.2   
2: svislé plochy rubu vtokového čela; 2,0*3,42*2+2,0*2,41*2   
3: svislé plochy líce vtokového čela ve styku se zeminou; 7,983+7,985   
4: svislé plochy boků vtokového čela; 1,581+1,544   
5: svislé plochy říms na rámu; 2,4*0,3*2   
6: svislé plochy říms na křídlech; (1,122+0,1)/2*0,622*2</t>
  </si>
  <si>
    <t>1: příloha 4.2   
2: plastová průchodka DN 200 mm - dl. 1100 mm; 1,1*2</t>
  </si>
  <si>
    <t>1: příloha 4.2   
2: poloděrovaná drenáž DN 150 mm; 14,2*2</t>
  </si>
  <si>
    <t>89914</t>
  </si>
  <si>
    <t>ŠACHTOVÉ BETONOVÉ SKRUŽE SAMOSTATNÉ</t>
  </si>
  <si>
    <t>1: příloha 9   
2: ochrana pomníku betonovou skruží DN 1500 mm; 1</t>
  </si>
  <si>
    <t>1: měřicí body bludných proudů viz TZ; (2+2+2+2*4)*1,25</t>
  </si>
  <si>
    <t>1: ; 1</t>
  </si>
  <si>
    <t>1: příloha 3   
2: čelo - vtok; 5,726*2,646   
3: čelo - výtok; 5,852*2,427</t>
  </si>
  <si>
    <t>1: příloha 3, stávající zábradlí; (5,726+5,758)*0,030</t>
  </si>
  <si>
    <t>966372</t>
  </si>
  <si>
    <t>BOURÁNÍ PROPUSTŮ Z TRUB DN DO 1200MM</t>
  </si>
  <si>
    <t>1: příloha 3, stávající trouby osmihranné 1250 mm; 8,4</t>
  </si>
  <si>
    <t>1: příloha 3   
2: rub čel; 5,726*3,43+5,852*3,36</t>
  </si>
  <si>
    <t xml:space="preserve">  SO 14-19-41</t>
  </si>
  <si>
    <t>Železniční propustek v ev. km 80,546</t>
  </si>
  <si>
    <t>SO 14-19-41</t>
  </si>
  <si>
    <t>`VÝKOP` 144,05m3 - `ZÁSYP` 115,36m3 = 28,70m3   
28,70 * 1,7 = 48,80t</t>
  </si>
  <si>
    <t>R015120</t>
  </si>
  <si>
    <t>NEOCEŇOVAT - POPLATKY ZA LIKVIDACI ODPADŮ NEKONTAMINOVANÝCH VČETNĚ DOPRAVY NA SKLÁDKU A VEŠKERÉ MANIPULACE - 17 01 02 STAVEBNÍ A DEMOLIČNÍ SUŤ (CIHLY)</t>
  </si>
  <si>
    <t>STĚNY - ODHAD ( hm. 2,0 t/m3 )   
7,2 m3 * 2,0 = 14,4 t   
DNO - ODHAD ( hm. 2,0 t/m3 )   
3,6 m3 * 2,0 = 7,2 t   
CELKEM: 21,6 t</t>
  </si>
  <si>
    <t>DESKA, ROURA - ODHAD ( hm. 2,4 t/m3 )   
1,8 * 0,3 * 12 * 2,4 = 15,552 t</t>
  </si>
  <si>
    <t>R82460</t>
  </si>
  <si>
    <t>POTRUBÍ Z TRUB ŽELEZOBETONOVÝCH DN DO 800MM</t>
  </si>
  <si>
    <t>15,7m</t>
  </si>
  <si>
    <t>( 1,5 + 1,3 + 1,8 ) * 10 = 46,0 m2</t>
  </si>
  <si>
    <t>2,5*4,3*13,4 = 144,05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</si>
  <si>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</si>
  <si>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144,05 m3   
- PATKOVÉ POTRUBÍ: - 1,06 * 14,4 = - 15,26 m3   
- PODKLADNÍ BETON: - 1,8 * 0,1 * 14,9 = - 2,68 m3   
- ŽB LOŽE: - 1,3 * 0,25 * 11,77 = -3,82 m3   
- ŽB LOŽE ROZŠÍŘENÉ: - 2* 0,64 * 2,0 = -2,56 m3   
-SVAHOVÉ KUŽELY: - (1,80+3,18)= -4,98m3   
- ŽB PASY: - 1,7 * 0,7 * 0,4 * 2`ks` = - 0,95 m3   
CELKEM: 113,83 m3</t>
  </si>
  <si>
    <t>položka zahrnuje:     
- kompletní provedení zemní konstrukce vč. výběru vhodného materiálu     
- úprava ukládaného materiálu vlhčením, tříděním, promícháním nebo vysoušením, příp. jiné úpravy za účelem zlepšení jeho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udržování úložiště a jeho ochrana proti vodě     
- odvedení nebo obvedení vody v okolí úložiště a v úložišti     
- veškeré pomocné konstrukce umožňující provedení zemní konstrukce (příjezdy, sjezdy, nájezdy, lešení, podpěrné konstrukce, přemostění, zpevněné plochy, zakrytí a pod.)</t>
  </si>
  <si>
    <t>SVISLÉ KONSTRUKCE</t>
  </si>
  <si>
    <t>SVAHOVÉ KUŽELY - VTOK: 6,0`m2` * 0,3 = 1,80 m3   
SVAHOVÉ KUŽELY - VÝTOK: 10,6`m2` * 0,3 = 3,18 m3   
CELKEM: 4,98 m3</t>
  </si>
  <si>
    <t>327324</t>
  </si>
  <si>
    <t>ZDI OPĚRNÉ, ZÁRUBNÍ, NÁBŘEŽNÍ ZE ŽELEZOVÉHO BETONU DO C25/30</t>
  </si>
  <si>
    <t>ŽB PASY: 1,7 * 0,4 * 0,7 * 2`ks` = 0,95 m3   
CELKEM: 0,95 m3</t>
  </si>
  <si>
    <t>327365</t>
  </si>
  <si>
    <t>VÝZTUŽ ZDÍ OPĚRNÝCH, ZÁRUBNÍCH, NÁBŘEŽNÍCH Z OCELI 10505, B500B</t>
  </si>
  <si>
    <t>PASY - hm = 120 kg/m3   
0,95 * 0,12 = 0,114 t</t>
  </si>
  <si>
    <t>Položka zahrnuje veškerý materiál, výrobky a polotovary, včetně mimostaveništní a 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74),     
- povrchovou antikorozní úpravu výztuže,     
- separaci výztuže,     
- osazení měřících zařízení a úpravy pro ně,     
- osazení měřících skříní nebo míst pro měření bludných proudů.</t>
  </si>
  <si>
    <t>POD POTRUBÍ: 0,18 m2 * 14,9 = 2,68 m3</t>
  </si>
  <si>
    <t>POD POTRUBÍ: 0,33 m2 * 11,7 = 3,86 m3   
ROZŠÍŘENÝ ZÁKLAD: 0,64m2 * 2,0m * 2ks = 2,56m3   
celkem: 6,42m3</t>
  </si>
  <si>
    <t>síť: 7,9kg/m2   
POD POTRUBÍ: 1,0 m * 11,7 * 0,0079 = 0,092t   
ROZŠÍŘENÝ ZÁKLAD: 3,7m * 2,0m * 0,0079 * 2ks = 0,117t   
celkem: 0,209t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</si>
  <si>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     
- veškeré svary nebo jiné spoje výztuže     
- pomocné konstrukce a práce pro osazení a upevnění výztuže     
- zednické výpomoci pro montáž betonářské výztuže     
- úpravy výztuže pro osazení doplňkových konstrukcí     
- ochranu výztuže do doby jejího zabetonování     
- veškerá opatření pro zajištění soudržnosti výztuže a betonu     
- vodivé propojení výztuže, které je součástí ochrany konstrukce proti vlivům bludných proudů, vyvedení do měřících skříní nebo míst pro měření bludných proudů     
- povrchovou antikorozní úpravu výztuže     
- separaci výztuže</t>
  </si>
  <si>
    <t>POD SVAHOVÉ KUŽELY - VTOK: 6,0`m2` * 0,05 = 0,30 m3   
POD SVAHOVÉ KUŽELY - VÝTOK: 10,6`m2` * 0,05 = 0,53 m3   
POD DLAŽBU NÁTOKU: 7,5 m2 * 0,05 = 0,375 m3   
POD ŽB PASY: 1,8 * 0,5 * 0,05 * 2`ks` = 0,045 m3   
CELKEM: 1,25 m3</t>
  </si>
  <si>
    <t>položka zahrnuje dodávku předepsaného kameniva, mimostaveništní a vnitrostaveništní dopravu a jeho uložení     
není-li v zadávací dokumentaci uvedeno jinak, jedná se o nakupovaný materiál</t>
  </si>
  <si>
    <t>NÁTOK: 7,5 m2 * 0,3 = 2,25 m3</t>
  </si>
  <si>
    <t>700</t>
  </si>
  <si>
    <t>PŘIDRUŽENÁ STAVEBNÍ VÝROBA</t>
  </si>
  <si>
    <t>711211</t>
  </si>
  <si>
    <t>IZOLACE ZVLÁŠT KONSTR PROTI ZEM VLHK ASFALT NÁTĚRY</t>
  </si>
  <si>
    <t>Nátěr potrubí: 2,7m * 10,5m = 28,35m2</t>
  </si>
  <si>
    <t>položka zahrnuje:     
- dodání předepsaného izolačního materiálu     
- očištění a ošetření podkladu, zadávací dokumentace může zahrnout i případné vyspravení     
- zřízení izolace jako kompletního povlaku, případně komplet. soustavy nebo systému podle příslušného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</si>
  <si>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Bourání, demontáže, odstranění drážních konstrukcí - vyjma úzkokolejek</t>
  </si>
  <si>
    <t>96614</t>
  </si>
  <si>
    <t>BOURÁNÍ KONSTRUKCÍ Z CIHEL A TVÁRNIC</t>
  </si>
  <si>
    <t>STĚNY - ODHAD: ( 0,6 + 0,6 ) * 0,3 * 12 * 2`ks` = 7,2 m3   
DNO - ODHAD: 1,0 * 0,3 * 12 = 3,6 m3   
CELKEM: 10,8 m3</t>
  </si>
  <si>
    <t>položka zahrnuje: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</si>
  <si>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DESKA, ROURA - ODHAD: 1,8 * 0,3 * 12 = 6,48 m3</t>
  </si>
  <si>
    <t>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</si>
  <si>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 xml:space="preserve">  SO 14-19-42</t>
  </si>
  <si>
    <t>Železniční propustek v ev. km 80,719 - přestavba</t>
  </si>
  <si>
    <t>SO 14-19-42</t>
  </si>
  <si>
    <t>R91836</t>
  </si>
  <si>
    <t>PROPUSTY Z TRUB DN 800MM</t>
  </si>
  <si>
    <t>`1: patková trouba DN 800 mm; 13   
2: patková trouba DN 800 mm se šikmým čelem - vtok;1,5   
3: patková trouba DN 800 mm se šikmým čelem - výtok;1,5`</t>
  </si>
  <si>
    <t>1: přebytek výkopu; 259,715*1,8</t>
  </si>
  <si>
    <t>1: viz položka 96615A; 19,145*2,2 – prostý beton  
2: viz položka 96616A; 3,843*2,4 – železobeton</t>
  </si>
  <si>
    <t>1: 10*24</t>
  </si>
  <si>
    <t>1: příloha 4   
2: teleso; 21,17*11,98   
3: kamenna dlazba - vtok; 0,82*3,14+2,84*0,3*0,3*2   
4: kamenna dlazba - vytok; 0,73*3,14   
5: rozsireni zakladu; 0,24*1,5*2</t>
  </si>
  <si>
    <t>1: přebytek výkopu; 259,715</t>
  </si>
  <si>
    <t>1: příloha 3   
2: obsyp - stroj; 17,94*16   
3: obsyp - rucne; 1,62*16</t>
  </si>
  <si>
    <t>1: příloha 4   
2: bet. deska; 0,32*15,2   
3: rozšiření základu; 0,16*2*2*2+0,38*3,14*2</t>
  </si>
  <si>
    <t>1: výztuž - 6/6/100/100; 16*1,3*0,00444</t>
  </si>
  <si>
    <t>1: příloha 4, podkladní beton C8/10; 0,18*15,2</t>
  </si>
  <si>
    <t>1: příloha 4, podkladní beton pod novou dlažbou   
2: kolem čela - vtok; (2,6*3,14-0,9)*0,1   
3: vtok; 7,58*0,1   
4: kolem čela - výtok; (2,67*3,14-0,9)*0,1   
5: výtok; 1*3,14*0,1</t>
  </si>
  <si>
    <t>1: příloha 4, novou dlažbou   
2: kolem čela - vtok; (2,6*3,14-0,9)*0,2   
3: vtok; 7,58*0,2   
4: kolem čela - výtok; (2,67*3,14-0,9)*0,2   
5: výtok; 1*3,14*0,2</t>
  </si>
  <si>
    <t>1: nátěr proti zemní vlhkosti; 3,24*16</t>
  </si>
  <si>
    <t>1: bourání propustku   
2: opěry; 0,9*0,5*2*(7,982+8,03)   
3: dno; 0,5*0,3*(7,982+8,03)   
4: vtok - čelo+křídla+dno; 0,5*0,3*2,4*0,9*0,9*2*2   
5: vtok - čelo+křídla+dno; 0,5*0,3*2,4*0,9*0,9*2*2</t>
  </si>
  <si>
    <t>1: bourání propustku   
2: mostovka; 0,8*0,3*(7,982+8,03)</t>
  </si>
  <si>
    <t xml:space="preserve">  SO 14-19-43</t>
  </si>
  <si>
    <t>Železniční propustek v ev. km 80,929</t>
  </si>
  <si>
    <t>SO 14-19-43</t>
  </si>
  <si>
    <t>1,185 * 1,7 = 2,015 t</t>
  </si>
  <si>
    <t>(2,5+2,5)*10=50m2</t>
  </si>
  <si>
    <t>SVAHY: 13,1 `m3`</t>
  </si>
  <si>
    <t>3,5*0,15=0,525</t>
  </si>
  <si>
    <t>3,5*0,3=1,05</t>
  </si>
  <si>
    <t>626212</t>
  </si>
  <si>
    <t>REPROFILACE VODOROVNÝCH PLOCH SHORA SANAČNÍ MALTOU JEDNOVRST TL 20MM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</si>
  <si>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CELKEM: 23,774 m2</t>
  </si>
  <si>
    <t>položka zahrnuje:     
dodávku veškerého materiálu potřebného pro předepsanou úpravu v předepsané kvalitě     
nutné vyspravení podkladu, případně zatření spar zdiva     
položení vrstvy v předepsané tloušťce     
potřebná lešení a podpěrné konstrukce</t>
  </si>
  <si>
    <t>931382</t>
  </si>
  <si>
    <t>TĚSNĚNÍ DILATAČNÍCH SPAR SILIKONOVÝM TMELEM PRŮŘEZU DO 200MM2</t>
  </si>
  <si>
    <t>SPOJE POTRUBÍ DN 600: 3,14 * 0,6 * 4`ks` = 7,536 m</t>
  </si>
  <si>
    <t>položka zahrnuje dodávku a osazení předepsaného materiálu, očištění ploch spáry před úpravou, očištění okolí spáry po úpravě     
nezahrnuje těsnící profil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</si>
  <si>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TROUBA PROPUSTKU: 3,14 * 0,6 * 9,5 = 17,898 m2   
CELKEM: 41,672 m2</t>
  </si>
  <si>
    <t xml:space="preserve">  SO 14-19-45</t>
  </si>
  <si>
    <t>Železniční propustek v ev. km 82,143</t>
  </si>
  <si>
    <t>SO 14-19-45</t>
  </si>
  <si>
    <t>38,554 m3</t>
  </si>
  <si>
    <t>( 10,8 + 2,4 ) * 4 * 0,65 = 34,32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</si>
  <si>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</si>
  <si>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STROP PROPUSTKU: ( 10,8 + 2,4 ) * 2,0 * 0,6 = 15,84 m3   
VTOKOVÝ OBJEKT ( 2 ks ): 0,7 * 0,8 * 0,2 * 2`ks` = 0,224 m3   
CELKEM: 16,064 m3</t>
  </si>
  <si>
    <t xml:space="preserve">  SO 14-19-51</t>
  </si>
  <si>
    <t>Zárubní zeď v ev. km 77,855 - 77,890</t>
  </si>
  <si>
    <t>SO 14-19-51</t>
  </si>
  <si>
    <t>R317325</t>
  </si>
  <si>
    <t>1: příloha 3; 0,1652*(7,3+10,8+14,4)</t>
  </si>
  <si>
    <t>1: viz výkaz oceli; 800</t>
  </si>
  <si>
    <t>1: příloha 3; 70,8+(0,76+7,08+10,8+14,3+0,89)*0,75+80,3</t>
  </si>
  <si>
    <t>11221</t>
  </si>
  <si>
    <t>ODSTRANĚNÍ PAŘEZŮ D DO 0,5M</t>
  </si>
  <si>
    <t>1: příloha 3; 5</t>
  </si>
  <si>
    <t>1: příloha 3, vrty pro vlepení spřahovací výztuže; 63*0,32</t>
  </si>
  <si>
    <t>1: příloha 3, průpichy zdí pro odvodnění; (1,41+1,45+1,25+1,08+0,96)*1,3</t>
  </si>
  <si>
    <t>1: příloha 3; 63</t>
  </si>
  <si>
    <t>1: příloha 3; 0,5254</t>
  </si>
  <si>
    <t>1: příloha 3; 70,8+(0,76+7,08+10,8+14,3+0,89)*0,75</t>
  </si>
  <si>
    <t>875272</t>
  </si>
  <si>
    <t>POTRUBÍ DREN Z TRUB PLAST (I FLEXIBIL) DN DO 100MM DĚROVANÝCH</t>
  </si>
  <si>
    <t>1: příloha 3, poloděrovaná drenáž DN100; (1,51+1,55+1,35+1,18+1,06)*1,3</t>
  </si>
  <si>
    <t>87633</t>
  </si>
  <si>
    <t>CHRÁNIČKY Z TRUB PLASTOVÝCH DN DO 150MM</t>
  </si>
  <si>
    <t>1: příloha 3, chránička drenážní trubky DN150; (1,51+1,55+1,35+1,18+1,06)*1,3</t>
  </si>
  <si>
    <t>87827</t>
  </si>
  <si>
    <t>NASUNUTÍ PLAST TRUB DN DO 100MM DO CHRÁNIČKY</t>
  </si>
  <si>
    <t>1: příloha 3, dilatační spáry římsy; 6*0,1652</t>
  </si>
  <si>
    <t>1: příloha 3, na římsách; 6*1,8</t>
  </si>
  <si>
    <t>938442</t>
  </si>
  <si>
    <t>OČIŠTĚNÍ ZDIVA OTRYSKÁNÍM TLAKOVOU VODOU DO 500 BARŮ</t>
  </si>
  <si>
    <t>1: příloha 3, čelní a horní plochy zdi; 70,8+(0,76+7,08+10,8+14,3+0,89)*0,75</t>
  </si>
  <si>
    <t xml:space="preserve">  SO 14-19-52</t>
  </si>
  <si>
    <t>Opěrná zeď v ev. km 80,895 - 80,930</t>
  </si>
  <si>
    <t>SO 14-19-52</t>
  </si>
  <si>
    <t>`1: příloha 3   
2: římsy; (0,2661*26,3)*1,05`</t>
  </si>
  <si>
    <t>`1: příloha 3   
2: zábradlí na římse; 882`</t>
  </si>
  <si>
    <t>1: přebytek výkopu; (45,0+31,125)*1,8</t>
  </si>
  <si>
    <t>1: příloha 3, plocha násypu cca 5m před začátkem a za koncem úprav; 131*1,202</t>
  </si>
  <si>
    <t>1: příloha 3; 2</t>
  </si>
  <si>
    <t>1: příloha 3   
2: přesun hrázky v rámci koryta; (20*1,5*1,5)*2</t>
  </si>
  <si>
    <t>1: příloha 3   
2: odvoz materiálu zemní hrázky; 20*1,5*1,5</t>
  </si>
  <si>
    <t>1: příloha 3   
2: přívoz materiálu zemní hrázky; 20*1,5*1,5</t>
  </si>
  <si>
    <t>1: příloha 3   
2: odřez násypu nad zdí pro zřízení povrchového odvodnění; 0,833*36,5   
3: výkop pro betonový práh dlažby; 1*0,8*0,6*1,5</t>
  </si>
  <si>
    <t>1: přebytek výkopu; 45,0+31,125</t>
  </si>
  <si>
    <t>1: příloha 3   
2: případné zemní hráze pro provádění prací z koryta; (20*1,5*1,5)*3</t>
  </si>
  <si>
    <t>1: příloha 3   
2: vrty pro vlevení spřahovací výztuže; 0,32*104</t>
  </si>
  <si>
    <t>26153</t>
  </si>
  <si>
    <t>VRTY PRO KOTVENÍ, INJEKTÁŽ A MIKROPILOTY NA POVRCHU TŘ. V D DO 150MM</t>
  </si>
  <si>
    <t>1: příloha 3   
2: průpichy zdí pro odvodnění; (5*1)*1,2</t>
  </si>
  <si>
    <t>1: příloha 3   
2: betonový práh (na konci skluzu); (1,0*0,8*0,6)   
3: betonové lože pod žlabovkami; 0,09*25</t>
  </si>
  <si>
    <t>1: příloha 3   
2: kotvení římsy do stávající zdi; 104</t>
  </si>
  <si>
    <t>1: příloha 3   
2: výztuž římsy; (0,7712)*1,05</t>
  </si>
  <si>
    <t>1: příloha 3   
2: dozdění chybějících částí zdi; (1,73*0,35)*1,5</t>
  </si>
  <si>
    <t>1: příloha 3   
2: dobetonování v místech výraznějšího poškození; (1,73*0,15)*1,5</t>
  </si>
  <si>
    <t>1: příloha 3   
2: podkladní beton odláždění za koncem zdi; (2,3*1,414)*1*0,15</t>
  </si>
  <si>
    <t>1: příloha 3   
2: výplň za rubem kamenné části zdi; 0,75*1,2*4,1</t>
  </si>
  <si>
    <t>46251</t>
  </si>
  <si>
    <t>ZÁHOZ Z LOMOVÉHO KAMENE</t>
  </si>
  <si>
    <t>1: příloha 3   
2: zásyp na nátokové hraně zdi; ((10,6+3,4)*1,5)*1,2</t>
  </si>
  <si>
    <t>1: příloha 3   
2: odláždění za koncem zdi; (2,3*1,414)*1*0,2</t>
  </si>
  <si>
    <t>1: příloha 3   
2: reprofilace sanační hmotou do tl.5 mm; 0,6*1,6+0,25*53,4</t>
  </si>
  <si>
    <t>1: příloha 3   
2: reprofilace sanační hmotou do tl.30 mm; 0,2*1,6+0,6*53,4</t>
  </si>
  <si>
    <t>626122</t>
  </si>
  <si>
    <t>REPROFILACE PODHLEDŮ, SVISLÝCH PLOCH SANAČNÍ MALTOU DVOUVRST TL 50MM</t>
  </si>
  <si>
    <t>1: příloha 3   
2: reprofilace sanační hmotou do tl.50 mm; 0,05*1,6+0,1*53,4</t>
  </si>
  <si>
    <t>626213</t>
  </si>
  <si>
    <t>REPROFILACE VODOROVNÝCH PLOCH SHORA SANAČNÍ MALTOU JEDNOVRST TL 30MM</t>
  </si>
  <si>
    <t>1: příloha 3   
2: reprofilace sanační hmotou do tl.30 mm; 0,8*23,5</t>
  </si>
  <si>
    <t>1: příloha 3   
2: spojovací můstek pod dobetonávky; (1,2*4,1+5,2*0,5)*1,1</t>
  </si>
  <si>
    <t>1: příloha 3   
2: spárování zdiva; 3+10,5+4,5</t>
  </si>
  <si>
    <t>1: příloha 3   
2: poloděrovaná drenáž DN100; (5*1,2)*1,2</t>
  </si>
  <si>
    <t>1: příloha 3   
2: chránička drenážní trubky DN150; (5*1,2)*1,2</t>
  </si>
  <si>
    <t>1: příloha 3   
2: dilatační spáry římsy; 4*0,2661</t>
  </si>
  <si>
    <t>1: příloha 3   
2: na římsách; 4*2,853   
3: pod ozubem římsy; 26,3</t>
  </si>
  <si>
    <t>1: příloha 3   
2: povrchové odvodnění za římsouy; 26,3</t>
  </si>
  <si>
    <t>1: příloha 3   
2: čelní ,horní a boční plochy kamenné části zdi; 3+10,5+4,5</t>
  </si>
  <si>
    <t>938542</t>
  </si>
  <si>
    <t>OČIŠTĚNÍ BETON KONSTR OTRYSKÁNÍM TLAK VODOU DO 500 BARŮ</t>
  </si>
  <si>
    <t>1: příloha 3   
2: čelní ,horní a boční plochy betonové části zdi; 1,6+53,4+23,5</t>
  </si>
  <si>
    <t>94290</t>
  </si>
  <si>
    <t>TĚŽKÉ PRACOVNÍ LEŠENÍ DO 3 KPA</t>
  </si>
  <si>
    <t>1: příloha 3   
2: lešení u paty zdi pro sanační práce; 2*1,5*26</t>
  </si>
  <si>
    <t xml:space="preserve">  SO 14-19-53</t>
  </si>
  <si>
    <t>Opěrná zeď v ev. km 81,330 - 81,407</t>
  </si>
  <si>
    <t>SO 14-19-53</t>
  </si>
  <si>
    <t>`1: příloha 3   
2: římsy; 0,2207*81,439`</t>
  </si>
  <si>
    <t>`1: příloha 3   
2: zábradlí na římse; 2633`</t>
  </si>
  <si>
    <t>1: přebytek výkopu; (45,0+56,706)*1,8</t>
  </si>
  <si>
    <t>1: příloha 3, plocha násypu cca 5m před začátkem a za koncem úprav; 470</t>
  </si>
  <si>
    <t>KÁCENÍ STROMŮ D KMENE DO 0,5M</t>
  </si>
  <si>
    <t>1: příloha 3; 4</t>
  </si>
  <si>
    <t>122731</t>
  </si>
  <si>
    <t>ODKOPÁVKY A PROKOPÁVKY OBECNÉ TŘ. I, ODVOZ DO 1KM</t>
  </si>
  <si>
    <t>1: příloha 3   
2: přesun hrázky v rámci koryta; (20*1,5*1,5)*7</t>
  </si>
  <si>
    <t>122738</t>
  </si>
  <si>
    <t>ODKOPÁVKY A PROKOPÁVKY OBECNÉ TŘ. I, ODVOZ DO 20KM</t>
  </si>
  <si>
    <t>1: příloha 3   
2: odřez násypu nad zdí pro zřízení rubové drenážní vrstvy; (0,633*81,439)*1,1</t>
  </si>
  <si>
    <t>1: přebytek výkopu; 45,0+56,706</t>
  </si>
  <si>
    <t>1: příloha 3   
2: případné zemní hráze pro provádění prací z koryta; (20*1,5*1,5)*8</t>
  </si>
  <si>
    <t>1: příloha 3   
2: obalení drenážní vrstvy kameniva; 3,4*81,439*1,1</t>
  </si>
  <si>
    <t>1: příloha 3   
2: vrty pro vlevení spřahovací výztuže; 0,32*326</t>
  </si>
  <si>
    <t>1: příloha 3   
2: průpichy zdí pro odvodnění; (16*1,1)*1,2</t>
  </si>
  <si>
    <t>1: příloha 3   
2: kotvení římsy do stávající zdi; 376</t>
  </si>
  <si>
    <t>1: příloha 3   
2: výztuž římsy; 2,0281</t>
  </si>
  <si>
    <t>1: příloha 3   
2: dozdění chybějících částí zdi; 8,6*0,35</t>
  </si>
  <si>
    <t>1: příloha 3   
2: dobetonování v místech výraznějšího poškození; 8,6*0,2</t>
  </si>
  <si>
    <t>457314</t>
  </si>
  <si>
    <t>VYROVNÁVACÍ A SPÁDOVÝ PROSTÝ BETON C25/30</t>
  </si>
  <si>
    <t>1: příloha 3   
2: spádový beton pod drenážní vrstvou; (0,054*81,439)*1,1</t>
  </si>
  <si>
    <t>45852</t>
  </si>
  <si>
    <t>VÝPLŇ ZA OPĚRAMI A ZDMI Z KAMENIVA DRCENÉHO</t>
  </si>
  <si>
    <t>1: příloha 3   
2: drenážní vrstva za rubem kamenné části zdi; (0,633*81,439)*1,1</t>
  </si>
  <si>
    <t>1: příloha 3   
2: výplň za rubem kamenné části zdi; 0,75*1,0*2</t>
  </si>
  <si>
    <t>1: příloha 3   
2: zásyp na nátokové hraně zdi; (22*1,5)*1,2</t>
  </si>
  <si>
    <t>1: příloha 3   
2: reprofilace sanační hmotou do tl.5 mm; 0,2*3,2+0,1*151,5</t>
  </si>
  <si>
    <t>1: příloha 3   
2: reprofilace sanační hmotou do tl.30 mm; 0,3*3,2+0,55*151,5</t>
  </si>
  <si>
    <t>1: příloha 3   
2: reprofilace sanační hmotou do tl.50 mm; 0,3*3,2+0,2*151,5</t>
  </si>
  <si>
    <t>1: příloha 3   
2: reprofilace sanační hmotou do tl.30 mm; 0,4*66,8</t>
  </si>
  <si>
    <t>1: příloha 3   
2: spojovací můstek pod dobetonávky; (0,6*66,8)*1,1</t>
  </si>
  <si>
    <t>1: příloha 3   
2: spárování zdiva; 0,4*3,2+0,15*151,5</t>
  </si>
  <si>
    <t>1: příloha 3   
2: poloděrovaná drenáž DN100; (16*1,3)*1,2</t>
  </si>
  <si>
    <t>1: příloha 3   
2: chránička drenážní trubky DN150; (16*1,3)*1,2</t>
  </si>
  <si>
    <t>1: příloha 3; 16</t>
  </si>
  <si>
    <t>1: příloha 3   
2: dilatační spáry římsy; 16*0,2207</t>
  </si>
  <si>
    <t>1: příloha 3   
2: na římsách; 16*2,402</t>
  </si>
  <si>
    <t>1: příloha 3   
2: čelní ,horní a boční plochy kamenné části zdi; 8,6</t>
  </si>
  <si>
    <t>1: příloha 3   
2: čelní ,horní a boční plochy betonové části zdi; 3,2+151,5+66,8</t>
  </si>
  <si>
    <t>1: příloha 3   
2: lešení u paty zdi pro sanační práce; 2*1,5*82</t>
  </si>
  <si>
    <t xml:space="preserve">  SO 14-19-91</t>
  </si>
  <si>
    <t>Železniční propustek v ev. km 79,928 - demolice</t>
  </si>
  <si>
    <t>SO 14-19-91</t>
  </si>
  <si>
    <t>1: 5,5*3,24*2,49</t>
  </si>
  <si>
    <t>1: 5,621</t>
  </si>
  <si>
    <t>1: 5,5*3,24</t>
  </si>
  <si>
    <t xml:space="preserve">  SO 14-19-92</t>
  </si>
  <si>
    <t>Železniční propustek v ev. km 82,101 - demolice</t>
  </si>
  <si>
    <t>SO 14-19-92</t>
  </si>
  <si>
    <t>1: 32,66</t>
  </si>
  <si>
    <t>1: 2,0836*15,407</t>
  </si>
  <si>
    <t xml:space="preserve">  SO 18-19-01</t>
  </si>
  <si>
    <t>Martinice v Krkonoších - Kunčice nad Labem, přechody kabelů přes mostní objekty</t>
  </si>
  <si>
    <t>SO 18-19-01</t>
  </si>
  <si>
    <t>1: příloha 2 - km 96,113, výkopy pro patky s rozprostřením do náspu; 0,4*0,4*0,9*2  
Celkem 0,288=0.288 [A]</t>
  </si>
  <si>
    <t>741</t>
  </si>
  <si>
    <t>Elektromontáže</t>
  </si>
  <si>
    <t>R741BAZ-209pc</t>
  </si>
  <si>
    <t>Plastový kabelový žlab (s vysokou trvanlivostí, odolnost proti UV záření) 120/120 mm  - s víkem rozdělený přepážkou, vč. konzol a kotev</t>
  </si>
  <si>
    <t>1: 98.8  
Celkem 98,8=98.800 [A]</t>
  </si>
  <si>
    <t>Položka obsahuje: Dodávku a montáž žlabu na konstrukci, omítku a pod. vč.podružného materiálu pro upevnění žlabu (drobné konzolky, šroubový materiál, šrouby, vruty ). Včetně spojek, oblouků, ohybů, rohů. Dále obsahuje cenu za pom. mechanismy včetně všech ostatních vedlejších nákladů.</t>
  </si>
  <si>
    <t xml:space="preserve">  SO 18-19-01.2</t>
  </si>
  <si>
    <t>Martinice v Krkonoších - Kunčice nad Labem, přechody kabelů přes mostní objekty - žst. Vrchlabí</t>
  </si>
  <si>
    <t>SO 18-19-01.2</t>
  </si>
  <si>
    <t>1: příloha 2 - km 0,742, výkopy pro patky s rozprostřením do náspu; 0,4*0,4*0,9*2   
Celkem 0,288=0.288 [A]</t>
  </si>
  <si>
    <t>1: 16,0  
Celkem 16=16.000 [A]</t>
  </si>
  <si>
    <t>D.2.2.1</t>
  </si>
  <si>
    <t>Pozemní stavební objekty budov</t>
  </si>
  <si>
    <t xml:space="preserve">  SO 19-15-01</t>
  </si>
  <si>
    <t>ŽST Kunčice nad Labem, úpravy výpravní budovy</t>
  </si>
  <si>
    <t>SO 19-15-01</t>
  </si>
  <si>
    <t>`dle pol. 131251103: 19,615 * 1,8 t/m3`  
Celkem 35,307=35.307 [B]</t>
  </si>
  <si>
    <t>R015240</t>
  </si>
  <si>
    <t>NEOCEŇOVAT - POPLATKY ZA LIKVIDACI ODPADŮ NEKONTAMINOVANÝCH VČETNĚ DOPRAVY NA SKLÁDKU A VEŠKERÉ MANIPULACE- 20 03 99 ODPAD PODOBNÝ KOMUNÁLNÍMU ODPADU</t>
  </si>
  <si>
    <t>`0,350 t`  
Celkem 0,35=0.350 [B]</t>
  </si>
  <si>
    <t>131251103</t>
  </si>
  <si>
    <t>Hloubení nezapažených jam a zářezů strojně s urovnáním dna do předepsaného profilu a spádu v hornině třídy těžitelnosti I skupiny 3 přes 50 do 100 m3</t>
  </si>
  <si>
    <t>`př.č. 003 - základy: 19,615*1,00`  
Celkem 19,615=19.615 [B]</t>
  </si>
  <si>
    <t>174151101</t>
  </si>
  <si>
    <t>Zásyp sypaninou z jakékoliv horniny strojně s uložením výkopku ve vrstvách se zhutněním jam, šachet, rýh nebo kolem objektů v těchto vykopávkách</t>
  </si>
  <si>
    <t>`př.č. 003 - základy: 19,615*0,45`  
Celkem 8,827=8.827 [B]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</si>
  <si>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</si>
  <si>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</t>
  </si>
  <si>
    <t>`př.č. 003 - základy: 18,244*0,05`  
Celkem 0,912=0.912 [B]</t>
  </si>
  <si>
    <t>58337344</t>
  </si>
  <si>
    <t>štěrkopísek frakce 0/32</t>
  </si>
  <si>
    <t>štěrkopísek netříděný zásypový materiál - dodávka</t>
  </si>
  <si>
    <t>`dodávka k pol. 174101101: *2,0 t/m3`  
Celkem 17,654=17.654 [B]</t>
  </si>
  <si>
    <t>58337403</t>
  </si>
  <si>
    <t>kamenivo dekorační (kačírek) frakce 16/32</t>
  </si>
  <si>
    <t>`dodávka materiálu k položce č. 175101201, *2,0 t/m3`  
Celkem 1,824=1.824 [B]</t>
  </si>
  <si>
    <t>273313611</t>
  </si>
  <si>
    <t>Základy z betonu prostého desky z betonu kamenem neprokládaného tř. C 16/20</t>
  </si>
  <si>
    <t>`př.č. 003 - základy: 19,615*0,1`  
Celkem 1,962=1.962 [B]</t>
  </si>
  <si>
    <t>274322611</t>
  </si>
  <si>
    <t>Základy z betonu železového (bez výztuže) pasy z betonu se zvýšenými nároky na prostředí tř. C 30/37</t>
  </si>
  <si>
    <t>`př.č. 003 - základy: 19,615*0,6 - 6,05*0,2`  
Celkem 10,559=10.559 [B]</t>
  </si>
  <si>
    <t>274351121</t>
  </si>
  <si>
    <t>Bednění základů pasů rovné zřízení</t>
  </si>
  <si>
    <t>`př.č. 003 - základy: 0,2*(31,96+21,09+22,93)`  
Celkem 15,196=15.196 [B]</t>
  </si>
  <si>
    <t>274351122</t>
  </si>
  <si>
    <t>Bednění základů pasů rovné odstranění</t>
  </si>
  <si>
    <t>`dle pol. 274351121`  
Celkem 15,196=15.196 [B]</t>
  </si>
  <si>
    <t>274361821</t>
  </si>
  <si>
    <t>Výztuž základů pasů z betonářské oceli 10 505 (R) nebo BSt 500</t>
  </si>
  <si>
    <t>`př.č. 003 - základy: výkaz výztuže: 791 kg`  
Celkem 0,791=0.791 [B]</t>
  </si>
  <si>
    <t>34571355</t>
  </si>
  <si>
    <t>trubka elektroinstalační ohebná dvouplášťová korugovaná (chránička) D 94/110mm, HDPE+LDPE</t>
  </si>
  <si>
    <t>`dodávka k pol. 460520164`  
Celkem 26,9=26.900 [B]</t>
  </si>
  <si>
    <t>34571358</t>
  </si>
  <si>
    <t>trubka elektroinstalační ohebná dvouplášťová korugovaná (chránička) D 136/160mm, HDPE+LDPE</t>
  </si>
  <si>
    <t>`dodávka k pol. 460520176`  
Celkem 37,2=37.200 [B]</t>
  </si>
  <si>
    <t>460791214</t>
  </si>
  <si>
    <t>Montáž trubek ochranných uložených volně do rýhy plastových ohebných, vnitřního průměru přes 90 do 110 mm</t>
  </si>
  <si>
    <t>`př.č. 003 - základy: chráničky: 5*1,6+1*1,7+2*1,7+3*2,7+3*1,9`  
Celkem 26,9=26.900 [B]</t>
  </si>
  <si>
    <t>460791216</t>
  </si>
  <si>
    <t>Montáž trubek ochranných uložených volně do rýhy plastových ohebných, vnitřního průměru přes 133 do 172 mm</t>
  </si>
  <si>
    <t>`př.č. 003 - základy: chráničky: 3*4*3,1`  
Celkem 37,2=37.200 [B]</t>
  </si>
  <si>
    <t>611325421</t>
  </si>
  <si>
    <t>Oprava vápenocementové omítky vnitřních ploch štukové dvouvrstvé, tloušťky do 20 mm a tloušťky štuku do 3 mm stropů, v rozsahu opravované plochy do 10%</t>
  </si>
  <si>
    <t>`Příloha č. 05; 27,88+21,1*3,18+20+17,9*3,22+9,45+13,34*3,97+7,04+10,62*3,99+9,9+14,08*3,94+30,26+23,8*3,36`  
Celkem 460,043=460.043 [B]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</si>
  <si>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</si>
  <si>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</si>
  <si>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`Příloha č. 05; 5% plochy starého PVC`  
Celkem 5,227=5.227 [B]</t>
  </si>
  <si>
    <t>637121111</t>
  </si>
  <si>
    <t>Okapový chodník z kameniva s udusáním a urovnáním povrchu z kačírku tl. 100 mm</t>
  </si>
  <si>
    <t>`příloha č. 03; 16,917`  
Celkem 16,917=16.917 [B]</t>
  </si>
  <si>
    <t>776</t>
  </si>
  <si>
    <t>Podlahy povlakové</t>
  </si>
  <si>
    <t>28411010</t>
  </si>
  <si>
    <t>lišta soklová PVC 20x100mm</t>
  </si>
  <si>
    <t>`dodávka k položce č. 776421111, ztratné +2%`  
Celkem 102,857=102.857 [B]</t>
  </si>
  <si>
    <t>28411011</t>
  </si>
  <si>
    <t>PVC vinyl heterogenní zátěžová akustické antibakteriální tl 2,60mm, nášlapná vrstva 0,70 mm, R10, zátěž 34/43, otlak do 0,06 mm, útlum 15dB, Bfl S1</t>
  </si>
  <si>
    <t>`dodávka k položce č. 776222111, ztratné +10%`  
Celkem 114,983=114.983 [B]</t>
  </si>
  <si>
    <t>776201812</t>
  </si>
  <si>
    <t>Demontáž povlakových podlahovin lepených ručně s podložkou</t>
  </si>
  <si>
    <t>`Příloha č. 05; 27,88+20,00+9,45+7,04+9,90+30,26`  
Celkem 104,53=104.530 [B]</t>
  </si>
  <si>
    <t>776222111</t>
  </si>
  <si>
    <t>Montáž podlahovin z PVC lepením 2-složkovým lepidlem (do vlhkých prostor) z pásů</t>
  </si>
  <si>
    <t>`Příloha č. 05; (27,88+20,00+9,45+7,04+9,90+30,26)`  
Celkem 104,53=104.530 [B]</t>
  </si>
  <si>
    <t>776411112</t>
  </si>
  <si>
    <t>Montáž soklíků lepením obvodových, výšky přes 80 do 100 mm</t>
  </si>
  <si>
    <t>`Příloha č. 05; 21,10+17,90+13,34+10,62+14,08+23,80`  
Celkem 100,84=100.840 [B]</t>
  </si>
  <si>
    <t>777</t>
  </si>
  <si>
    <t>Podlahy lité</t>
  </si>
  <si>
    <t>777121115</t>
  </si>
  <si>
    <t>Vyrovnání podkladu epoxidovou stěrkou plněnou pískem, tloušťky přes 3 do 5 mm, plochy přes 1,0 m2</t>
  </si>
  <si>
    <t>784</t>
  </si>
  <si>
    <t>Malby</t>
  </si>
  <si>
    <t>784211111</t>
  </si>
  <si>
    <t>Malby z malířských směsí oděruvzdorných za mokra dvojnásobné, bílé za mokra oděruvzdorné velmi dobře v místnostech výšky do 3,80 m</t>
  </si>
  <si>
    <t>949101111</t>
  </si>
  <si>
    <t>Lešení pomocné pracovní pro objekty pozemních staveb pro zatížení do 150 kg/m2, o výšce lešeňové podlahy do 1,9 m</t>
  </si>
  <si>
    <t>104.530000 = 104,530 [A]  
Celkem 104,53=104.530 [B]</t>
  </si>
  <si>
    <t>D.2.2.2</t>
  </si>
  <si>
    <t>Zastřešení nástupišť, přístřešky na nástupištích</t>
  </si>
  <si>
    <t xml:space="preserve">  SO 14-15-21</t>
  </si>
  <si>
    <t>Zast. Bělá u Staré Paky, přístřešky na nástupištích</t>
  </si>
  <si>
    <t>SO 14-15-21</t>
  </si>
  <si>
    <t>`11,543*1,8`  
Celkem 20,777=20.777 [B]</t>
  </si>
  <si>
    <t>904</t>
  </si>
  <si>
    <t>`132*1,8*0,2+3,885*1,8/2`  
Celkem 51,017=51.017 [B]</t>
  </si>
  <si>
    <t>`4,645*2,4+5`  
Celkem 16,148=16.148 [B]</t>
  </si>
  <si>
    <t>R015170</t>
  </si>
  <si>
    <t>NEOCEŇOVAT - POPLATKY ZA LIKVIDACI ODPADŮ NEKONTAMINOVANÝCH VČETNĚ DOPRAVY NA SKLÁDKU A VEŠKERÉ MANIPULACE- 17 02 01 DŘEVO PO STAVEBNÍM POUŽITÍ, Z DEMOLIC</t>
  </si>
  <si>
    <t>`1,015*0,7+58,65*0,12*0,7`  
Celkem 5,637=5.637 [B]</t>
  </si>
  <si>
    <t>`5,0 t`  
Celkem 5=5.000 [B]</t>
  </si>
  <si>
    <t>910</t>
  </si>
  <si>
    <t>`3,885*2,5/2`  
Celkem 4,856=4.856 [B]</t>
  </si>
  <si>
    <t>příloha č. 005; 4,5*2,3*0,54+4,9*2,7*0,45  
Celkem 11,543=11.543 [B]</t>
  </si>
  <si>
    <t>`příloha č. 005; 4,5*2,3*0,44`  
Celkem 4,554=4.554 [B]</t>
  </si>
  <si>
    <t>`příloha č. 005; 4,5*2,3*0,1`  
Celkem 1,035=1.035 [B]</t>
  </si>
  <si>
    <t>`příloha č. 005; 4,3*2,1*0,25`  
Celkem 2,258=2.258 [B]</t>
  </si>
  <si>
    <t>`příloha č. 005; výkaz výztuže: 257,6 kg`  
Celkem 0,258=0.258 [B]</t>
  </si>
  <si>
    <t>příloha č. 003; demolice základů ze smíšeného zdiva do hloubky 0,3 m pod terén 12,95*0,3  
Celkem 3,885=3.885 [B]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</si>
  <si>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</si>
  <si>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příloha č. 003; plocha všech místností  
Celkem 4,645=4.645 [B]</t>
  </si>
  <si>
    <t>96617</t>
  </si>
  <si>
    <t>BOURÁNÍ KONSTRUKCÍ ZE DŘEVA</t>
  </si>
  <si>
    <t>příloha č. 003; plocha místností 1.01 a 1.02  
Celkem 1,015=1.015 [B]</t>
  </si>
  <si>
    <t>98123</t>
  </si>
  <si>
    <t>DEMOLICE BUDOV CIHELNÝCH S PODÍLEM KONSTRUKCÍ DO 20%</t>
  </si>
  <si>
    <t>technická zpráva; 132 m3OP  
Celkem 132=132.000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</si>
  <si>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    
- rozpojení zdiva na suť schopnou odvozu na skládku   
- kropení a vytváření vodní clony   
- bezpečnostní opatření, vyplývající z předpisů o bezpečnosti práce   
- podpěrné konstrukce jakékoli výšky   
- úpravu pláně po demolici s návazností na přilehlý terén   
- odpojení od sousedních nedemolovaných objektů   
- jakékoli lešení a práce bez pevné pracovní podlahy   
- naložení, dopravu a složení suti   
- ochranná ohrazení a sítě   
- ochranná zařízení proti poškození okolních objektů   
- eventuelní nutnou asistenci požárních či bezpečnostních sborů</t>
  </si>
  <si>
    <t>R90000101</t>
  </si>
  <si>
    <t>Přístřešek železobetonový prefabrikovaný typový - typ "U"</t>
  </si>
  <si>
    <t>včetně vybavení: 2x lavička, informační tabule na inf. a jízdní řády, betonový odpadkový koš - dodávka a montáž vč. ukotvení do základové desky</t>
  </si>
  <si>
    <t>`příloha č.004; 1 ks`  
Celkem 1=1.000 [B]</t>
  </si>
  <si>
    <t>Položka obsahuje kompletní dodávku a montáž přístřešku vč. dopravy. Obsahuje veškeré vybavení a související konstrukce a práce.</t>
  </si>
  <si>
    <t>R9819911</t>
  </si>
  <si>
    <t>Demolice septiku - odčerpání, odbourání do hloubky 0,3 m pod terén</t>
  </si>
  <si>
    <t>`viz TZ a výkres č. 003: 1 ks`  
Celkem 1=1.000 [B]</t>
  </si>
  <si>
    <t>Položka obsahuje kompletní vybourání septiku, vyčerpání a související zemní práce vč. finálních úprav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</si>
  <si>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R9819912</t>
  </si>
  <si>
    <t>Demolice střechy - plechová krytina, dřevěný trámový strop, včetně sloupků</t>
  </si>
  <si>
    <t>`příloha č. 003; 9,28*6,31`  
Celkem 58,56=58.560 [B]</t>
  </si>
  <si>
    <t>položka zahrnuje: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</si>
  <si>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 xml:space="preserve">  SO 14-15-22</t>
  </si>
  <si>
    <t>SO 14-15-22</t>
  </si>
  <si>
    <t>`(11,543-3,94)*1,8`  
Celkem 13,685=13.685 [B]</t>
  </si>
  <si>
    <t>`107,34*1,8*0,2+3,642*1,8/2`  
Celkem 41,92=41.920 [B]</t>
  </si>
  <si>
    <t>`4,031*2,3+8`  
Celkem 17,271=17.271 [B]</t>
  </si>
  <si>
    <t>`54,95*0,7*0,2+51,8*0,15*0,7`  
Celkem 13,132=13.132 [B]</t>
  </si>
  <si>
    <t>918</t>
  </si>
  <si>
    <t>`7,0 t`  
Celkem 7=7.000 [B]</t>
  </si>
  <si>
    <t>`3,642*2,5/2`  
Celkem 4,553=4.553 [B]</t>
  </si>
  <si>
    <t>`technická zpráva; vybourané základy: 3,64 m3, šachty: 0,3 m3`  
Celkem 3,94=3.940 [B]</t>
  </si>
  <si>
    <t>131738</t>
  </si>
  <si>
    <t>HLOUBENÍ JAM ZAPAŽ I NEPAŽ TŘ. I, ODVOZ DO 20KM</t>
  </si>
  <si>
    <t>`příloha č. 005; 4,5*2,3*0,54+4,9*2,7*0,45`  
Celkem 11,543=11.543 [B]</t>
  </si>
  <si>
    <t>`příloha č. 003; zastavěná plocha`  
Celkem 64,54=64.540 [B]</t>
  </si>
  <si>
    <t>`4x 64,54`  
Celkem 258,16=258.160 [B]</t>
  </si>
  <si>
    <t>18351</t>
  </si>
  <si>
    <t>CHEMICKÉ ODPLEVELENÍ</t>
  </si>
  <si>
    <t>`2x 64,54`  
Celkem 129,08=129.080 [B]</t>
  </si>
  <si>
    <t>`0,05x 64,54`  
Celkem 3,227=3.227 [B]</t>
  </si>
  <si>
    <t>příloha č. 003; demolice základů ze smíšeného zdiva do hloubky 0,3 m pod terén 12,14*0,3  
Celkem 3,642=3.642 [B]</t>
  </si>
  <si>
    <t>příloha č. 003; demolice betonové podlahy plocha všech místností 35,46 m2; demolice betonové dlažby 8,09 m2  
Celkem 4,031=4.031 [B]</t>
  </si>
  <si>
    <t>98116</t>
  </si>
  <si>
    <t>DEMOLICE BUDOV DŘEVĚNÝCH</t>
  </si>
  <si>
    <t>příloha č. 003; demolice dřevěných přístavků - zádveří: 9,24*2,5; sklad 12,74*2,5  
Celkem 54,95=54.950 [B]</t>
  </si>
  <si>
    <t>příloha č. 03; 35,78*3,0  
Celkem 107,34=107.340 [B]</t>
  </si>
  <si>
    <t>R9819901</t>
  </si>
  <si>
    <t>Demolice septiku - odčerpání, odbourání do hloubky 0,3 m pod terén s odvozem do 20 km</t>
  </si>
  <si>
    <t>`dle TZ a přílohy č. 003: 1 ks`  
Celkem 1=1.000 [B]</t>
  </si>
  <si>
    <t>R9819902</t>
  </si>
  <si>
    <t>příloha č. 003; plocha zastřešení: 58,1 m2  
Celkem 51,8=51.800 [B]</t>
  </si>
  <si>
    <t>R9819905</t>
  </si>
  <si>
    <t>demolice podlahy z PVC</t>
  </si>
  <si>
    <t>`příloha č. 003; plocha místností 1.01 a 1.02`  
Celkem 21,05=21.050 [B]</t>
  </si>
  <si>
    <t>Položka obsahuje 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</si>
  <si>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R9819906</t>
  </si>
  <si>
    <t>Demolice 2 ks šachet lanovodu, odbourání do hloubky 0,3 m pod terén</t>
  </si>
  <si>
    <t>dle TZ a přílohy č. 003: 1 ks  
Celkem 1=1.000 [B]</t>
  </si>
  <si>
    <t>Položka obsahuje kompletní vybourání šachet a související zemní práce vč. finálních úprav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</si>
  <si>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D.2.2.4</t>
  </si>
  <si>
    <t>Orientační systém</t>
  </si>
  <si>
    <t xml:space="preserve">  SO 14-15-51</t>
  </si>
  <si>
    <t>Zast. Bělá u Staré Paky, orientační systém</t>
  </si>
  <si>
    <t>SO 14-15-51</t>
  </si>
  <si>
    <t>`př.č.005 - patky`  
Celkem 57,3=57.300 [B]</t>
  </si>
  <si>
    <t>13173B</t>
  </si>
  <si>
    <t>HLOUBENÍ JAM ZAPAŽ I NEPAŽ TŘ. I - DOPRAVA</t>
  </si>
  <si>
    <t>`přebytečná zemina na skládku, 18km * 57,30-53,24`  
Celkem 73,08=73.080 [B]</t>
  </si>
  <si>
    <t>`př.č. 005 - patky, zpětný zásyp`  
Celkem 53,24=53.240 [B]</t>
  </si>
  <si>
    <t>272323</t>
  </si>
  <si>
    <t>ZÁKLADY ZE ŽELEZOBETONU DO C16/20</t>
  </si>
  <si>
    <t>`př.č.005 - patky`  
Celkem 0,9=0.900 [B]</t>
  </si>
  <si>
    <t>`př.č.005 - patky`  
Celkem 3,45=3.450 [B]</t>
  </si>
  <si>
    <t>`př.č.005 - patky`  
Celkem 0,104=0.104 [B]</t>
  </si>
  <si>
    <t>Ostatní konstrukce</t>
  </si>
  <si>
    <t>76799</t>
  </si>
  <si>
    <t>OSTATNÍ KOVOVÉ DOPLŇK KONSTRUKCE</t>
  </si>
  <si>
    <t>`př.č.005 - ocelová kce`  
Celkem 0,378=0.378 [B]</t>
  </si>
  <si>
    <t>Doplňující konstrukce a práce na železnici:</t>
  </si>
  <si>
    <t>R923711</t>
  </si>
  <si>
    <t>TABULE "NÁZEV STANICE"</t>
  </si>
  <si>
    <t>`př.č.003 - situace`  
Celkem 4=4.000 [B]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</si>
  <si>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</si>
  <si>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R923731</t>
  </si>
  <si>
    <t>OSTATNÍ TABULE S PIKTOGRAMY NA NÁSTUPIŠTI A PŘÍSTUPECH DLE TNŽ 73 6390</t>
  </si>
  <si>
    <t>`př.č.003 - situace `  
 `+ piktogram zákaz kouření v přístřešku`  
Celkem 3=3.000 [C]</t>
  </si>
  <si>
    <t>`1,8 t/m3 * (57,30-53,24)`  
Celkem 4,06=4.060 [B]</t>
  </si>
  <si>
    <t xml:space="preserve">  SO 14-15-52</t>
  </si>
  <si>
    <t>Zast. Tample, orientační systém</t>
  </si>
  <si>
    <t>SO 14-15-52</t>
  </si>
  <si>
    <t>`př.č.005 - patky`  
Celkem 64=64.000 [B]</t>
  </si>
  <si>
    <t>`přebytečná zemina na skládku, 16km *64,00-59,16`  
Celkem 77,44=77.440 [B]</t>
  </si>
  <si>
    <t>`př.č. 005 - patky, zpětný zásyp`  
Celkem 59,16=59.160 [B]</t>
  </si>
  <si>
    <t>`př.č.005 - patky`  
Celkem 1=1.000 [B]</t>
  </si>
  <si>
    <t>`př.č.005 - patky`  
Celkem 3,84=3.840 [B]</t>
  </si>
  <si>
    <t>`př.č.005 - patky`  
Celkem 0,115=0.115 [B]</t>
  </si>
  <si>
    <t>`př.č.005 - ocelová kce`  
Celkem 0,42=0.420 [B]</t>
  </si>
  <si>
    <t>`př.č.003 - situace `  
 `+ piktogram zákaz kouření v přístřešku`  
Celkem 5=5.000 [C]</t>
  </si>
  <si>
    <t>`1,8 t/m * (64,00-59,16)`  
Celkem 8,712=8.712 [B]</t>
  </si>
  <si>
    <t xml:space="preserve">  SO 19-15-51</t>
  </si>
  <si>
    <t>ŽST Kunčice nad Labem, orientační systém</t>
  </si>
  <si>
    <t>SO 19-15-51</t>
  </si>
  <si>
    <t>`př.č.005 - patky`  
Celkem 89,6=89.600 [B]</t>
  </si>
  <si>
    <t>`přebytečná zemina na skládku, 3km * 89,60-82,80`  
Celkem 20,4=20.400 [B]</t>
  </si>
  <si>
    <t>`př.č. 005 - patky, zpětný zásyp`  
Celkem 82,8=82.800 [B]</t>
  </si>
  <si>
    <t>`př.č.005 - patky`  
Celkem 1,4=1.400 [B]</t>
  </si>
  <si>
    <t>`př.č.005 - patky`  
Celkem 5,376=5.376 [B]</t>
  </si>
  <si>
    <t>`př.č.005 - patky`  
Celkem 0,161=0.161 [B]</t>
  </si>
  <si>
    <t>`př.č.005 - ocelová kce`  
Celkem 0,588=0.588 [B]</t>
  </si>
  <si>
    <t>R923002</t>
  </si>
  <si>
    <t>OHM - ORIENTAČNÍ HLASOVÝ MAJÁČEK VČ NAHRÁNÍ FRÁZÍ A VLASTNÍHO UPEVNĚNÍ</t>
  </si>
  <si>
    <t>`př.č.003 - situace`  
Celkem 3=3.000 [B]</t>
  </si>
  <si>
    <t>`př.č.003 - situace`  
Celkem 9=9.000 [B]</t>
  </si>
  <si>
    <t>`př.č.003 - situace`  
Celkem 14=14.000 [B]</t>
  </si>
  <si>
    <t>`1,8 t/m3 * (89,60-82,80)`  
Celkem 12,24=12.240 [B]</t>
  </si>
  <si>
    <t>D.2.3.4</t>
  </si>
  <si>
    <t>Ohřev výhybek (elektrický, plynový)</t>
  </si>
  <si>
    <t xml:space="preserve">  SO 19-06-01</t>
  </si>
  <si>
    <t>ŽST Kunčice nad Labem, EOV</t>
  </si>
  <si>
    <t>SO 19-06-01</t>
  </si>
  <si>
    <t>přebytek výkopku  
Celkem 56,35=56.350 [B]</t>
  </si>
  <si>
    <t>dle přílohy 006  
Celkem 134,83=134.830 [B]</t>
  </si>
  <si>
    <t>132734</t>
  </si>
  <si>
    <t>HLOUBENÍ RÝH ŠÍŘ DO 2M PAŽ I NEPAŽ TŘ. I, ODVOZ DO 5KM</t>
  </si>
  <si>
    <t>132738</t>
  </si>
  <si>
    <t>HLOUBENÍ RÝH ŠÍŘ DO 2M PAŽ I NEPAŽ TŘ. I, ODVOZ DO 20KM</t>
  </si>
  <si>
    <t>dle přílohy 006  
Celkem 26,96=26.960 [B]</t>
  </si>
  <si>
    <t>13273B</t>
  </si>
  <si>
    <t>HLOUBENÍ RÝH ŠÍŘ DO 2M PAŽ I NEPAŽ TŘ. I - DOPRAVA</t>
  </si>
  <si>
    <t>odvoz na skládku  
Celkem 458,44=458.440 [B]</t>
  </si>
  <si>
    <t>Všeobecné práce pro silnoproud a slaboproud</t>
  </si>
  <si>
    <t>702111</t>
  </si>
  <si>
    <t>dle přílohy 006  
Celkem 737=737.000 [B]</t>
  </si>
  <si>
    <t>702222</t>
  </si>
  <si>
    <t>KABELOVÁ CHRÁNIČKA ZEMNÍ UV STABILNÍ DN PŘES 100 DO 200 MM</t>
  </si>
  <si>
    <t>dle přílohy 006  
Celkem 220=220.000 [B]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</si>
  <si>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</si>
  <si>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</si>
  <si>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</si>
  <si>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</si>
  <si>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dle přílohy 006  
Celkem 3=3.000 [B]</t>
  </si>
  <si>
    <t>R701FFB</t>
  </si>
  <si>
    <t>Vyčištění štěrkového lože</t>
  </si>
  <si>
    <t>dle přílohy 006  
Celkem 276=276.000 [B]</t>
  </si>
  <si>
    <t>Položka obsahuje: Vyčištění štěrkového lože a úprava terénu. Dále obsahuje cenu za pom. mechanismy včetně všech ostatních vedlejších nákladů.</t>
  </si>
  <si>
    <t>R701FFC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</si>
  <si>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</si>
  <si>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</si>
  <si>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Elektroinstalační materiál, ocelové konstrukce, uzemnění</t>
  </si>
  <si>
    <t>dle přílohy 006  
Celkem 110=110.000 [B]</t>
  </si>
  <si>
    <t>742</t>
  </si>
  <si>
    <t>Silnoproudé rozvody</t>
  </si>
  <si>
    <t>dle přílohy 004  
Celkem 968=968.000 [B]</t>
  </si>
  <si>
    <t>dle přílohy 004  
Celkem 20=20.000 [B]</t>
  </si>
  <si>
    <t>742H34</t>
  </si>
  <si>
    <t>KABEL NN ČTYŘ- A PĚTIŽÍLOVÝ CU S PLASTOVOU IZOLACÍ STÍNĚNÝ OD 70 DO 120 MM2</t>
  </si>
  <si>
    <t>dle přílohy 004  
Celkem 192,5=192.500 [B]</t>
  </si>
  <si>
    <t>dle přílohy 004  
Celkem 484=484.000 [B]</t>
  </si>
  <si>
    <t>742J29</t>
  </si>
  <si>
    <t>KABEL SDĚLOVACÍ LAN UTP/FTP ukončený konektory RJ45</t>
  </si>
  <si>
    <t>dle přílohy 004  
Celkem 100=100.000 [B]</t>
  </si>
  <si>
    <t>742K24</t>
  </si>
  <si>
    <t>UKONČENÍ JEDNOŽÍLOVÉHO KABELU KABELOVOU SPOJKOU OD 70 DO 120 MM2</t>
  </si>
  <si>
    <t>dle přílohy 004  
Celkem 2=2.000 [B]</t>
  </si>
  <si>
    <t>dle přílohy 004  
Celkem 8=8.000 [B]</t>
  </si>
  <si>
    <t>dle přílohy 004  
Celkem 48=48.000 [B]</t>
  </si>
  <si>
    <t>742M11</t>
  </si>
  <si>
    <t>UKONČENÍ 7-12ŽÍLOVÉHO KABELU V ROZVADĚČI NEBO NA PŘÍSTROJI DO 2,5 MM2</t>
  </si>
  <si>
    <t>dle přílohy 004  
Celkem 4=4.000 [B]</t>
  </si>
  <si>
    <t>R742H12</t>
  </si>
  <si>
    <t>KABEL NN PRAZov 4x10RE</t>
  </si>
  <si>
    <t>dle přílohy 004  
Celkem 1954,7=1 954.700 [B]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</si>
  <si>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</si>
  <si>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KABEL NNPRAZov 4x4RE</t>
  </si>
  <si>
    <t>743</t>
  </si>
  <si>
    <t>Silnoproudá zařízení</t>
  </si>
  <si>
    <t>743811</t>
  </si>
  <si>
    <t>VÝSTROJ EOV PRO VÝHYBKU JEDNODUCHOU TVARU 1:7,5-190, 1:9-190</t>
  </si>
  <si>
    <t>dle přílohy 003  
Celkem 1=1.000 [B]</t>
  </si>
  <si>
    <t>743812</t>
  </si>
  <si>
    <t>VÝSTROJ EOV PRO VÝHYBKU JEDNODUCHOU TVARU 1:9-300, 1:11-300</t>
  </si>
  <si>
    <t>dle přílohy 003  
Celkem 11=11.000 [B]</t>
  </si>
  <si>
    <t>743843</t>
  </si>
  <si>
    <t>VÝSTROJ EOV PRO VÝHYBKU - ÚPRAVA KLUZNÝCH STOLIČEK A JAZYKOVÝCH OPĚREK</t>
  </si>
  <si>
    <t>dle přílohy 003  
Celkem 2=2.000 [B]</t>
  </si>
  <si>
    <t>743911</t>
  </si>
  <si>
    <t>ROZVADĚČ EOV SILOVÝ NAPÁJECÍ S PLC ŘÍDÍCÍM SYSTÉMEM DO 8 KS ZÁKLADNÍCH VÝHYBEK S PROUDOVÝMI CHRÁNIČI</t>
  </si>
  <si>
    <t>dle přílohy 005  
Celkem 2=2.000 [B]</t>
  </si>
  <si>
    <t>743936</t>
  </si>
  <si>
    <t>ROZVADĚČ EOV - SADA KOLEJOVÉHO TEPLOMĚRU, ČIDLA SRÁŽEK A VENKOVNÍ TEPLOTY</t>
  </si>
  <si>
    <t>743937</t>
  </si>
  <si>
    <t>ROZVADĚČ EOV - NÁVĚJOVÉ ČIDLO</t>
  </si>
  <si>
    <t>743941</t>
  </si>
  <si>
    <t>ROZVADĚČ EOV/VO OVLÁDACÍ S PC A DOTYKOVOU OBRAZOVKOU - HARDWARE + ZÁKLADNÍ SOFTWARE</t>
  </si>
  <si>
    <t>MSU</t>
  </si>
  <si>
    <t>743942</t>
  </si>
  <si>
    <t>ROZVADĚČ EOV/VO OVLÁDACÍ S PC A DOTYKOVOU OBRAZOVKOU - SOFTWARE A PARAMETRIZACE NA 1 KS VÝHYBKY/VĚTVE OSVĚTLENÍ</t>
  </si>
  <si>
    <t>743943</t>
  </si>
  <si>
    <t>ROZVADĚČ EOV/VO OVLÁDACÍ S PC A DOTYKOVOU OBRAZOVKOU - VERIFIKACE POVELŮ A SIGNÁLŮ NA 1 KS ROZVADĚČE EOV/OSVĚTLENÍ</t>
  </si>
  <si>
    <t>747</t>
  </si>
  <si>
    <t>Zkoušky, revize a HZS</t>
  </si>
  <si>
    <t>dle přílohy 001  
Celkem 9=9.000 [B]</t>
  </si>
  <si>
    <t>747701</t>
  </si>
  <si>
    <t>DOKONČOVACÍ MONTÁŽNÍ PRÁCE NA ELEKTRICKÉM ZAŘÍZENÍ</t>
  </si>
  <si>
    <t>dle přílohy 001  
Celkem 24=24.000 [B]</t>
  </si>
  <si>
    <t>747703</t>
  </si>
  <si>
    <t>ZKUŠEBNÍ PROVOZ</t>
  </si>
  <si>
    <t>dle přílohy 001  
Celkem 16=16.000 [B]</t>
  </si>
  <si>
    <t>747704</t>
  </si>
  <si>
    <t>ZAŠKOLENÍ OBSLUHY</t>
  </si>
  <si>
    <t>747705</t>
  </si>
  <si>
    <t>MANIPULACE NA ZAŘÍZENÍCH PROVÁDĚNÉ PROVOZOVATELEM</t>
  </si>
  <si>
    <t>D.2.3.6</t>
  </si>
  <si>
    <t>Rozvodny vn, nn, osvětlení a dálkové ovládání odpojovačů</t>
  </si>
  <si>
    <t xml:space="preserve">  SO 14-06-51</t>
  </si>
  <si>
    <t>Zast. Bělá u Staré Paky, úprava rozvodů nn a osvětlení</t>
  </si>
  <si>
    <t>SO 14-06-51</t>
  </si>
  <si>
    <t>SKLÁDKY</t>
  </si>
  <si>
    <t>ODKOP</t>
  </si>
  <si>
    <t>odečteno z výkresové přílohy příslušné části dokumentace  
Celkem 28=28.000 [B]</t>
  </si>
  <si>
    <t>HLOUBENÍ</t>
  </si>
  <si>
    <t>odečteno z výkresové přílohy příslušné části dokumentace  
Celkem 4,4=4.400 [B]</t>
  </si>
  <si>
    <t>odečteno z výkresové přílohy příslušné části dokumentace  
Celkem 378=378.000 [B]</t>
  </si>
  <si>
    <t>KONSTRUKCE</t>
  </si>
  <si>
    <t>odečteno z výkresové přílohy příslušné části dokumentace  
Celkem 105=105.000 [B]</t>
  </si>
  <si>
    <t>ZÁKLADY</t>
  </si>
  <si>
    <t>odečteno z výkresové přílohy příslušné části dokumentace  
Celkem 2=2.000 [B]</t>
  </si>
  <si>
    <t>VŠEOBECNÉ ELEKTRO</t>
  </si>
  <si>
    <t>701001</t>
  </si>
  <si>
    <t>OZNAČOVACÍ ŠTÍTEK KABELOVÉHO VEDENÍ, SPOJKY NEBO KABELOVÉ SKŘÍNĚ (VČETNĚ OBJÍMKY)</t>
  </si>
  <si>
    <t>odečteno z výkresové přílohy příslušné části dokumentace  
Celkem 730=730.000 [B]</t>
  </si>
  <si>
    <t>odečteno z výkresové přílohy příslušné části dokumentace  
Celkem 3=3.000 [B]</t>
  </si>
  <si>
    <t>odečteno z výkresové přílohy příslušné části dokumentace  
Celkem 100=100.000 [B]</t>
  </si>
  <si>
    <t>odečteno z výkresové přílohy příslušné části dokumentace  
Celkem 120=120.000 [B]</t>
  </si>
  <si>
    <t>odečteno z výkresové přílohy příslušné části dokumentace  
Celkem 15=15.000 [B]</t>
  </si>
  <si>
    <t>742H22</t>
  </si>
  <si>
    <t>KABEL NN ČTYŘ- A PĚTIŽÍLOVÝ AL S PLASTOVOU IZOLACÍ OD 4 DO 16 MM2</t>
  </si>
  <si>
    <t>odečteno z výkresové přílohy příslušné části dokumentace  
Celkem 20=20.000 [B]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</si>
  <si>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</si>
  <si>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</si>
  <si>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</si>
  <si>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</si>
  <si>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odečteno z výkresové přílohy příslušné části dokumentace  
Celkem 630=630.000 [B]</t>
  </si>
  <si>
    <t>dle přílohy 004  
Celkem 12=12.000 [B]</t>
  </si>
  <si>
    <t>742L14</t>
  </si>
  <si>
    <t>UKONČENÍ DVOU AŽ PĚTIŽÍLOVÉHO KABELU V ROZVADĚČI NEBO NA PŘÍSTROJI OD 70 DO 120 MM2</t>
  </si>
  <si>
    <t>742P13</t>
  </si>
  <si>
    <t>ZATAŽENÍ KABELU DO CHRÁNIČKY - KABEL DO 4 KG/M</t>
  </si>
  <si>
    <t>742P15</t>
  </si>
  <si>
    <t>OZNAČOVACÍ ŠTÍTEK NA KABEL</t>
  </si>
  <si>
    <t>742Z</t>
  </si>
  <si>
    <t>Demontáže</t>
  </si>
  <si>
    <t>742Z23</t>
  </si>
  <si>
    <t>DEMONTÁŽ KABELOVÉHO VEDENÍ NN</t>
  </si>
  <si>
    <t>odečteno z výkresové přílohy příslušné části dokumentace  
Celkem 130=130.000 [B]</t>
  </si>
  <si>
    <t>742Z92</t>
  </si>
  <si>
    <t>DEMONTÁŽ - ODVOZ (NA LIKVIDACI ODPADŮ NEBO JINÉ URČENÉ MÍSTO)</t>
  </si>
  <si>
    <t>t.km</t>
  </si>
  <si>
    <t>Silnoproudé zařízení</t>
  </si>
  <si>
    <t>742212</t>
  </si>
  <si>
    <t>VEDENÍ VENKOVNÍ NN, SLOUP PŘES 9/10 DO 10,5/10 KN</t>
  </si>
  <si>
    <t>742251</t>
  </si>
  <si>
    <t>VEDENÍ VENKOVNÍ NN, UZEMNĚNÍ PODPĚRNÉHO BODU</t>
  </si>
  <si>
    <t>742258</t>
  </si>
  <si>
    <t>VEDENÍ VENKOVNÍ NN, KABELOVÝ SVOD</t>
  </si>
  <si>
    <t>743111</t>
  </si>
  <si>
    <t>OSVĚTLOVACÍ STOŽÁR SKLOPNÝ ŽÁROVĚ ZINKOVANÝ DÉLKY DO 6 M</t>
  </si>
  <si>
    <t>743165</t>
  </si>
  <si>
    <t>OSVĚTLOVACÍ STOŽÁR - HYDRAULICKÉ SKLOPNÉ ZAŘÍZENÍ</t>
  </si>
  <si>
    <t>743453</t>
  </si>
  <si>
    <t>SVÍTIDLO DRÁŽNÍ ZÁŘIVKOVÉ ANTIVANDAL KOVOVÉ, MIN. IP 65, TŘÍDA II, ELEKTRONICKÝ PŘEDŘADNÍK, PŘES 60 W</t>
  </si>
  <si>
    <t>743474</t>
  </si>
  <si>
    <t>SVÍTIDLO DRÁŽNÍ LED, MIN. IP 54, ELEKTRONICKÝ PŘEDŘADNÍK, PŘES 45 W</t>
  </si>
  <si>
    <t>743485</t>
  </si>
  <si>
    <t>SVÍTIDLO DRÁŽNÍ - MONTÁŽ NÁSTĚNNÉHO, PŘISAZENÉHO NEBO ZÁVĚSNÉHO SVÍTIDLA</t>
  </si>
  <si>
    <t>743486</t>
  </si>
  <si>
    <t>SVÍTIDLO DRÁŽNÍ - MONTÁŽ SVÍTIDLA NA OSVĚTLOVACÍ STOŽÁR DO VÝŠKY 15 M</t>
  </si>
  <si>
    <t>743612</t>
  </si>
  <si>
    <t>ROZVADĚČ PRO DRÁŽNÍ OSVĚTLENÍ SILOVÝ NAPÁJECÍ S PLC ŘÍDÍCÍM SYSTÉMEM OD 7 DO 12 KS TŘÍFÁZOVÝCH VĚTVÍ</t>
  </si>
  <si>
    <t>743631</t>
  </si>
  <si>
    <t>ROZVADĚČ PRO DRÁŽNÍ OSVĚTLENÍ - ROZŠÍŘENÍ O MĚŘENÍ SPOTŘEBY EL. ENERGIE</t>
  </si>
  <si>
    <t>743637</t>
  </si>
  <si>
    <t>ROZVADĚČ PRO DRÁŽNÍ OSVĚTLENÍ - ROZŠÍŘENÍ O ŘÍZENÉ NAPÁJENÍ ZÁSUVKOVÝCH STOJANŮ S MĚŘENÍM SPOTŘEBY EL. ENERGIE - OD 3 DO 4 KS</t>
  </si>
  <si>
    <t>743643</t>
  </si>
  <si>
    <t>ROZVADĚČ PRO DRÁŽNÍ OSVĚTLENÍ - SENZOR PRO MĚŘENÍ INTENZITY OSVĚTLENÍ</t>
  </si>
  <si>
    <t>743644</t>
  </si>
  <si>
    <t>ROZVADĚČ PRO DRÁŽNÍ OSVĚTLENÍ - SPÍNACÍ HODINY PROGRAMOVATELNÉ SE SOUMRAKOVÝM ČIDLEM</t>
  </si>
  <si>
    <t>743C31</t>
  </si>
  <si>
    <t>SKŘÍŇ PŘÍPOJKOVÁ POJISTKOVÁ NA STOŽÁR/STĚNU NEBO DO VÝKLENKU PŘES 160 A, DO 240 MM2, S 1-2 SADAMI JISTÍCÍCH PRVKŮ</t>
  </si>
  <si>
    <t>743D21</t>
  </si>
  <si>
    <t>SKŘÍŇ PŘÍPOJKOVÁ POJISTKOVÁ KOMPAKTNÍ PILÍŘOVÁ OD 80 DO 160 A, DO 240 MM2, S 1-2 SADAMI JISTÍCÍCH PRVKŮ</t>
  </si>
  <si>
    <t>743F21</t>
  </si>
  <si>
    <t>SKŘÍŇ ELEKTROMĚROVÁ V KOMPAKTNÍM PILÍŘI PRO PŘÍMÉ MĚŘENÍ DO 80 A JEDNOSAZBOVÉ VČETNĚ VÝSTROJE</t>
  </si>
  <si>
    <t>743Z</t>
  </si>
  <si>
    <t>Demontáže osv.stožáru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</si>
  <si>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</si>
  <si>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</si>
  <si>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</si>
  <si>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</si>
  <si>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</si>
  <si>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</si>
  <si>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743Z38</t>
  </si>
  <si>
    <t>DEMONTÁŽ PRVKU ZE SVÍTIDLA (PŘEDŘADNÍK, ZDROJ)</t>
  </si>
  <si>
    <t>743Z39</t>
  </si>
  <si>
    <t>DEMONTÁŽ ROZVADĚČE OSVĚTLENÍ</t>
  </si>
  <si>
    <t>743Z71</t>
  </si>
  <si>
    <t>DEMONTÁŽ KABELOVÉ SKŘÍNĚ</t>
  </si>
  <si>
    <t>743Z73</t>
  </si>
  <si>
    <t>DEMONTÁŽ - ZAZDĚNÍ A ZAPRAVENÍ OTVORU PO KABELOVÉ SKŘÍNI</t>
  </si>
  <si>
    <t>743Z91</t>
  </si>
  <si>
    <t>m3.km</t>
  </si>
  <si>
    <t>747541</t>
  </si>
  <si>
    <t>MĚŘENÍ INTENZITY OSVĚTLENÍ INSTALOVANÉHO V ROZSAHU TOHOTO SO/PS</t>
  </si>
  <si>
    <t>748</t>
  </si>
  <si>
    <t>Ostatní</t>
  </si>
  <si>
    <t>748221</t>
  </si>
  <si>
    <t>NÁTĚR BEZPEČNOSTNÍCH PRUHŮ NA OSVĚTLOVACÍM STOŽÁRU NEBO VĚŽI</t>
  </si>
  <si>
    <t>748243</t>
  </si>
  <si>
    <t>PÍSMENA A ČÍSLICE VÝŠKY PŘES 100 DO 150 MM</t>
  </si>
  <si>
    <t>R74A510</t>
  </si>
  <si>
    <t>OCHRANA A UZEMNĚNÍ STOŽÁRU UZEMNĚNÍ STOŽÁRU</t>
  </si>
  <si>
    <t>1. Položka obsahuje:    
 – materiál dodaného zařízení se všemi pomocnými doplňujícími součástmi    
 – měření a regulaci s použitím mechanizmů a montážních souprav    
2. Položka neobsahuje:    
 X    
3. Způsob měření:    
Udává se počet kusů kompletní konstrukce nebo práce.</t>
  </si>
  <si>
    <t>BOURÁNÍ</t>
  </si>
  <si>
    <t>966158</t>
  </si>
  <si>
    <t>BOURÁNÍ KONSTRUKCÍ Z PROST BETONU S ODVOZEM DO 20KM</t>
  </si>
  <si>
    <t>odečteno z výkresové přílohy příslušné části dokumentace  
Celkem 2,4=2.400 [B]</t>
  </si>
  <si>
    <t>96651</t>
  </si>
  <si>
    <t>ODSTRANĚNÍ ŽLABŮ Z DÍLCŮ (VČET ŠTĚRBINOVÝCH) ŠÍŘKY 100MM</t>
  </si>
  <si>
    <t>96815</t>
  </si>
  <si>
    <t>VYSEKÁNÍ OTVORŮ, KAPES, RÝH V ŽELEZOBETONOVÉ KONSTRUKCI</t>
  </si>
  <si>
    <t>odečteno z výkresové přílohy příslušné části dokumentace  
Celkem 0,4=0.400 [B]</t>
  </si>
  <si>
    <t xml:space="preserve">  SO 14-06-52</t>
  </si>
  <si>
    <t>Zast. Tample, úprava rozvodů nn a osvětlení</t>
  </si>
  <si>
    <t>SO 14-06-52</t>
  </si>
  <si>
    <t>odečteno z výkresové přílohy příslušné části dokumentace  
Celkem 61,6=61.600 [B]</t>
  </si>
  <si>
    <t>odečteno z výkresové přílohy příslušné části dokumentace  
Celkem 8=8.000 [B]</t>
  </si>
  <si>
    <t>odečteno z výkresové přílohy příslušné části dokumentace  
Celkem 926=926.000 [B]</t>
  </si>
  <si>
    <t>RAŽBY</t>
  </si>
  <si>
    <t>14113</t>
  </si>
  <si>
    <t>PROTLAČOVÁNÍ OCELOVÉHO POTRUBÍ DN DO 200MM</t>
  </si>
  <si>
    <t>odečteno z výkresové přílohy příslušné části dokumentace  
Celkem 40=40.000 [B]</t>
  </si>
  <si>
    <t>odečteno z výkresové přílohy příslušné části dokumentace  
Celkem 743=743.000 [B]</t>
  </si>
  <si>
    <t>odečteno z výkresové přílohy příslušné části dokumentace  
Celkem 1640=1 640.000 [B]</t>
  </si>
  <si>
    <t>odečteno z výkresové přílohy příslušné části dokumentace  
Celkem 65=65.000 [B]</t>
  </si>
  <si>
    <t>odečteno z výkresové přílohy příslušné části dokumentace  
Celkem 210=210.000 [B]</t>
  </si>
  <si>
    <t>odečteno z výkresové přílohy příslušné části dokumentace  
Celkem 230=230.000 [B]</t>
  </si>
  <si>
    <t>odečteno z výkresové přílohy příslušné části dokumentace  
Celkem 300=300.000 [B]</t>
  </si>
  <si>
    <t>odečteno z výkresové přílohy příslušné části dokumentace  
Celkem 10=10.000 [B]</t>
  </si>
  <si>
    <t>odečteno z výkresové přílohy příslušné části dokumentace  
Celkem 1500=1 500.000 [B]</t>
  </si>
  <si>
    <t>dle přílohy 004  
Celkem 22=22.000 [B]</t>
  </si>
  <si>
    <t>odečteno z výkresové přílohy příslušné části dokumentace  
Celkem 23=23.000 [B]</t>
  </si>
  <si>
    <t>odečteno z výkresové přílohy příslušné části dokumentace  
Celkem 3,6=3.600 [B]</t>
  </si>
  <si>
    <t xml:space="preserve">  SO 14-21-01</t>
  </si>
  <si>
    <t>Zast. Bělá u Staré Paky, přípojka NN pro zast.-ČEZ</t>
  </si>
  <si>
    <t>SO 14-21-01</t>
  </si>
  <si>
    <t>747702</t>
  </si>
  <si>
    <t>ÚPRAVA ZAPOJENÍ STÁVAJÍCÍCH KABELOVÝCH SKŘÍNÍ/ROZVADĚČŮ</t>
  </si>
  <si>
    <t xml:space="preserve">  SO 14-21-02</t>
  </si>
  <si>
    <t>Přeložka kabelů VO Stará Paka</t>
  </si>
  <si>
    <t>SO 14-21-02</t>
  </si>
  <si>
    <t>02950</t>
  </si>
  <si>
    <t>OSTATNÍ POŽADAVKY - POSUDKY, KONTROLY, REVIZNÍ ZPRÁVY</t>
  </si>
  <si>
    <t>KČ</t>
  </si>
  <si>
    <t>zahrnuje veškeré náklady spojené s objednatelem požadovanými pracemi</t>
  </si>
  <si>
    <t>29111</t>
  </si>
  <si>
    <t>OSTATNÍ POŽADAVKY - VYTÝČENÍ PODZEMNÍCH ZAŘÍZENÍ</t>
  </si>
  <si>
    <t>HM</t>
  </si>
  <si>
    <t>1: 29,25m3*1,6t/m3=46,800 [A]t ; z pol. č. 113338  
Celkem 46,8=46.800 [B]</t>
  </si>
  <si>
    <t>113138</t>
  </si>
  <si>
    <t>ODSTRANĚNÍ KRYTU ZPEVNĚNÝCH PLOCH S ASFALT POJIVEM, ODVOZ DO 20KM</t>
  </si>
  <si>
    <t>VČETNĚ ODVOZU K RECYKLACI</t>
  </si>
  <si>
    <t>1: 32,5m2*0,05m=1,625 [A]m3 ; odstranění asf. krytu mimo výkop   
2: 32,5m2*0,05m=1,625 [B]m3 ; odstranění asf. krytu nad výkopem   
Celkem: A+B=3,250 [C]m3  
Celkem 3,25=3.250 [B]</t>
  </si>
  <si>
    <t>113338</t>
  </si>
  <si>
    <t>ODSTRAN PODKL ZPEVNĚNÝCH PLOCH S ASFALT POJIVEM, ODVOZ DO 20KM</t>
  </si>
  <si>
    <t>VČETNĚ ODVOZU NA SKLÁDKU, POPLATEK ZA SKLÁDKU UVEDEN V POLOŽCE 014102</t>
  </si>
  <si>
    <t>1: 32,5m2*0,45m=14,625 [A]m3 ; odstranění podkladních vrstev vozovky mimo výkop   
2: 32,5m2*0,45m=14,625 [B]m3 ; odstranění podkladních vrstev vozovky nad výkopem   
Celkem: A+B=29,250 [C]m3  
Celkem 29,25=29.250 [B]</t>
  </si>
  <si>
    <t>RUČNĚ, BUDE POUŽITO PRO ZPĚTNÉ ZÁSYPY</t>
  </si>
  <si>
    <t>1: 0,1m*0,1m*50,0m=0,500 [A]m3 ; ruční výkop kabelové rýhy 10 x 10 cm  
Celkem 0,5=0.500 [B]</t>
  </si>
  <si>
    <t>1: 0,5m*1,2m*65,0m=39,000 [A]m3 ; ruční výkop kabelové rýhy 50 x 120 cm  
Celkem 39=39.000 [B]</t>
  </si>
  <si>
    <t>MATERIÁL Z VÝKOPŮ STAVBY - ZPĚTNÝ ZÁSYP</t>
  </si>
  <si>
    <t>1: 0,5m*1,2m*65,0m=39,000 [A]m3 ; zásyp kabelové rýhy 50 x 120 cm   
2: 0,1m*0,1m*50,0m=0,500 [B]m3 ; zásyp kabelové rýhy 10 x 10 cm   
Celkem: A+B=39,500 [C]m3  
Celkem 39,5=39.500 [B]</t>
  </si>
  <si>
    <t>položka zahrnuje:    
- kompletní provedení zemní konstrukce vč. výběru vhodného materiálu    
- úprava ukládaného materiálu vlhčením, tříděním, promícháním nebo vysoušením, příp. jiné úpravy za účelem zlepšení jeho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</si>
  <si>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1: 20,0m2=20,000 [A]m2  
Celkem 20=20.000 [B]</t>
  </si>
  <si>
    <t>Zahrnuje dodání předepsané travní směsi, její výsev na ornici, zalévání, první pokosení, to vše bez ohledu na sklon terénu</t>
  </si>
  <si>
    <t>45131</t>
  </si>
  <si>
    <t>PODKL A VÝPLŇ VRSTVY Z PROST BET</t>
  </si>
  <si>
    <t>BETON C6/7,5</t>
  </si>
  <si>
    <t>1: 4,875m3=4,875 [A]m3  
Celkem 4,875=4.875 [B]</t>
  </si>
  <si>
    <t>56142</t>
  </si>
  <si>
    <t>KAMENIVO ZPEVNĚNÉ CEMENTEM TL. DO 100MM</t>
  </si>
  <si>
    <t>SC C8/10</t>
  </si>
  <si>
    <t>1: 32,5m2=32,500 [A]m2  
Celkem 32,5=32.500 [B]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</si>
  <si>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</si>
  <si>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56343</t>
  </si>
  <si>
    <t>VOZOVKOVÉ VRSTVY ZE ŠTĚRKOPÍSKU TL. DO 150MM</t>
  </si>
  <si>
    <t>1: 38,0m2*0,5m*0,1m=1,900 [A]m3  
Celkem 1,9=1.900 [B]</t>
  </si>
  <si>
    <t>0,2kg/m2</t>
  </si>
  <si>
    <t>1: 32,5m2*2=65,000 [A]m2  
Celkem 65=65.000 [B]</t>
  </si>
  <si>
    <t>574E66</t>
  </si>
  <si>
    <t>ASFALTOVÝ BETON PRO PODKLADNÍ VRSTVY ACP 16+, 16S TL. 70MM</t>
  </si>
  <si>
    <t>1: 65,0m=65,000 [A]m , folie výstražní šířky 33 cm  
Celkem 65=65.000 [B]</t>
  </si>
  <si>
    <t>1. Položka obsahuje:    
– přípravu podkladu pro osazení    
2. Položka neobsahuje:    
 X    
3. Způsob měření:    
Měří se metr délkový.</t>
  </si>
  <si>
    <t>1: 2,0m=2,000 [A]m ; uzemnění po sloupu páskou FeZn 30x4  
Celkem 2=2.000 [B]</t>
  </si>
  <si>
    <t>1. Položka obsahuje:    
 – uchycení vodiče na povrch vč. podpěr, konzol, svorek a pod.    
 – měření, dělení, spojování    
 – nátěr    
2. Položka neobsahuje:    
 X    
3. Způsob měření:    
Měří se metr délkový v ose vodiče nebo lana.</t>
  </si>
  <si>
    <t>1: 50,0m=50,000 [A]m  
Celkem 50=50.000 [B]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</si>
  <si>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X    
3. Způsob měření:    
Měří se metr délkový v ose vodiče</t>
  </si>
  <si>
    <t>742D23a</t>
  </si>
  <si>
    <t>Kabel nn - dvou a třížílový Al s plastovou izolací od 25 do 50mm2</t>
  </si>
  <si>
    <t>AYKY-J 4x35mm2, volně uložený</t>
  </si>
  <si>
    <t>1: 65,0m=65,000 [A]m  
Celkem 65=65.000 [B]</t>
  </si>
  <si>
    <t>1. Položka obsahuje:    
 – veškeré práce a materiál obsažený v názvu položky    
2. Položka neobsahuje:    
 X    
3. Způsob měření:    
Měří se metr délkový v ose vodiče nebo lana.</t>
  </si>
  <si>
    <t>742D23b</t>
  </si>
  <si>
    <t>AYKY-J 4x35mm2, pevně uložený</t>
  </si>
  <si>
    <t>1: 16,0m=16,000 [A]m  
Celkem 16=16.000 [B]</t>
  </si>
  <si>
    <t>743E11a</t>
  </si>
  <si>
    <t>Skříň rozpojovací pojistková do 400A do 240mm2 do výklenku s pojistkovými spodky s 2-4 sadami jistících prvků</t>
  </si>
  <si>
    <t>1: 2ks=2,000 [A]ks ; rozpojovací skříň SV100/NSV1V-C DCK 3x160A umístěná na bet. sloupu  
Celkem 2=2.000 [B]</t>
  </si>
  <si>
    <t>1. Položka obsahuje:    
 – veškeré práce a materiál obsažený v názvu položky    
2. Položka neobsahuje:    
 X    
3. Způsob měření:    
Udává se počet kusů kompletní konstrukce nebo práce.</t>
  </si>
  <si>
    <t>R741814</t>
  </si>
  <si>
    <t>Ochrana přechodu zem-vzduch uzem. páskou 30/4</t>
  </si>
  <si>
    <t>1: 2ks=2,000 [A]ks  
Celkem 2=2.000 [B]</t>
  </si>
  <si>
    <t>R741815</t>
  </si>
  <si>
    <t>Značení uzemnění FeZn 30/4 smršťovací trubicí</t>
  </si>
  <si>
    <t>R741816</t>
  </si>
  <si>
    <t>Svodový vodič-lano FeZn 50 mm2 bez podpěr</t>
  </si>
  <si>
    <t>1: 4,0m=4,000 [A]m  
Celkem 4=4.000 [B]</t>
  </si>
  <si>
    <t>R741A50</t>
  </si>
  <si>
    <t>Vyřazení hodnoty uzemnění do pásky 30/4</t>
  </si>
  <si>
    <t>1: 4ks=4,000 [A]ks  
Celkem 4=4.000 [B]</t>
  </si>
  <si>
    <t>R742000</t>
  </si>
  <si>
    <t>Připoj. vod. do 50 na Alfě 25-50 sr.sv.</t>
  </si>
  <si>
    <t>1: 8ks=8,000 [A]ks  
Celkem 8=8.000 [B]</t>
  </si>
  <si>
    <t>1. Položka obsahuje:    
 - veškeré práce a materiál obsažený v názvu položky    
2. Položka neobsahuje:    
 X    
3. Způsob měření:    
Udává se počet kusů kompletní konstrukce nebo práce.</t>
  </si>
  <si>
    <t>R742K23R</t>
  </si>
  <si>
    <t>Ukončení kabelu do 4x50 bez třmenu, bek ok</t>
  </si>
  <si>
    <t>1: 4ks=4,000 [A]ks ;  
Celkem 4=4.000 [B]</t>
  </si>
  <si>
    <t>R748213</t>
  </si>
  <si>
    <t>Nátěr uzemnění na povrchu zelenožlutá</t>
  </si>
  <si>
    <t>1: 1,0m=1,000 [A]m  
Celkem 1=1.000 [B]</t>
  </si>
  <si>
    <t>1. Položka obsahuje:    
 – veškeré práce a materiál obsažený v názvu položky    
2. Položka neobsahuje:    
 X    
3. Způsob měření:    
Měří se metr délkový.</t>
  </si>
  <si>
    <t>R74C7710</t>
  </si>
  <si>
    <t>Pojistka nožová NN ETI NV C GG 80A</t>
  </si>
  <si>
    <t>1: 6ks=6,000 [A]ks  
Celkem 6=6.000 [B]</t>
  </si>
  <si>
    <t>87426a</t>
  </si>
  <si>
    <t>POTRUBÍ Z TRUB PLAST ODPAD DN DO 80MM</t>
  </si>
  <si>
    <t>KS</t>
  </si>
  <si>
    <t>PVC 63/4</t>
  </si>
  <si>
    <t>1: 4ks=4,000 [A]ks ; trubka svodová pro SV skříň  
Celkem 4=4.000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</si>
  <si>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</si>
  <si>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87626</t>
  </si>
  <si>
    <t>CHRÁNIČKY Z TRUB PLAST DN DO 80MM</t>
  </si>
  <si>
    <t>TRUBKA KORUG. PE KORUFLEX 63/52 OHEBNÁ</t>
  </si>
  <si>
    <t>1: 68,0m=68,000 [A]m  
Celkem 68=68.000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</si>
  <si>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</si>
  <si>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R87472</t>
  </si>
  <si>
    <t>KRYT VYVOD. TRUBEK PLAST. 50-63 MM CWS</t>
  </si>
  <si>
    <t>1: 32,5m*2=65,000 [A]m  
Celkem 65=65.000 [B]</t>
  </si>
  <si>
    <t>93131</t>
  </si>
  <si>
    <t>TĚSNĚNÍ DILATAČ SPAR ASF ZÁLIVKOU</t>
  </si>
  <si>
    <t>1: (32,5m*2)*0,015m*0,04m=0,039 [A]m3  
Celkem 0,039=0.039 [B]</t>
  </si>
  <si>
    <t xml:space="preserve">  SO 19-06-51</t>
  </si>
  <si>
    <t>ŽST Kunčice nad Labem, úprava rozvodů nn a osvětlení</t>
  </si>
  <si>
    <t>SO 19-06-51</t>
  </si>
  <si>
    <t>"1.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znění."</t>
  </si>
  <si>
    <t>odečteno z výkresové přílohy příslušné části dokumentace    
Celkem 270+261=531.000 [A]  
Celkem 531=531.000 [A]</t>
  </si>
  <si>
    <t>odečteno z výkresové přílohy příslušné části dokumentace    
Celkem 50,3+1=51.300 [A]  
Celkem 51,3=51.300 [A]</t>
  </si>
  <si>
    <t>odečteno z výkresové přílohy příslušné části dokumentace    
Celkem 39+52=39.000 [A]  
Celkem 91=91.000 [A]</t>
  </si>
  <si>
    <t>odečteno z výkresové přílohy příslušné části dokumentace    
Celkem 24+60=24.000 [A]  
Celkem 84=84.000 [A]</t>
  </si>
  <si>
    <t>odečteno z výkresové přílohy příslušné části dokumentace    
Celkem 290+209=499.000 [A]  
Celkem 499=499.000 [A]</t>
  </si>
  <si>
    <t>odečteno z výkresové přílohy příslušné části dokumentace    
Celkem 31,6=31.600 [A]  
Celkem 31,6=31.600 [A]</t>
  </si>
  <si>
    <t>odečteno z výkresové přílohy příslušné části dokumentace    
Celkem 960+780=1740.000 [A]  
Celkem 1740=1 740.000 [A]</t>
  </si>
  <si>
    <t>odečteno z výkresové přílohy příslušné části dokumentace    
Celkem 60+100=160.000 [A]  
Celkem 160=160.000 [A]</t>
  </si>
  <si>
    <t>odečteno z výkresové přílohy příslušné části dokumentace    
Celkem 960+940=1900.000 [A]  
Celkem 1900=1 900.000 [A]</t>
  </si>
  <si>
    <t>odečteno z výkresové přílohy příslušné části dokumentace    
Celkem 960+150=1110.000 [A]  
Celkem 1110=1 110.000 [A]</t>
  </si>
  <si>
    <t>742362</t>
  </si>
  <si>
    <t>VEDENÍ VENKOVNÍ VN, OMEZOVAČ PŘEPĚTÍ</t>
  </si>
  <si>
    <t>742363</t>
  </si>
  <si>
    <t>VEDENÍ VENKOVNÍ VN, ODPOJOVAČ/ODPÍNAČ</t>
  </si>
  <si>
    <t>742364</t>
  </si>
  <si>
    <t>VEDENÍ VENKOVNÍ VN, KABELOVÝ SVOD</t>
  </si>
  <si>
    <t>7425A2</t>
  </si>
  <si>
    <t>KABEL VN - JEDNOŽÍLOVÝ, 35-AXEKVCE(Y) OD 95 DO 150 MM2</t>
  </si>
  <si>
    <t>odečteno z výkresové přílohy příslušné části dokumentace    
Celkem 510=510.000 [A]  
Celkem 510=510.000 [A]</t>
  </si>
  <si>
    <t>742E22</t>
  </si>
  <si>
    <t>IZOLOVANÝ ADAPTÉR PRO PŘIPOJENÍ DO IZOLOVANÉHO ROZVADĚČE, K TRANSFORMÁTORU DO 35 KV, SADA TŘÍ ŽIL, S OMEZOVAČEM PŘEPĚTÍ OD 95 DO 150 MM2</t>
  </si>
  <si>
    <t>odečteno z výkresové přílohy příslušné části dokumentace    
Celkem 1820+30=1 850.000 [A]  
Celkem 1850=1 850.000 [A]</t>
  </si>
  <si>
    <t>odečteno z výkresové přílohy příslušné části dokumentace    
Celkem 810+180=990.000 [A]  
Celkem 990=990.000 [A]</t>
  </si>
  <si>
    <t>odečteno z výkresové přílohy příslušné části dokumentace    
Celkem 400+825=1225.000 [A]  
Celkem 1225=1 225.000 [A]</t>
  </si>
  <si>
    <t>742H41</t>
  </si>
  <si>
    <t>KABEL NN ČTYŘ- A PĚTIŽÍLOVÝ CU FLEXIBILNÍ DO 2,5 MM2</t>
  </si>
  <si>
    <t>odečteno z výkresové přílohy příslušné části dokumentace    
Celkem 240=240.000 [A]  
Celkem 240=240.000 [A]</t>
  </si>
  <si>
    <t>dle přílohy 004    
Celkem 25=25.000 [A]  
Celkem 25=25.000 [A]</t>
  </si>
  <si>
    <t>odečteno z výkresové přílohy příslušné části dokumentace    
Celkem 42+200=242.000 [A]  
Celkem 242=242.000 [A]</t>
  </si>
  <si>
    <t>742P16</t>
  </si>
  <si>
    <t>SVAZKOVÁNÍ JEDNOŽILOVÝCH KABELŮ VN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</si>
  <si>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</si>
  <si>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Demontáže vedení, kabelů, sloupů</t>
  </si>
  <si>
    <t>742Z12</t>
  </si>
  <si>
    <t>DEMONTÁŽ SLOUPU/STOŽÁRU VN VČETNĚ VEŠKERÉ VÝSTROJE</t>
  </si>
  <si>
    <t>742Z21</t>
  </si>
  <si>
    <t>DEMONTÁŽ VENKOVNÍHO VEDENÍ VN (3X)</t>
  </si>
  <si>
    <t>odečteno z výkresové přílohy příslušné části dokumentace    
Celkem 80=80.000 [A]  
Celkem 80=80.000 [A]</t>
  </si>
  <si>
    <t>odečteno z výkresové přílohy příslušné části dokumentace    
Celkem 850=850.000 [A]  
Celkem 850=850.000 [A]</t>
  </si>
  <si>
    <t>743112</t>
  </si>
  <si>
    <t>OSVĚTLOVACÍ STOŽÁR SKLOPNÝ ŽÁROVĚ ZINKOVANÝ DÉLKY PŘES 6,5 DO 12 M</t>
  </si>
  <si>
    <t>743211</t>
  </si>
  <si>
    <t>OSVĚTLOVACÍ VĚŽ ŽÁROVĚ ZINKOVANÁ TRUBKOVÁ VÝŠKY DO 20 M</t>
  </si>
  <si>
    <t>743231</t>
  </si>
  <si>
    <t>OSVĚTLOVACÍ VĚŽ - PLOŠINA</t>
  </si>
  <si>
    <t>743232</t>
  </si>
  <si>
    <t>OSVĚTLOVACÍ VĚŽ - ŽEBŘÍK DÉLKY DO 20 M</t>
  </si>
  <si>
    <t>743234</t>
  </si>
  <si>
    <t>OSVĚTLOVACÍ VĚŽ - KABELOVÝ ŽEBŘÍK DÉLKY DO 20 M</t>
  </si>
  <si>
    <t>743487</t>
  </si>
  <si>
    <t>SVÍTIDLO DRÁŽNÍ - MONTÁŽ SVÍTIDLA NA OSVĚTLOVACÍ VĚŽ DO VÝŠKY 40 M</t>
  </si>
  <si>
    <t>R743443</t>
  </si>
  <si>
    <t>SVÍTIDLO DRÁŽNÍ LED SVĚTLOMET KOVOVÝ, MIN. IP 54</t>
  </si>
  <si>
    <t>744Z</t>
  </si>
  <si>
    <t>Demontáž rozvaděče NN dvousloupové TS</t>
  </si>
  <si>
    <t>744Z02</t>
  </si>
  <si>
    <t>DEMONTÁŽ 1 KS POLE ROZVADĚČE NN</t>
  </si>
  <si>
    <t>744Z92</t>
  </si>
  <si>
    <t>745Z</t>
  </si>
  <si>
    <t>Demontáž stávající TS</t>
  </si>
  <si>
    <t>745Z11</t>
  </si>
  <si>
    <t>DEMONTÁŽ - VYPNUTÍ ZAŘÍZENÍ A ZAJIŠTĚNÍ STAVENIŠTĚ, ROZSAH TS NEBO PODOBNÉHO OBJEKTU</t>
  </si>
  <si>
    <t>745Z23</t>
  </si>
  <si>
    <t>DEMONTÁŽ VN POJISTKOVÉHO SPODKU VČETNĚ POJISTKOVÝCH PATRON</t>
  </si>
  <si>
    <t>745Z24</t>
  </si>
  <si>
    <t>DEMONTÁŽ VN SVODIČŮ PŘEPĚTÍ</t>
  </si>
  <si>
    <t>745Z34</t>
  </si>
  <si>
    <t>DEMONTÁŽ TRANSFORMÁTORU VN/NN PŘES 160 KVA</t>
  </si>
  <si>
    <t>745Z42</t>
  </si>
  <si>
    <t>DEMONTÁŽ SLOUPOVÉ/STOŽÁROVÉ TRAFOSTANICE</t>
  </si>
  <si>
    <t>745Z92</t>
  </si>
  <si>
    <t>747302</t>
  </si>
  <si>
    <t>VYDÁNÍ PŘÍKAZU "B" - JEDNODUCHÉ PRACOVIŠTĚ</t>
  </si>
  <si>
    <t>747532</t>
  </si>
  <si>
    <t>ZKOUŠKY VODIČŮ A KABELŮ VN - PROVOZ MĚŘÍCÍHO VOZU PO DOBU ZKOUŠEK VN KABELŮ</t>
  </si>
  <si>
    <t>1. Položka obsahuje:      
 – materiál dodaného zařízení se všemi pomocnými doplňujícími součástmi      
 – měření a regulaci s použitím mechanizmů a montážních souprav      
2. Položka neobsahuje:      
 X      
3. Způsob měření:      
Udává se počet kusů kompletní konstrukce nebo práce.</t>
  </si>
  <si>
    <t>odečteno z výkresové přílohy příslušné části dokumentace    
Celkem 18,7=18.700 [A]  
Celkem 18,7=18.700 [A]</t>
  </si>
  <si>
    <t>odečteno z výkresové přílohy příslušné části dokumentace    
Celkem 960=960.000 [A]  
Celkem 960=960.000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</si>
  <si>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</si>
  <si>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</si>
  <si>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</si>
  <si>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</si>
  <si>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</si>
  <si>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</si>
  <si>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</si>
  <si>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</si>
  <si>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  
Celkem 1=1.000 [B]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</si>
  <si>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</si>
  <si>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</si>
  <si>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</si>
  <si>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</si>
  <si>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</si>
  <si>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</si>
  <si>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</si>
  <si>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</si>
  <si>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</si>
  <si>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</si>
  <si>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</si>
  <si>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</si>
  <si>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</si>
  <si>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</si>
  <si>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</si>
  <si>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</si>
  <si>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</si>
  <si>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</si>
  <si>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</si>
  <si>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VSEOB007</t>
  </si>
  <si>
    <t>Korozní měření</t>
  </si>
  <si>
    <t>1. Položka obsahuje: měření na stávajících, úložných  i nových zařízeních, vyhodnocení a předání protokolu v tištěné i digitální formě      
2. Položka neobsahuje: 0    
3. Měrná jednotka: KOMPLET     
4. Způsob měření:  soubor všech úkonů a měření, které jsou třeba ve smyslu TKP státních drah     
     – u nových zařízení po jejich uvedení do provozu     
     – u existujících zařízení se provádí na stávajícím úseku trati před zahájením prací a znovu po uvedení trati do provozu ve smyslu TKP státních drah (pro porovnání hodnot)     
     – měření se provádí v místech specifikovaných v části B 06_Korozní ochrana  
5. Hlavní materiál: kancelářský papír, desky, CD disk</t>
  </si>
  <si>
    <t>VSEOB008</t>
  </si>
  <si>
    <t>Ekologický dozor - zajištění ochrany fauny, flory , dle rozhodnutí KUSK OŽP</t>
  </si>
  <si>
    <t>Ekologický dozor</t>
  </si>
  <si>
    <t>Položka zahrnuje veškeré činnosti nezbytné k zajištění ochrany fauny, flory a k realizaci doporučených opatření popsaných v H.3 Vyjádření dotčených organizací a orgánů státní správy - "5. KÚ Libereckého kraje - povolení výjimky.pdf" Rozhodnutí KÚLK, č.j. KULK 59614/2019 z 20.8.2019</t>
  </si>
  <si>
    <t>VSEOB009</t>
  </si>
  <si>
    <t>Stabilizace bodů geodetické vytyčovací sítě</t>
  </si>
  <si>
    <t>22ks</t>
  </si>
  <si>
    <t>v předepsaném rozsahu a počtu dle VTP a ZTP   
Celkem 22=22.000 [B]</t>
  </si>
  <si>
    <t>VSEOB010</t>
  </si>
  <si>
    <t>Projektová dokumentace pro provádění stavby (PDPS)</t>
  </si>
  <si>
    <t>Vypracování PDPS u vybraných SO a PS</t>
  </si>
  <si>
    <t>Vypracování PDPS u vybraných SO a PS. Položka zahrnuje veškeré činnosti nezbytné k vypracování projektové dokumentace pro provádění stavby (dále také PDPS, dílenská, výrobní dok.), které doplňuje a upřesňuje projektovou dokumentaci pro stavební povolení nebo do ohlášení stavby do úplného obsahu stupně dokumentace pro provádění stavby. Jedná se o dopracování PDPS  pro části : D.1.1, D.1.2, D.1.3, E.3.4, E.3.6 případně jiné SO, PS, kde zhotovitel uzná za nutné toto vypracovat k bezvadnému předání a ukončení díla, pokud není uvedeno samostatně v soupisech prací jednotlivých SO, PS.</t>
  </si>
  <si>
    <t>VSEOB011</t>
  </si>
  <si>
    <t>Zřízení osvětlení provizorních nástupišť včetně přístupů v žst. Kunčice nad Labem</t>
  </si>
  <si>
    <t>zřízení osvětlení provizorních nástupišť včetně přístupů</t>
  </si>
  <si>
    <t>VSEOB012</t>
  </si>
  <si>
    <t>Nájmy hrazené zhotovitelem stavby</t>
  </si>
  <si>
    <t>Nájmy hrazené zhotovitelem  
dočasné zábory do 1 roku</t>
  </si>
  <si>
    <t>Položka zahrnuje veškeré činnosti nezbytné k zajištění daného předmětu dle názvu položky během realizace stavby, v části dok "I - Geodetická dokumentace" podklad zpracovaný podle jiných právních předpisů. Položka zahrnuje  všechny nezbytné práce, náklady a zařízení  včetně  všech doprav a pomocného materiálu, zpráv, projednání nutných pro uskutečnění této činnosti.</t>
  </si>
  <si>
    <t>VSEOB013</t>
  </si>
  <si>
    <t>Publicita</t>
  </si>
  <si>
    <t>Zajištění propagace stavby</t>
  </si>
  <si>
    <t>v předepsaném rozsahu a počtu dle VTP a ZTP  
Celkem 1=1.000 [B]</t>
  </si>
  <si>
    <t>v předepsaném rozsahu a počtu dle ZTP část Publicita.</t>
  </si>
  <si>
    <t>VSEOB014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</si>
  <si>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</si>
  <si>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neobsahuje:zapůjčení vhodné obuvi (zajišťuje si každý návštěvník sám) a dopravu mezi navštívenými místy  
3. Měrná jednotka: KOMPLET   
4. Způsob měření:  soubor všech úkonů a činností, které jsou třeba k uskutečnění akce pro jednu skupinu návštěvníků  
5. Hlavní materiál:0</t>
  </si>
  <si>
    <t>D.9.9</t>
  </si>
  <si>
    <t>Odpady</t>
  </si>
  <si>
    <t xml:space="preserve">  SO 90-90</t>
  </si>
  <si>
    <t>Likvidace odpadů včetně dopravy</t>
  </si>
  <si>
    <t>SO 90-90</t>
  </si>
  <si>
    <t>POPLATKY ZA LIKVIDACI ODPADŮ NEKONTAMINOVANÝCH VČETNĚ DOPRAVY NA SKLÁDKU A VEŠKERÉ MANIPULACE - 17 05 04 VYTĚŽENÉ ZEMINY A HORNINY - I. TŘÍDA TĚŽITELNOSTI</t>
  </si>
  <si>
    <t>SO 14-16-01.1-39723,3t, SO 14-16-01.2-5208,84t, SO 14-16-31-27t, SO 19-16-31-1395,9t, SO 14-17-31-14,138t, SO 14-17-32-150,046t, SO 14-17-34-62,231t, SO 14-17-35-32,114t, SO 14-17-37-36t, SO 14-17-38-36t, SO 14-17-40-92,07t, SO 19-17-31-77,23t, SO 14-19-03-671,962t, SO 14-19-04-3372,997t, SO 14-19-05-734,044t, SO 14-19-06-172,442t, SO 14-19-07-307,933t, SO 14-19-08-403,301t, SO 14-19-09-737,532t, SO 14-19-11-172,561t, SO 14-19-12-1067,287t, SO 14-19-31-15,897t, SO 14-19-32-38,168t, SO 14-19-34-6t, SO 14-19-35-87,459t, SO 14-19-36-29,178t, SO 14-19-37-1,115t, SO 14-19-38-755,415t, SO 14-19-39-1,239t, SO 14-19-40-1658,489t, SO 14-19-41-48,8t, SO 14-19-42-467,487t, SO 14-19-43-2,015t, SO 14-19-52-137,025t, SO 14-19-53-183,071t, SO 14-15-21-20,777t, SO 14-15-22-13,685t, SO 14-15-51-4,06t, SO 14-15-52-8,712t, SO 19-15-51-12,24t, SO 19-15-01-35,307t  
Celkem 58021,067=58 021.067 [B]</t>
  </si>
  <si>
    <t>POPLATKY ZA LIKVIDACI ODPADŮ NEKONTAMINOVANÝCH VČETNĚ DOPRAVY NA SKLÁDKU A VEŠKERÉ MANIPULACE- 17 05 04 VYTĚŽENÉ ZEMINY A HORNINY - II. TŘÍDA TĚŽITELNOSTI</t>
  </si>
  <si>
    <t>SO 19-16-01-14568t, PS 19-07-01-62,5t, SO 19-06-01-56,35t, SO 14-06-51-85,6t, SO 14-06-52-220t, SO 19-06-51-150,2t  
Celkem 15142,65=15 142.650 [B]</t>
  </si>
  <si>
    <t>POPLATKY ZA LIKVIDACI ODPADŮ NEKONTAMINOVANÝCH VČETNĚ DOPRAVY NA SKLÁDKU A VEŠKERÉ MANIPULACE - 17 01 02 STAVEBNÍ A DEMOLIČNÍ SUŤ (CIHLY)</t>
  </si>
  <si>
    <t>SO 14-19-41-21,6t, SO 14-15-21-51,017t, SO 14-15-22-41,92t  
Celkem 114,537=114.537 [B]</t>
  </si>
  <si>
    <t>905</t>
  </si>
  <si>
    <t>POPLATKY ZA LIKVIDACI ODPADŮ NEKONTAMINOVANÝCH VČETNĚ DOPRAVY NA SKLÁDKU A VEŠKERÉ MANIPULACE - 17 03 02 VYBOURANÝ ASFALTOVÝ BETON BEZ DEHTU</t>
  </si>
  <si>
    <t>SO 14-16-01.1-4,8t, SO 14-16-01.2-1794,276t, SO 14-17-37-25,245t, SO 14-17-38-80,85t, SO 14-21-02-46,8t  
Celkem 1951,971=1 951.971 [B]</t>
  </si>
  <si>
    <t>POPLATKY ZA LIKVIDACI ODPADŮ NEKONTAMINOVANÝCH VČETNĚ DOPRAVY NA SKLÁDKU A VEŠKERÉ MANIPULACE- 17 01 01 BETON Z DEMOLIC OBJEKTŮ, ZÁKLADŮ TV</t>
  </si>
  <si>
    <t>SO 14-17-01-12,5t, SO 90-17-01-47t, SO 14-16-01.1-62,4t, SO 19-16-01-223t, SO 19-17-01-4t, SO 14-16-31-103,267t, SO 14-16-32-43t, SO 14-17-34-2,887t, SO 14-17-36-5,5t, SO 14-17-37-10,7t, SO 14-17-40-3,5t, SO 14-19-03-6,297t, SO 14-19-04-2,362t, SO 14-19-09-41,497t, SO 14-19-10-4,752t, SO 14-19-12-7,474t, SO 14-19-33-3,413t, SO 14-19-40-96,154t, SO 14-19-41-15,552t, SO 14-19-42-51,342t, SO 14-19-45-38,554t, SO 14-15-21-16,148t, SO 14-15-22-17,271t  
Celkem 818,57=818.570 [B]</t>
  </si>
  <si>
    <t>POPLATKY ZA LIKVIDACI ODPADŮ NEKONTAMINOVANÝCH VČETNĚ DOPRAVY NA SKLÁDKU A VEŠKERÉ MANIPULACE- 17 05 08 ŠTĚRK Z KOLEJIŠTĚ (ODPAD PO RECYKLACI)</t>
  </si>
  <si>
    <t>SO 14-17-01-7160,848t, SO 19-17-01-6499t, SO 14-19-10-0,146t  
Celkem 13659,994=13 659.994 [B]</t>
  </si>
  <si>
    <t>POPLATKY ZA LIKVIDACI ODPADŮ NEKONTAMINOVANÝCH VČETNĚ DOPRAVY NA SKLÁDKU A VEŠKERÉ MANIPULACE- 02 01 03 SMÝCENÉ STROMY A KEŘE</t>
  </si>
  <si>
    <t>SO 14-19-33-4t, SO 14-19-34-0,4t  
Celkem 4,4=4.400 [B]</t>
  </si>
  <si>
    <t>POPLATKY ZA LIKVIDACI ODPADŮ NEKONTAMINOVANÝCH VČETNĚ DOPRAVY NA SKLÁDKU A VEŠKERÉ MANIPULACE- 17 02 01 DŘEVO PO STAVEBNÍM POUŽITÍ, Z DEMOLIC</t>
  </si>
  <si>
    <t>SO 14-15-21-5,637t, SO 14-15-22-13,132t  
Celkem 18,769=18.769 [B]</t>
  </si>
  <si>
    <t>POPLATKY ZA LIKVIDACI ODPADŮ NEKONTAMINOVANÝCH VČETNĚ DOPRAVY NA SKLÁDKU A VEŠKERÉ MANIPULACE - 17 01 01 ŽELEZNIČNÍ PRAŽCE BETONOVÉ</t>
  </si>
  <si>
    <t>SO 14-17-01-313,2t, SO 19-17-01-401t  
Celkem 714,2=714.200 [B]</t>
  </si>
  <si>
    <t>POPLATKY ZA LIKVIDACI ODPADŮ NEKONTAMINOVANÝCH VČETNĚ DOPRAVY NA SKLÁDKU A VEŠKERÉ MANIPULACE- 20 03 99 ODPAD PODOBNÝ KOMUNÁLNÍMU ODPADU</t>
  </si>
  <si>
    <t>SO 14-15-21-5t, SO 14-15-22-7t, SO 19-15-01-0,35t  
Celkem 12,35=12.350 [B]</t>
  </si>
  <si>
    <t>POPLATKY ZA LIKVIDACI ODPADŮ NEKONTAMINOVANÝCH VČETNĚ DOPRAVY NA SKLÁDKU A VEŠKERÉ MANIPULACE- 17 02 03 POLYETYLÉNOVÉ PODLOŽKY (ŽEL. SVRŠEK)</t>
  </si>
  <si>
    <t>SO 14-17-01-2,408t, SO 19-17-01-0,62t  
Celkem 3,028=3.028 [B]</t>
  </si>
  <si>
    <t>POPLATKY ZA LIKVIDACI ODPADŮ NEKONTAMINOVANÝCH VČETNĚ DOPRAVY NA SKLÁDKU A VEŠKERÉ MANIPULACE - 07 02 99 PRYŽOVÉ PODLOŽKY (ŽEL. SVRŠEK)</t>
  </si>
  <si>
    <t>SO 14-17-01-5,068t, SO 19-17-01-1,24t  
Celkem 6,308=6.308 [B]</t>
  </si>
  <si>
    <t>POPLATKY ZA LIKVIDACI ODPADŮ NEKONTAMINOVANÝCH VČETNĚ DOPRAVY NA SKLÁDKU A VEŠKERÉ MANIPULACE- 17 05 04 KAMENNÁ SUŤ</t>
  </si>
  <si>
    <t>SO 14-16-01.2-2004,75t, SO 14-17-36-61,72t, SO 14-17-37-39,78t, SO 14-17-38-127,4t, SO 14-17-39-79,44t, SO 14-19-03-16,872t, SO 14-19-04-33,495t, SO 14-19-05-18,949t, SO 14-19-07-24,534t, SO 14-19-09-47,161t, SO 14-19-10-7,171t, SO 14-19-11-67,803t, SO 14-19-12-25,737t, SO 14-19-31-3,34t, SO 14-19-32-2,755t, SO 14-19-34-0,69t, SO 14-19-35-47,912t, SO 14-19-37-18,66t, SO 14-19-38-177,983t, SO 14-19-39-43,309t, SO 14-19-40-2,266t, SO 14-19-91-44,372t, SO 14-15-21-4,856t, SO 14-15-22-4,553t  
Celkem 2905,508=2 905.508 [B]</t>
  </si>
  <si>
    <t>POPLATKY ZA LIKVIDACI ODPADŮ NEKONTAMINOVANÝCH VČETNĚ DOPRAVY NA SKLÁDKU A VEŠKERÉ MANIPULACE- 17 04 01 ODPAD MĚDI A JEJICH SLITIN, 17 04 02 ODPAD HLINÍKU, 17 01 05 ŽELEZNÝ ŠROT, 17 04 07 SMĚSNÉ KOVY</t>
  </si>
  <si>
    <t>SO 14-17-01-340,6t, SO 19-17-01-188t, SO 14-16-31-4,4t, SO 14-16-32-4,5t, SO 14-17-32-0,392t, SO 14-17-35-0,343t  
Celkem 538,235=538.235 [B]</t>
  </si>
  <si>
    <t>POPLATKY ZA LIKVIDACI ODPADŮ NEKONTAMINOVANÝCH VČETNĚ DOPRAVY NA SKLÁDKU A VEŠKERÉ MANIPULACE - 17 06 04 ZBYTKY IZOLAČNÍCH MATERIÁLŮ</t>
  </si>
  <si>
    <t>SO 14-19-03-0,196t, SO 14-19-04-0,99t, SO 14-19-05-0,223t, SO 14-19-06-0,646t, SO 14-19-11-0,374t, SO 14-19-12-0,385t, SO 14-19-38-0,129t, SO 14-19-40-0,177t  
Celkem 3,12=3.120 [B]</t>
  </si>
  <si>
    <t>POPLATKY ZA LIKVIDACI ODPADŮ NEBEZPEČNÝCH VČETNĚ DOPRAVY NA SKLÁDKU A VEŠKERÉ MANIPULACE - 17 05 07* LOKÁLNĚ ZNEČIŠTĚNÝ ŠTĚRK A ZEMINA Z KOLEJIŠTĚ (VÝHYBKY)</t>
  </si>
  <si>
    <t>SO 19-17-01-260t  
Celkem 260=260.000 [B]</t>
  </si>
  <si>
    <t>POPLATKY ZA LIKVIDACI ODPADŮ NEBEZPEČNÝCH VČETNĚ DOPRAVY NA SKLÁDKU A VEŠKERÉ MANIPULACE- 17 02 04* ŽELEZNIČNÍ PRAŽCE DŘEVĚNÉ</t>
  </si>
  <si>
    <t>SO 14-17-01-550,06t, SO 19-17-01-170t, SO 14-17-31-0,137t, SO 19-17-31-0,32t, SO 14-19-10-0,842t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</si>
</sst>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styles" Target="styles.xml" /><Relationship Id="rId70" Type="http://schemas.openxmlformats.org/officeDocument/2006/relationships/sharedStrings" Target="sharedStrings.xml" /><Relationship Id="rId7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0+C10+C12+C16+C21+C25+C36+C69+C71+C74+C78+C80+C86+C88</f>
      </c>
    </row>
    <row r="7" spans="2:3" ht="12.75" customHeight="1">
      <c r="B7" s="8" t="s">
        <v>7</v>
      </c>
      <c s="10">
        <f>0+E10+E12+E16+E21+E25+E36+E69+E71+E74+E78+E80+E86+E88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19-07-01'!K8+'PS 19-07-01'!M8</f>
      </c>
      <c s="14">
        <f>C11*0.21</f>
      </c>
      <c s="14">
        <f>C11+D11</f>
      </c>
      <c s="13">
        <f>'PS 19-07-01'!T7</f>
      </c>
    </row>
    <row r="12" spans="1:6" ht="12.75">
      <c r="A12" s="11" t="s">
        <v>236</v>
      </c>
      <c s="12" t="s">
        <v>237</v>
      </c>
      <c s="14">
        <f>0+C13+C14+C15</f>
      </c>
      <c s="14">
        <f>C12*0.21</f>
      </c>
      <c s="14">
        <f>0+E13+E14+E15</f>
      </c>
      <c s="13">
        <f>0+F13+F14+F15</f>
      </c>
    </row>
    <row r="13" spans="1:6" ht="12.75">
      <c r="A13" s="11" t="s">
        <v>238</v>
      </c>
      <c s="12" t="s">
        <v>239</v>
      </c>
      <c s="14">
        <f>'SO 14-17-01'!K8+'SO 14-17-01'!M8</f>
      </c>
      <c s="14">
        <f>C13*0.21</f>
      </c>
      <c s="14">
        <f>C13+D13</f>
      </c>
      <c s="13">
        <f>'SO 14-17-01'!T7</f>
      </c>
    </row>
    <row r="14" spans="1:6" ht="12.75">
      <c r="A14" s="11" t="s">
        <v>365</v>
      </c>
      <c s="12" t="s">
        <v>366</v>
      </c>
      <c s="14">
        <f>'SO 19-17-01'!K8+'SO 19-17-01'!M8</f>
      </c>
      <c s="14">
        <f>C14*0.21</f>
      </c>
      <c s="14">
        <f>C14+D14</f>
      </c>
      <c s="13">
        <f>'SO 19-17-01'!T7</f>
      </c>
    </row>
    <row r="15" spans="1:6" ht="12.75">
      <c r="A15" s="11" t="s">
        <v>519</v>
      </c>
      <c s="12" t="s">
        <v>520</v>
      </c>
      <c s="14">
        <f>'SO 90-17-01'!K8+'SO 90-17-01'!M8</f>
      </c>
      <c s="14">
        <f>C15*0.21</f>
      </c>
      <c s="14">
        <f>C15+D15</f>
      </c>
      <c s="13">
        <f>'SO 90-17-01'!T7</f>
      </c>
    </row>
    <row r="16" spans="1:6" ht="12.75">
      <c r="A16" s="11" t="s">
        <v>569</v>
      </c>
      <c s="12" t="s">
        <v>570</v>
      </c>
      <c s="14">
        <f>0+C17+C18+C19+C20</f>
      </c>
      <c s="14">
        <f>C16*0.21</f>
      </c>
      <c s="14">
        <f>0+E17+E18+E19+E20</f>
      </c>
      <c s="13">
        <f>0+F17+F18+F19+F20</f>
      </c>
    </row>
    <row r="17" spans="1:6" ht="12.75">
      <c r="A17" s="11" t="s">
        <v>571</v>
      </c>
      <c s="12" t="s">
        <v>572</v>
      </c>
      <c s="14">
        <f>'SO 14-16-01.1'!K8+'SO 14-16-01.1'!M8</f>
      </c>
      <c s="14">
        <f>C17*0.21</f>
      </c>
      <c s="14">
        <f>C17+D17</f>
      </c>
      <c s="13">
        <f>'SO 14-16-01.1'!T7</f>
      </c>
    </row>
    <row r="18" spans="1:6" ht="12.75">
      <c r="A18" s="11" t="s">
        <v>799</v>
      </c>
      <c s="12" t="s">
        <v>800</v>
      </c>
      <c s="14">
        <f>'SO 14-16-01.2'!K8+'SO 14-16-01.2'!M8</f>
      </c>
      <c s="14">
        <f>C18*0.21</f>
      </c>
      <c s="14">
        <f>C18+D18</f>
      </c>
      <c s="13">
        <f>'SO 14-16-01.2'!T7</f>
      </c>
    </row>
    <row r="19" spans="1:6" ht="12.75">
      <c r="A19" s="11" t="s">
        <v>1258</v>
      </c>
      <c s="12" t="s">
        <v>1259</v>
      </c>
      <c s="14">
        <f>'SO 19-16-01'!K8+'SO 19-16-01'!M8</f>
      </c>
      <c s="14">
        <f>C19*0.21</f>
      </c>
      <c s="14">
        <f>C19+D19</f>
      </c>
      <c s="13">
        <f>'SO 19-16-01'!T7</f>
      </c>
    </row>
    <row r="20" spans="1:6" ht="25.5">
      <c r="A20" s="11" t="s">
        <v>1378</v>
      </c>
      <c s="12" t="s">
        <v>1379</v>
      </c>
      <c s="14">
        <f>'SO 19-16-01.1'!K8+'SO 19-16-01.1'!M8</f>
      </c>
      <c s="14">
        <f>C20*0.21</f>
      </c>
      <c s="14">
        <f>C20+D20</f>
      </c>
      <c s="13">
        <f>'SO 19-16-01.1'!T7</f>
      </c>
    </row>
    <row r="21" spans="1:6" ht="12.75">
      <c r="A21" s="11" t="s">
        <v>1395</v>
      </c>
      <c s="12" t="s">
        <v>1396</v>
      </c>
      <c s="14">
        <f>0+C22+C23+C24</f>
      </c>
      <c s="14">
        <f>C21*0.21</f>
      </c>
      <c s="14">
        <f>0+E22+E23+E24</f>
      </c>
      <c s="13">
        <f>0+F22+F23+F24</f>
      </c>
    </row>
    <row r="22" spans="1:6" ht="12.75">
      <c r="A22" s="11" t="s">
        <v>1397</v>
      </c>
      <c s="12" t="s">
        <v>1398</v>
      </c>
      <c s="14">
        <f>'SO 14-16-31'!K8+'SO 14-16-31'!M8</f>
      </c>
      <c s="14">
        <f>C22*0.21</f>
      </c>
      <c s="14">
        <f>C22+D22</f>
      </c>
      <c s="13">
        <f>'SO 14-16-31'!T7</f>
      </c>
    </row>
    <row r="23" spans="1:6" ht="12.75">
      <c r="A23" s="11" t="s">
        <v>1467</v>
      </c>
      <c s="12" t="s">
        <v>1468</v>
      </c>
      <c s="14">
        <f>'SO 14-16-32'!K8+'SO 14-16-32'!M8</f>
      </c>
      <c s="14">
        <f>C23*0.21</f>
      </c>
      <c s="14">
        <f>C23+D23</f>
      </c>
      <c s="13">
        <f>'SO 14-16-32'!T7</f>
      </c>
    </row>
    <row r="24" spans="1:6" ht="12.75">
      <c r="A24" s="11" t="s">
        <v>1533</v>
      </c>
      <c s="12" t="s">
        <v>1534</v>
      </c>
      <c s="14">
        <f>'SO 19-16-31'!K8+'SO 19-16-31'!M8</f>
      </c>
      <c s="14">
        <f>C24*0.21</f>
      </c>
      <c s="14">
        <f>C24+D24</f>
      </c>
      <c s="13">
        <f>'SO 19-16-31'!T7</f>
      </c>
    </row>
    <row r="25" spans="1:6" ht="12.75">
      <c r="A25" s="11" t="s">
        <v>1607</v>
      </c>
      <c s="12" t="s">
        <v>1608</v>
      </c>
      <c s="14">
        <f>0+C26+C27+C28+C29+C30+C31+C32+C33+C34+C35</f>
      </c>
      <c s="14">
        <f>C25*0.21</f>
      </c>
      <c s="14">
        <f>0+E26+E27+E28+E29+E30+E31+E32+E33+E34+E35</f>
      </c>
      <c s="13">
        <f>0+F26+F27+F28+F29+F30+F31+F32+F33+F34+F35</f>
      </c>
    </row>
    <row r="26" spans="1:6" ht="12.75">
      <c r="A26" s="11" t="s">
        <v>1609</v>
      </c>
      <c s="12" t="s">
        <v>1610</v>
      </c>
      <c s="14">
        <f>'SO 14-17-31'!K8+'SO 14-17-31'!M8</f>
      </c>
      <c s="14">
        <f>C26*0.21</f>
      </c>
      <c s="14">
        <f>C26+D26</f>
      </c>
      <c s="13">
        <f>'SO 14-17-31'!T7</f>
      </c>
    </row>
    <row r="27" spans="1:6" ht="12.75">
      <c r="A27" s="11" t="s">
        <v>1668</v>
      </c>
      <c s="12" t="s">
        <v>1669</v>
      </c>
      <c s="14">
        <f>'SO 14-17-32'!K8+'SO 14-17-32'!M8</f>
      </c>
      <c s="14">
        <f>C27*0.21</f>
      </c>
      <c s="14">
        <f>C27+D27</f>
      </c>
      <c s="13">
        <f>'SO 14-17-32'!T7</f>
      </c>
    </row>
    <row r="28" spans="1:6" ht="12.75">
      <c r="A28" s="11" t="s">
        <v>1703</v>
      </c>
      <c s="12" t="s">
        <v>1704</v>
      </c>
      <c s="14">
        <f>'SO 14-17-34'!K8+'SO 14-17-34'!M8</f>
      </c>
      <c s="14">
        <f>C28*0.21</f>
      </c>
      <c s="14">
        <f>C28+D28</f>
      </c>
      <c s="13">
        <f>'SO 14-17-34'!T7</f>
      </c>
    </row>
    <row r="29" spans="1:6" ht="12.75">
      <c r="A29" s="11" t="s">
        <v>1802</v>
      </c>
      <c s="12" t="s">
        <v>1803</v>
      </c>
      <c s="14">
        <f>'SO 14-17-35'!K8+'SO 14-17-35'!M8</f>
      </c>
      <c s="14">
        <f>C29*0.21</f>
      </c>
      <c s="14">
        <f>C29+D29</f>
      </c>
      <c s="13">
        <f>'SO 14-17-35'!T7</f>
      </c>
    </row>
    <row r="30" spans="1:6" ht="12.75">
      <c r="A30" s="11" t="s">
        <v>1827</v>
      </c>
      <c s="12" t="s">
        <v>1828</v>
      </c>
      <c s="14">
        <f>'SO 14-17-36'!K8+'SO 14-17-36'!M8</f>
      </c>
      <c s="14">
        <f>C30*0.21</f>
      </c>
      <c s="14">
        <f>C30+D30</f>
      </c>
      <c s="13">
        <f>'SO 14-17-36'!T7</f>
      </c>
    </row>
    <row r="31" spans="1:6" ht="12.75">
      <c r="A31" s="11" t="s">
        <v>1874</v>
      </c>
      <c s="12" t="s">
        <v>1875</v>
      </c>
      <c s="14">
        <f>'SO 14-17-37'!K8+'SO 14-17-37'!M8</f>
      </c>
      <c s="14">
        <f>C31*0.21</f>
      </c>
      <c s="14">
        <f>C31+D31</f>
      </c>
      <c s="13">
        <f>'SO 14-17-37'!T7</f>
      </c>
    </row>
    <row r="32" spans="1:6" ht="12.75">
      <c r="A32" s="11" t="s">
        <v>1915</v>
      </c>
      <c s="12" t="s">
        <v>1916</v>
      </c>
      <c s="14">
        <f>'SO 14-17-38'!K8+'SO 14-17-38'!M8</f>
      </c>
      <c s="14">
        <f>C32*0.21</f>
      </c>
      <c s="14">
        <f>C32+D32</f>
      </c>
      <c s="13">
        <f>'SO 14-17-38'!T7</f>
      </c>
    </row>
    <row r="33" spans="1:6" ht="12.75">
      <c r="A33" s="11" t="s">
        <v>1951</v>
      </c>
      <c s="12" t="s">
        <v>1952</v>
      </c>
      <c s="14">
        <f>'SO 14-17-39'!K8+'SO 14-17-39'!M8</f>
      </c>
      <c s="14">
        <f>C33*0.21</f>
      </c>
      <c s="14">
        <f>C33+D33</f>
      </c>
      <c s="13">
        <f>'SO 14-17-39'!T7</f>
      </c>
    </row>
    <row r="34" spans="1:6" ht="12.75">
      <c r="A34" s="11" t="s">
        <v>1977</v>
      </c>
      <c s="12" t="s">
        <v>1978</v>
      </c>
      <c s="14">
        <f>'SO 14-17-40'!K8+'SO 14-17-40'!M8</f>
      </c>
      <c s="14">
        <f>C34*0.21</f>
      </c>
      <c s="14">
        <f>C34+D34</f>
      </c>
      <c s="13">
        <f>'SO 14-17-40'!T7</f>
      </c>
    </row>
    <row r="35" spans="1:6" ht="12.75">
      <c r="A35" s="11" t="s">
        <v>2010</v>
      </c>
      <c s="12" t="s">
        <v>2011</v>
      </c>
      <c s="14">
        <f>'SO 19-17-31'!K8+'SO 19-17-31'!M8</f>
      </c>
      <c s="14">
        <f>C35*0.21</f>
      </c>
      <c s="14">
        <f>C35+D35</f>
      </c>
      <c s="13">
        <f>'SO 19-17-31'!T7</f>
      </c>
    </row>
    <row r="36" spans="1:6" ht="12.75">
      <c r="A36" s="11" t="s">
        <v>2048</v>
      </c>
      <c s="12" t="s">
        <v>2049</v>
      </c>
      <c s="14">
        <f>0+C37+C38+C39+C40+C41+C42+C43+C44+C45+C46+C47+C48+C49+C50+C51+C52+C53+C54+C55+C56+C57+C58+C59+C60+C61+C62+C63+C64+C65+C66+C67+C68</f>
      </c>
      <c s="14">
        <f>C36*0.21</f>
      </c>
      <c s="14">
        <f>0+E37+E38+E39+E40+E41+E42+E43+E44+E45+E46+E47+E48+E49+E50+E51+E52+E53+E54+E55+E56+E57+E58+E59+E60+E61+E62+E63+E64+E65+E66+E67+E68</f>
      </c>
      <c s="13">
        <f>0+F37+F38+F39+F40+F41+F42+F43+F44+F45+F46+F47+F48+F49+F50+F51+F52+F53+F54+F55+F56+F57+F58+F59+F60+F61+F62+F63+F64+F65+F66+F67+F68</f>
      </c>
    </row>
    <row r="37" spans="1:6" ht="12.75">
      <c r="A37" s="11" t="s">
        <v>2050</v>
      </c>
      <c s="12" t="s">
        <v>2051</v>
      </c>
      <c s="14">
        <f>'SO 14-19-01'!K8+'SO 14-19-01'!M8</f>
      </c>
      <c s="14">
        <f>C37*0.21</f>
      </c>
      <c s="14">
        <f>C37+D37</f>
      </c>
      <c s="13">
        <f>'SO 14-19-01'!T7</f>
      </c>
    </row>
    <row r="38" spans="1:6" ht="12.75">
      <c r="A38" s="11" t="s">
        <v>2064</v>
      </c>
      <c s="12" t="s">
        <v>2065</v>
      </c>
      <c s="14">
        <f>'SO 14-19-03'!K8+'SO 14-19-03'!M8</f>
      </c>
      <c s="14">
        <f>C38*0.21</f>
      </c>
      <c s="14">
        <f>C38+D38</f>
      </c>
      <c s="13">
        <f>'SO 14-19-03'!T7</f>
      </c>
    </row>
    <row r="39" spans="1:6" ht="12.75">
      <c r="A39" s="11" t="s">
        <v>2212</v>
      </c>
      <c s="12" t="s">
        <v>2213</v>
      </c>
      <c s="14">
        <f>'SO 14-19-04'!K8+'SO 14-19-04'!M8</f>
      </c>
      <c s="14">
        <f>C39*0.21</f>
      </c>
      <c s="14">
        <f>C39+D39</f>
      </c>
      <c s="13">
        <f>'SO 14-19-04'!T7</f>
      </c>
    </row>
    <row r="40" spans="1:6" ht="12.75">
      <c r="A40" s="11" t="s">
        <v>2302</v>
      </c>
      <c s="12" t="s">
        <v>2303</v>
      </c>
      <c s="14">
        <f>'SO 14-19-05'!K8+'SO 14-19-05'!M8</f>
      </c>
      <c s="14">
        <f>C40*0.21</f>
      </c>
      <c s="14">
        <f>C40+D40</f>
      </c>
      <c s="13">
        <f>'SO 14-19-05'!T7</f>
      </c>
    </row>
    <row r="41" spans="1:6" ht="12.75">
      <c r="A41" s="11" t="s">
        <v>2360</v>
      </c>
      <c s="12" t="s">
        <v>2361</v>
      </c>
      <c s="14">
        <f>'SO 14-19-06'!K8+'SO 14-19-06'!M8</f>
      </c>
      <c s="14">
        <f>C41*0.21</f>
      </c>
      <c s="14">
        <f>C41+D41</f>
      </c>
      <c s="13">
        <f>'SO 14-19-06'!T7</f>
      </c>
    </row>
    <row r="42" spans="1:6" ht="12.75">
      <c r="A42" s="11" t="s">
        <v>2416</v>
      </c>
      <c s="12" t="s">
        <v>2417</v>
      </c>
      <c s="14">
        <f>'SO 14-19-07'!K8+'SO 14-19-07'!M8</f>
      </c>
      <c s="14">
        <f>C42*0.21</f>
      </c>
      <c s="14">
        <f>C42+D42</f>
      </c>
      <c s="13">
        <f>'SO 14-19-07'!T7</f>
      </c>
    </row>
    <row r="43" spans="1:6" ht="12.75">
      <c r="A43" s="11" t="s">
        <v>2444</v>
      </c>
      <c s="12" t="s">
        <v>2445</v>
      </c>
      <c s="14">
        <f>'SO 14-19-08'!K8+'SO 14-19-08'!M8</f>
      </c>
      <c s="14">
        <f>C43*0.21</f>
      </c>
      <c s="14">
        <f>C43+D43</f>
      </c>
      <c s="13">
        <f>'SO 14-19-08'!T7</f>
      </c>
    </row>
    <row r="44" spans="1:6" ht="12.75">
      <c r="A44" s="11" t="s">
        <v>2482</v>
      </c>
      <c s="12" t="s">
        <v>2483</v>
      </c>
      <c s="14">
        <f>'SO 14-19-09'!K8+'SO 14-19-09'!M8</f>
      </c>
      <c s="14">
        <f>C44*0.21</f>
      </c>
      <c s="14">
        <f>C44+D44</f>
      </c>
      <c s="13">
        <f>'SO 14-19-09'!T7</f>
      </c>
    </row>
    <row r="45" spans="1:6" ht="12.75">
      <c r="A45" s="11" t="s">
        <v>2577</v>
      </c>
      <c s="12" t="s">
        <v>2578</v>
      </c>
      <c s="14">
        <f>'SO 14-19-10'!K8+'SO 14-19-10'!M8</f>
      </c>
      <c s="14">
        <f>C45*0.21</f>
      </c>
      <c s="14">
        <f>C45+D45</f>
      </c>
      <c s="13">
        <f>'SO 14-19-10'!T7</f>
      </c>
    </row>
    <row r="46" spans="1:6" ht="12.75">
      <c r="A46" s="11" t="s">
        <v>2636</v>
      </c>
      <c s="12" t="s">
        <v>2637</v>
      </c>
      <c s="14">
        <f>'SO 14-19-11'!K8+'SO 14-19-11'!M8</f>
      </c>
      <c s="14">
        <f>C46*0.21</f>
      </c>
      <c s="14">
        <f>C46+D46</f>
      </c>
      <c s="13">
        <f>'SO 14-19-11'!T7</f>
      </c>
    </row>
    <row r="47" spans="1:6" ht="12.75">
      <c r="A47" s="11" t="s">
        <v>2679</v>
      </c>
      <c s="12" t="s">
        <v>2680</v>
      </c>
      <c s="14">
        <f>'SO 14-19-12'!K8+'SO 14-19-12'!M8</f>
      </c>
      <c s="14">
        <f>C47*0.21</f>
      </c>
      <c s="14">
        <f>C47+D47</f>
      </c>
      <c s="13">
        <f>'SO 14-19-12'!T7</f>
      </c>
    </row>
    <row r="48" spans="1:6" ht="12.75">
      <c r="A48" s="11" t="s">
        <v>2728</v>
      </c>
      <c s="12" t="s">
        <v>2729</v>
      </c>
      <c s="14">
        <f>'SO 14-19-31'!K8+'SO 14-19-31'!M8</f>
      </c>
      <c s="14">
        <f>C48*0.21</f>
      </c>
      <c s="14">
        <f>C48+D48</f>
      </c>
      <c s="13">
        <f>'SO 14-19-31'!T7</f>
      </c>
    </row>
    <row r="49" spans="1:6" ht="12.75">
      <c r="A49" s="11" t="s">
        <v>2809</v>
      </c>
      <c s="12" t="s">
        <v>2810</v>
      </c>
      <c s="14">
        <f>'SO 14-19-32'!K8+'SO 14-19-32'!M8</f>
      </c>
      <c s="14">
        <f>C49*0.21</f>
      </c>
      <c s="14">
        <f>C49+D49</f>
      </c>
      <c s="13">
        <f>'SO 14-19-32'!T7</f>
      </c>
    </row>
    <row r="50" spans="1:6" ht="12.75">
      <c r="A50" s="11" t="s">
        <v>2875</v>
      </c>
      <c s="12" t="s">
        <v>2876</v>
      </c>
      <c s="14">
        <f>'SO 14-19-33'!K8+'SO 14-19-33'!M8</f>
      </c>
      <c s="14">
        <f>C50*0.21</f>
      </c>
      <c s="14">
        <f>C50+D50</f>
      </c>
      <c s="13">
        <f>'SO 14-19-33'!T7</f>
      </c>
    </row>
    <row r="51" spans="1:6" ht="12.75">
      <c r="A51" s="11" t="s">
        <v>2907</v>
      </c>
      <c s="12" t="s">
        <v>2908</v>
      </c>
      <c s="14">
        <f>'SO 14-19-34'!K8+'SO 14-19-34'!M8</f>
      </c>
      <c s="14">
        <f>C51*0.21</f>
      </c>
      <c s="14">
        <f>C51+D51</f>
      </c>
      <c s="13">
        <f>'SO 14-19-34'!T7</f>
      </c>
    </row>
    <row r="52" spans="1:6" ht="12.75">
      <c r="A52" s="11" t="s">
        <v>2922</v>
      </c>
      <c s="12" t="s">
        <v>2923</v>
      </c>
      <c s="14">
        <f>'SO 14-19-35'!K8+'SO 14-19-35'!M8</f>
      </c>
      <c s="14">
        <f>C52*0.21</f>
      </c>
      <c s="14">
        <f>C52+D52</f>
      </c>
      <c s="13">
        <f>'SO 14-19-35'!T7</f>
      </c>
    </row>
    <row r="53" spans="1:6" ht="12.75">
      <c r="A53" s="11" t="s">
        <v>2982</v>
      </c>
      <c s="12" t="s">
        <v>2983</v>
      </c>
      <c s="14">
        <f>'SO 14-19-36'!K8+'SO 14-19-36'!M8</f>
      </c>
      <c s="14">
        <f>C53*0.21</f>
      </c>
      <c s="14">
        <f>C53+D53</f>
      </c>
      <c s="13">
        <f>'SO 14-19-36'!T7</f>
      </c>
    </row>
    <row r="54" spans="1:6" ht="12.75">
      <c r="A54" s="11" t="s">
        <v>3014</v>
      </c>
      <c s="12" t="s">
        <v>3015</v>
      </c>
      <c s="14">
        <f>'SO 14-19-37'!K8+'SO 14-19-37'!M8</f>
      </c>
      <c s="14">
        <f>C54*0.21</f>
      </c>
      <c s="14">
        <f>C54+D54</f>
      </c>
      <c s="13">
        <f>'SO 14-19-37'!T7</f>
      </c>
    </row>
    <row r="55" spans="1:6" ht="12.75">
      <c r="A55" s="11" t="s">
        <v>3042</v>
      </c>
      <c s="12" t="s">
        <v>3043</v>
      </c>
      <c s="14">
        <f>'SO 14-19-38'!K8+'SO 14-19-38'!M8</f>
      </c>
      <c s="14">
        <f>C55*0.21</f>
      </c>
      <c s="14">
        <f>C55+D55</f>
      </c>
      <c s="13">
        <f>'SO 14-19-38'!T7</f>
      </c>
    </row>
    <row r="56" spans="1:6" ht="12.75">
      <c r="A56" s="11" t="s">
        <v>3096</v>
      </c>
      <c s="12" t="s">
        <v>3097</v>
      </c>
      <c s="14">
        <f>'SO 14-19-39'!K8+'SO 14-19-39'!M8</f>
      </c>
      <c s="14">
        <f>C56*0.21</f>
      </c>
      <c s="14">
        <f>C56+D56</f>
      </c>
      <c s="13">
        <f>'SO 14-19-39'!T7</f>
      </c>
    </row>
    <row r="57" spans="1:6" ht="12.75">
      <c r="A57" s="11" t="s">
        <v>3126</v>
      </c>
      <c s="12" t="s">
        <v>3127</v>
      </c>
      <c s="14">
        <f>'SO 14-19-40'!K8+'SO 14-19-40'!M8</f>
      </c>
      <c s="14">
        <f>C57*0.21</f>
      </c>
      <c s="14">
        <f>C57+D57</f>
      </c>
      <c s="13">
        <f>'SO 14-19-40'!T7</f>
      </c>
    </row>
    <row r="58" spans="1:6" ht="12.75">
      <c r="A58" s="11" t="s">
        <v>3199</v>
      </c>
      <c s="12" t="s">
        <v>3200</v>
      </c>
      <c s="14">
        <f>'SO 14-19-41'!K8+'SO 14-19-41'!M8</f>
      </c>
      <c s="14">
        <f>C58*0.21</f>
      </c>
      <c s="14">
        <f>C58+D58</f>
      </c>
      <c s="13">
        <f>'SO 14-19-41'!T7</f>
      </c>
    </row>
    <row r="59" spans="1:6" ht="12.75">
      <c r="A59" s="11" t="s">
        <v>3244</v>
      </c>
      <c s="12" t="s">
        <v>3245</v>
      </c>
      <c s="14">
        <f>'SO 14-19-42'!K8+'SO 14-19-42'!M8</f>
      </c>
      <c s="14">
        <f>C59*0.21</f>
      </c>
      <c s="14">
        <f>C59+D59</f>
      </c>
      <c s="13">
        <f>'SO 14-19-42'!T7</f>
      </c>
    </row>
    <row r="60" spans="1:6" ht="12.75">
      <c r="A60" s="11" t="s">
        <v>3264</v>
      </c>
      <c s="12" t="s">
        <v>3265</v>
      </c>
      <c s="14">
        <f>'SO 14-19-43'!K8+'SO 14-19-43'!M8</f>
      </c>
      <c s="14">
        <f>C60*0.21</f>
      </c>
      <c s="14">
        <f>C60+D60</f>
      </c>
      <c s="13">
        <f>'SO 14-19-43'!T7</f>
      </c>
    </row>
    <row r="61" spans="1:6" ht="12.75">
      <c r="A61" s="11" t="s">
        <v>3281</v>
      </c>
      <c s="12" t="s">
        <v>3282</v>
      </c>
      <c s="14">
        <f>'SO 14-19-45'!K8+'SO 14-19-45'!M8</f>
      </c>
      <c s="14">
        <f>C61*0.21</f>
      </c>
      <c s="14">
        <f>C61+D61</f>
      </c>
      <c s="13">
        <f>'SO 14-19-45'!T7</f>
      </c>
    </row>
    <row r="62" spans="1:6" ht="12.75">
      <c r="A62" s="11" t="s">
        <v>3288</v>
      </c>
      <c s="12" t="s">
        <v>3289</v>
      </c>
      <c s="14">
        <f>'SO 14-19-51'!K8+'SO 14-19-51'!M8</f>
      </c>
      <c s="14">
        <f>C62*0.21</f>
      </c>
      <c s="14">
        <f>C62+D62</f>
      </c>
      <c s="13">
        <f>'SO 14-19-51'!T7</f>
      </c>
    </row>
    <row r="63" spans="1:6" ht="12.75">
      <c r="A63" s="11" t="s">
        <v>3316</v>
      </c>
      <c s="12" t="s">
        <v>3317</v>
      </c>
      <c s="14">
        <f>'SO 14-19-52'!K8+'SO 14-19-52'!M8</f>
      </c>
      <c s="14">
        <f>C63*0.21</f>
      </c>
      <c s="14">
        <f>C63+D63</f>
      </c>
      <c s="13">
        <f>'SO 14-19-52'!T7</f>
      </c>
    </row>
    <row r="64" spans="1:6" ht="12.75">
      <c r="A64" s="11" t="s">
        <v>3367</v>
      </c>
      <c s="12" t="s">
        <v>3368</v>
      </c>
      <c s="14">
        <f>'SO 14-19-53'!K8+'SO 14-19-53'!M8</f>
      </c>
      <c s="14">
        <f>C64*0.21</f>
      </c>
      <c s="14">
        <f>C64+D64</f>
      </c>
      <c s="13">
        <f>'SO 14-19-53'!T7</f>
      </c>
    </row>
    <row r="65" spans="1:6" ht="12.75">
      <c r="A65" s="11" t="s">
        <v>3413</v>
      </c>
      <c s="12" t="s">
        <v>3414</v>
      </c>
      <c s="14">
        <f>'SO 14-19-91'!K8+'SO 14-19-91'!M8</f>
      </c>
      <c s="14">
        <f>C65*0.21</f>
      </c>
      <c s="14">
        <f>C65+D65</f>
      </c>
      <c s="13">
        <f>'SO 14-19-91'!T7</f>
      </c>
    </row>
    <row r="66" spans="1:6" ht="12.75">
      <c r="A66" s="11" t="s">
        <v>3419</v>
      </c>
      <c s="12" t="s">
        <v>3420</v>
      </c>
      <c s="14">
        <f>'SO 14-19-92'!K8+'SO 14-19-92'!M8</f>
      </c>
      <c s="14">
        <f>C66*0.21</f>
      </c>
      <c s="14">
        <f>C66+D66</f>
      </c>
      <c s="13">
        <f>'SO 14-19-92'!T7</f>
      </c>
    </row>
    <row r="67" spans="1:6" ht="25.5">
      <c r="A67" s="11" t="s">
        <v>3424</v>
      </c>
      <c s="12" t="s">
        <v>3425</v>
      </c>
      <c s="14">
        <f>'SO 18-19-01'!K8+'SO 18-19-01'!M8</f>
      </c>
      <c s="14">
        <f>C67*0.21</f>
      </c>
      <c s="14">
        <f>C67+D67</f>
      </c>
      <c s="13">
        <f>'SO 18-19-01'!T7</f>
      </c>
    </row>
    <row r="68" spans="1:6" ht="25.5">
      <c r="A68" s="11" t="s">
        <v>3434</v>
      </c>
      <c s="12" t="s">
        <v>3435</v>
      </c>
      <c s="14">
        <f>'SO 18-19-01.2'!K8+'SO 18-19-01.2'!M8</f>
      </c>
      <c s="14">
        <f>C68*0.21</f>
      </c>
      <c s="14">
        <f>C68+D68</f>
      </c>
      <c s="13">
        <f>'SO 18-19-01.2'!T7</f>
      </c>
    </row>
    <row r="69" spans="1:6" ht="12.75">
      <c r="A69" s="11" t="s">
        <v>3439</v>
      </c>
      <c s="12" t="s">
        <v>3440</v>
      </c>
      <c s="14">
        <f>0+C70</f>
      </c>
      <c s="14">
        <f>C69*0.21</f>
      </c>
      <c s="14">
        <f>0+E70</f>
      </c>
      <c s="13">
        <f>0+F70</f>
      </c>
    </row>
    <row r="70" spans="1:6" ht="12.75">
      <c r="A70" s="11" t="s">
        <v>3441</v>
      </c>
      <c s="12" t="s">
        <v>3442</v>
      </c>
      <c s="14">
        <f>'SO 19-15-01'!K8+'SO 19-15-01'!M8</f>
      </c>
      <c s="14">
        <f>C70*0.21</f>
      </c>
      <c s="14">
        <f>C70+D70</f>
      </c>
      <c s="13">
        <f>'SO 19-15-01'!T7</f>
      </c>
    </row>
    <row r="71" spans="1:6" ht="12.75">
      <c r="A71" s="11" t="s">
        <v>3528</v>
      </c>
      <c s="12" t="s">
        <v>3529</v>
      </c>
      <c s="14">
        <f>0+C72+C73</f>
      </c>
      <c s="14">
        <f>C71*0.21</f>
      </c>
      <c s="14">
        <f>0+E72+E73</f>
      </c>
      <c s="13">
        <f>0+F72+F73</f>
      </c>
    </row>
    <row r="72" spans="1:6" ht="12.75">
      <c r="A72" s="11" t="s">
        <v>3530</v>
      </c>
      <c s="12" t="s">
        <v>3531</v>
      </c>
      <c s="14">
        <f>'SO 14-15-21'!K8+'SO 14-15-21'!M8</f>
      </c>
      <c s="14">
        <f>C72*0.21</f>
      </c>
      <c s="14">
        <f>C72+D72</f>
      </c>
      <c s="13">
        <f>'SO 14-15-21'!T7</f>
      </c>
    </row>
    <row r="73" spans="1:6" ht="12.75">
      <c r="A73" s="11" t="s">
        <v>3571</v>
      </c>
      <c s="12" t="s">
        <v>3531</v>
      </c>
      <c s="14">
        <f>'SO 14-15-22'!K8+'SO 14-15-22'!M8</f>
      </c>
      <c s="14">
        <f>C73*0.21</f>
      </c>
      <c s="14">
        <f>C73+D73</f>
      </c>
      <c s="13">
        <f>'SO 14-15-22'!T7</f>
      </c>
    </row>
    <row r="74" spans="1:6" ht="12.75">
      <c r="A74" s="11" t="s">
        <v>3609</v>
      </c>
      <c s="12" t="s">
        <v>3610</v>
      </c>
      <c s="14">
        <f>0+C75+C76+C77</f>
      </c>
      <c s="14">
        <f>C74*0.21</f>
      </c>
      <c s="14">
        <f>0+E75+E76+E77</f>
      </c>
      <c s="13">
        <f>0+F75+F76+F77</f>
      </c>
    </row>
    <row r="75" spans="1:6" ht="12.75">
      <c r="A75" s="11" t="s">
        <v>3611</v>
      </c>
      <c s="12" t="s">
        <v>3612</v>
      </c>
      <c s="14">
        <f>'SO 14-15-51'!K8+'SO 14-15-51'!M8</f>
      </c>
      <c s="14">
        <f>C75*0.21</f>
      </c>
      <c s="14">
        <f>C75+D75</f>
      </c>
      <c s="13">
        <f>'SO 14-15-51'!T7</f>
      </c>
    </row>
    <row r="76" spans="1:6" ht="12.75">
      <c r="A76" s="11" t="s">
        <v>3637</v>
      </c>
      <c s="12" t="s">
        <v>3638</v>
      </c>
      <c s="14">
        <f>'SO 14-15-52'!K8+'SO 14-15-52'!M8</f>
      </c>
      <c s="14">
        <f>C76*0.21</f>
      </c>
      <c s="14">
        <f>C76+D76</f>
      </c>
      <c s="13">
        <f>'SO 14-15-52'!T7</f>
      </c>
    </row>
    <row r="77" spans="1:6" ht="12.75">
      <c r="A77" s="11" t="s">
        <v>3649</v>
      </c>
      <c s="12" t="s">
        <v>3650</v>
      </c>
      <c s="14">
        <f>'SO 19-15-51'!K8+'SO 19-15-51'!M8</f>
      </c>
      <c s="14">
        <f>C77*0.21</f>
      </c>
      <c s="14">
        <f>C77+D77</f>
      </c>
      <c s="13">
        <f>'SO 19-15-51'!T7</f>
      </c>
    </row>
    <row r="78" spans="1:6" ht="12.75">
      <c r="A78" s="11" t="s">
        <v>3665</v>
      </c>
      <c s="12" t="s">
        <v>3666</v>
      </c>
      <c s="14">
        <f>0+C79</f>
      </c>
      <c s="14">
        <f>C78*0.21</f>
      </c>
      <c s="14">
        <f>0+E79</f>
      </c>
      <c s="13">
        <f>0+F79</f>
      </c>
    </row>
    <row r="79" spans="1:6" ht="12.75">
      <c r="A79" s="11" t="s">
        <v>3667</v>
      </c>
      <c s="12" t="s">
        <v>3668</v>
      </c>
      <c s="14">
        <f>'SO 19-06-01'!K8+'SO 19-06-01'!M8</f>
      </c>
      <c s="14">
        <f>C79*0.21</f>
      </c>
      <c s="14">
        <f>C79+D79</f>
      </c>
      <c s="13">
        <f>'SO 19-06-01'!T7</f>
      </c>
    </row>
    <row r="80" spans="1:6" ht="12.75">
      <c r="A80" s="11" t="s">
        <v>3762</v>
      </c>
      <c s="12" t="s">
        <v>3763</v>
      </c>
      <c s="14">
        <f>0+C81+C82+C83+C84+C85</f>
      </c>
      <c s="14">
        <f>C80*0.21</f>
      </c>
      <c s="14">
        <f>0+E81+E82+E83+E84+E85</f>
      </c>
      <c s="13">
        <f>0+F81+F82+F83+F84+F85</f>
      </c>
    </row>
    <row r="81" spans="1:6" ht="12.75">
      <c r="A81" s="11" t="s">
        <v>3764</v>
      </c>
      <c s="12" t="s">
        <v>3765</v>
      </c>
      <c s="14">
        <f>'SO 14-06-51'!K8+'SO 14-06-51'!M8</f>
      </c>
      <c s="14">
        <f>C81*0.21</f>
      </c>
      <c s="14">
        <f>C81+D81</f>
      </c>
      <c s="13">
        <f>'SO 14-06-51'!T7</f>
      </c>
    </row>
    <row r="82" spans="1:6" ht="12.75">
      <c r="A82" s="11" t="s">
        <v>3881</v>
      </c>
      <c s="12" t="s">
        <v>3882</v>
      </c>
      <c s="14">
        <f>'SO 14-06-52'!K8+'SO 14-06-52'!M8</f>
      </c>
      <c s="14">
        <f>C82*0.21</f>
      </c>
      <c s="14">
        <f>C82+D82</f>
      </c>
      <c s="13">
        <f>'SO 14-06-52'!T7</f>
      </c>
    </row>
    <row r="83" spans="1:6" ht="12.75">
      <c r="A83" s="11" t="s">
        <v>3902</v>
      </c>
      <c s="12" t="s">
        <v>3903</v>
      </c>
      <c s="14">
        <f>'SO 14-21-01'!K8+'SO 14-21-01'!M8</f>
      </c>
      <c s="14">
        <f>C83*0.21</f>
      </c>
      <c s="14">
        <f>C83+D83</f>
      </c>
      <c s="13">
        <f>'SO 14-21-01'!T7</f>
      </c>
    </row>
    <row r="84" spans="1:6" ht="12.75">
      <c r="A84" s="11" t="s">
        <v>3907</v>
      </c>
      <c s="12" t="s">
        <v>3908</v>
      </c>
      <c s="14">
        <f>'SO 14-21-02'!K8+'SO 14-21-02'!M8</f>
      </c>
      <c s="14">
        <f>C84*0.21</f>
      </c>
      <c s="14">
        <f>C84+D84</f>
      </c>
      <c s="13">
        <f>'SO 14-21-02'!T7</f>
      </c>
    </row>
    <row r="85" spans="1:6" ht="12.75">
      <c r="A85" s="11" t="s">
        <v>4010</v>
      </c>
      <c s="12" t="s">
        <v>4011</v>
      </c>
      <c s="14">
        <f>'SO 19-06-51'!K8+'SO 19-06-51'!M8</f>
      </c>
      <c s="14">
        <f>C85*0.21</f>
      </c>
      <c s="14">
        <f>C85+D85</f>
      </c>
      <c s="13">
        <f>'SO 19-06-51'!T7</f>
      </c>
    </row>
    <row r="86" spans="1:6" ht="12.75">
      <c r="A86" s="11" t="s">
        <v>4092</v>
      </c>
      <c s="12" t="s">
        <v>4093</v>
      </c>
      <c s="14">
        <f>0+C87</f>
      </c>
      <c s="14">
        <f>C86*0.21</f>
      </c>
      <c s="14">
        <f>0+E87</f>
      </c>
      <c s="13">
        <f>0+F87</f>
      </c>
    </row>
    <row r="87" spans="1:6" ht="12.75">
      <c r="A87" s="11" t="s">
        <v>4094</v>
      </c>
      <c s="12" t="s">
        <v>4093</v>
      </c>
      <c s="14">
        <f>'SO 98-98'!K8+'SO 98-98'!M8</f>
      </c>
      <c s="14">
        <f>C87*0.21</f>
      </c>
      <c s="14">
        <f>C87+D87</f>
      </c>
      <c s="13">
        <f>'SO 98-98'!T7</f>
      </c>
    </row>
    <row r="88" spans="1:6" ht="12.75">
      <c r="A88" s="11" t="s">
        <v>4150</v>
      </c>
      <c s="12" t="s">
        <v>4151</v>
      </c>
      <c s="14">
        <f>0+C89</f>
      </c>
      <c s="14">
        <f>C88*0.21</f>
      </c>
      <c s="14">
        <f>0+E89</f>
      </c>
      <c s="13">
        <f>0+F89</f>
      </c>
    </row>
    <row r="89" spans="1:6" ht="12.75">
      <c r="A89" s="11" t="s">
        <v>4152</v>
      </c>
      <c s="12" t="s">
        <v>4153</v>
      </c>
      <c s="14">
        <f>'SO 90-90'!K8+'SO 90-90'!M8</f>
      </c>
      <c s="14">
        <f>C89*0.21</f>
      </c>
      <c s="14">
        <f>C89+D89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1395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1395</v>
      </c>
      <c r="E4" s="26" t="s">
        <v>1396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1399</v>
      </c>
      <c r="E8" s="30" t="s">
        <v>1398</v>
      </c>
      <c r="J8" s="29">
        <f>0+J9+J22+J35+J40+J61+J74+J79+J84+J101+J106+J115+J128+J133</f>
      </c>
      <c s="29">
        <f>0+K9+K22+K35+K40+K61+K74+K79+K84+K101+K106+K115+K128+K133</f>
      </c>
      <c s="29">
        <f>0+L9+L22+L35+L40+L61+L74+L79+L84+L101+L106+L115+L128+L133</f>
      </c>
      <c s="29">
        <f>0+M9+M22+M35+M40+M61+M74+M79+M84+M101+M106+M115+M128+M133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38.25">
      <c r="A12" s="35" t="s">
        <v>56</v>
      </c>
      <c r="E12" s="40" t="s">
        <v>1400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103.267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76.5">
      <c r="A16" s="35" t="s">
        <v>56</v>
      </c>
      <c r="E16" s="40" t="s">
        <v>1401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1402</v>
      </c>
    </row>
    <row r="21" spans="1:5" ht="127.5">
      <c r="A21" t="s">
        <v>58</v>
      </c>
      <c r="E21" s="39" t="s">
        <v>274</v>
      </c>
    </row>
    <row r="22" spans="1:13" ht="12.75">
      <c r="A22" t="s">
        <v>46</v>
      </c>
      <c r="C22" s="31" t="s">
        <v>107</v>
      </c>
      <c r="E22" s="33" t="s">
        <v>587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596</v>
      </c>
      <c s="35" t="s">
        <v>5</v>
      </c>
      <c s="6" t="s">
        <v>597</v>
      </c>
      <c s="36" t="s">
        <v>53</v>
      </c>
      <c s="37">
        <v>18.5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76.5">
      <c r="A25" s="35" t="s">
        <v>56</v>
      </c>
      <c r="E25" s="40" t="s">
        <v>1403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1404</v>
      </c>
      <c s="35" t="s">
        <v>5</v>
      </c>
      <c s="6" t="s">
        <v>1405</v>
      </c>
      <c s="36" t="s">
        <v>53</v>
      </c>
      <c s="37">
        <v>37.5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1406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74</v>
      </c>
      <c s="34" t="s">
        <v>1407</v>
      </c>
      <c s="35" t="s">
        <v>5</v>
      </c>
      <c s="6" t="s">
        <v>1408</v>
      </c>
      <c s="36" t="s">
        <v>61</v>
      </c>
      <c s="37">
        <v>750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1409</v>
      </c>
    </row>
    <row r="34" spans="1:5" ht="12.75">
      <c r="A34" t="s">
        <v>58</v>
      </c>
      <c r="E34" s="39" t="s">
        <v>5</v>
      </c>
    </row>
    <row r="35" spans="1:13" ht="12.75">
      <c r="A35" t="s">
        <v>46</v>
      </c>
      <c r="C35" s="31" t="s">
        <v>126</v>
      </c>
      <c r="E35" s="33" t="s">
        <v>615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619</v>
      </c>
      <c s="35" t="s">
        <v>5</v>
      </c>
      <c s="6" t="s">
        <v>620</v>
      </c>
      <c s="36" t="s">
        <v>53</v>
      </c>
      <c s="37">
        <v>320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1410</v>
      </c>
    </row>
    <row r="39" spans="1:5" ht="12.75">
      <c r="A39" t="s">
        <v>58</v>
      </c>
      <c r="E39" s="39" t="s">
        <v>5</v>
      </c>
    </row>
    <row r="40" spans="1:13" ht="12.75">
      <c r="A40" t="s">
        <v>46</v>
      </c>
      <c r="C40" s="31" t="s">
        <v>129</v>
      </c>
      <c r="E40" s="33" t="s">
        <v>635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12.75">
      <c r="A41" t="s">
        <v>49</v>
      </c>
      <c s="34" t="s">
        <v>90</v>
      </c>
      <c s="34" t="s">
        <v>636</v>
      </c>
      <c s="35" t="s">
        <v>5</v>
      </c>
      <c s="6" t="s">
        <v>637</v>
      </c>
      <c s="36" t="s">
        <v>97</v>
      </c>
      <c s="37">
        <v>4000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1411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642</v>
      </c>
      <c s="35" t="s">
        <v>5</v>
      </c>
      <c s="6" t="s">
        <v>643</v>
      </c>
      <c s="36" t="s">
        <v>53</v>
      </c>
      <c s="37">
        <v>37.5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1412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1289</v>
      </c>
      <c s="35" t="s">
        <v>5</v>
      </c>
      <c s="6" t="s">
        <v>1290</v>
      </c>
      <c s="36" t="s">
        <v>97</v>
      </c>
      <c s="37">
        <v>260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1413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1414</v>
      </c>
      <c s="35" t="s">
        <v>5</v>
      </c>
      <c s="6" t="s">
        <v>1415</v>
      </c>
      <c s="36" t="s">
        <v>97</v>
      </c>
      <c s="37">
        <v>780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1416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1417</v>
      </c>
      <c s="35" t="s">
        <v>5</v>
      </c>
      <c s="6" t="s">
        <v>1418</v>
      </c>
      <c s="36" t="s">
        <v>53</v>
      </c>
      <c s="37">
        <v>3.9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1419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230</v>
      </c>
      <c r="E61" s="33" t="s">
        <v>669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1420</v>
      </c>
      <c s="35" t="s">
        <v>5</v>
      </c>
      <c s="6" t="s">
        <v>1421</v>
      </c>
      <c s="36" t="s">
        <v>53</v>
      </c>
      <c s="37">
        <v>27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1422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670</v>
      </c>
      <c s="35" t="s">
        <v>5</v>
      </c>
      <c s="6" t="s">
        <v>671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1423</v>
      </c>
    </row>
    <row r="69" spans="1:5" ht="12.75">
      <c r="A69" t="s">
        <v>58</v>
      </c>
      <c r="E69" s="39" t="s">
        <v>5</v>
      </c>
    </row>
    <row r="70" spans="1:16" ht="12.75">
      <c r="A70" t="s">
        <v>49</v>
      </c>
      <c s="34" t="s">
        <v>119</v>
      </c>
      <c s="34" t="s">
        <v>676</v>
      </c>
      <c s="35" t="s">
        <v>5</v>
      </c>
      <c s="6" t="s">
        <v>677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1424</v>
      </c>
    </row>
    <row r="73" spans="1:5" ht="12.75">
      <c r="A73" t="s">
        <v>58</v>
      </c>
      <c r="E73" s="39" t="s">
        <v>5</v>
      </c>
    </row>
    <row r="74" spans="1:13" ht="12.75">
      <c r="A74" t="s">
        <v>46</v>
      </c>
      <c r="C74" s="31" t="s">
        <v>233</v>
      </c>
      <c r="E74" s="33" t="s">
        <v>682</v>
      </c>
      <c r="J74" s="32">
        <f>0</f>
      </c>
      <c s="32">
        <f>0</f>
      </c>
      <c s="32">
        <f>0+L75</f>
      </c>
      <c s="32">
        <f>0+M75</f>
      </c>
    </row>
    <row r="75" spans="1:16" ht="12.75">
      <c r="A75" t="s">
        <v>49</v>
      </c>
      <c s="34" t="s">
        <v>123</v>
      </c>
      <c s="34" t="s">
        <v>683</v>
      </c>
      <c s="35" t="s">
        <v>5</v>
      </c>
      <c s="6" t="s">
        <v>684</v>
      </c>
      <c s="36" t="s">
        <v>53</v>
      </c>
      <c s="37">
        <v>1.2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1425</v>
      </c>
    </row>
    <row r="78" spans="1:5" ht="12.75">
      <c r="A78" t="s">
        <v>58</v>
      </c>
      <c r="E78" s="39" t="s">
        <v>5</v>
      </c>
    </row>
    <row r="79" spans="1:13" ht="12.75">
      <c r="A79" t="s">
        <v>46</v>
      </c>
      <c r="C79" s="31" t="s">
        <v>515</v>
      </c>
      <c r="E79" s="33" t="s">
        <v>708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126</v>
      </c>
      <c s="34" t="s">
        <v>849</v>
      </c>
      <c s="35" t="s">
        <v>5</v>
      </c>
      <c s="6" t="s">
        <v>850</v>
      </c>
      <c s="36" t="s">
        <v>53</v>
      </c>
      <c s="37">
        <v>60.2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38.25">
      <c r="A82" s="35" t="s">
        <v>56</v>
      </c>
      <c r="E82" s="40" t="s">
        <v>1426</v>
      </c>
    </row>
    <row r="83" spans="1:5" ht="12.75">
      <c r="A83" t="s">
        <v>58</v>
      </c>
      <c r="E83" s="39" t="s">
        <v>5</v>
      </c>
    </row>
    <row r="84" spans="1:13" ht="12.75">
      <c r="A84" t="s">
        <v>46</v>
      </c>
      <c r="C84" s="31" t="s">
        <v>751</v>
      </c>
      <c r="E84" s="33" t="s">
        <v>1427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129</v>
      </c>
      <c s="34" t="s">
        <v>1428</v>
      </c>
      <c s="35" t="s">
        <v>5</v>
      </c>
      <c s="6" t="s">
        <v>1429</v>
      </c>
      <c s="36" t="s">
        <v>97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1430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133</v>
      </c>
      <c s="34" t="s">
        <v>1328</v>
      </c>
      <c s="35" t="s">
        <v>5</v>
      </c>
      <c s="6" t="s">
        <v>1329</v>
      </c>
      <c s="36" t="s">
        <v>97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1431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1432</v>
      </c>
      <c s="35" t="s">
        <v>5</v>
      </c>
      <c s="6" t="s">
        <v>1433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1434</v>
      </c>
    </row>
    <row r="96" spans="1:5" ht="12.75">
      <c r="A96" t="s">
        <v>58</v>
      </c>
      <c r="E96" s="39" t="s">
        <v>5</v>
      </c>
    </row>
    <row r="97" spans="1:16" ht="25.5">
      <c r="A97" t="s">
        <v>49</v>
      </c>
      <c s="34" t="s">
        <v>140</v>
      </c>
      <c s="34" t="s">
        <v>1435</v>
      </c>
      <c s="35" t="s">
        <v>5</v>
      </c>
      <c s="6" t="s">
        <v>1436</v>
      </c>
      <c s="36" t="s">
        <v>97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1437</v>
      </c>
    </row>
    <row r="100" spans="1:5" ht="12.75">
      <c r="A100" t="s">
        <v>58</v>
      </c>
      <c r="E100" s="39" t="s">
        <v>5</v>
      </c>
    </row>
    <row r="101" spans="1:13" ht="12.75">
      <c r="A101" t="s">
        <v>46</v>
      </c>
      <c r="C101" s="31" t="s">
        <v>740</v>
      </c>
      <c r="E101" s="33" t="s">
        <v>741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1438</v>
      </c>
      <c s="35" t="s">
        <v>5</v>
      </c>
      <c s="6" t="s">
        <v>1439</v>
      </c>
      <c s="36" t="s">
        <v>88</v>
      </c>
      <c s="37">
        <v>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1440</v>
      </c>
    </row>
    <row r="105" spans="1:5" ht="12.75">
      <c r="A105" t="s">
        <v>58</v>
      </c>
      <c r="E105" s="39" t="s">
        <v>5</v>
      </c>
    </row>
    <row r="106" spans="1:13" ht="12.75">
      <c r="A106" t="s">
        <v>46</v>
      </c>
      <c r="C106" s="31" t="s">
        <v>767</v>
      </c>
      <c r="E106" s="33" t="s">
        <v>768</v>
      </c>
      <c r="J106" s="32">
        <f>0</f>
      </c>
      <c s="32">
        <f>0</f>
      </c>
      <c s="32">
        <f>0+L107+L111</f>
      </c>
      <c s="32">
        <f>0+M107+M111</f>
      </c>
    </row>
    <row r="107" spans="1:16" ht="12.75">
      <c r="A107" t="s">
        <v>49</v>
      </c>
      <c s="34" t="s">
        <v>148</v>
      </c>
      <c s="34" t="s">
        <v>1441</v>
      </c>
      <c s="35" t="s">
        <v>5</v>
      </c>
      <c s="6" t="s">
        <v>1442</v>
      </c>
      <c s="36" t="s">
        <v>88</v>
      </c>
      <c s="37">
        <v>83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38.25">
      <c r="A109" s="35" t="s">
        <v>56</v>
      </c>
      <c r="E109" s="40" t="s">
        <v>1443</v>
      </c>
    </row>
    <row r="110" spans="1:5" ht="12.75">
      <c r="A110" t="s">
        <v>58</v>
      </c>
      <c r="E110" s="39" t="s">
        <v>5</v>
      </c>
    </row>
    <row r="111" spans="1:16" ht="12.75">
      <c r="A111" t="s">
        <v>49</v>
      </c>
      <c s="34" t="s">
        <v>152</v>
      </c>
      <c s="34" t="s">
        <v>1364</v>
      </c>
      <c s="35" t="s">
        <v>5</v>
      </c>
      <c s="6" t="s">
        <v>1365</v>
      </c>
      <c s="36" t="s">
        <v>88</v>
      </c>
      <c s="37">
        <v>50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1444</v>
      </c>
    </row>
    <row r="114" spans="1:5" ht="12.75">
      <c r="A114" t="s">
        <v>58</v>
      </c>
      <c r="E114" s="39" t="s">
        <v>5</v>
      </c>
    </row>
    <row r="115" spans="1:13" ht="12.75">
      <c r="A115" t="s">
        <v>46</v>
      </c>
      <c r="C115" s="31" t="s">
        <v>336</v>
      </c>
      <c r="E115" s="33" t="s">
        <v>337</v>
      </c>
      <c r="J115" s="32">
        <f>0</f>
      </c>
      <c s="32">
        <f>0</f>
      </c>
      <c s="32">
        <f>0+L116+L120+L124</f>
      </c>
      <c s="32">
        <f>0+M116+M120+M124</f>
      </c>
    </row>
    <row r="116" spans="1:16" ht="12.75">
      <c r="A116" t="s">
        <v>49</v>
      </c>
      <c s="34" t="s">
        <v>156</v>
      </c>
      <c s="34" t="s">
        <v>1445</v>
      </c>
      <c s="35" t="s">
        <v>5</v>
      </c>
      <c s="6" t="s">
        <v>1446</v>
      </c>
      <c s="36" t="s">
        <v>88</v>
      </c>
      <c s="37">
        <v>167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1447</v>
      </c>
    </row>
    <row r="119" spans="1:5" ht="12.75">
      <c r="A119" t="s">
        <v>58</v>
      </c>
      <c r="E119" s="39" t="s">
        <v>5</v>
      </c>
    </row>
    <row r="120" spans="1:16" ht="25.5">
      <c r="A120" t="s">
        <v>49</v>
      </c>
      <c s="34" t="s">
        <v>163</v>
      </c>
      <c s="34" t="s">
        <v>1448</v>
      </c>
      <c s="35" t="s">
        <v>5</v>
      </c>
      <c s="6" t="s">
        <v>1449</v>
      </c>
      <c s="36" t="s">
        <v>88</v>
      </c>
      <c s="37">
        <v>90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25.5">
      <c r="A121" s="35" t="s">
        <v>55</v>
      </c>
      <c r="E121" s="39" t="s">
        <v>1449</v>
      </c>
    </row>
    <row r="122" spans="1:5" ht="25.5">
      <c r="A122" s="35" t="s">
        <v>56</v>
      </c>
      <c r="E122" s="40" t="s">
        <v>1450</v>
      </c>
    </row>
    <row r="123" spans="1:5" ht="12.75">
      <c r="A123" t="s">
        <v>58</v>
      </c>
      <c r="E123" s="39" t="s">
        <v>5</v>
      </c>
    </row>
    <row r="124" spans="1:16" ht="12.75">
      <c r="A124" t="s">
        <v>49</v>
      </c>
      <c s="34" t="s">
        <v>167</v>
      </c>
      <c s="34" t="s">
        <v>1451</v>
      </c>
      <c s="35" t="s">
        <v>5</v>
      </c>
      <c s="6" t="s">
        <v>1452</v>
      </c>
      <c s="36" t="s">
        <v>97</v>
      </c>
      <c s="37">
        <v>90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1453</v>
      </c>
    </row>
    <row r="127" spans="1:5" ht="12.75">
      <c r="A127" t="s">
        <v>58</v>
      </c>
      <c r="E127" s="39" t="s">
        <v>5</v>
      </c>
    </row>
    <row r="128" spans="1:13" ht="12.75">
      <c r="A128" t="s">
        <v>46</v>
      </c>
      <c r="C128" s="31" t="s">
        <v>778</v>
      </c>
      <c r="E128" s="33" t="s">
        <v>1454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171</v>
      </c>
      <c s="34" t="s">
        <v>1455</v>
      </c>
      <c s="35" t="s">
        <v>5</v>
      </c>
      <c s="6" t="s">
        <v>1456</v>
      </c>
      <c s="36" t="s">
        <v>88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1457</v>
      </c>
    </row>
    <row r="132" spans="1:5" ht="12.75">
      <c r="A132" t="s">
        <v>58</v>
      </c>
      <c r="E132" s="39" t="s">
        <v>5</v>
      </c>
    </row>
    <row r="133" spans="1:13" ht="12.75">
      <c r="A133" t="s">
        <v>46</v>
      </c>
      <c r="C133" s="31" t="s">
        <v>793</v>
      </c>
      <c r="E133" s="33" t="s">
        <v>794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12.75">
      <c r="A134" t="s">
        <v>49</v>
      </c>
      <c s="34" t="s">
        <v>175</v>
      </c>
      <c s="34" t="s">
        <v>1458</v>
      </c>
      <c s="35" t="s">
        <v>5</v>
      </c>
      <c s="6" t="s">
        <v>1459</v>
      </c>
      <c s="36" t="s">
        <v>88</v>
      </c>
      <c s="37">
        <v>122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1460</v>
      </c>
    </row>
    <row r="137" spans="1:5" ht="12.75">
      <c r="A137" t="s">
        <v>58</v>
      </c>
      <c r="E137" s="39" t="s">
        <v>5</v>
      </c>
    </row>
    <row r="138" spans="1:16" ht="12.75">
      <c r="A138" t="s">
        <v>49</v>
      </c>
      <c s="34" t="s">
        <v>179</v>
      </c>
      <c s="34" t="s">
        <v>1461</v>
      </c>
      <c s="35" t="s">
        <v>5</v>
      </c>
      <c s="6" t="s">
        <v>1462</v>
      </c>
      <c s="36" t="s">
        <v>53</v>
      </c>
      <c s="37">
        <v>21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38.25">
      <c r="A140" s="35" t="s">
        <v>56</v>
      </c>
      <c r="E140" s="40" t="s">
        <v>1463</v>
      </c>
    </row>
    <row r="141" spans="1:5" ht="12.75">
      <c r="A141" t="s">
        <v>58</v>
      </c>
      <c r="E141" s="39" t="s">
        <v>5</v>
      </c>
    </row>
    <row r="142" spans="1:16" ht="12.75">
      <c r="A142" t="s">
        <v>49</v>
      </c>
      <c s="34" t="s">
        <v>183</v>
      </c>
      <c s="34" t="s">
        <v>1464</v>
      </c>
      <c s="35" t="s">
        <v>5</v>
      </c>
      <c s="6" t="s">
        <v>1465</v>
      </c>
      <c s="36" t="s">
        <v>78</v>
      </c>
      <c s="37">
        <v>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38.25">
      <c r="A144" s="35" t="s">
        <v>56</v>
      </c>
      <c r="E144" s="40" t="s">
        <v>1466</v>
      </c>
    </row>
    <row r="145" spans="1:5" ht="12.75">
      <c r="A145" t="s">
        <v>58</v>
      </c>
      <c r="E1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1395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1395</v>
      </c>
      <c r="E4" s="26" t="s">
        <v>1396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1469</v>
      </c>
      <c r="E8" s="30" t="s">
        <v>1468</v>
      </c>
      <c r="J8" s="29">
        <f>0+J9+J18+J23+J36+J41+J66+J75+J80+J97+J102+J107+J124+J141+J146+J151</f>
      </c>
      <c s="29">
        <f>0+K9+K18+K23+K36+K41+K66+K75+K80+K97+K102+K107+K124+K141+K146+K151</f>
      </c>
      <c s="29">
        <f>0+L9+L18+L23+L36+L41+L66+L75+L80+L97+L102+L107+L124+L141+L146+L151</f>
      </c>
      <c s="29">
        <f>0+M9+M18+M23+M36+M41+M66+M75+M80+M97+M102+M107+M124+M141+M146+M151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1470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4.5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1471</v>
      </c>
    </row>
    <row r="17" spans="1:5" ht="127.5">
      <c r="A17" t="s">
        <v>58</v>
      </c>
      <c r="E17" s="39" t="s">
        <v>274</v>
      </c>
    </row>
    <row r="18" spans="1:13" ht="12.75">
      <c r="A18" t="s">
        <v>46</v>
      </c>
      <c r="C18" s="31" t="s">
        <v>104</v>
      </c>
      <c r="E18" s="33" t="s">
        <v>1472</v>
      </c>
      <c r="J18" s="32">
        <f>0</f>
      </c>
      <c s="32">
        <f>0</f>
      </c>
      <c s="32">
        <f>0+L19</f>
      </c>
      <c s="32">
        <f>0+M19</f>
      </c>
    </row>
    <row r="19" spans="1:16" ht="25.5">
      <c r="A19" t="s">
        <v>49</v>
      </c>
      <c s="34" t="s">
        <v>26</v>
      </c>
      <c s="34" t="s">
        <v>1473</v>
      </c>
      <c s="35" t="s">
        <v>5</v>
      </c>
      <c s="6" t="s">
        <v>1474</v>
      </c>
      <c s="36" t="s">
        <v>53</v>
      </c>
      <c s="37">
        <v>1.8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1475</v>
      </c>
    </row>
    <row r="22" spans="1:5" ht="12.75">
      <c r="A22" t="s">
        <v>58</v>
      </c>
      <c r="E22" s="39" t="s">
        <v>5</v>
      </c>
    </row>
    <row r="23" spans="1:13" ht="12.75">
      <c r="A23" t="s">
        <v>46</v>
      </c>
      <c r="C23" s="31" t="s">
        <v>107</v>
      </c>
      <c r="E23" s="33" t="s">
        <v>587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66</v>
      </c>
      <c s="34" t="s">
        <v>1476</v>
      </c>
      <c s="35" t="s">
        <v>5</v>
      </c>
      <c s="6" t="s">
        <v>1477</v>
      </c>
      <c s="36" t="s">
        <v>53</v>
      </c>
      <c s="37">
        <v>78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1478</v>
      </c>
    </row>
    <row r="27" spans="1:5" ht="12.75">
      <c r="A27" t="s">
        <v>58</v>
      </c>
      <c r="E27" s="39" t="s">
        <v>5</v>
      </c>
    </row>
    <row r="28" spans="1:16" ht="12.75">
      <c r="A28" t="s">
        <v>49</v>
      </c>
      <c s="34" t="s">
        <v>70</v>
      </c>
      <c s="34" t="s">
        <v>1479</v>
      </c>
      <c s="35" t="s">
        <v>5</v>
      </c>
      <c s="6" t="s">
        <v>1480</v>
      </c>
      <c s="36" t="s">
        <v>53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38.25">
      <c r="A30" s="35" t="s">
        <v>56</v>
      </c>
      <c r="E30" s="40" t="s">
        <v>1481</v>
      </c>
    </row>
    <row r="31" spans="1:5" ht="12.75">
      <c r="A31" t="s">
        <v>58</v>
      </c>
      <c r="E31" s="39" t="s">
        <v>5</v>
      </c>
    </row>
    <row r="32" spans="1:16" ht="12.75">
      <c r="A32" t="s">
        <v>49</v>
      </c>
      <c s="34" t="s">
        <v>74</v>
      </c>
      <c s="34" t="s">
        <v>1482</v>
      </c>
      <c s="35" t="s">
        <v>5</v>
      </c>
      <c s="6" t="s">
        <v>1483</v>
      </c>
      <c s="36" t="s">
        <v>53</v>
      </c>
      <c s="37">
        <v>586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1484</v>
      </c>
    </row>
    <row r="35" spans="1:5" ht="12.75">
      <c r="A35" t="s">
        <v>58</v>
      </c>
      <c r="E35" s="39" t="s">
        <v>5</v>
      </c>
    </row>
    <row r="36" spans="1:13" ht="12.75">
      <c r="A36" t="s">
        <v>46</v>
      </c>
      <c r="C36" s="31" t="s">
        <v>126</v>
      </c>
      <c r="E36" s="33" t="s">
        <v>615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1485</v>
      </c>
      <c s="35" t="s">
        <v>5</v>
      </c>
      <c s="6" t="s">
        <v>1486</v>
      </c>
      <c s="36" t="s">
        <v>53</v>
      </c>
      <c s="37">
        <v>666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63.75">
      <c r="A39" s="35" t="s">
        <v>56</v>
      </c>
      <c r="E39" s="40" t="s">
        <v>1487</v>
      </c>
    </row>
    <row r="40" spans="1:5" ht="12.75">
      <c r="A40" t="s">
        <v>58</v>
      </c>
      <c r="E40" s="39" t="s">
        <v>5</v>
      </c>
    </row>
    <row r="41" spans="1:13" ht="12.75">
      <c r="A41" t="s">
        <v>46</v>
      </c>
      <c r="C41" s="31" t="s">
        <v>129</v>
      </c>
      <c r="E41" s="33" t="s">
        <v>1488</v>
      </c>
      <c r="J41" s="32">
        <f>0</f>
      </c>
      <c s="32">
        <f>0</f>
      </c>
      <c s="32">
        <f>0+L42+L46+L50+L54+L58+L62</f>
      </c>
      <c s="32">
        <f>0+M42+M46+M50+M54+M58+M62</f>
      </c>
    </row>
    <row r="42" spans="1:16" ht="12.75">
      <c r="A42" t="s">
        <v>49</v>
      </c>
      <c s="34" t="s">
        <v>90</v>
      </c>
      <c s="34" t="s">
        <v>636</v>
      </c>
      <c s="35" t="s">
        <v>5</v>
      </c>
      <c s="6" t="s">
        <v>637</v>
      </c>
      <c s="36" t="s">
        <v>97</v>
      </c>
      <c s="37">
        <v>430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1489</v>
      </c>
    </row>
    <row r="45" spans="1:5" ht="12.75">
      <c r="A45" t="s">
        <v>58</v>
      </c>
      <c r="E45" s="39" t="s">
        <v>5</v>
      </c>
    </row>
    <row r="46" spans="1:16" ht="12.75">
      <c r="A46" t="s">
        <v>49</v>
      </c>
      <c s="34" t="s">
        <v>94</v>
      </c>
      <c s="34" t="s">
        <v>1284</v>
      </c>
      <c s="35" t="s">
        <v>5</v>
      </c>
      <c s="6" t="s">
        <v>1285</v>
      </c>
      <c s="36" t="s">
        <v>97</v>
      </c>
      <c s="37">
        <v>790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1490</v>
      </c>
    </row>
    <row r="49" spans="1:5" ht="12.75">
      <c r="A49" t="s">
        <v>58</v>
      </c>
      <c r="E49" s="39" t="s">
        <v>5</v>
      </c>
    </row>
    <row r="50" spans="1:16" ht="12.75">
      <c r="A50" t="s">
        <v>49</v>
      </c>
      <c s="34" t="s">
        <v>100</v>
      </c>
      <c s="34" t="s">
        <v>1289</v>
      </c>
      <c s="35" t="s">
        <v>5</v>
      </c>
      <c s="6" t="s">
        <v>1290</v>
      </c>
      <c s="36" t="s">
        <v>97</v>
      </c>
      <c s="37">
        <v>1300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1491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104</v>
      </c>
      <c s="34" t="s">
        <v>1414</v>
      </c>
      <c s="35" t="s">
        <v>5</v>
      </c>
      <c s="6" t="s">
        <v>1415</v>
      </c>
      <c s="36" t="s">
        <v>97</v>
      </c>
      <c s="37">
        <v>1300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1492</v>
      </c>
    </row>
    <row r="57" spans="1:5" ht="12.75">
      <c r="A57" t="s">
        <v>58</v>
      </c>
      <c r="E57" s="39" t="s">
        <v>5</v>
      </c>
    </row>
    <row r="58" spans="1:16" ht="12.75">
      <c r="A58" t="s">
        <v>49</v>
      </c>
      <c s="34" t="s">
        <v>107</v>
      </c>
      <c s="34" t="s">
        <v>1417</v>
      </c>
      <c s="35" t="s">
        <v>5</v>
      </c>
      <c s="6" t="s">
        <v>1418</v>
      </c>
      <c s="36" t="s">
        <v>53</v>
      </c>
      <c s="37">
        <v>39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1493</v>
      </c>
    </row>
    <row r="61" spans="1:5" ht="12.75">
      <c r="A61" t="s">
        <v>58</v>
      </c>
      <c r="E61" s="39" t="s">
        <v>5</v>
      </c>
    </row>
    <row r="62" spans="1:16" ht="25.5">
      <c r="A62" t="s">
        <v>49</v>
      </c>
      <c s="34" t="s">
        <v>111</v>
      </c>
      <c s="34" t="s">
        <v>1494</v>
      </c>
      <c s="35" t="s">
        <v>5</v>
      </c>
      <c s="6" t="s">
        <v>1495</v>
      </c>
      <c s="36" t="s">
        <v>97</v>
      </c>
      <c s="37">
        <v>520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1496</v>
      </c>
    </row>
    <row r="65" spans="1:5" ht="12.75">
      <c r="A65" t="s">
        <v>58</v>
      </c>
      <c r="E65" s="39" t="s">
        <v>5</v>
      </c>
    </row>
    <row r="66" spans="1:13" ht="12.75">
      <c r="A66" t="s">
        <v>46</v>
      </c>
      <c r="C66" s="31" t="s">
        <v>230</v>
      </c>
      <c r="E66" s="33" t="s">
        <v>669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115</v>
      </c>
      <c s="34" t="s">
        <v>1420</v>
      </c>
      <c s="35" t="s">
        <v>5</v>
      </c>
      <c s="6" t="s">
        <v>1421</v>
      </c>
      <c s="36" t="s">
        <v>53</v>
      </c>
      <c s="37">
        <v>22.4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1497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119</v>
      </c>
      <c s="34" t="s">
        <v>670</v>
      </c>
      <c s="35" t="s">
        <v>5</v>
      </c>
      <c s="6" t="s">
        <v>671</v>
      </c>
      <c s="36" t="s">
        <v>53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1498</v>
      </c>
    </row>
    <row r="74" spans="1:5" ht="12.75">
      <c r="A74" t="s">
        <v>58</v>
      </c>
      <c r="E74" s="39" t="s">
        <v>5</v>
      </c>
    </row>
    <row r="75" spans="1:13" ht="12.75">
      <c r="A75" t="s">
        <v>46</v>
      </c>
      <c r="C75" s="31" t="s">
        <v>515</v>
      </c>
      <c r="E75" s="33" t="s">
        <v>1499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849</v>
      </c>
      <c s="35" t="s">
        <v>5</v>
      </c>
      <c s="6" t="s">
        <v>850</v>
      </c>
      <c s="36" t="s">
        <v>53</v>
      </c>
      <c s="37">
        <v>86.6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1500</v>
      </c>
    </row>
    <row r="79" spans="1:5" ht="12.75">
      <c r="A79" t="s">
        <v>58</v>
      </c>
      <c r="E79" s="39" t="s">
        <v>5</v>
      </c>
    </row>
    <row r="80" spans="1:13" ht="12.75">
      <c r="A80" t="s">
        <v>46</v>
      </c>
      <c r="C80" s="31" t="s">
        <v>751</v>
      </c>
      <c r="E80" s="33" t="s">
        <v>1499</v>
      </c>
      <c r="J80" s="32">
        <f>0</f>
      </c>
      <c s="32">
        <f>0</f>
      </c>
      <c s="32">
        <f>0+L81+L85+L89+L93</f>
      </c>
      <c s="32">
        <f>0+M81+M85+M89+M93</f>
      </c>
    </row>
    <row r="81" spans="1:16" ht="12.75">
      <c r="A81" t="s">
        <v>49</v>
      </c>
      <c s="34" t="s">
        <v>126</v>
      </c>
      <c s="34" t="s">
        <v>1428</v>
      </c>
      <c s="35" t="s">
        <v>5</v>
      </c>
      <c s="6" t="s">
        <v>1429</v>
      </c>
      <c s="36" t="s">
        <v>97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1501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129</v>
      </c>
      <c s="34" t="s">
        <v>1328</v>
      </c>
      <c s="35" t="s">
        <v>5</v>
      </c>
      <c s="6" t="s">
        <v>1329</v>
      </c>
      <c s="36" t="s">
        <v>97</v>
      </c>
      <c s="37">
        <v>338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1502</v>
      </c>
    </row>
    <row r="88" spans="1:5" ht="12.75">
      <c r="A88" t="s">
        <v>58</v>
      </c>
      <c r="E88" s="39" t="s">
        <v>5</v>
      </c>
    </row>
    <row r="89" spans="1:16" ht="25.5">
      <c r="A89" t="s">
        <v>49</v>
      </c>
      <c s="34" t="s">
        <v>133</v>
      </c>
      <c s="34" t="s">
        <v>1432</v>
      </c>
      <c s="35" t="s">
        <v>5</v>
      </c>
      <c s="6" t="s">
        <v>1433</v>
      </c>
      <c s="36" t="s">
        <v>97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1503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1435</v>
      </c>
      <c s="35" t="s">
        <v>5</v>
      </c>
      <c s="6" t="s">
        <v>1436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1504</v>
      </c>
    </row>
    <row r="96" spans="1:5" ht="12.75">
      <c r="A96" t="s">
        <v>58</v>
      </c>
      <c r="E96" s="39" t="s">
        <v>5</v>
      </c>
    </row>
    <row r="97" spans="1:13" ht="12.75">
      <c r="A97" t="s">
        <v>46</v>
      </c>
      <c r="C97" s="31" t="s">
        <v>988</v>
      </c>
      <c r="E97" s="33" t="s">
        <v>1505</v>
      </c>
      <c r="J97" s="32">
        <f>0</f>
      </c>
      <c s="32">
        <f>0</f>
      </c>
      <c s="32">
        <f>0+L98</f>
      </c>
      <c s="32">
        <f>0+M98</f>
      </c>
    </row>
    <row r="98" spans="1:16" ht="12.75">
      <c r="A98" t="s">
        <v>49</v>
      </c>
      <c s="34" t="s">
        <v>140</v>
      </c>
      <c s="34" t="s">
        <v>1506</v>
      </c>
      <c s="35" t="s">
        <v>5</v>
      </c>
      <c s="6" t="s">
        <v>1507</v>
      </c>
      <c s="36" t="s">
        <v>97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1508</v>
      </c>
    </row>
    <row r="101" spans="1:5" ht="12.75">
      <c r="A101" t="s">
        <v>58</v>
      </c>
      <c r="E101" s="39" t="s">
        <v>5</v>
      </c>
    </row>
    <row r="102" spans="1:13" ht="12.75">
      <c r="A102" t="s">
        <v>46</v>
      </c>
      <c r="C102" s="31" t="s">
        <v>753</v>
      </c>
      <c r="E102" s="33" t="s">
        <v>754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144</v>
      </c>
      <c s="34" t="s">
        <v>1509</v>
      </c>
      <c s="35" t="s">
        <v>5</v>
      </c>
      <c s="6" t="s">
        <v>1510</v>
      </c>
      <c s="36" t="s">
        <v>110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1511</v>
      </c>
    </row>
    <row r="106" spans="1:5" ht="12.75">
      <c r="A106" t="s">
        <v>58</v>
      </c>
      <c r="E106" s="39" t="s">
        <v>5</v>
      </c>
    </row>
    <row r="107" spans="1:13" ht="12.75">
      <c r="A107" t="s">
        <v>46</v>
      </c>
      <c r="C107" s="31" t="s">
        <v>767</v>
      </c>
      <c r="E107" s="33" t="s">
        <v>1512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148</v>
      </c>
      <c s="34" t="s">
        <v>1441</v>
      </c>
      <c s="35" t="s">
        <v>5</v>
      </c>
      <c s="6" t="s">
        <v>1442</v>
      </c>
      <c s="36" t="s">
        <v>88</v>
      </c>
      <c s="37">
        <v>34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1513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152</v>
      </c>
      <c s="34" t="s">
        <v>1364</v>
      </c>
      <c s="35" t="s">
        <v>5</v>
      </c>
      <c s="6" t="s">
        <v>1365</v>
      </c>
      <c s="36" t="s">
        <v>88</v>
      </c>
      <c s="37">
        <v>300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1514</v>
      </c>
    </row>
    <row r="115" spans="1:5" ht="12.75">
      <c r="A115" t="s">
        <v>58</v>
      </c>
      <c r="E115" s="39" t="s">
        <v>5</v>
      </c>
    </row>
    <row r="116" spans="1:16" ht="12.75">
      <c r="A116" t="s">
        <v>49</v>
      </c>
      <c s="34" t="s">
        <v>156</v>
      </c>
      <c s="34" t="s">
        <v>1515</v>
      </c>
      <c s="35" t="s">
        <v>5</v>
      </c>
      <c s="6" t="s">
        <v>1516</v>
      </c>
      <c s="36" t="s">
        <v>110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1517</v>
      </c>
    </row>
    <row r="119" spans="1:5" ht="76.5">
      <c r="A119" t="s">
        <v>58</v>
      </c>
      <c r="E119" s="39" t="s">
        <v>1518</v>
      </c>
    </row>
    <row r="120" spans="1:16" ht="12.75">
      <c r="A120" t="s">
        <v>49</v>
      </c>
      <c s="34" t="s">
        <v>159</v>
      </c>
      <c s="34" t="s">
        <v>1519</v>
      </c>
      <c s="35" t="s">
        <v>5</v>
      </c>
      <c s="6" t="s">
        <v>1520</v>
      </c>
      <c s="36" t="s">
        <v>88</v>
      </c>
      <c s="37">
        <v>150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79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1521</v>
      </c>
    </row>
    <row r="123" spans="1:5" ht="12.75">
      <c r="A123" t="s">
        <v>58</v>
      </c>
      <c r="E123" s="39" t="s">
        <v>5</v>
      </c>
    </row>
    <row r="124" spans="1:13" ht="12.75">
      <c r="A124" t="s">
        <v>46</v>
      </c>
      <c r="C124" s="31" t="s">
        <v>336</v>
      </c>
      <c r="E124" s="33" t="s">
        <v>337</v>
      </c>
      <c r="J124" s="32">
        <f>0</f>
      </c>
      <c s="32">
        <f>0</f>
      </c>
      <c s="32">
        <f>0+L125+L129+L133+L137</f>
      </c>
      <c s="32">
        <f>0+M125+M129+M133+M137</f>
      </c>
    </row>
    <row r="125" spans="1:16" ht="12.75">
      <c r="A125" t="s">
        <v>49</v>
      </c>
      <c s="34" t="s">
        <v>163</v>
      </c>
      <c s="34" t="s">
        <v>1445</v>
      </c>
      <c s="35" t="s">
        <v>5</v>
      </c>
      <c s="6" t="s">
        <v>1446</v>
      </c>
      <c s="36" t="s">
        <v>88</v>
      </c>
      <c s="37">
        <v>108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63.75">
      <c r="A127" s="35" t="s">
        <v>56</v>
      </c>
      <c r="E127" s="40" t="s">
        <v>1522</v>
      </c>
    </row>
    <row r="128" spans="1:5" ht="12.75">
      <c r="A128" t="s">
        <v>58</v>
      </c>
      <c r="E128" s="39" t="s">
        <v>5</v>
      </c>
    </row>
    <row r="129" spans="1:16" ht="25.5">
      <c r="A129" t="s">
        <v>49</v>
      </c>
      <c s="34" t="s">
        <v>167</v>
      </c>
      <c s="34" t="s">
        <v>1523</v>
      </c>
      <c s="35" t="s">
        <v>5</v>
      </c>
      <c s="6" t="s">
        <v>1524</v>
      </c>
      <c s="36" t="s">
        <v>88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1525</v>
      </c>
    </row>
    <row r="132" spans="1:5" ht="12.75">
      <c r="A132" t="s">
        <v>58</v>
      </c>
      <c r="E132" s="39" t="s">
        <v>5</v>
      </c>
    </row>
    <row r="133" spans="1:16" ht="25.5">
      <c r="A133" t="s">
        <v>49</v>
      </c>
      <c s="34" t="s">
        <v>171</v>
      </c>
      <c s="34" t="s">
        <v>1448</v>
      </c>
      <c s="35" t="s">
        <v>5</v>
      </c>
      <c s="6" t="s">
        <v>1449</v>
      </c>
      <c s="36" t="s">
        <v>88</v>
      </c>
      <c s="37">
        <v>90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1526</v>
      </c>
    </row>
    <row r="136" spans="1:5" ht="12.75">
      <c r="A136" t="s">
        <v>58</v>
      </c>
      <c r="E136" s="39" t="s">
        <v>5</v>
      </c>
    </row>
    <row r="137" spans="1:16" ht="12.75">
      <c r="A137" t="s">
        <v>49</v>
      </c>
      <c s="34" t="s">
        <v>175</v>
      </c>
      <c s="34" t="s">
        <v>1451</v>
      </c>
      <c s="35" t="s">
        <v>5</v>
      </c>
      <c s="6" t="s">
        <v>1452</v>
      </c>
      <c s="36" t="s">
        <v>97</v>
      </c>
      <c s="37">
        <v>90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1527</v>
      </c>
    </row>
    <row r="140" spans="1:5" ht="12.75">
      <c r="A140" t="s">
        <v>58</v>
      </c>
      <c r="E140" s="39" t="s">
        <v>5</v>
      </c>
    </row>
    <row r="141" spans="1:13" ht="12.75">
      <c r="A141" t="s">
        <v>46</v>
      </c>
      <c r="C141" s="31" t="s">
        <v>778</v>
      </c>
      <c r="E141" s="33" t="s">
        <v>1454</v>
      </c>
      <c r="J141" s="32">
        <f>0</f>
      </c>
      <c s="32">
        <f>0</f>
      </c>
      <c s="32">
        <f>0+L142</f>
      </c>
      <c s="32">
        <f>0+M142</f>
      </c>
    </row>
    <row r="142" spans="1:16" ht="12.75">
      <c r="A142" t="s">
        <v>49</v>
      </c>
      <c s="34" t="s">
        <v>179</v>
      </c>
      <c s="34" t="s">
        <v>1455</v>
      </c>
      <c s="35" t="s">
        <v>5</v>
      </c>
      <c s="6" t="s">
        <v>1456</v>
      </c>
      <c s="36" t="s">
        <v>88</v>
      </c>
      <c s="37">
        <v>5.5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1528</v>
      </c>
    </row>
    <row r="145" spans="1:5" ht="12.75">
      <c r="A145" t="s">
        <v>58</v>
      </c>
      <c r="E145" s="39" t="s">
        <v>5</v>
      </c>
    </row>
    <row r="146" spans="1:13" ht="12.75">
      <c r="A146" t="s">
        <v>46</v>
      </c>
      <c r="C146" s="31" t="s">
        <v>341</v>
      </c>
      <c r="E146" s="33" t="s">
        <v>342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183</v>
      </c>
      <c s="34" t="s">
        <v>1529</v>
      </c>
      <c s="35" t="s">
        <v>5</v>
      </c>
      <c s="6" t="s">
        <v>1530</v>
      </c>
      <c s="36" t="s">
        <v>88</v>
      </c>
      <c s="37">
        <v>135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14.75">
      <c r="A149" s="35" t="s">
        <v>56</v>
      </c>
      <c r="E149" s="40" t="s">
        <v>1531</v>
      </c>
    </row>
    <row r="150" spans="1:5" ht="12.75">
      <c r="A150" t="s">
        <v>58</v>
      </c>
      <c r="E150" s="39" t="s">
        <v>5</v>
      </c>
    </row>
    <row r="151" spans="1:13" ht="12.75">
      <c r="A151" t="s">
        <v>46</v>
      </c>
      <c r="C151" s="31" t="s">
        <v>360</v>
      </c>
      <c r="E151" s="33" t="s">
        <v>361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186</v>
      </c>
      <c s="34" t="s">
        <v>1461</v>
      </c>
      <c s="35" t="s">
        <v>5</v>
      </c>
      <c s="6" t="s">
        <v>1462</v>
      </c>
      <c s="36" t="s">
        <v>53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1532</v>
      </c>
    </row>
    <row r="155" spans="1:5" ht="12.75">
      <c r="A155" t="s">
        <v>58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1395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1395</v>
      </c>
      <c r="E4" s="26" t="s">
        <v>1396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1535</v>
      </c>
      <c r="E8" s="30" t="s">
        <v>1534</v>
      </c>
      <c r="J8" s="29">
        <f>0+J9+J14+J31+J40+J53+J62+J83</f>
      </c>
      <c s="29">
        <f>0+K9+K14+K31+K40+K53+K62+K83</f>
      </c>
      <c s="29">
        <f>0+L9+L14+L31+L40+L53+L62+L83</f>
      </c>
      <c s="29">
        <f>0+M9+M14+M31+M40+M53+M62+M83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1395.9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1537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1538</v>
      </c>
    </row>
    <row r="13" spans="1:5" ht="140.25">
      <c r="A13" t="s">
        <v>58</v>
      </c>
      <c r="E13" s="39" t="s">
        <v>253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1539</v>
      </c>
      <c s="35" t="s">
        <v>5</v>
      </c>
      <c s="6" t="s">
        <v>1540</v>
      </c>
      <c s="36" t="s">
        <v>53</v>
      </c>
      <c s="37">
        <v>1551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1537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1541</v>
      </c>
    </row>
    <row r="18" spans="1:5" ht="12.75">
      <c r="A18" t="s">
        <v>58</v>
      </c>
      <c r="E18" s="39" t="s">
        <v>384</v>
      </c>
    </row>
    <row r="19" spans="1:16" ht="12.75">
      <c r="A19" t="s">
        <v>49</v>
      </c>
      <c s="34" t="s">
        <v>26</v>
      </c>
      <c s="34" t="s">
        <v>830</v>
      </c>
      <c s="35" t="s">
        <v>5</v>
      </c>
      <c s="6" t="s">
        <v>831</v>
      </c>
      <c s="36" t="s">
        <v>53</v>
      </c>
      <c s="37">
        <v>775.5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1537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1542</v>
      </c>
    </row>
    <row r="22" spans="1:5" ht="12.75">
      <c r="A22" t="s">
        <v>58</v>
      </c>
      <c r="E22" s="39" t="s">
        <v>384</v>
      </c>
    </row>
    <row r="23" spans="1:16" ht="12.75">
      <c r="A23" t="s">
        <v>49</v>
      </c>
      <c s="34" t="s">
        <v>66</v>
      </c>
      <c s="34" t="s">
        <v>63</v>
      </c>
      <c s="35" t="s">
        <v>5</v>
      </c>
      <c s="6" t="s">
        <v>64</v>
      </c>
      <c s="36" t="s">
        <v>53</v>
      </c>
      <c s="37">
        <v>775.5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1537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1543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1544</v>
      </c>
      <c s="35" t="s">
        <v>5</v>
      </c>
      <c s="6" t="s">
        <v>1545</v>
      </c>
      <c s="36" t="s">
        <v>53</v>
      </c>
      <c s="37">
        <v>183.6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1537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1546</v>
      </c>
    </row>
    <row r="30" spans="1:5" ht="12.75">
      <c r="A30" t="s">
        <v>58</v>
      </c>
      <c r="E30" s="39" t="s">
        <v>384</v>
      </c>
    </row>
    <row r="31" spans="1:13" ht="12.75">
      <c r="A31" t="s">
        <v>46</v>
      </c>
      <c r="C31" s="31" t="s">
        <v>27</v>
      </c>
      <c r="E31" s="33" t="s">
        <v>1547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1548</v>
      </c>
      <c s="35" t="s">
        <v>5</v>
      </c>
      <c s="6" t="s">
        <v>1549</v>
      </c>
      <c s="36" t="s">
        <v>53</v>
      </c>
      <c s="37">
        <v>0.512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1537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1550</v>
      </c>
    </row>
    <row r="35" spans="1:5" ht="12.75">
      <c r="A35" t="s">
        <v>58</v>
      </c>
      <c r="E35" s="39" t="s">
        <v>384</v>
      </c>
    </row>
    <row r="36" spans="1:16" ht="12.75">
      <c r="A36" t="s">
        <v>49</v>
      </c>
      <c s="34" t="s">
        <v>85</v>
      </c>
      <c s="34" t="s">
        <v>1551</v>
      </c>
      <c s="35" t="s">
        <v>5</v>
      </c>
      <c s="6" t="s">
        <v>1552</v>
      </c>
      <c s="36" t="s">
        <v>97</v>
      </c>
      <c s="37">
        <v>18.75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1537</v>
      </c>
      <c>
        <f>(M36*21)/100</f>
      </c>
      <c t="s">
        <v>27</v>
      </c>
    </row>
    <row r="37" spans="1:5" ht="12.75">
      <c r="A37" s="35" t="s">
        <v>55</v>
      </c>
      <c r="E37" s="39" t="s">
        <v>1553</v>
      </c>
    </row>
    <row r="38" spans="1:5" ht="12.75">
      <c r="A38" s="35" t="s">
        <v>56</v>
      </c>
      <c r="E38" s="40" t="s">
        <v>1554</v>
      </c>
    </row>
    <row r="39" spans="1:5" ht="12.75">
      <c r="A39" t="s">
        <v>58</v>
      </c>
      <c r="E39" s="39" t="s">
        <v>384</v>
      </c>
    </row>
    <row r="40" spans="1:13" ht="12.75">
      <c r="A40" t="s">
        <v>46</v>
      </c>
      <c r="C40" s="31" t="s">
        <v>26</v>
      </c>
      <c r="E40" s="33" t="s">
        <v>1555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90</v>
      </c>
      <c s="34" t="s">
        <v>1556</v>
      </c>
      <c s="35" t="s">
        <v>5</v>
      </c>
      <c s="6" t="s">
        <v>1557</v>
      </c>
      <c s="36" t="s">
        <v>53</v>
      </c>
      <c s="37">
        <v>8.251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1537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1558</v>
      </c>
    </row>
    <row r="44" spans="1:5" ht="12.75">
      <c r="A44" t="s">
        <v>58</v>
      </c>
      <c r="E44" s="39" t="s">
        <v>384</v>
      </c>
    </row>
    <row r="45" spans="1:16" ht="12.75">
      <c r="A45" t="s">
        <v>49</v>
      </c>
      <c s="34" t="s">
        <v>94</v>
      </c>
      <c s="34" t="s">
        <v>1559</v>
      </c>
      <c s="35" t="s">
        <v>5</v>
      </c>
      <c s="6" t="s">
        <v>1560</v>
      </c>
      <c s="36" t="s">
        <v>78</v>
      </c>
      <c s="37">
        <v>0.85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1537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1561</v>
      </c>
    </row>
    <row r="48" spans="1:5" ht="12.75">
      <c r="A48" t="s">
        <v>58</v>
      </c>
      <c r="E48" s="39" t="s">
        <v>384</v>
      </c>
    </row>
    <row r="49" spans="1:16" ht="25.5">
      <c r="A49" t="s">
        <v>49</v>
      </c>
      <c s="34" t="s">
        <v>100</v>
      </c>
      <c s="34" t="s">
        <v>1562</v>
      </c>
      <c s="35" t="s">
        <v>5</v>
      </c>
      <c s="6" t="s">
        <v>1563</v>
      </c>
      <c s="36" t="s">
        <v>88</v>
      </c>
      <c s="37">
        <v>84.07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1564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1565</v>
      </c>
    </row>
    <row r="52" spans="1:5" ht="306">
      <c r="A52" t="s">
        <v>58</v>
      </c>
      <c r="E52" s="39" t="s">
        <v>1566</v>
      </c>
    </row>
    <row r="53" spans="1:13" ht="12.75">
      <c r="A53" t="s">
        <v>46</v>
      </c>
      <c r="C53" s="31" t="s">
        <v>66</v>
      </c>
      <c r="E53" s="33" t="s">
        <v>1567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104</v>
      </c>
      <c s="34" t="s">
        <v>1568</v>
      </c>
      <c s="35" t="s">
        <v>5</v>
      </c>
      <c s="6" t="s">
        <v>1569</v>
      </c>
      <c s="36" t="s">
        <v>53</v>
      </c>
      <c s="37">
        <v>1.82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1537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1570</v>
      </c>
    </row>
    <row r="57" spans="1:5" ht="12.75">
      <c r="A57" t="s">
        <v>58</v>
      </c>
      <c r="E57" s="39" t="s">
        <v>384</v>
      </c>
    </row>
    <row r="58" spans="1:16" ht="12.75">
      <c r="A58" t="s">
        <v>49</v>
      </c>
      <c s="34" t="s">
        <v>107</v>
      </c>
      <c s="34" t="s">
        <v>1571</v>
      </c>
      <c s="35" t="s">
        <v>5</v>
      </c>
      <c s="6" t="s">
        <v>1572</v>
      </c>
      <c s="36" t="s">
        <v>78</v>
      </c>
      <c s="37">
        <v>0.2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1537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1573</v>
      </c>
    </row>
    <row r="61" spans="1:5" ht="12.75">
      <c r="A61" t="s">
        <v>58</v>
      </c>
      <c r="E61" s="39" t="s">
        <v>384</v>
      </c>
    </row>
    <row r="62" spans="1:13" ht="12.75">
      <c r="A62" t="s">
        <v>46</v>
      </c>
      <c r="C62" s="31" t="s">
        <v>70</v>
      </c>
      <c r="E62" s="33" t="s">
        <v>381</v>
      </c>
      <c r="J62" s="32">
        <f>0</f>
      </c>
      <c s="32">
        <f>0</f>
      </c>
      <c s="32">
        <f>0+L63+L67+L71+L75+L79</f>
      </c>
      <c s="32">
        <f>0+M63+M67+M71+M75+M79</f>
      </c>
    </row>
    <row r="63" spans="1:16" ht="12.75">
      <c r="A63" t="s">
        <v>49</v>
      </c>
      <c s="34" t="s">
        <v>111</v>
      </c>
      <c s="34" t="s">
        <v>1574</v>
      </c>
      <c s="35" t="s">
        <v>5</v>
      </c>
      <c s="6" t="s">
        <v>1575</v>
      </c>
      <c s="36" t="s">
        <v>97</v>
      </c>
      <c s="37">
        <v>338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1537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1576</v>
      </c>
    </row>
    <row r="66" spans="1:5" ht="12.75">
      <c r="A66" t="s">
        <v>58</v>
      </c>
      <c r="E66" s="39" t="s">
        <v>384</v>
      </c>
    </row>
    <row r="67" spans="1:16" ht="12.75">
      <c r="A67" t="s">
        <v>49</v>
      </c>
      <c s="34" t="s">
        <v>115</v>
      </c>
      <c s="34" t="s">
        <v>1577</v>
      </c>
      <c s="35" t="s">
        <v>5</v>
      </c>
      <c s="6" t="s">
        <v>1578</v>
      </c>
      <c s="36" t="s">
        <v>97</v>
      </c>
      <c s="37">
        <v>1088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1537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1579</v>
      </c>
    </row>
    <row r="70" spans="1:5" ht="12.75">
      <c r="A70" t="s">
        <v>58</v>
      </c>
      <c r="E70" s="39" t="s">
        <v>384</v>
      </c>
    </row>
    <row r="71" spans="1:16" ht="12.75">
      <c r="A71" t="s">
        <v>49</v>
      </c>
      <c s="34" t="s">
        <v>119</v>
      </c>
      <c s="34" t="s">
        <v>1580</v>
      </c>
      <c s="35" t="s">
        <v>5</v>
      </c>
      <c s="6" t="s">
        <v>1581</v>
      </c>
      <c s="36" t="s">
        <v>97</v>
      </c>
      <c s="37">
        <v>1428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1537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1582</v>
      </c>
    </row>
    <row r="74" spans="1:5" ht="12.75">
      <c r="A74" t="s">
        <v>58</v>
      </c>
      <c r="E74" s="39" t="s">
        <v>384</v>
      </c>
    </row>
    <row r="75" spans="1:16" ht="12.75">
      <c r="A75" t="s">
        <v>49</v>
      </c>
      <c s="34" t="s">
        <v>123</v>
      </c>
      <c s="34" t="s">
        <v>1328</v>
      </c>
      <c s="35" t="s">
        <v>5</v>
      </c>
      <c s="6" t="s">
        <v>1329</v>
      </c>
      <c s="36" t="s">
        <v>97</v>
      </c>
      <c s="37">
        <v>948.9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1537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1583</v>
      </c>
    </row>
    <row r="78" spans="1:5" ht="12.75">
      <c r="A78" t="s">
        <v>58</v>
      </c>
      <c r="E78" s="39" t="s">
        <v>384</v>
      </c>
    </row>
    <row r="79" spans="1:16" ht="25.5">
      <c r="A79" t="s">
        <v>49</v>
      </c>
      <c s="34" t="s">
        <v>126</v>
      </c>
      <c s="34" t="s">
        <v>1432</v>
      </c>
      <c s="35" t="s">
        <v>5</v>
      </c>
      <c s="6" t="s">
        <v>1433</v>
      </c>
      <c s="36" t="s">
        <v>97</v>
      </c>
      <c s="37">
        <v>1.5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1537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1584</v>
      </c>
    </row>
    <row r="82" spans="1:5" ht="12.75">
      <c r="A82" t="s">
        <v>58</v>
      </c>
      <c r="E82" s="39" t="s">
        <v>384</v>
      </c>
    </row>
    <row r="83" spans="1:13" ht="12.75">
      <c r="A83" t="s">
        <v>46</v>
      </c>
      <c r="C83" s="31" t="s">
        <v>94</v>
      </c>
      <c r="E83" s="33" t="s">
        <v>1585</v>
      </c>
      <c r="J83" s="32">
        <f>0</f>
      </c>
      <c s="32">
        <f>0</f>
      </c>
      <c s="32">
        <f>0+L84+L88+L92+L96+L100+L104+L108+L112+L116+L120</f>
      </c>
      <c s="32">
        <f>0+M84+M88+M92+M96+M100+M104+M108+M112+M116+M120</f>
      </c>
    </row>
    <row r="84" spans="1:16" ht="12.75">
      <c r="A84" t="s">
        <v>49</v>
      </c>
      <c s="34" t="s">
        <v>129</v>
      </c>
      <c s="34" t="s">
        <v>1367</v>
      </c>
      <c s="35" t="s">
        <v>5</v>
      </c>
      <c s="6" t="s">
        <v>1365</v>
      </c>
      <c s="36" t="s">
        <v>88</v>
      </c>
      <c s="37">
        <v>52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1537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1586</v>
      </c>
    </row>
    <row r="87" spans="1:5" ht="12.75">
      <c r="A87" t="s">
        <v>58</v>
      </c>
      <c r="E87" s="39" t="s">
        <v>384</v>
      </c>
    </row>
    <row r="88" spans="1:16" ht="12.75">
      <c r="A88" t="s">
        <v>49</v>
      </c>
      <c s="34" t="s">
        <v>133</v>
      </c>
      <c s="34" t="s">
        <v>1587</v>
      </c>
      <c s="35" t="s">
        <v>5</v>
      </c>
      <c s="6" t="s">
        <v>1588</v>
      </c>
      <c s="36" t="s">
        <v>97</v>
      </c>
      <c s="37">
        <v>10.5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1537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1589</v>
      </c>
    </row>
    <row r="91" spans="1:5" ht="12.75">
      <c r="A91" t="s">
        <v>58</v>
      </c>
      <c r="E91" s="39" t="s">
        <v>384</v>
      </c>
    </row>
    <row r="92" spans="1:16" ht="12.75">
      <c r="A92" t="s">
        <v>49</v>
      </c>
      <c s="34" t="s">
        <v>136</v>
      </c>
      <c s="34" t="s">
        <v>1445</v>
      </c>
      <c s="35" t="s">
        <v>5</v>
      </c>
      <c s="6" t="s">
        <v>1446</v>
      </c>
      <c s="36" t="s">
        <v>88</v>
      </c>
      <c s="37">
        <v>338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1537</v>
      </c>
      <c>
        <f>(M92*21)/100</f>
      </c>
      <c t="s">
        <v>27</v>
      </c>
    </row>
    <row r="93" spans="1:5" ht="25.5">
      <c r="A93" s="35" t="s">
        <v>55</v>
      </c>
      <c r="E93" s="39" t="s">
        <v>1590</v>
      </c>
    </row>
    <row r="94" spans="1:5" ht="12.75">
      <c r="A94" s="35" t="s">
        <v>56</v>
      </c>
      <c r="E94" s="40" t="s">
        <v>1591</v>
      </c>
    </row>
    <row r="95" spans="1:5" ht="12.75">
      <c r="A95" t="s">
        <v>58</v>
      </c>
      <c r="E95" s="39" t="s">
        <v>384</v>
      </c>
    </row>
    <row r="96" spans="1:16" ht="25.5">
      <c r="A96" t="s">
        <v>49</v>
      </c>
      <c s="34" t="s">
        <v>140</v>
      </c>
      <c s="34" t="s">
        <v>1523</v>
      </c>
      <c s="35" t="s">
        <v>5</v>
      </c>
      <c s="6" t="s">
        <v>1524</v>
      </c>
      <c s="36" t="s">
        <v>88</v>
      </c>
      <c s="37">
        <v>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1537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1592</v>
      </c>
    </row>
    <row r="99" spans="1:5" ht="12.75">
      <c r="A99" t="s">
        <v>58</v>
      </c>
      <c r="E99" s="39" t="s">
        <v>384</v>
      </c>
    </row>
    <row r="100" spans="1:16" ht="25.5">
      <c r="A100" t="s">
        <v>49</v>
      </c>
      <c s="34" t="s">
        <v>144</v>
      </c>
      <c s="34" t="s">
        <v>1593</v>
      </c>
      <c s="35" t="s">
        <v>5</v>
      </c>
      <c s="6" t="s">
        <v>1594</v>
      </c>
      <c s="36" t="s">
        <v>88</v>
      </c>
      <c s="37">
        <v>324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1537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1595</v>
      </c>
    </row>
    <row r="103" spans="1:5" ht="12.75">
      <c r="A103" t="s">
        <v>58</v>
      </c>
      <c r="E103" s="39" t="s">
        <v>384</v>
      </c>
    </row>
    <row r="104" spans="1:16" ht="25.5">
      <c r="A104" t="s">
        <v>49</v>
      </c>
      <c s="34" t="s">
        <v>148</v>
      </c>
      <c s="34" t="s">
        <v>1448</v>
      </c>
      <c s="35" t="s">
        <v>5</v>
      </c>
      <c s="6" t="s">
        <v>1449</v>
      </c>
      <c s="36" t="s">
        <v>88</v>
      </c>
      <c s="37">
        <v>324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1537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1595</v>
      </c>
    </row>
    <row r="107" spans="1:5" ht="12.75">
      <c r="A107" t="s">
        <v>58</v>
      </c>
      <c r="E107" s="39" t="s">
        <v>384</v>
      </c>
    </row>
    <row r="108" spans="1:16" ht="12.75">
      <c r="A108" t="s">
        <v>49</v>
      </c>
      <c s="34" t="s">
        <v>152</v>
      </c>
      <c s="34" t="s">
        <v>1451</v>
      </c>
      <c s="35" t="s">
        <v>5</v>
      </c>
      <c s="6" t="s">
        <v>1452</v>
      </c>
      <c s="36" t="s">
        <v>97</v>
      </c>
      <c s="37">
        <v>13.2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1537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1596</v>
      </c>
    </row>
    <row r="111" spans="1:5" ht="12.75">
      <c r="A111" t="s">
        <v>58</v>
      </c>
      <c r="E111" s="39" t="s">
        <v>384</v>
      </c>
    </row>
    <row r="112" spans="1:16" ht="12.75">
      <c r="A112" t="s">
        <v>49</v>
      </c>
      <c s="34" t="s">
        <v>156</v>
      </c>
      <c s="34" t="s">
        <v>1597</v>
      </c>
      <c s="35" t="s">
        <v>5</v>
      </c>
      <c s="6" t="s">
        <v>1598</v>
      </c>
      <c s="36" t="s">
        <v>110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1564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1599</v>
      </c>
    </row>
    <row r="115" spans="1:5" ht="76.5">
      <c r="A115" t="s">
        <v>58</v>
      </c>
      <c r="E115" s="39" t="s">
        <v>1600</v>
      </c>
    </row>
    <row r="116" spans="1:16" ht="12.75">
      <c r="A116" t="s">
        <v>49</v>
      </c>
      <c s="34" t="s">
        <v>159</v>
      </c>
      <c s="34" t="s">
        <v>1601</v>
      </c>
      <c s="35" t="s">
        <v>5</v>
      </c>
      <c s="6" t="s">
        <v>1602</v>
      </c>
      <c s="36" t="s">
        <v>110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1564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1603</v>
      </c>
    </row>
    <row r="119" spans="1:5" ht="76.5">
      <c r="A119" t="s">
        <v>58</v>
      </c>
      <c r="E119" s="39" t="s">
        <v>1600</v>
      </c>
    </row>
    <row r="120" spans="1:16" ht="12.75">
      <c r="A120" t="s">
        <v>49</v>
      </c>
      <c s="34" t="s">
        <v>163</v>
      </c>
      <c s="34" t="s">
        <v>1604</v>
      </c>
      <c s="35" t="s">
        <v>5</v>
      </c>
      <c s="6" t="s">
        <v>1605</v>
      </c>
      <c s="36" t="s">
        <v>110</v>
      </c>
      <c s="37">
        <v>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1564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1606</v>
      </c>
    </row>
    <row r="123" spans="1:5" ht="76.5">
      <c r="A123" t="s">
        <v>58</v>
      </c>
      <c r="E123" s="39" t="s">
        <v>1600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1611</v>
      </c>
      <c r="E8" s="30" t="s">
        <v>1610</v>
      </c>
      <c r="J8" s="29">
        <f>0+J9+J18+J39+J52+J69</f>
      </c>
      <c s="29">
        <f>0+K9+K18+K39+K52+K69</f>
      </c>
      <c s="29">
        <f>0+L9+L18+L39+L52+L69</f>
      </c>
      <c s="29">
        <f>0+M9+M18+M39+M52+M69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14.138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1612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275</v>
      </c>
      <c s="35" t="s">
        <v>276</v>
      </c>
      <c s="6" t="s">
        <v>277</v>
      </c>
      <c s="36" t="s">
        <v>78</v>
      </c>
      <c s="37">
        <v>0.137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1613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1614</v>
      </c>
      <c s="35" t="s">
        <v>5</v>
      </c>
      <c s="6" t="s">
        <v>1615</v>
      </c>
      <c s="36" t="s">
        <v>97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1616</v>
      </c>
    </row>
    <row r="22" spans="1:5" ht="38.25">
      <c r="A22" t="s">
        <v>58</v>
      </c>
      <c r="E22" s="39" t="s">
        <v>1617</v>
      </c>
    </row>
    <row r="23" spans="1:16" ht="12.75">
      <c r="A23" t="s">
        <v>49</v>
      </c>
      <c s="34" t="s">
        <v>66</v>
      </c>
      <c s="34" t="s">
        <v>1618</v>
      </c>
      <c s="35" t="s">
        <v>5</v>
      </c>
      <c s="6" t="s">
        <v>1619</v>
      </c>
      <c s="36" t="s">
        <v>97</v>
      </c>
      <c s="37">
        <v>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1620</v>
      </c>
    </row>
    <row r="26" spans="1:5" ht="12.75">
      <c r="A26" t="s">
        <v>58</v>
      </c>
      <c r="E26" s="39" t="s">
        <v>1621</v>
      </c>
    </row>
    <row r="27" spans="1:16" ht="12.75">
      <c r="A27" t="s">
        <v>49</v>
      </c>
      <c s="34" t="s">
        <v>70</v>
      </c>
      <c s="34" t="s">
        <v>1622</v>
      </c>
      <c s="35" t="s">
        <v>5</v>
      </c>
      <c s="6" t="s">
        <v>1623</v>
      </c>
      <c s="36" t="s">
        <v>53</v>
      </c>
      <c s="37">
        <v>8.836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63.75">
      <c r="A29" s="35" t="s">
        <v>56</v>
      </c>
      <c r="E29" s="40" t="s">
        <v>1624</v>
      </c>
    </row>
    <row r="30" spans="1:5" ht="369.75">
      <c r="A30" t="s">
        <v>58</v>
      </c>
      <c r="E30" s="39" t="s">
        <v>1625</v>
      </c>
    </row>
    <row r="31" spans="1:16" ht="12.75">
      <c r="A31" t="s">
        <v>49</v>
      </c>
      <c s="34" t="s">
        <v>74</v>
      </c>
      <c s="34" t="s">
        <v>838</v>
      </c>
      <c s="35" t="s">
        <v>5</v>
      </c>
      <c s="6" t="s">
        <v>839</v>
      </c>
      <c s="36" t="s">
        <v>53</v>
      </c>
      <c s="37">
        <v>8.836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1626</v>
      </c>
    </row>
    <row r="34" spans="1:5" ht="191.25">
      <c r="A34" t="s">
        <v>58</v>
      </c>
      <c r="E34" s="39" t="s">
        <v>1627</v>
      </c>
    </row>
    <row r="35" spans="1:16" ht="12.75">
      <c r="A35" t="s">
        <v>49</v>
      </c>
      <c s="34" t="s">
        <v>85</v>
      </c>
      <c s="34" t="s">
        <v>636</v>
      </c>
      <c s="35" t="s">
        <v>5</v>
      </c>
      <c s="6" t="s">
        <v>637</v>
      </c>
      <c s="36" t="s">
        <v>97</v>
      </c>
      <c s="37">
        <v>41.088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1628</v>
      </c>
    </row>
    <row r="38" spans="1:5" ht="25.5">
      <c r="A38" t="s">
        <v>58</v>
      </c>
      <c r="E38" s="39" t="s">
        <v>843</v>
      </c>
    </row>
    <row r="39" spans="1:13" ht="12.75">
      <c r="A39" t="s">
        <v>46</v>
      </c>
      <c r="C39" s="31" t="s">
        <v>66</v>
      </c>
      <c r="E39" s="33" t="s">
        <v>1567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90</v>
      </c>
      <c s="34" t="s">
        <v>1629</v>
      </c>
      <c s="35" t="s">
        <v>5</v>
      </c>
      <c s="6" t="s">
        <v>1630</v>
      </c>
      <c s="36" t="s">
        <v>53</v>
      </c>
      <c s="37">
        <v>0.27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1631</v>
      </c>
    </row>
    <row r="43" spans="1:5" ht="369.75">
      <c r="A43" t="s">
        <v>58</v>
      </c>
      <c r="E43" s="39" t="s">
        <v>1632</v>
      </c>
    </row>
    <row r="44" spans="1:16" ht="12.75">
      <c r="A44" t="s">
        <v>49</v>
      </c>
      <c s="34" t="s">
        <v>94</v>
      </c>
      <c s="34" t="s">
        <v>1633</v>
      </c>
      <c s="35" t="s">
        <v>5</v>
      </c>
      <c s="6" t="s">
        <v>1634</v>
      </c>
      <c s="36" t="s">
        <v>53</v>
      </c>
      <c s="37">
        <v>0.06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1635</v>
      </c>
    </row>
    <row r="47" spans="1:5" ht="369.75">
      <c r="A47" t="s">
        <v>58</v>
      </c>
      <c r="E47" s="39" t="s">
        <v>1632</v>
      </c>
    </row>
    <row r="48" spans="1:16" ht="12.75">
      <c r="A48" t="s">
        <v>49</v>
      </c>
      <c s="34" t="s">
        <v>100</v>
      </c>
      <c s="34" t="s">
        <v>683</v>
      </c>
      <c s="35" t="s">
        <v>5</v>
      </c>
      <c s="6" t="s">
        <v>684</v>
      </c>
      <c s="36" t="s">
        <v>53</v>
      </c>
      <c s="37">
        <v>0.06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1636</v>
      </c>
    </row>
    <row r="51" spans="1:5" ht="102">
      <c r="A51" t="s">
        <v>58</v>
      </c>
      <c r="E51" s="39" t="s">
        <v>1637</v>
      </c>
    </row>
    <row r="52" spans="1:13" ht="12.75">
      <c r="A52" t="s">
        <v>46</v>
      </c>
      <c r="C52" s="31" t="s">
        <v>70</v>
      </c>
      <c r="E52" s="33" t="s">
        <v>381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1320</v>
      </c>
      <c s="35" t="s">
        <v>5</v>
      </c>
      <c s="6" t="s">
        <v>1321</v>
      </c>
      <c s="36" t="s">
        <v>97</v>
      </c>
      <c s="37">
        <v>41.961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1638</v>
      </c>
    </row>
    <row r="55" spans="1:5" ht="25.5">
      <c r="A55" s="35" t="s">
        <v>56</v>
      </c>
      <c r="E55" s="40" t="s">
        <v>1639</v>
      </c>
    </row>
    <row r="56" spans="1:5" ht="51">
      <c r="A56" t="s">
        <v>58</v>
      </c>
      <c r="E56" s="39" t="s">
        <v>1640</v>
      </c>
    </row>
    <row r="57" spans="1:16" ht="12.75">
      <c r="A57" t="s">
        <v>49</v>
      </c>
      <c s="34" t="s">
        <v>107</v>
      </c>
      <c s="34" t="s">
        <v>1641</v>
      </c>
      <c s="35" t="s">
        <v>5</v>
      </c>
      <c s="6" t="s">
        <v>1642</v>
      </c>
      <c s="36" t="s">
        <v>97</v>
      </c>
      <c s="37">
        <v>41.961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1643</v>
      </c>
    </row>
    <row r="59" spans="1:5" ht="25.5">
      <c r="A59" s="35" t="s">
        <v>56</v>
      </c>
      <c r="E59" s="40" t="s">
        <v>1639</v>
      </c>
    </row>
    <row r="60" spans="1:5" ht="102">
      <c r="A60" t="s">
        <v>58</v>
      </c>
      <c r="E60" s="39" t="s">
        <v>1644</v>
      </c>
    </row>
    <row r="61" spans="1:16" ht="12.75">
      <c r="A61" t="s">
        <v>49</v>
      </c>
      <c s="34" t="s">
        <v>111</v>
      </c>
      <c s="34" t="s">
        <v>1645</v>
      </c>
      <c s="35" t="s">
        <v>5</v>
      </c>
      <c s="6" t="s">
        <v>1646</v>
      </c>
      <c s="36" t="s">
        <v>53</v>
      </c>
      <c s="37">
        <v>1.475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1647</v>
      </c>
    </row>
    <row r="63" spans="1:5" ht="25.5">
      <c r="A63" s="35" t="s">
        <v>56</v>
      </c>
      <c r="E63" s="40" t="s">
        <v>1648</v>
      </c>
    </row>
    <row r="64" spans="1:5" ht="38.25">
      <c r="A64" t="s">
        <v>58</v>
      </c>
      <c r="E64" s="39" t="s">
        <v>1649</v>
      </c>
    </row>
    <row r="65" spans="1:16" ht="12.75">
      <c r="A65" t="s">
        <v>49</v>
      </c>
      <c s="34" t="s">
        <v>115</v>
      </c>
      <c s="34" t="s">
        <v>1650</v>
      </c>
      <c s="35" t="s">
        <v>5</v>
      </c>
      <c s="6" t="s">
        <v>1651</v>
      </c>
      <c s="36" t="s">
        <v>97</v>
      </c>
      <c s="37">
        <v>41.961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1639</v>
      </c>
    </row>
    <row r="68" spans="1:5" ht="51">
      <c r="A68" t="s">
        <v>58</v>
      </c>
      <c r="E68" s="39" t="s">
        <v>1652</v>
      </c>
    </row>
    <row r="69" spans="1:13" ht="12.75">
      <c r="A69" t="s">
        <v>46</v>
      </c>
      <c r="C69" s="31" t="s">
        <v>94</v>
      </c>
      <c r="E69" s="33" t="s">
        <v>1585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1653</v>
      </c>
      <c s="35" t="s">
        <v>5</v>
      </c>
      <c s="6" t="s">
        <v>1654</v>
      </c>
      <c s="36" t="s">
        <v>97</v>
      </c>
      <c s="37">
        <v>12.4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25.5">
      <c r="A71" s="35" t="s">
        <v>55</v>
      </c>
      <c r="E71" s="39" t="s">
        <v>1655</v>
      </c>
    </row>
    <row r="72" spans="1:5" ht="25.5">
      <c r="A72" s="35" t="s">
        <v>56</v>
      </c>
      <c r="E72" s="40" t="s">
        <v>1656</v>
      </c>
    </row>
    <row r="73" spans="1:5" ht="229.5">
      <c r="A73" t="s">
        <v>58</v>
      </c>
      <c r="E73" s="39" t="s">
        <v>1657</v>
      </c>
    </row>
    <row r="74" spans="1:16" ht="12.75">
      <c r="A74" t="s">
        <v>49</v>
      </c>
      <c s="34" t="s">
        <v>123</v>
      </c>
      <c s="34" t="s">
        <v>1658</v>
      </c>
      <c s="35" t="s">
        <v>5</v>
      </c>
      <c s="6" t="s">
        <v>1659</v>
      </c>
      <c s="36" t="s">
        <v>88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1660</v>
      </c>
    </row>
    <row r="76" spans="1:5" ht="25.5">
      <c r="A76" s="35" t="s">
        <v>56</v>
      </c>
      <c r="E76" s="40" t="s">
        <v>1661</v>
      </c>
    </row>
    <row r="77" spans="1:5" ht="51">
      <c r="A77" t="s">
        <v>58</v>
      </c>
      <c r="E77" s="39" t="s">
        <v>1662</v>
      </c>
    </row>
    <row r="78" spans="1:16" ht="12.75">
      <c r="A78" t="s">
        <v>49</v>
      </c>
      <c s="34" t="s">
        <v>126</v>
      </c>
      <c s="34" t="s">
        <v>1663</v>
      </c>
      <c s="35" t="s">
        <v>5</v>
      </c>
      <c s="6" t="s">
        <v>1664</v>
      </c>
      <c s="36" t="s">
        <v>110</v>
      </c>
      <c s="37">
        <v>0.195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25.5">
      <c r="A79" s="35" t="s">
        <v>55</v>
      </c>
      <c r="E79" s="39" t="s">
        <v>1665</v>
      </c>
    </row>
    <row r="80" spans="1:5" ht="25.5">
      <c r="A80" s="35" t="s">
        <v>56</v>
      </c>
      <c r="E80" s="40" t="s">
        <v>1666</v>
      </c>
    </row>
    <row r="81" spans="1:5" ht="89.25">
      <c r="A81" t="s">
        <v>58</v>
      </c>
      <c r="E81" s="39" t="s">
        <v>1667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1670</v>
      </c>
      <c r="E8" s="30" t="s">
        <v>1669</v>
      </c>
      <c r="J8" s="29">
        <f>0+J9+J22+J43+J52+J69</f>
      </c>
      <c s="29">
        <f>0+K9+K22+K43+K52+K69</f>
      </c>
      <c s="29">
        <f>0+L9+L22+L43+L52+L69</f>
      </c>
      <c s="29">
        <f>0+M9+M22+M43+M52+M69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150.046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1671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0.392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1672</v>
      </c>
    </row>
    <row r="17" spans="1:5" ht="127.5">
      <c r="A17" t="s">
        <v>58</v>
      </c>
      <c r="E17" s="39" t="s">
        <v>274</v>
      </c>
    </row>
    <row r="18" spans="1:16" ht="12.75">
      <c r="A18" t="s">
        <v>49</v>
      </c>
      <c s="34" t="s">
        <v>26</v>
      </c>
      <c s="34" t="s">
        <v>1673</v>
      </c>
      <c s="35" t="s">
        <v>5</v>
      </c>
      <c s="6" t="s">
        <v>1674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1675</v>
      </c>
    </row>
    <row r="20" spans="1:5" ht="25.5">
      <c r="A20" s="35" t="s">
        <v>56</v>
      </c>
      <c r="E20" s="40" t="s">
        <v>1676</v>
      </c>
    </row>
    <row r="21" spans="1:5" ht="12.75">
      <c r="A21" t="s">
        <v>58</v>
      </c>
      <c r="E21" s="39" t="s">
        <v>1677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1614</v>
      </c>
      <c s="35" t="s">
        <v>5</v>
      </c>
      <c s="6" t="s">
        <v>1615</v>
      </c>
      <c s="36" t="s">
        <v>97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1678</v>
      </c>
    </row>
    <row r="26" spans="1:5" ht="38.25">
      <c r="A26" t="s">
        <v>58</v>
      </c>
      <c r="E26" s="39" t="s">
        <v>1617</v>
      </c>
    </row>
    <row r="27" spans="1:16" ht="12.75">
      <c r="A27" t="s">
        <v>49</v>
      </c>
      <c s="34" t="s">
        <v>70</v>
      </c>
      <c s="34" t="s">
        <v>1618</v>
      </c>
      <c s="35" t="s">
        <v>5</v>
      </c>
      <c s="6" t="s">
        <v>1619</v>
      </c>
      <c s="36" t="s">
        <v>97</v>
      </c>
      <c s="37">
        <v>84.963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1679</v>
      </c>
    </row>
    <row r="30" spans="1:5" ht="12.75">
      <c r="A30" t="s">
        <v>58</v>
      </c>
      <c r="E30" s="39" t="s">
        <v>1621</v>
      </c>
    </row>
    <row r="31" spans="1:16" ht="12.75">
      <c r="A31" t="s">
        <v>49</v>
      </c>
      <c s="34" t="s">
        <v>74</v>
      </c>
      <c s="34" t="s">
        <v>1622</v>
      </c>
      <c s="35" t="s">
        <v>5</v>
      </c>
      <c s="6" t="s">
        <v>1623</v>
      </c>
      <c s="36" t="s">
        <v>53</v>
      </c>
      <c s="37">
        <v>93.779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1680</v>
      </c>
    </row>
    <row r="34" spans="1:5" ht="369.75">
      <c r="A34" t="s">
        <v>58</v>
      </c>
      <c r="E34" s="39" t="s">
        <v>1625</v>
      </c>
    </row>
    <row r="35" spans="1:16" ht="12.75">
      <c r="A35" t="s">
        <v>49</v>
      </c>
      <c s="34" t="s">
        <v>85</v>
      </c>
      <c s="34" t="s">
        <v>838</v>
      </c>
      <c s="35" t="s">
        <v>5</v>
      </c>
      <c s="6" t="s">
        <v>839</v>
      </c>
      <c s="36" t="s">
        <v>53</v>
      </c>
      <c s="37">
        <v>93.779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1681</v>
      </c>
    </row>
    <row r="38" spans="1:5" ht="191.25">
      <c r="A38" t="s">
        <v>58</v>
      </c>
      <c r="E38" s="39" t="s">
        <v>1627</v>
      </c>
    </row>
    <row r="39" spans="1:16" ht="12.75">
      <c r="A39" t="s">
        <v>49</v>
      </c>
      <c s="34" t="s">
        <v>90</v>
      </c>
      <c s="34" t="s">
        <v>636</v>
      </c>
      <c s="35" t="s">
        <v>5</v>
      </c>
      <c s="6" t="s">
        <v>637</v>
      </c>
      <c s="36" t="s">
        <v>97</v>
      </c>
      <c s="37">
        <v>93.451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1682</v>
      </c>
    </row>
    <row r="42" spans="1:5" ht="25.5">
      <c r="A42" t="s">
        <v>58</v>
      </c>
      <c r="E42" s="39" t="s">
        <v>843</v>
      </c>
    </row>
    <row r="43" spans="1:13" ht="12.75">
      <c r="A43" t="s">
        <v>46</v>
      </c>
      <c r="C43" s="31" t="s">
        <v>66</v>
      </c>
      <c r="E43" s="33" t="s">
        <v>1567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94</v>
      </c>
      <c s="34" t="s">
        <v>1420</v>
      </c>
      <c s="35" t="s">
        <v>5</v>
      </c>
      <c s="6" t="s">
        <v>1421</v>
      </c>
      <c s="36" t="s">
        <v>53</v>
      </c>
      <c s="37">
        <v>0.236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1683</v>
      </c>
    </row>
    <row r="46" spans="1:5" ht="25.5">
      <c r="A46" s="35" t="s">
        <v>56</v>
      </c>
      <c r="E46" s="40" t="s">
        <v>1684</v>
      </c>
    </row>
    <row r="47" spans="1:5" ht="369.75">
      <c r="A47" t="s">
        <v>58</v>
      </c>
      <c r="E47" s="39" t="s">
        <v>1632</v>
      </c>
    </row>
    <row r="48" spans="1:16" ht="12.75">
      <c r="A48" t="s">
        <v>49</v>
      </c>
      <c s="34" t="s">
        <v>100</v>
      </c>
      <c s="34" t="s">
        <v>1685</v>
      </c>
      <c s="35" t="s">
        <v>5</v>
      </c>
      <c s="6" t="s">
        <v>1686</v>
      </c>
      <c s="36" t="s">
        <v>53</v>
      </c>
      <c s="37">
        <v>0.96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1687</v>
      </c>
    </row>
    <row r="50" spans="1:5" ht="25.5">
      <c r="A50" s="35" t="s">
        <v>56</v>
      </c>
      <c r="E50" s="40" t="s">
        <v>1688</v>
      </c>
    </row>
    <row r="51" spans="1:5" ht="293.25">
      <c r="A51" t="s">
        <v>58</v>
      </c>
      <c r="E51" s="39" t="s">
        <v>1689</v>
      </c>
    </row>
    <row r="52" spans="1:13" ht="12.75">
      <c r="A52" t="s">
        <v>46</v>
      </c>
      <c r="C52" s="31" t="s">
        <v>70</v>
      </c>
      <c r="E52" s="33" t="s">
        <v>381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1320</v>
      </c>
      <c s="35" t="s">
        <v>5</v>
      </c>
      <c s="6" t="s">
        <v>1321</v>
      </c>
      <c s="36" t="s">
        <v>97</v>
      </c>
      <c s="37">
        <v>69.661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1638</v>
      </c>
    </row>
    <row r="55" spans="1:5" ht="51">
      <c r="A55" s="35" t="s">
        <v>56</v>
      </c>
      <c r="E55" s="40" t="s">
        <v>1690</v>
      </c>
    </row>
    <row r="56" spans="1:5" ht="51">
      <c r="A56" t="s">
        <v>58</v>
      </c>
      <c r="E56" s="39" t="s">
        <v>1640</v>
      </c>
    </row>
    <row r="57" spans="1:16" ht="12.75">
      <c r="A57" t="s">
        <v>49</v>
      </c>
      <c s="34" t="s">
        <v>107</v>
      </c>
      <c s="34" t="s">
        <v>1641</v>
      </c>
      <c s="35" t="s">
        <v>5</v>
      </c>
      <c s="6" t="s">
        <v>1642</v>
      </c>
      <c s="36" t="s">
        <v>97</v>
      </c>
      <c s="37">
        <v>45.473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1643</v>
      </c>
    </row>
    <row r="59" spans="1:5" ht="25.5">
      <c r="A59" s="35" t="s">
        <v>56</v>
      </c>
      <c r="E59" s="40" t="s">
        <v>1691</v>
      </c>
    </row>
    <row r="60" spans="1:5" ht="102">
      <c r="A60" t="s">
        <v>58</v>
      </c>
      <c r="E60" s="39" t="s">
        <v>1644</v>
      </c>
    </row>
    <row r="61" spans="1:16" ht="12.75">
      <c r="A61" t="s">
        <v>49</v>
      </c>
      <c s="34" t="s">
        <v>111</v>
      </c>
      <c s="34" t="s">
        <v>1645</v>
      </c>
      <c s="35" t="s">
        <v>5</v>
      </c>
      <c s="6" t="s">
        <v>1646</v>
      </c>
      <c s="36" t="s">
        <v>53</v>
      </c>
      <c s="37">
        <v>1.174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1647</v>
      </c>
    </row>
    <row r="63" spans="1:5" ht="25.5">
      <c r="A63" s="35" t="s">
        <v>56</v>
      </c>
      <c r="E63" s="40" t="s">
        <v>1692</v>
      </c>
    </row>
    <row r="64" spans="1:5" ht="38.25">
      <c r="A64" t="s">
        <v>58</v>
      </c>
      <c r="E64" s="39" t="s">
        <v>1649</v>
      </c>
    </row>
    <row r="65" spans="1:16" ht="12.75">
      <c r="A65" t="s">
        <v>49</v>
      </c>
      <c s="34" t="s">
        <v>115</v>
      </c>
      <c s="34" t="s">
        <v>1650</v>
      </c>
      <c s="35" t="s">
        <v>5</v>
      </c>
      <c s="6" t="s">
        <v>1651</v>
      </c>
      <c s="36" t="s">
        <v>97</v>
      </c>
      <c s="37">
        <v>45.473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1691</v>
      </c>
    </row>
    <row r="68" spans="1:5" ht="51">
      <c r="A68" t="s">
        <v>58</v>
      </c>
      <c r="E68" s="39" t="s">
        <v>1652</v>
      </c>
    </row>
    <row r="69" spans="1:13" ht="12.75">
      <c r="A69" t="s">
        <v>46</v>
      </c>
      <c r="C69" s="31" t="s">
        <v>94</v>
      </c>
      <c r="E69" s="33" t="s">
        <v>1585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1653</v>
      </c>
      <c s="35" t="s">
        <v>5</v>
      </c>
      <c s="6" t="s">
        <v>1654</v>
      </c>
      <c s="36" t="s">
        <v>97</v>
      </c>
      <c s="37">
        <v>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1693</v>
      </c>
    </row>
    <row r="72" spans="1:5" ht="25.5">
      <c r="A72" s="35" t="s">
        <v>56</v>
      </c>
      <c r="E72" s="40" t="s">
        <v>1694</v>
      </c>
    </row>
    <row r="73" spans="1:5" ht="229.5">
      <c r="A73" t="s">
        <v>58</v>
      </c>
      <c r="E73" s="39" t="s">
        <v>1657</v>
      </c>
    </row>
    <row r="74" spans="1:16" ht="12.75">
      <c r="A74" t="s">
        <v>49</v>
      </c>
      <c s="34" t="s">
        <v>123</v>
      </c>
      <c s="34" t="s">
        <v>1695</v>
      </c>
      <c s="35" t="s">
        <v>5</v>
      </c>
      <c s="6" t="s">
        <v>1696</v>
      </c>
      <c s="36" t="s">
        <v>88</v>
      </c>
      <c s="37">
        <v>14.61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1697</v>
      </c>
    </row>
    <row r="77" spans="1:5" ht="38.25">
      <c r="A77" t="s">
        <v>58</v>
      </c>
      <c r="E77" s="39" t="s">
        <v>1698</v>
      </c>
    </row>
    <row r="78" spans="1:16" ht="12.75">
      <c r="A78" t="s">
        <v>49</v>
      </c>
      <c s="34" t="s">
        <v>126</v>
      </c>
      <c s="34" t="s">
        <v>1699</v>
      </c>
      <c s="35" t="s">
        <v>5</v>
      </c>
      <c s="6" t="s">
        <v>1700</v>
      </c>
      <c s="36" t="s">
        <v>88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1701</v>
      </c>
    </row>
    <row r="81" spans="1:5" ht="76.5">
      <c r="A81" t="s">
        <v>58</v>
      </c>
      <c r="E81" s="39" t="s">
        <v>1702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1705</v>
      </c>
      <c r="E8" s="30" t="s">
        <v>1704</v>
      </c>
      <c r="J8" s="29">
        <f>0+J9+J26+J63+J72+J117</f>
      </c>
      <c s="29">
        <f>0+K9+K26+K63+K72+K117</f>
      </c>
      <c s="29">
        <f>0+L9+L26+L63+L72+L117</f>
      </c>
      <c s="29">
        <f>0+M9+M26+M63+M72+M117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1706</v>
      </c>
      <c s="35" t="s">
        <v>575</v>
      </c>
      <c s="6" t="s">
        <v>576</v>
      </c>
      <c s="36" t="s">
        <v>78</v>
      </c>
      <c s="37">
        <v>4.838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1707</v>
      </c>
    </row>
    <row r="12" spans="1:5" ht="25.5">
      <c r="A12" s="35" t="s">
        <v>56</v>
      </c>
      <c r="E12" s="40" t="s">
        <v>1708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1709</v>
      </c>
      <c s="35" t="s">
        <v>575</v>
      </c>
      <c s="6" t="s">
        <v>576</v>
      </c>
      <c s="36" t="s">
        <v>78</v>
      </c>
      <c s="37">
        <v>22.014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1710</v>
      </c>
    </row>
    <row r="16" spans="1:5" ht="25.5">
      <c r="A16" s="35" t="s">
        <v>56</v>
      </c>
      <c r="E16" s="40" t="s">
        <v>1711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1712</v>
      </c>
      <c s="35" t="s">
        <v>575</v>
      </c>
      <c s="6" t="s">
        <v>576</v>
      </c>
      <c s="36" t="s">
        <v>78</v>
      </c>
      <c s="37">
        <v>35.379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1713</v>
      </c>
    </row>
    <row r="20" spans="1:5" ht="25.5">
      <c r="A20" s="35" t="s">
        <v>56</v>
      </c>
      <c r="E20" s="40" t="s">
        <v>1714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2.887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38.25">
      <c r="A24" s="35" t="s">
        <v>56</v>
      </c>
      <c r="E24" s="40" t="s">
        <v>1715</v>
      </c>
    </row>
    <row r="25" spans="1:5" ht="140.25">
      <c r="A25" t="s">
        <v>58</v>
      </c>
      <c r="E25" s="39" t="s">
        <v>253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49</v>
      </c>
      <c s="34" t="s">
        <v>70</v>
      </c>
      <c s="34" t="s">
        <v>1618</v>
      </c>
      <c s="35" t="s">
        <v>5</v>
      </c>
      <c s="6" t="s">
        <v>1619</v>
      </c>
      <c s="36" t="s">
        <v>97</v>
      </c>
      <c s="37">
        <v>2.85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1716</v>
      </c>
    </row>
    <row r="30" spans="1:5" ht="12.75">
      <c r="A30" t="s">
        <v>58</v>
      </c>
      <c r="E30" s="39" t="s">
        <v>1621</v>
      </c>
    </row>
    <row r="31" spans="1:16" ht="12.75">
      <c r="A31" t="s">
        <v>49</v>
      </c>
      <c s="34" t="s">
        <v>74</v>
      </c>
      <c s="34" t="s">
        <v>1717</v>
      </c>
      <c s="35" t="s">
        <v>5</v>
      </c>
      <c s="6" t="s">
        <v>1718</v>
      </c>
      <c s="36" t="s">
        <v>53</v>
      </c>
      <c s="37">
        <v>11.099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1719</v>
      </c>
    </row>
    <row r="34" spans="1:5" ht="63.75">
      <c r="A34" t="s">
        <v>58</v>
      </c>
      <c r="E34" s="39" t="s">
        <v>816</v>
      </c>
    </row>
    <row r="35" spans="1:16" ht="25.5">
      <c r="A35" t="s">
        <v>49</v>
      </c>
      <c s="34" t="s">
        <v>85</v>
      </c>
      <c s="34" t="s">
        <v>817</v>
      </c>
      <c s="35" t="s">
        <v>5</v>
      </c>
      <c s="6" t="s">
        <v>818</v>
      </c>
      <c s="36" t="s">
        <v>53</v>
      </c>
      <c s="37">
        <v>22.112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1720</v>
      </c>
    </row>
    <row r="38" spans="1:5" ht="63.75">
      <c r="A38" t="s">
        <v>58</v>
      </c>
      <c r="E38" s="39" t="s">
        <v>816</v>
      </c>
    </row>
    <row r="39" spans="1:16" ht="12.75">
      <c r="A39" t="s">
        <v>49</v>
      </c>
      <c s="34" t="s">
        <v>90</v>
      </c>
      <c s="34" t="s">
        <v>1721</v>
      </c>
      <c s="35" t="s">
        <v>5</v>
      </c>
      <c s="6" t="s">
        <v>1722</v>
      </c>
      <c s="36" t="s">
        <v>88</v>
      </c>
      <c s="37">
        <v>33.79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1723</v>
      </c>
    </row>
    <row r="42" spans="1:5" ht="63.75">
      <c r="A42" t="s">
        <v>58</v>
      </c>
      <c r="E42" s="39" t="s">
        <v>816</v>
      </c>
    </row>
    <row r="43" spans="1:16" ht="12.75">
      <c r="A43" t="s">
        <v>49</v>
      </c>
      <c s="34" t="s">
        <v>94</v>
      </c>
      <c s="34" t="s">
        <v>1724</v>
      </c>
      <c s="35" t="s">
        <v>5</v>
      </c>
      <c s="6" t="s">
        <v>1725</v>
      </c>
      <c s="36" t="s">
        <v>53</v>
      </c>
      <c s="37">
        <v>2.66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1726</v>
      </c>
    </row>
    <row r="46" spans="1:5" ht="63.75">
      <c r="A46" t="s">
        <v>58</v>
      </c>
      <c r="E46" s="39" t="s">
        <v>816</v>
      </c>
    </row>
    <row r="47" spans="1:16" ht="12.75">
      <c r="A47" t="s">
        <v>49</v>
      </c>
      <c s="34" t="s">
        <v>100</v>
      </c>
      <c s="34" t="s">
        <v>1727</v>
      </c>
      <c s="35" t="s">
        <v>5</v>
      </c>
      <c s="6" t="s">
        <v>1728</v>
      </c>
      <c s="36" t="s">
        <v>53</v>
      </c>
      <c s="37">
        <v>0.285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1729</v>
      </c>
    </row>
    <row r="50" spans="1:5" ht="38.25">
      <c r="A50" t="s">
        <v>58</v>
      </c>
      <c r="E50" s="39" t="s">
        <v>1730</v>
      </c>
    </row>
    <row r="51" spans="1:16" ht="12.75">
      <c r="A51" t="s">
        <v>49</v>
      </c>
      <c s="34" t="s">
        <v>104</v>
      </c>
      <c s="34" t="s">
        <v>1622</v>
      </c>
      <c s="35" t="s">
        <v>5</v>
      </c>
      <c s="6" t="s">
        <v>1623</v>
      </c>
      <c s="36" t="s">
        <v>53</v>
      </c>
      <c s="37">
        <v>3.024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1731</v>
      </c>
    </row>
    <row r="54" spans="1:5" ht="369.75">
      <c r="A54" t="s">
        <v>58</v>
      </c>
      <c r="E54" s="39" t="s">
        <v>1625</v>
      </c>
    </row>
    <row r="55" spans="1:16" ht="12.75">
      <c r="A55" t="s">
        <v>49</v>
      </c>
      <c s="34" t="s">
        <v>107</v>
      </c>
      <c s="34" t="s">
        <v>838</v>
      </c>
      <c s="35" t="s">
        <v>5</v>
      </c>
      <c s="6" t="s">
        <v>839</v>
      </c>
      <c s="36" t="s">
        <v>53</v>
      </c>
      <c s="37">
        <v>3.024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1732</v>
      </c>
    </row>
    <row r="58" spans="1:5" ht="191.25">
      <c r="A58" t="s">
        <v>58</v>
      </c>
      <c r="E58" s="39" t="s">
        <v>1627</v>
      </c>
    </row>
    <row r="59" spans="1:16" ht="12.75">
      <c r="A59" t="s">
        <v>49</v>
      </c>
      <c s="34" t="s">
        <v>111</v>
      </c>
      <c s="34" t="s">
        <v>636</v>
      </c>
      <c s="35" t="s">
        <v>5</v>
      </c>
      <c s="6" t="s">
        <v>637</v>
      </c>
      <c s="36" t="s">
        <v>97</v>
      </c>
      <c s="37">
        <v>44.1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1733</v>
      </c>
    </row>
    <row r="62" spans="1:5" ht="25.5">
      <c r="A62" t="s">
        <v>58</v>
      </c>
      <c r="E62" s="39" t="s">
        <v>843</v>
      </c>
    </row>
    <row r="63" spans="1:13" ht="12.75">
      <c r="A63" t="s">
        <v>46</v>
      </c>
      <c r="C63" s="31" t="s">
        <v>66</v>
      </c>
      <c r="E63" s="33" t="s">
        <v>1567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1420</v>
      </c>
      <c s="35" t="s">
        <v>5</v>
      </c>
      <c s="6" t="s">
        <v>1421</v>
      </c>
      <c s="36" t="s">
        <v>53</v>
      </c>
      <c s="37">
        <v>0.432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1683</v>
      </c>
    </row>
    <row r="66" spans="1:5" ht="25.5">
      <c r="A66" s="35" t="s">
        <v>56</v>
      </c>
      <c r="E66" s="40" t="s">
        <v>1734</v>
      </c>
    </row>
    <row r="67" spans="1:5" ht="369.75">
      <c r="A67" t="s">
        <v>58</v>
      </c>
      <c r="E67" s="39" t="s">
        <v>1632</v>
      </c>
    </row>
    <row r="68" spans="1:16" ht="12.75">
      <c r="A68" t="s">
        <v>49</v>
      </c>
      <c s="34" t="s">
        <v>119</v>
      </c>
      <c s="34" t="s">
        <v>679</v>
      </c>
      <c s="35" t="s">
        <v>5</v>
      </c>
      <c s="6" t="s">
        <v>680</v>
      </c>
      <c s="36" t="s">
        <v>53</v>
      </c>
      <c s="37">
        <v>6.459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1735</v>
      </c>
    </row>
    <row r="70" spans="1:5" ht="25.5">
      <c r="A70" s="35" t="s">
        <v>56</v>
      </c>
      <c r="E70" s="40" t="s">
        <v>1736</v>
      </c>
    </row>
    <row r="71" spans="1:5" ht="38.25">
      <c r="A71" t="s">
        <v>58</v>
      </c>
      <c r="E71" s="39" t="s">
        <v>1737</v>
      </c>
    </row>
    <row r="72" spans="1:13" ht="12.75">
      <c r="A72" t="s">
        <v>46</v>
      </c>
      <c r="C72" s="31" t="s">
        <v>70</v>
      </c>
      <c r="E72" s="33" t="s">
        <v>381</v>
      </c>
      <c r="J72" s="32">
        <f>0</f>
      </c>
      <c s="32">
        <f>0</f>
      </c>
      <c s="32">
        <f>0+L73+L77+L81+L85+L89+L93+L97+L101+L105+L109+L113</f>
      </c>
      <c s="32">
        <f>0+M73+M77+M81+M85+M89+M93+M97+M101+M105+M109+M113</f>
      </c>
    </row>
    <row r="73" spans="1:16" ht="12.75">
      <c r="A73" t="s">
        <v>49</v>
      </c>
      <c s="34" t="s">
        <v>123</v>
      </c>
      <c s="34" t="s">
        <v>849</v>
      </c>
      <c s="35" t="s">
        <v>5</v>
      </c>
      <c s="6" t="s">
        <v>850</v>
      </c>
      <c s="36" t="s">
        <v>53</v>
      </c>
      <c s="37">
        <v>3.383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1738</v>
      </c>
    </row>
    <row r="75" spans="1:5" ht="25.5">
      <c r="A75" s="35" t="s">
        <v>56</v>
      </c>
      <c r="E75" s="40" t="s">
        <v>1739</v>
      </c>
    </row>
    <row r="76" spans="1:5" ht="51">
      <c r="A76" t="s">
        <v>58</v>
      </c>
      <c r="E76" s="39" t="s">
        <v>1640</v>
      </c>
    </row>
    <row r="77" spans="1:16" ht="12.75">
      <c r="A77" t="s">
        <v>49</v>
      </c>
      <c s="34" t="s">
        <v>126</v>
      </c>
      <c s="34" t="s">
        <v>1577</v>
      </c>
      <c s="35" t="s">
        <v>5</v>
      </c>
      <c s="6" t="s">
        <v>1578</v>
      </c>
      <c s="36" t="s">
        <v>97</v>
      </c>
      <c s="37">
        <v>69.51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1738</v>
      </c>
    </row>
    <row r="79" spans="1:5" ht="51">
      <c r="A79" s="35" t="s">
        <v>56</v>
      </c>
      <c r="E79" s="40" t="s">
        <v>1740</v>
      </c>
    </row>
    <row r="80" spans="1:5" ht="51">
      <c r="A80" t="s">
        <v>58</v>
      </c>
      <c r="E80" s="39" t="s">
        <v>1640</v>
      </c>
    </row>
    <row r="81" spans="1:16" ht="12.75">
      <c r="A81" t="s">
        <v>49</v>
      </c>
      <c s="34" t="s">
        <v>129</v>
      </c>
      <c s="34" t="s">
        <v>1741</v>
      </c>
      <c s="35" t="s">
        <v>5</v>
      </c>
      <c s="6" t="s">
        <v>1742</v>
      </c>
      <c s="36" t="s">
        <v>53</v>
      </c>
      <c s="37">
        <v>0.677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1743</v>
      </c>
    </row>
    <row r="83" spans="1:5" ht="25.5">
      <c r="A83" s="35" t="s">
        <v>56</v>
      </c>
      <c r="E83" s="40" t="s">
        <v>1744</v>
      </c>
    </row>
    <row r="84" spans="1:5" ht="51">
      <c r="A84" t="s">
        <v>58</v>
      </c>
      <c r="E84" s="39" t="s">
        <v>1640</v>
      </c>
    </row>
    <row r="85" spans="1:16" ht="12.75">
      <c r="A85" t="s">
        <v>49</v>
      </c>
      <c s="34" t="s">
        <v>133</v>
      </c>
      <c s="34" t="s">
        <v>1645</v>
      </c>
      <c s="35" t="s">
        <v>5</v>
      </c>
      <c s="6" t="s">
        <v>1646</v>
      </c>
      <c s="36" t="s">
        <v>53</v>
      </c>
      <c s="37">
        <v>0.903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1745</v>
      </c>
    </row>
    <row r="87" spans="1:5" ht="25.5">
      <c r="A87" s="35" t="s">
        <v>56</v>
      </c>
      <c r="E87" s="40" t="s">
        <v>1746</v>
      </c>
    </row>
    <row r="88" spans="1:5" ht="38.25">
      <c r="A88" t="s">
        <v>58</v>
      </c>
      <c r="E88" s="39" t="s">
        <v>1649</v>
      </c>
    </row>
    <row r="89" spans="1:16" ht="12.75">
      <c r="A89" t="s">
        <v>49</v>
      </c>
      <c s="34" t="s">
        <v>136</v>
      </c>
      <c s="34" t="s">
        <v>1747</v>
      </c>
      <c s="35" t="s">
        <v>5</v>
      </c>
      <c s="6" t="s">
        <v>1748</v>
      </c>
      <c s="36" t="s">
        <v>97</v>
      </c>
      <c s="37">
        <v>37.8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1749</v>
      </c>
    </row>
    <row r="91" spans="1:5" ht="25.5">
      <c r="A91" s="35" t="s">
        <v>56</v>
      </c>
      <c r="E91" s="40" t="s">
        <v>1750</v>
      </c>
    </row>
    <row r="92" spans="1:5" ht="51">
      <c r="A92" t="s">
        <v>58</v>
      </c>
      <c r="E92" s="39" t="s">
        <v>1751</v>
      </c>
    </row>
    <row r="93" spans="1:16" ht="12.75">
      <c r="A93" t="s">
        <v>49</v>
      </c>
      <c s="34" t="s">
        <v>140</v>
      </c>
      <c s="34" t="s">
        <v>855</v>
      </c>
      <c s="35" t="s">
        <v>5</v>
      </c>
      <c s="6" t="s">
        <v>856</v>
      </c>
      <c s="36" t="s">
        <v>97</v>
      </c>
      <c s="37">
        <v>89.74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1752</v>
      </c>
    </row>
    <row r="95" spans="1:5" ht="25.5">
      <c r="A95" s="35" t="s">
        <v>56</v>
      </c>
      <c r="E95" s="40" t="s">
        <v>1753</v>
      </c>
    </row>
    <row r="96" spans="1:5" ht="51">
      <c r="A96" t="s">
        <v>58</v>
      </c>
      <c r="E96" s="39" t="s">
        <v>1751</v>
      </c>
    </row>
    <row r="97" spans="1:16" ht="12.75">
      <c r="A97" t="s">
        <v>49</v>
      </c>
      <c s="34" t="s">
        <v>144</v>
      </c>
      <c s="34" t="s">
        <v>1754</v>
      </c>
      <c s="35" t="s">
        <v>5</v>
      </c>
      <c s="6" t="s">
        <v>1755</v>
      </c>
      <c s="36" t="s">
        <v>97</v>
      </c>
      <c s="37">
        <v>104.93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1756</v>
      </c>
    </row>
    <row r="100" spans="1:5" ht="140.25">
      <c r="A100" t="s">
        <v>58</v>
      </c>
      <c r="E100" s="39" t="s">
        <v>1757</v>
      </c>
    </row>
    <row r="101" spans="1:16" ht="12.75">
      <c r="A101" t="s">
        <v>49</v>
      </c>
      <c s="34" t="s">
        <v>148</v>
      </c>
      <c s="34" t="s">
        <v>1758</v>
      </c>
      <c s="35" t="s">
        <v>5</v>
      </c>
      <c s="6" t="s">
        <v>1759</v>
      </c>
      <c s="36" t="s">
        <v>97</v>
      </c>
      <c s="37">
        <v>44.94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1760</v>
      </c>
    </row>
    <row r="103" spans="1:5" ht="25.5">
      <c r="A103" s="35" t="s">
        <v>56</v>
      </c>
      <c r="E103" s="40" t="s">
        <v>1761</v>
      </c>
    </row>
    <row r="104" spans="1:5" ht="140.25">
      <c r="A104" t="s">
        <v>58</v>
      </c>
      <c r="E104" s="39" t="s">
        <v>1757</v>
      </c>
    </row>
    <row r="105" spans="1:16" ht="12.75">
      <c r="A105" t="s">
        <v>49</v>
      </c>
      <c s="34" t="s">
        <v>152</v>
      </c>
      <c s="34" t="s">
        <v>1762</v>
      </c>
      <c s="35" t="s">
        <v>5</v>
      </c>
      <c s="6" t="s">
        <v>1763</v>
      </c>
      <c s="36" t="s">
        <v>97</v>
      </c>
      <c s="37">
        <v>44.94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1764</v>
      </c>
    </row>
    <row r="107" spans="1:5" ht="25.5">
      <c r="A107" s="35" t="s">
        <v>56</v>
      </c>
      <c r="E107" s="40" t="s">
        <v>1761</v>
      </c>
    </row>
    <row r="108" spans="1:5" ht="140.25">
      <c r="A108" t="s">
        <v>58</v>
      </c>
      <c r="E108" s="39" t="s">
        <v>1757</v>
      </c>
    </row>
    <row r="109" spans="1:16" ht="12.75">
      <c r="A109" t="s">
        <v>49</v>
      </c>
      <c s="34" t="s">
        <v>156</v>
      </c>
      <c s="34" t="s">
        <v>1328</v>
      </c>
      <c s="35" t="s">
        <v>5</v>
      </c>
      <c s="6" t="s">
        <v>1329</v>
      </c>
      <c s="36" t="s">
        <v>97</v>
      </c>
      <c s="37">
        <v>17.28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1765</v>
      </c>
    </row>
    <row r="112" spans="1:5" ht="153">
      <c r="A112" t="s">
        <v>58</v>
      </c>
      <c r="E112" s="39" t="s">
        <v>1766</v>
      </c>
    </row>
    <row r="113" spans="1:16" ht="12.75">
      <c r="A113" t="s">
        <v>49</v>
      </c>
      <c s="34" t="s">
        <v>159</v>
      </c>
      <c s="34" t="s">
        <v>1767</v>
      </c>
      <c s="35" t="s">
        <v>5</v>
      </c>
      <c s="6" t="s">
        <v>1768</v>
      </c>
      <c s="36" t="s">
        <v>97</v>
      </c>
      <c s="37">
        <v>5.84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1769</v>
      </c>
    </row>
    <row r="116" spans="1:5" ht="153">
      <c r="A116" t="s">
        <v>58</v>
      </c>
      <c r="E116" s="39" t="s">
        <v>1766</v>
      </c>
    </row>
    <row r="117" spans="1:13" ht="12.75">
      <c r="A117" t="s">
        <v>46</v>
      </c>
      <c r="C117" s="31" t="s">
        <v>94</v>
      </c>
      <c r="E117" s="33" t="s">
        <v>1585</v>
      </c>
      <c r="J117" s="32">
        <f>0</f>
      </c>
      <c s="32">
        <f>0</f>
      </c>
      <c s="32">
        <f>0+L118+L122+L126+L130+L134+L138+L142+L146+L150</f>
      </c>
      <c s="32">
        <f>0+M118+M122+M126+M130+M134+M138+M142+M146+M150</f>
      </c>
    </row>
    <row r="118" spans="1:16" ht="12.75">
      <c r="A118" t="s">
        <v>49</v>
      </c>
      <c s="34" t="s">
        <v>163</v>
      </c>
      <c s="34" t="s">
        <v>1770</v>
      </c>
      <c s="35" t="s">
        <v>5</v>
      </c>
      <c s="6" t="s">
        <v>1771</v>
      </c>
      <c s="36" t="s">
        <v>110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1772</v>
      </c>
    </row>
    <row r="121" spans="1:5" ht="51">
      <c r="A121" t="s">
        <v>58</v>
      </c>
      <c r="E121" s="39" t="s">
        <v>1773</v>
      </c>
    </row>
    <row r="122" spans="1:16" ht="25.5">
      <c r="A122" t="s">
        <v>49</v>
      </c>
      <c s="34" t="s">
        <v>167</v>
      </c>
      <c s="34" t="s">
        <v>1774</v>
      </c>
      <c s="35" t="s">
        <v>5</v>
      </c>
      <c s="6" t="s">
        <v>1775</v>
      </c>
      <c s="36" t="s">
        <v>97</v>
      </c>
      <c s="37">
        <v>7.525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1776</v>
      </c>
    </row>
    <row r="125" spans="1:5" ht="38.25">
      <c r="A125" t="s">
        <v>58</v>
      </c>
      <c r="E125" s="39" t="s">
        <v>1777</v>
      </c>
    </row>
    <row r="126" spans="1:16" ht="12.75">
      <c r="A126" t="s">
        <v>49</v>
      </c>
      <c s="34" t="s">
        <v>171</v>
      </c>
      <c s="34" t="s">
        <v>1364</v>
      </c>
      <c s="35" t="s">
        <v>5</v>
      </c>
      <c s="6" t="s">
        <v>1365</v>
      </c>
      <c s="36" t="s">
        <v>88</v>
      </c>
      <c s="37">
        <v>16.63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1778</v>
      </c>
    </row>
    <row r="128" spans="1:5" ht="25.5">
      <c r="A128" s="35" t="s">
        <v>56</v>
      </c>
      <c r="E128" s="40" t="s">
        <v>1779</v>
      </c>
    </row>
    <row r="129" spans="1:5" ht="63.75">
      <c r="A129" t="s">
        <v>58</v>
      </c>
      <c r="E129" s="39" t="s">
        <v>1780</v>
      </c>
    </row>
    <row r="130" spans="1:16" ht="12.75">
      <c r="A130" t="s">
        <v>49</v>
      </c>
      <c s="34" t="s">
        <v>175</v>
      </c>
      <c s="34" t="s">
        <v>1781</v>
      </c>
      <c s="35" t="s">
        <v>5</v>
      </c>
      <c s="6" t="s">
        <v>1782</v>
      </c>
      <c s="36" t="s">
        <v>88</v>
      </c>
      <c s="37">
        <v>16.55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1783</v>
      </c>
    </row>
    <row r="132" spans="1:5" ht="25.5">
      <c r="A132" s="35" t="s">
        <v>56</v>
      </c>
      <c r="E132" s="40" t="s">
        <v>1784</v>
      </c>
    </row>
    <row r="133" spans="1:5" ht="63.75">
      <c r="A133" t="s">
        <v>58</v>
      </c>
      <c r="E133" s="39" t="s">
        <v>1780</v>
      </c>
    </row>
    <row r="134" spans="1:16" ht="12.75">
      <c r="A134" t="s">
        <v>49</v>
      </c>
      <c s="34" t="s">
        <v>179</v>
      </c>
      <c s="34" t="s">
        <v>1785</v>
      </c>
      <c s="35" t="s">
        <v>5</v>
      </c>
      <c s="6" t="s">
        <v>1786</v>
      </c>
      <c s="36" t="s">
        <v>88</v>
      </c>
      <c s="37">
        <v>14.8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1787</v>
      </c>
    </row>
    <row r="137" spans="1:5" ht="25.5">
      <c r="A137" t="s">
        <v>58</v>
      </c>
      <c r="E137" s="39" t="s">
        <v>1788</v>
      </c>
    </row>
    <row r="138" spans="1:16" ht="12.75">
      <c r="A138" t="s">
        <v>49</v>
      </c>
      <c s="34" t="s">
        <v>183</v>
      </c>
      <c s="34" t="s">
        <v>1653</v>
      </c>
      <c s="35" t="s">
        <v>5</v>
      </c>
      <c s="6" t="s">
        <v>1654</v>
      </c>
      <c s="36" t="s">
        <v>97</v>
      </c>
      <c s="37">
        <v>34.42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1693</v>
      </c>
    </row>
    <row r="140" spans="1:5" ht="25.5">
      <c r="A140" s="35" t="s">
        <v>56</v>
      </c>
      <c r="E140" s="40" t="s">
        <v>1789</v>
      </c>
    </row>
    <row r="141" spans="1:5" ht="229.5">
      <c r="A141" t="s">
        <v>58</v>
      </c>
      <c r="E141" s="39" t="s">
        <v>1657</v>
      </c>
    </row>
    <row r="142" spans="1:16" ht="12.75">
      <c r="A142" t="s">
        <v>49</v>
      </c>
      <c s="34" t="s">
        <v>186</v>
      </c>
      <c s="34" t="s">
        <v>1790</v>
      </c>
      <c s="35" t="s">
        <v>5</v>
      </c>
      <c s="6" t="s">
        <v>1791</v>
      </c>
      <c s="36" t="s">
        <v>88</v>
      </c>
      <c s="37">
        <v>0.103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1792</v>
      </c>
    </row>
    <row r="145" spans="1:5" ht="38.25">
      <c r="A145" t="s">
        <v>58</v>
      </c>
      <c r="E145" s="39" t="s">
        <v>1793</v>
      </c>
    </row>
    <row r="146" spans="1:16" ht="25.5">
      <c r="A146" t="s">
        <v>49</v>
      </c>
      <c s="34" t="s">
        <v>189</v>
      </c>
      <c s="34" t="s">
        <v>1794</v>
      </c>
      <c s="35" t="s">
        <v>5</v>
      </c>
      <c s="6" t="s">
        <v>1795</v>
      </c>
      <c s="36" t="s">
        <v>97</v>
      </c>
      <c s="37">
        <v>25.703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1796</v>
      </c>
    </row>
    <row r="149" spans="1:5" ht="178.5">
      <c r="A149" t="s">
        <v>58</v>
      </c>
      <c r="E149" s="39" t="s">
        <v>1797</v>
      </c>
    </row>
    <row r="150" spans="1:16" ht="12.75">
      <c r="A150" t="s">
        <v>49</v>
      </c>
      <c s="34" t="s">
        <v>192</v>
      </c>
      <c s="34" t="s">
        <v>1798</v>
      </c>
      <c s="35" t="s">
        <v>5</v>
      </c>
      <c s="6" t="s">
        <v>1799</v>
      </c>
      <c s="36" t="s">
        <v>53</v>
      </c>
      <c s="37">
        <v>0.045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1800</v>
      </c>
    </row>
    <row r="153" spans="1:5" ht="102">
      <c r="A153" t="s">
        <v>58</v>
      </c>
      <c r="E153" s="39" t="s">
        <v>1801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1804</v>
      </c>
      <c r="E8" s="30" t="s">
        <v>1803</v>
      </c>
      <c r="J8" s="29">
        <f>0+J9+J26+J43+J48+J65</f>
      </c>
      <c s="29">
        <f>0+K9+K26+K43+K48+K65</f>
      </c>
      <c s="29">
        <f>0+L9+L26+L43+L48+L65</f>
      </c>
      <c s="29">
        <f>0+M9+M26+M43+M48+M65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1706</v>
      </c>
      <c s="35" t="s">
        <v>575</v>
      </c>
      <c s="6" t="s">
        <v>576</v>
      </c>
      <c s="36" t="s">
        <v>78</v>
      </c>
      <c s="37">
        <v>30.805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1805</v>
      </c>
    </row>
    <row r="12" spans="1:5" ht="25.5">
      <c r="A12" s="35" t="s">
        <v>56</v>
      </c>
      <c r="E12" s="40" t="s">
        <v>1806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1709</v>
      </c>
      <c s="35" t="s">
        <v>575</v>
      </c>
      <c s="6" t="s">
        <v>576</v>
      </c>
      <c s="36" t="s">
        <v>78</v>
      </c>
      <c s="37">
        <v>1.309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1807</v>
      </c>
    </row>
    <row r="16" spans="1:5" ht="25.5">
      <c r="A16" s="35" t="s">
        <v>56</v>
      </c>
      <c r="E16" s="40" t="s">
        <v>1808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0.343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1809</v>
      </c>
    </row>
    <row r="21" spans="1:5" ht="127.5">
      <c r="A21" t="s">
        <v>58</v>
      </c>
      <c r="E21" s="39" t="s">
        <v>274</v>
      </c>
    </row>
    <row r="22" spans="1:16" ht="12.75">
      <c r="A22" t="s">
        <v>49</v>
      </c>
      <c s="34" t="s">
        <v>66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246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70</v>
      </c>
      <c s="34" t="s">
        <v>817</v>
      </c>
      <c s="35" t="s">
        <v>5</v>
      </c>
      <c s="6" t="s">
        <v>818</v>
      </c>
      <c s="36" t="s">
        <v>53</v>
      </c>
      <c s="37">
        <v>0.818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1810</v>
      </c>
    </row>
    <row r="30" spans="1:5" ht="63.75">
      <c r="A30" t="s">
        <v>58</v>
      </c>
      <c r="E30" s="39" t="s">
        <v>816</v>
      </c>
    </row>
    <row r="31" spans="1:16" ht="12.75">
      <c r="A31" t="s">
        <v>49</v>
      </c>
      <c s="34" t="s">
        <v>74</v>
      </c>
      <c s="34" t="s">
        <v>1622</v>
      </c>
      <c s="35" t="s">
        <v>5</v>
      </c>
      <c s="6" t="s">
        <v>1623</v>
      </c>
      <c s="36" t="s">
        <v>53</v>
      </c>
      <c s="37">
        <v>19.253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1811</v>
      </c>
    </row>
    <row r="34" spans="1:5" ht="369.75">
      <c r="A34" t="s">
        <v>58</v>
      </c>
      <c r="E34" s="39" t="s">
        <v>1625</v>
      </c>
    </row>
    <row r="35" spans="1:16" ht="12.75">
      <c r="A35" t="s">
        <v>49</v>
      </c>
      <c s="34" t="s">
        <v>85</v>
      </c>
      <c s="34" t="s">
        <v>838</v>
      </c>
      <c s="35" t="s">
        <v>5</v>
      </c>
      <c s="6" t="s">
        <v>839</v>
      </c>
      <c s="36" t="s">
        <v>53</v>
      </c>
      <c s="37">
        <v>19.253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1812</v>
      </c>
    </row>
    <row r="38" spans="1:5" ht="191.25">
      <c r="A38" t="s">
        <v>58</v>
      </c>
      <c r="E38" s="39" t="s">
        <v>1627</v>
      </c>
    </row>
    <row r="39" spans="1:16" ht="12.75">
      <c r="A39" t="s">
        <v>49</v>
      </c>
      <c s="34" t="s">
        <v>90</v>
      </c>
      <c s="34" t="s">
        <v>636</v>
      </c>
      <c s="35" t="s">
        <v>5</v>
      </c>
      <c s="6" t="s">
        <v>637</v>
      </c>
      <c s="36" t="s">
        <v>97</v>
      </c>
      <c s="37">
        <v>53.85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1813</v>
      </c>
    </row>
    <row r="42" spans="1:5" ht="25.5">
      <c r="A42" t="s">
        <v>58</v>
      </c>
      <c r="E42" s="39" t="s">
        <v>843</v>
      </c>
    </row>
    <row r="43" spans="1:13" ht="12.75">
      <c r="A43" t="s">
        <v>46</v>
      </c>
      <c r="C43" s="31" t="s">
        <v>66</v>
      </c>
      <c r="E43" s="33" t="s">
        <v>1567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94</v>
      </c>
      <c s="34" t="s">
        <v>1814</v>
      </c>
      <c s="35" t="s">
        <v>5</v>
      </c>
      <c s="6" t="s">
        <v>1815</v>
      </c>
      <c s="36" t="s">
        <v>53</v>
      </c>
      <c s="37">
        <v>0.203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1683</v>
      </c>
    </row>
    <row r="46" spans="1:5" ht="25.5">
      <c r="A46" s="35" t="s">
        <v>56</v>
      </c>
      <c r="E46" s="40" t="s">
        <v>1816</v>
      </c>
    </row>
    <row r="47" spans="1:5" ht="229.5">
      <c r="A47" t="s">
        <v>58</v>
      </c>
      <c r="E47" s="39" t="s">
        <v>1817</v>
      </c>
    </row>
    <row r="48" spans="1:13" ht="12.75">
      <c r="A48" t="s">
        <v>46</v>
      </c>
      <c r="C48" s="31" t="s">
        <v>70</v>
      </c>
      <c r="E48" s="33" t="s">
        <v>381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100</v>
      </c>
      <c s="34" t="s">
        <v>1320</v>
      </c>
      <c s="35" t="s">
        <v>5</v>
      </c>
      <c s="6" t="s">
        <v>1321</v>
      </c>
      <c s="36" t="s">
        <v>97</v>
      </c>
      <c s="37">
        <v>49.708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1638</v>
      </c>
    </row>
    <row r="51" spans="1:5" ht="25.5">
      <c r="A51" s="35" t="s">
        <v>56</v>
      </c>
      <c r="E51" s="40" t="s">
        <v>1818</v>
      </c>
    </row>
    <row r="52" spans="1:5" ht="51">
      <c r="A52" t="s">
        <v>58</v>
      </c>
      <c r="E52" s="39" t="s">
        <v>1640</v>
      </c>
    </row>
    <row r="53" spans="1:16" ht="12.75">
      <c r="A53" t="s">
        <v>49</v>
      </c>
      <c s="34" t="s">
        <v>104</v>
      </c>
      <c s="34" t="s">
        <v>1641</v>
      </c>
      <c s="35" t="s">
        <v>5</v>
      </c>
      <c s="6" t="s">
        <v>1642</v>
      </c>
      <c s="36" t="s">
        <v>97</v>
      </c>
      <c s="37">
        <v>62.05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1643</v>
      </c>
    </row>
    <row r="55" spans="1:5" ht="25.5">
      <c r="A55" s="35" t="s">
        <v>56</v>
      </c>
      <c r="E55" s="40" t="s">
        <v>1819</v>
      </c>
    </row>
    <row r="56" spans="1:5" ht="102">
      <c r="A56" t="s">
        <v>58</v>
      </c>
      <c r="E56" s="39" t="s">
        <v>1644</v>
      </c>
    </row>
    <row r="57" spans="1:16" ht="12.75">
      <c r="A57" t="s">
        <v>49</v>
      </c>
      <c s="34" t="s">
        <v>107</v>
      </c>
      <c s="34" t="s">
        <v>1645</v>
      </c>
      <c s="35" t="s">
        <v>5</v>
      </c>
      <c s="6" t="s">
        <v>1646</v>
      </c>
      <c s="36" t="s">
        <v>53</v>
      </c>
      <c s="37">
        <v>1.68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1745</v>
      </c>
    </row>
    <row r="59" spans="1:5" ht="25.5">
      <c r="A59" s="35" t="s">
        <v>56</v>
      </c>
      <c r="E59" s="40" t="s">
        <v>1820</v>
      </c>
    </row>
    <row r="60" spans="1:5" ht="38.25">
      <c r="A60" t="s">
        <v>58</v>
      </c>
      <c r="E60" s="39" t="s">
        <v>1649</v>
      </c>
    </row>
    <row r="61" spans="1:16" ht="12.75">
      <c r="A61" t="s">
        <v>49</v>
      </c>
      <c s="34" t="s">
        <v>111</v>
      </c>
      <c s="34" t="s">
        <v>1650</v>
      </c>
      <c s="35" t="s">
        <v>5</v>
      </c>
      <c s="6" t="s">
        <v>1651</v>
      </c>
      <c s="36" t="s">
        <v>97</v>
      </c>
      <c s="37">
        <v>46.249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1821</v>
      </c>
    </row>
    <row r="64" spans="1:5" ht="51">
      <c r="A64" t="s">
        <v>58</v>
      </c>
      <c r="E64" s="39" t="s">
        <v>1652</v>
      </c>
    </row>
    <row r="65" spans="1:13" ht="12.75">
      <c r="A65" t="s">
        <v>46</v>
      </c>
      <c r="C65" s="31" t="s">
        <v>94</v>
      </c>
      <c r="E65" s="33" t="s">
        <v>1585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115</v>
      </c>
      <c s="34" t="s">
        <v>1822</v>
      </c>
      <c s="35" t="s">
        <v>5</v>
      </c>
      <c s="6" t="s">
        <v>1823</v>
      </c>
      <c s="36" t="s">
        <v>110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675</v>
      </c>
    </row>
    <row r="69" spans="1:5" ht="63.75">
      <c r="A69" t="s">
        <v>58</v>
      </c>
      <c r="E69" s="39" t="s">
        <v>1824</v>
      </c>
    </row>
    <row r="70" spans="1:16" ht="12.75">
      <c r="A70" t="s">
        <v>49</v>
      </c>
      <c s="34" t="s">
        <v>119</v>
      </c>
      <c s="34" t="s">
        <v>1653</v>
      </c>
      <c s="35" t="s">
        <v>5</v>
      </c>
      <c s="6" t="s">
        <v>1654</v>
      </c>
      <c s="36" t="s">
        <v>97</v>
      </c>
      <c s="37">
        <v>16.08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1693</v>
      </c>
    </row>
    <row r="72" spans="1:5" ht="25.5">
      <c r="A72" s="35" t="s">
        <v>56</v>
      </c>
      <c r="E72" s="40" t="s">
        <v>1825</v>
      </c>
    </row>
    <row r="73" spans="1:5" ht="229.5">
      <c r="A73" t="s">
        <v>58</v>
      </c>
      <c r="E73" s="39" t="s">
        <v>1657</v>
      </c>
    </row>
    <row r="74" spans="1:16" ht="12.75">
      <c r="A74" t="s">
        <v>49</v>
      </c>
      <c s="34" t="s">
        <v>123</v>
      </c>
      <c s="34" t="s">
        <v>1699</v>
      </c>
      <c s="35" t="s">
        <v>5</v>
      </c>
      <c s="6" t="s">
        <v>1700</v>
      </c>
      <c s="36" t="s">
        <v>88</v>
      </c>
      <c s="37">
        <v>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1826</v>
      </c>
    </row>
    <row r="77" spans="1:5" ht="76.5">
      <c r="A77" t="s">
        <v>58</v>
      </c>
      <c r="E77" s="39" t="s">
        <v>1702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1829</v>
      </c>
      <c r="E8" s="30" t="s">
        <v>1828</v>
      </c>
      <c r="J8" s="29">
        <f>0+J9+J18+J51+J56+J69+J90</f>
      </c>
      <c s="29">
        <f>0+K9+K18+K51+K56+K69+K90</f>
      </c>
      <c s="29">
        <f>0+L9+L18+L51+L56+L69+L90</f>
      </c>
      <c s="29">
        <f>0+M9+M18+M51+M56+M69+M90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1830</v>
      </c>
      <c s="35" t="s">
        <v>5</v>
      </c>
      <c s="6" t="s">
        <v>1831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1832</v>
      </c>
    </row>
    <row r="13" spans="1:5" ht="25.5">
      <c r="A13" t="s">
        <v>58</v>
      </c>
      <c r="E13" s="39" t="s">
        <v>1833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817</v>
      </c>
      <c s="35" t="s">
        <v>5</v>
      </c>
      <c s="6" t="s">
        <v>1834</v>
      </c>
      <c s="36" t="s">
        <v>53</v>
      </c>
      <c s="37">
        <v>30.86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1835</v>
      </c>
    </row>
    <row r="22" spans="1:5" ht="12.75">
      <c r="A22" t="s">
        <v>58</v>
      </c>
      <c r="E22" s="39" t="s">
        <v>384</v>
      </c>
    </row>
    <row r="23" spans="1:16" ht="12.75">
      <c r="A23" t="s">
        <v>49</v>
      </c>
      <c s="34" t="s">
        <v>66</v>
      </c>
      <c s="34" t="s">
        <v>636</v>
      </c>
      <c s="35" t="s">
        <v>5</v>
      </c>
      <c s="6" t="s">
        <v>637</v>
      </c>
      <c s="36" t="s">
        <v>97</v>
      </c>
      <c s="37">
        <v>67.81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1836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639</v>
      </c>
      <c s="35" t="s">
        <v>5</v>
      </c>
      <c s="6" t="s">
        <v>640</v>
      </c>
      <c s="36" t="s">
        <v>97</v>
      </c>
      <c s="37">
        <v>24.43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1837</v>
      </c>
    </row>
    <row r="30" spans="1:5" ht="12.75">
      <c r="A30" t="s">
        <v>58</v>
      </c>
      <c r="E30" s="39" t="s">
        <v>384</v>
      </c>
    </row>
    <row r="31" spans="1:16" ht="12.75">
      <c r="A31" t="s">
        <v>49</v>
      </c>
      <c s="34" t="s">
        <v>74</v>
      </c>
      <c s="34" t="s">
        <v>1838</v>
      </c>
      <c s="35" t="s">
        <v>5</v>
      </c>
      <c s="6" t="s">
        <v>1839</v>
      </c>
      <c s="36" t="s">
        <v>97</v>
      </c>
      <c s="37">
        <v>24.43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1840</v>
      </c>
    </row>
    <row r="34" spans="1:5" ht="12.75">
      <c r="A34" t="s">
        <v>58</v>
      </c>
      <c r="E34" s="39" t="s">
        <v>384</v>
      </c>
    </row>
    <row r="35" spans="1:16" ht="12.75">
      <c r="A35" t="s">
        <v>49</v>
      </c>
      <c s="34" t="s">
        <v>85</v>
      </c>
      <c s="34" t="s">
        <v>1287</v>
      </c>
      <c s="35" t="s">
        <v>5</v>
      </c>
      <c s="6" t="s">
        <v>1288</v>
      </c>
      <c s="36" t="s">
        <v>97</v>
      </c>
      <c s="37">
        <v>24.43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1837</v>
      </c>
    </row>
    <row r="38" spans="1:5" ht="12.75">
      <c r="A38" t="s">
        <v>58</v>
      </c>
      <c r="E38" s="39" t="s">
        <v>384</v>
      </c>
    </row>
    <row r="39" spans="1:16" ht="12.75">
      <c r="A39" t="s">
        <v>49</v>
      </c>
      <c s="34" t="s">
        <v>90</v>
      </c>
      <c s="34" t="s">
        <v>1414</v>
      </c>
      <c s="35" t="s">
        <v>5</v>
      </c>
      <c s="6" t="s">
        <v>1415</v>
      </c>
      <c s="36" t="s">
        <v>97</v>
      </c>
      <c s="37">
        <v>97.72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1841</v>
      </c>
    </row>
    <row r="42" spans="1:5" ht="12.75">
      <c r="A42" t="s">
        <v>58</v>
      </c>
      <c r="E42" s="39" t="s">
        <v>384</v>
      </c>
    </row>
    <row r="43" spans="1:16" ht="12.75">
      <c r="A43" t="s">
        <v>49</v>
      </c>
      <c s="34" t="s">
        <v>94</v>
      </c>
      <c s="34" t="s">
        <v>1842</v>
      </c>
      <c s="35" t="s">
        <v>5</v>
      </c>
      <c s="6" t="s">
        <v>1843</v>
      </c>
      <c s="36" t="s">
        <v>97</v>
      </c>
      <c s="37">
        <v>36.645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1844</v>
      </c>
    </row>
    <row r="46" spans="1:5" ht="12.75">
      <c r="A46" t="s">
        <v>58</v>
      </c>
      <c r="E46" s="39" t="s">
        <v>384</v>
      </c>
    </row>
    <row r="47" spans="1:16" ht="12.75">
      <c r="A47" t="s">
        <v>49</v>
      </c>
      <c s="34" t="s">
        <v>100</v>
      </c>
      <c s="34" t="s">
        <v>1417</v>
      </c>
      <c s="35" t="s">
        <v>5</v>
      </c>
      <c s="6" t="s">
        <v>1418</v>
      </c>
      <c s="36" t="s">
        <v>53</v>
      </c>
      <c s="37">
        <v>1.222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1845</v>
      </c>
    </row>
    <row r="50" spans="1:5" ht="12.75">
      <c r="A50" t="s">
        <v>58</v>
      </c>
      <c r="E50" s="39" t="s">
        <v>384</v>
      </c>
    </row>
    <row r="51" spans="1:13" ht="12.75">
      <c r="A51" t="s">
        <v>46</v>
      </c>
      <c r="C51" s="31" t="s">
        <v>27</v>
      </c>
      <c r="E51" s="33" t="s">
        <v>1846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1847</v>
      </c>
      <c s="35" t="s">
        <v>5</v>
      </c>
      <c s="6" t="s">
        <v>1848</v>
      </c>
      <c s="36" t="s">
        <v>53</v>
      </c>
      <c s="37">
        <v>0.768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1849</v>
      </c>
    </row>
    <row r="54" spans="1:5" ht="25.5">
      <c r="A54" s="35" t="s">
        <v>56</v>
      </c>
      <c r="E54" s="40" t="s">
        <v>1850</v>
      </c>
    </row>
    <row r="55" spans="1:5" ht="12.75">
      <c r="A55" t="s">
        <v>58</v>
      </c>
      <c r="E55" s="39" t="s">
        <v>384</v>
      </c>
    </row>
    <row r="56" spans="1:13" ht="12.75">
      <c r="A56" t="s">
        <v>46</v>
      </c>
      <c r="C56" s="31" t="s">
        <v>70</v>
      </c>
      <c r="E56" s="33" t="s">
        <v>381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1577</v>
      </c>
      <c s="35" t="s">
        <v>5</v>
      </c>
      <c s="6" t="s">
        <v>1578</v>
      </c>
      <c s="36" t="s">
        <v>97</v>
      </c>
      <c s="37">
        <v>135.62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1851</v>
      </c>
    </row>
    <row r="60" spans="1:5" ht="12.75">
      <c r="A60" t="s">
        <v>58</v>
      </c>
      <c r="E60" s="39" t="s">
        <v>384</v>
      </c>
    </row>
    <row r="61" spans="1:16" ht="12.75">
      <c r="A61" t="s">
        <v>49</v>
      </c>
      <c s="34" t="s">
        <v>111</v>
      </c>
      <c s="34" t="s">
        <v>1852</v>
      </c>
      <c s="35" t="s">
        <v>5</v>
      </c>
      <c s="6" t="s">
        <v>1853</v>
      </c>
      <c s="36" t="s">
        <v>97</v>
      </c>
      <c s="37">
        <v>41.83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1854</v>
      </c>
    </row>
    <row r="64" spans="1:5" ht="12.75">
      <c r="A64" t="s">
        <v>58</v>
      </c>
      <c r="E64" s="39" t="s">
        <v>384</v>
      </c>
    </row>
    <row r="65" spans="1:16" ht="12.75">
      <c r="A65" t="s">
        <v>49</v>
      </c>
      <c s="34" t="s">
        <v>115</v>
      </c>
      <c s="34" t="s">
        <v>1855</v>
      </c>
      <c s="35" t="s">
        <v>5</v>
      </c>
      <c s="6" t="s">
        <v>1856</v>
      </c>
      <c s="36" t="s">
        <v>97</v>
      </c>
      <c s="37">
        <v>25.98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1857</v>
      </c>
    </row>
    <row r="68" spans="1:5" ht="12.75">
      <c r="A68" t="s">
        <v>58</v>
      </c>
      <c r="E68" s="39" t="s">
        <v>384</v>
      </c>
    </row>
    <row r="69" spans="1:13" ht="12.75">
      <c r="A69" t="s">
        <v>46</v>
      </c>
      <c r="C69" s="31" t="s">
        <v>94</v>
      </c>
      <c r="E69" s="33" t="s">
        <v>484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25.5">
      <c r="A70" t="s">
        <v>49</v>
      </c>
      <c s="34" t="s">
        <v>119</v>
      </c>
      <c s="34" t="s">
        <v>1858</v>
      </c>
      <c s="35" t="s">
        <v>5</v>
      </c>
      <c s="6" t="s">
        <v>1859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1860</v>
      </c>
    </row>
    <row r="73" spans="1:5" ht="12.75">
      <c r="A73" t="s">
        <v>58</v>
      </c>
      <c r="E73" s="39" t="s">
        <v>384</v>
      </c>
    </row>
    <row r="74" spans="1:16" ht="25.5">
      <c r="A74" t="s">
        <v>49</v>
      </c>
      <c s="34" t="s">
        <v>123</v>
      </c>
      <c s="34" t="s">
        <v>1861</v>
      </c>
      <c s="35" t="s">
        <v>5</v>
      </c>
      <c s="6" t="s">
        <v>1862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1863</v>
      </c>
    </row>
    <row r="77" spans="1:5" ht="12.75">
      <c r="A77" t="s">
        <v>58</v>
      </c>
      <c r="E77" s="39" t="s">
        <v>384</v>
      </c>
    </row>
    <row r="78" spans="1:16" ht="12.75">
      <c r="A78" t="s">
        <v>49</v>
      </c>
      <c s="34" t="s">
        <v>126</v>
      </c>
      <c s="34" t="s">
        <v>1653</v>
      </c>
      <c s="35" t="s">
        <v>5</v>
      </c>
      <c s="6" t="s">
        <v>1654</v>
      </c>
      <c s="36" t="s">
        <v>97</v>
      </c>
      <c s="37">
        <v>17.28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1864</v>
      </c>
    </row>
    <row r="81" spans="1:5" ht="12.75">
      <c r="A81" t="s">
        <v>58</v>
      </c>
      <c r="E81" s="39" t="s">
        <v>384</v>
      </c>
    </row>
    <row r="82" spans="1:16" ht="12.75">
      <c r="A82" t="s">
        <v>49</v>
      </c>
      <c s="34" t="s">
        <v>129</v>
      </c>
      <c s="34" t="s">
        <v>1865</v>
      </c>
      <c s="35" t="s">
        <v>5</v>
      </c>
      <c s="6" t="s">
        <v>1866</v>
      </c>
      <c s="36" t="s">
        <v>88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1867</v>
      </c>
    </row>
    <row r="85" spans="1:5" ht="12.75">
      <c r="A85" t="s">
        <v>58</v>
      </c>
      <c r="E85" s="39" t="s">
        <v>384</v>
      </c>
    </row>
    <row r="86" spans="1:16" ht="12.75">
      <c r="A86" t="s">
        <v>49</v>
      </c>
      <c s="34" t="s">
        <v>133</v>
      </c>
      <c s="34" t="s">
        <v>1794</v>
      </c>
      <c s="35" t="s">
        <v>5</v>
      </c>
      <c s="6" t="s">
        <v>1868</v>
      </c>
      <c s="36" t="s">
        <v>97</v>
      </c>
      <c s="37">
        <v>11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1869</v>
      </c>
    </row>
    <row r="89" spans="1:5" ht="12.75">
      <c r="A89" t="s">
        <v>58</v>
      </c>
      <c r="E89" s="39" t="s">
        <v>384</v>
      </c>
    </row>
    <row r="90" spans="1:13" ht="12.75">
      <c r="A90" t="s">
        <v>46</v>
      </c>
      <c r="C90" s="31" t="s">
        <v>1870</v>
      </c>
      <c r="E90" s="33" t="s">
        <v>248</v>
      </c>
      <c r="J90" s="32">
        <f>0</f>
      </c>
      <c s="32">
        <f>0</f>
      </c>
      <c s="32">
        <f>0+L91+L95</f>
      </c>
      <c s="32">
        <f>0+M91+M95</f>
      </c>
    </row>
    <row r="91" spans="1:16" ht="38.25">
      <c r="A91" t="s">
        <v>49</v>
      </c>
      <c s="34" t="s">
        <v>136</v>
      </c>
      <c s="34" t="s">
        <v>249</v>
      </c>
      <c s="35" t="s">
        <v>250</v>
      </c>
      <c s="6" t="s">
        <v>251</v>
      </c>
      <c s="36" t="s">
        <v>78</v>
      </c>
      <c s="37">
        <v>5.5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79</v>
      </c>
      <c>
        <f>(M91*21)/100</f>
      </c>
      <c t="s">
        <v>27</v>
      </c>
    </row>
    <row r="92" spans="1:5" ht="25.5">
      <c r="A92" s="35" t="s">
        <v>55</v>
      </c>
      <c r="E92" s="39" t="s">
        <v>80</v>
      </c>
    </row>
    <row r="93" spans="1:5" ht="25.5">
      <c r="A93" s="35" t="s">
        <v>56</v>
      </c>
      <c r="E93" s="40" t="s">
        <v>1871</v>
      </c>
    </row>
    <row r="94" spans="1:5" ht="140.25">
      <c r="A94" t="s">
        <v>58</v>
      </c>
      <c r="E94" s="39" t="s">
        <v>253</v>
      </c>
    </row>
    <row r="95" spans="1:16" ht="38.25">
      <c r="A95" t="s">
        <v>49</v>
      </c>
      <c s="34" t="s">
        <v>140</v>
      </c>
      <c s="34" t="s">
        <v>808</v>
      </c>
      <c s="35" t="s">
        <v>809</v>
      </c>
      <c s="6" t="s">
        <v>1872</v>
      </c>
      <c s="36" t="s">
        <v>78</v>
      </c>
      <c s="37">
        <v>61.72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79</v>
      </c>
      <c>
        <f>(M95*21)/100</f>
      </c>
      <c t="s">
        <v>27</v>
      </c>
    </row>
    <row r="96" spans="1:5" ht="25.5">
      <c r="A96" s="35" t="s">
        <v>55</v>
      </c>
      <c r="E96" s="39" t="s">
        <v>80</v>
      </c>
    </row>
    <row r="97" spans="1:5" ht="25.5">
      <c r="A97" s="35" t="s">
        <v>56</v>
      </c>
      <c r="E97" s="40" t="s">
        <v>1873</v>
      </c>
    </row>
    <row r="98" spans="1:5" ht="140.25">
      <c r="A98" t="s">
        <v>58</v>
      </c>
      <c r="E9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1876</v>
      </c>
      <c r="E8" s="30" t="s">
        <v>1875</v>
      </c>
      <c r="J8" s="29">
        <f>0+J9+J14+J55+J60+J85+J122</f>
      </c>
      <c s="29">
        <f>0+K9+K14+K55+K60+K85+K122</f>
      </c>
      <c s="29">
        <f>0+L9+L14+L55+L60+L85+L122</f>
      </c>
      <c s="29">
        <f>0+M9+M14+M55+M60+M85+M122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1830</v>
      </c>
      <c s="35" t="s">
        <v>5</v>
      </c>
      <c s="6" t="s">
        <v>1831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1832</v>
      </c>
    </row>
    <row r="13" spans="1:5" ht="25.5">
      <c r="A13" t="s">
        <v>58</v>
      </c>
      <c r="E13" s="39" t="s">
        <v>1833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12.75">
      <c r="A15" t="s">
        <v>49</v>
      </c>
      <c s="34" t="s">
        <v>27</v>
      </c>
      <c s="34" t="s">
        <v>1717</v>
      </c>
      <c s="35" t="s">
        <v>5</v>
      </c>
      <c s="6" t="s">
        <v>1718</v>
      </c>
      <c s="36" t="s">
        <v>53</v>
      </c>
      <c s="37">
        <v>11.475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1877</v>
      </c>
    </row>
    <row r="18" spans="1:5" ht="12.75">
      <c r="A18" t="s">
        <v>58</v>
      </c>
      <c r="E18" s="39" t="s">
        <v>384</v>
      </c>
    </row>
    <row r="19" spans="1:16" ht="25.5">
      <c r="A19" t="s">
        <v>49</v>
      </c>
      <c s="34" t="s">
        <v>26</v>
      </c>
      <c s="34" t="s">
        <v>817</v>
      </c>
      <c s="35" t="s">
        <v>5</v>
      </c>
      <c s="6" t="s">
        <v>818</v>
      </c>
      <c s="36" t="s">
        <v>53</v>
      </c>
      <c s="37">
        <v>19.89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1878</v>
      </c>
    </row>
    <row r="22" spans="1:5" ht="12.75">
      <c r="A22" t="s">
        <v>58</v>
      </c>
      <c r="E22" s="39" t="s">
        <v>384</v>
      </c>
    </row>
    <row r="23" spans="1:16" ht="12.75">
      <c r="A23" t="s">
        <v>49</v>
      </c>
      <c s="34" t="s">
        <v>66</v>
      </c>
      <c s="34" t="s">
        <v>1879</v>
      </c>
      <c s="35" t="s">
        <v>5</v>
      </c>
      <c s="6" t="s">
        <v>1880</v>
      </c>
      <c s="36" t="s">
        <v>53</v>
      </c>
      <c s="37">
        <v>6.405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1881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636</v>
      </c>
      <c s="35" t="s">
        <v>5</v>
      </c>
      <c s="6" t="s">
        <v>637</v>
      </c>
      <c s="36" t="s">
        <v>97</v>
      </c>
      <c s="37">
        <v>80.74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1882</v>
      </c>
    </row>
    <row r="30" spans="1:5" ht="12.75">
      <c r="A30" t="s">
        <v>58</v>
      </c>
      <c r="E30" s="39" t="s">
        <v>384</v>
      </c>
    </row>
    <row r="31" spans="1:16" ht="12.75">
      <c r="A31" t="s">
        <v>49</v>
      </c>
      <c s="34" t="s">
        <v>74</v>
      </c>
      <c s="34" t="s">
        <v>639</v>
      </c>
      <c s="35" t="s">
        <v>5</v>
      </c>
      <c s="6" t="s">
        <v>640</v>
      </c>
      <c s="36" t="s">
        <v>97</v>
      </c>
      <c s="37">
        <v>14.08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1883</v>
      </c>
    </row>
    <row r="34" spans="1:5" ht="12.75">
      <c r="A34" t="s">
        <v>58</v>
      </c>
      <c r="E34" s="39" t="s">
        <v>384</v>
      </c>
    </row>
    <row r="35" spans="1:16" ht="12.75">
      <c r="A35" t="s">
        <v>49</v>
      </c>
      <c s="34" t="s">
        <v>85</v>
      </c>
      <c s="34" t="s">
        <v>1838</v>
      </c>
      <c s="35" t="s">
        <v>5</v>
      </c>
      <c s="6" t="s">
        <v>1839</v>
      </c>
      <c s="36" t="s">
        <v>97</v>
      </c>
      <c s="37">
        <v>14.08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1884</v>
      </c>
    </row>
    <row r="38" spans="1:5" ht="12.75">
      <c r="A38" t="s">
        <v>58</v>
      </c>
      <c r="E38" s="39" t="s">
        <v>384</v>
      </c>
    </row>
    <row r="39" spans="1:16" ht="12.75">
      <c r="A39" t="s">
        <v>49</v>
      </c>
      <c s="34" t="s">
        <v>90</v>
      </c>
      <c s="34" t="s">
        <v>1287</v>
      </c>
      <c s="35" t="s">
        <v>5</v>
      </c>
      <c s="6" t="s">
        <v>1288</v>
      </c>
      <c s="36" t="s">
        <v>97</v>
      </c>
      <c s="37">
        <v>14.08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1883</v>
      </c>
    </row>
    <row r="42" spans="1:5" ht="12.75">
      <c r="A42" t="s">
        <v>58</v>
      </c>
      <c r="E42" s="39" t="s">
        <v>384</v>
      </c>
    </row>
    <row r="43" spans="1:16" ht="12.75">
      <c r="A43" t="s">
        <v>49</v>
      </c>
      <c s="34" t="s">
        <v>94</v>
      </c>
      <c s="34" t="s">
        <v>1414</v>
      </c>
      <c s="35" t="s">
        <v>5</v>
      </c>
      <c s="6" t="s">
        <v>1415</v>
      </c>
      <c s="36" t="s">
        <v>97</v>
      </c>
      <c s="37">
        <v>56.32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1885</v>
      </c>
    </row>
    <row r="46" spans="1:5" ht="12.75">
      <c r="A46" t="s">
        <v>58</v>
      </c>
      <c r="E46" s="39" t="s">
        <v>384</v>
      </c>
    </row>
    <row r="47" spans="1:16" ht="12.75">
      <c r="A47" t="s">
        <v>49</v>
      </c>
      <c s="34" t="s">
        <v>100</v>
      </c>
      <c s="34" t="s">
        <v>1842</v>
      </c>
      <c s="35" t="s">
        <v>5</v>
      </c>
      <c s="6" t="s">
        <v>1843</v>
      </c>
      <c s="36" t="s">
        <v>97</v>
      </c>
      <c s="37">
        <v>21.12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1886</v>
      </c>
    </row>
    <row r="50" spans="1:5" ht="12.75">
      <c r="A50" t="s">
        <v>58</v>
      </c>
      <c r="E50" s="39" t="s">
        <v>384</v>
      </c>
    </row>
    <row r="51" spans="1:16" ht="12.75">
      <c r="A51" t="s">
        <v>49</v>
      </c>
      <c s="34" t="s">
        <v>104</v>
      </c>
      <c s="34" t="s">
        <v>1417</v>
      </c>
      <c s="35" t="s">
        <v>5</v>
      </c>
      <c s="6" t="s">
        <v>1418</v>
      </c>
      <c s="36" t="s">
        <v>53</v>
      </c>
      <c s="37">
        <v>0.704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1887</v>
      </c>
    </row>
    <row r="54" spans="1:5" ht="12.75">
      <c r="A54" t="s">
        <v>58</v>
      </c>
      <c r="E54" s="39" t="s">
        <v>384</v>
      </c>
    </row>
    <row r="55" spans="1:13" ht="12.75">
      <c r="A55" t="s">
        <v>46</v>
      </c>
      <c r="C55" s="31" t="s">
        <v>27</v>
      </c>
      <c r="E55" s="33" t="s">
        <v>1846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107</v>
      </c>
      <c s="34" t="s">
        <v>1847</v>
      </c>
      <c s="35" t="s">
        <v>5</v>
      </c>
      <c s="6" t="s">
        <v>1848</v>
      </c>
      <c s="36" t="s">
        <v>53</v>
      </c>
      <c s="37">
        <v>1.344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1849</v>
      </c>
    </row>
    <row r="58" spans="1:5" ht="25.5">
      <c r="A58" s="35" t="s">
        <v>56</v>
      </c>
      <c r="E58" s="40" t="s">
        <v>1888</v>
      </c>
    </row>
    <row r="59" spans="1:5" ht="12.75">
      <c r="A59" t="s">
        <v>58</v>
      </c>
      <c r="E59" s="39" t="s">
        <v>384</v>
      </c>
    </row>
    <row r="60" spans="1:13" ht="12.75">
      <c r="A60" t="s">
        <v>46</v>
      </c>
      <c r="C60" s="31" t="s">
        <v>70</v>
      </c>
      <c r="E60" s="33" t="s">
        <v>381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49</v>
      </c>
      <c s="34" t="s">
        <v>111</v>
      </c>
      <c s="34" t="s">
        <v>1577</v>
      </c>
      <c s="35" t="s">
        <v>5</v>
      </c>
      <c s="6" t="s">
        <v>1578</v>
      </c>
      <c s="36" t="s">
        <v>97</v>
      </c>
      <c s="37">
        <v>161.48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1889</v>
      </c>
    </row>
    <row r="64" spans="1:5" ht="12.75">
      <c r="A64" t="s">
        <v>58</v>
      </c>
      <c r="E64" s="39" t="s">
        <v>384</v>
      </c>
    </row>
    <row r="65" spans="1:16" ht="12.75">
      <c r="A65" t="s">
        <v>49</v>
      </c>
      <c s="34" t="s">
        <v>115</v>
      </c>
      <c s="34" t="s">
        <v>1855</v>
      </c>
      <c s="35" t="s">
        <v>5</v>
      </c>
      <c s="6" t="s">
        <v>1856</v>
      </c>
      <c s="36" t="s">
        <v>97</v>
      </c>
      <c s="37">
        <v>13.53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1890</v>
      </c>
    </row>
    <row r="68" spans="1:5" ht="12.75">
      <c r="A68" t="s">
        <v>58</v>
      </c>
      <c r="E68" s="39" t="s">
        <v>384</v>
      </c>
    </row>
    <row r="69" spans="1:16" ht="12.75">
      <c r="A69" t="s">
        <v>49</v>
      </c>
      <c s="34" t="s">
        <v>119</v>
      </c>
      <c s="34" t="s">
        <v>1891</v>
      </c>
      <c s="35" t="s">
        <v>5</v>
      </c>
      <c s="6" t="s">
        <v>1892</v>
      </c>
      <c s="36" t="s">
        <v>97</v>
      </c>
      <c s="37">
        <v>67.21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1893</v>
      </c>
    </row>
    <row r="72" spans="1:5" ht="12.75">
      <c r="A72" t="s">
        <v>58</v>
      </c>
      <c r="E72" s="39" t="s">
        <v>384</v>
      </c>
    </row>
    <row r="73" spans="1:16" ht="12.75">
      <c r="A73" t="s">
        <v>49</v>
      </c>
      <c s="34" t="s">
        <v>123</v>
      </c>
      <c s="34" t="s">
        <v>855</v>
      </c>
      <c s="35" t="s">
        <v>5</v>
      </c>
      <c s="6" t="s">
        <v>856</v>
      </c>
      <c s="36" t="s">
        <v>97</v>
      </c>
      <c s="37">
        <v>67.21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1893</v>
      </c>
    </row>
    <row r="76" spans="1:5" ht="12.75">
      <c r="A76" t="s">
        <v>58</v>
      </c>
      <c r="E76" s="39" t="s">
        <v>384</v>
      </c>
    </row>
    <row r="77" spans="1:16" ht="12.75">
      <c r="A77" t="s">
        <v>49</v>
      </c>
      <c s="34" t="s">
        <v>126</v>
      </c>
      <c s="34" t="s">
        <v>1754</v>
      </c>
      <c s="35" t="s">
        <v>5</v>
      </c>
      <c s="6" t="s">
        <v>1755</v>
      </c>
      <c s="36" t="s">
        <v>97</v>
      </c>
      <c s="37">
        <v>67.21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1893</v>
      </c>
    </row>
    <row r="80" spans="1:5" ht="12.75">
      <c r="A80" t="s">
        <v>58</v>
      </c>
      <c r="E80" s="39" t="s">
        <v>384</v>
      </c>
    </row>
    <row r="81" spans="1:16" ht="25.5">
      <c r="A81" t="s">
        <v>49</v>
      </c>
      <c s="34" t="s">
        <v>129</v>
      </c>
      <c s="34" t="s">
        <v>1894</v>
      </c>
      <c s="35" t="s">
        <v>5</v>
      </c>
      <c s="6" t="s">
        <v>1895</v>
      </c>
      <c s="36" t="s">
        <v>97</v>
      </c>
      <c s="37">
        <v>67.21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1893</v>
      </c>
    </row>
    <row r="84" spans="1:5" ht="12.75">
      <c r="A84" t="s">
        <v>58</v>
      </c>
      <c r="E84" s="39" t="s">
        <v>384</v>
      </c>
    </row>
    <row r="85" spans="1:13" ht="12.75">
      <c r="A85" t="s">
        <v>46</v>
      </c>
      <c r="C85" s="31" t="s">
        <v>94</v>
      </c>
      <c r="E85" s="33" t="s">
        <v>484</v>
      </c>
      <c r="J85" s="32">
        <f>0</f>
      </c>
      <c s="32">
        <f>0</f>
      </c>
      <c s="32">
        <f>0+L86+L90+L94+L98+L102+L106+L110+L114+L118</f>
      </c>
      <c s="32">
        <f>0+M86+M90+M94+M98+M102+M106+M110+M114+M118</f>
      </c>
    </row>
    <row r="86" spans="1:16" ht="25.5">
      <c r="A86" t="s">
        <v>49</v>
      </c>
      <c s="34" t="s">
        <v>133</v>
      </c>
      <c s="34" t="s">
        <v>1858</v>
      </c>
      <c s="35" t="s">
        <v>5</v>
      </c>
      <c s="6" t="s">
        <v>1859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1860</v>
      </c>
    </row>
    <row r="89" spans="1:5" ht="12.75">
      <c r="A89" t="s">
        <v>58</v>
      </c>
      <c r="E89" s="39" t="s">
        <v>384</v>
      </c>
    </row>
    <row r="90" spans="1:16" ht="25.5">
      <c r="A90" t="s">
        <v>49</v>
      </c>
      <c s="34" t="s">
        <v>136</v>
      </c>
      <c s="34" t="s">
        <v>1861</v>
      </c>
      <c s="35" t="s">
        <v>5</v>
      </c>
      <c s="6" t="s">
        <v>1862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1863</v>
      </c>
    </row>
    <row r="93" spans="1:5" ht="12.75">
      <c r="A93" t="s">
        <v>58</v>
      </c>
      <c r="E93" s="39" t="s">
        <v>384</v>
      </c>
    </row>
    <row r="94" spans="1:16" ht="12.75">
      <c r="A94" t="s">
        <v>49</v>
      </c>
      <c s="34" t="s">
        <v>140</v>
      </c>
      <c s="34" t="s">
        <v>1370</v>
      </c>
      <c s="35" t="s">
        <v>5</v>
      </c>
      <c s="6" t="s">
        <v>1371</v>
      </c>
      <c s="36" t="s">
        <v>88</v>
      </c>
      <c s="37">
        <v>11.3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1896</v>
      </c>
    </row>
    <row r="97" spans="1:5" ht="12.75">
      <c r="A97" t="s">
        <v>58</v>
      </c>
      <c r="E97" s="39" t="s">
        <v>384</v>
      </c>
    </row>
    <row r="98" spans="1:16" ht="12.75">
      <c r="A98" t="s">
        <v>49</v>
      </c>
      <c s="34" t="s">
        <v>144</v>
      </c>
      <c s="34" t="s">
        <v>1653</v>
      </c>
      <c s="35" t="s">
        <v>5</v>
      </c>
      <c s="6" t="s">
        <v>1654</v>
      </c>
      <c s="36" t="s">
        <v>97</v>
      </c>
      <c s="37">
        <v>31.826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1897</v>
      </c>
    </row>
    <row r="101" spans="1:5" ht="12.75">
      <c r="A101" t="s">
        <v>58</v>
      </c>
      <c r="E101" s="39" t="s">
        <v>384</v>
      </c>
    </row>
    <row r="102" spans="1:16" ht="12.75">
      <c r="A102" t="s">
        <v>49</v>
      </c>
      <c s="34" t="s">
        <v>148</v>
      </c>
      <c s="34" t="s">
        <v>1865</v>
      </c>
      <c s="35" t="s">
        <v>5</v>
      </c>
      <c s="6" t="s">
        <v>1866</v>
      </c>
      <c s="36" t="s">
        <v>88</v>
      </c>
      <c s="37">
        <v>22.65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1898</v>
      </c>
    </row>
    <row r="105" spans="1:5" ht="12.75">
      <c r="A105" t="s">
        <v>58</v>
      </c>
      <c r="E105" s="39" t="s">
        <v>384</v>
      </c>
    </row>
    <row r="106" spans="1:16" ht="12.75">
      <c r="A106" t="s">
        <v>49</v>
      </c>
      <c s="34" t="s">
        <v>152</v>
      </c>
      <c s="34" t="s">
        <v>1794</v>
      </c>
      <c s="35" t="s">
        <v>5</v>
      </c>
      <c s="6" t="s">
        <v>1868</v>
      </c>
      <c s="36" t="s">
        <v>97</v>
      </c>
      <c s="37">
        <v>21.4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1899</v>
      </c>
    </row>
    <row r="109" spans="1:5" ht="12.75">
      <c r="A109" t="s">
        <v>58</v>
      </c>
      <c r="E109" s="39" t="s">
        <v>384</v>
      </c>
    </row>
    <row r="110" spans="1:16" ht="12.75">
      <c r="A110" t="s">
        <v>49</v>
      </c>
      <c s="34" t="s">
        <v>156</v>
      </c>
      <c s="34" t="s">
        <v>1900</v>
      </c>
      <c s="35" t="s">
        <v>5</v>
      </c>
      <c s="6" t="s">
        <v>1901</v>
      </c>
      <c s="36" t="s">
        <v>97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1902</v>
      </c>
    </row>
    <row r="113" spans="1:5" ht="25.5">
      <c r="A113" t="s">
        <v>58</v>
      </c>
      <c r="E113" s="39" t="s">
        <v>1903</v>
      </c>
    </row>
    <row r="114" spans="1:16" ht="12.75">
      <c r="A114" t="s">
        <v>49</v>
      </c>
      <c s="34" t="s">
        <v>159</v>
      </c>
      <c s="34" t="s">
        <v>1904</v>
      </c>
      <c s="35" t="s">
        <v>5</v>
      </c>
      <c s="6" t="s">
        <v>1905</v>
      </c>
      <c s="36" t="s">
        <v>97</v>
      </c>
      <c s="37">
        <v>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1906</v>
      </c>
    </row>
    <row r="117" spans="1:5" ht="255">
      <c r="A117" t="s">
        <v>58</v>
      </c>
      <c r="E117" s="39" t="s">
        <v>1907</v>
      </c>
    </row>
    <row r="118" spans="1:16" ht="12.75">
      <c r="A118" t="s">
        <v>49</v>
      </c>
      <c s="34" t="s">
        <v>163</v>
      </c>
      <c s="34" t="s">
        <v>1908</v>
      </c>
      <c s="35" t="s">
        <v>5</v>
      </c>
      <c s="6" t="s">
        <v>1909</v>
      </c>
      <c s="36" t="s">
        <v>97</v>
      </c>
      <c s="37">
        <v>64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1906</v>
      </c>
    </row>
    <row r="121" spans="1:5" ht="178.5">
      <c r="A121" t="s">
        <v>58</v>
      </c>
      <c r="E121" s="39" t="s">
        <v>1910</v>
      </c>
    </row>
    <row r="122" spans="1:13" ht="12.75">
      <c r="A122" t="s">
        <v>46</v>
      </c>
      <c r="C122" s="31" t="s">
        <v>1870</v>
      </c>
      <c r="E122" s="33" t="s">
        <v>248</v>
      </c>
      <c r="J122" s="32">
        <f>0</f>
      </c>
      <c s="32">
        <f>0</f>
      </c>
      <c s="32">
        <f>0+L123+L127+L131+L135</f>
      </c>
      <c s="32">
        <f>0+M123+M127+M131+M135</f>
      </c>
    </row>
    <row r="123" spans="1:16" ht="38.25">
      <c r="A123" t="s">
        <v>49</v>
      </c>
      <c s="34" t="s">
        <v>167</v>
      </c>
      <c s="34" t="s">
        <v>574</v>
      </c>
      <c s="35" t="s">
        <v>575</v>
      </c>
      <c s="6" t="s">
        <v>576</v>
      </c>
      <c s="36" t="s">
        <v>78</v>
      </c>
      <c s="37">
        <v>36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80</v>
      </c>
    </row>
    <row r="125" spans="1:5" ht="25.5">
      <c r="A125" s="35" t="s">
        <v>56</v>
      </c>
      <c r="E125" s="40" t="s">
        <v>1911</v>
      </c>
    </row>
    <row r="126" spans="1:5" ht="140.25">
      <c r="A126" t="s">
        <v>58</v>
      </c>
      <c r="E126" s="39" t="s">
        <v>253</v>
      </c>
    </row>
    <row r="127" spans="1:16" ht="38.25">
      <c r="A127" t="s">
        <v>49</v>
      </c>
      <c s="34" t="s">
        <v>171</v>
      </c>
      <c s="34" t="s">
        <v>578</v>
      </c>
      <c s="35" t="s">
        <v>579</v>
      </c>
      <c s="6" t="s">
        <v>580</v>
      </c>
      <c s="36" t="s">
        <v>78</v>
      </c>
      <c s="37">
        <v>25.245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1912</v>
      </c>
    </row>
    <row r="130" spans="1:5" ht="140.25">
      <c r="A130" t="s">
        <v>58</v>
      </c>
      <c r="E130" s="39" t="s">
        <v>253</v>
      </c>
    </row>
    <row r="131" spans="1:16" ht="38.25">
      <c r="A131" t="s">
        <v>49</v>
      </c>
      <c s="34" t="s">
        <v>175</v>
      </c>
      <c s="34" t="s">
        <v>249</v>
      </c>
      <c s="35" t="s">
        <v>250</v>
      </c>
      <c s="6" t="s">
        <v>251</v>
      </c>
      <c s="36" t="s">
        <v>78</v>
      </c>
      <c s="37">
        <v>10.7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25.5">
      <c r="A132" s="35" t="s">
        <v>55</v>
      </c>
      <c r="E132" s="39" t="s">
        <v>80</v>
      </c>
    </row>
    <row r="133" spans="1:5" ht="25.5">
      <c r="A133" s="35" t="s">
        <v>56</v>
      </c>
      <c r="E133" s="40" t="s">
        <v>1913</v>
      </c>
    </row>
    <row r="134" spans="1:5" ht="140.25">
      <c r="A134" t="s">
        <v>58</v>
      </c>
      <c r="E134" s="39" t="s">
        <v>253</v>
      </c>
    </row>
    <row r="135" spans="1:16" ht="38.25">
      <c r="A135" t="s">
        <v>49</v>
      </c>
      <c s="34" t="s">
        <v>179</v>
      </c>
      <c s="34" t="s">
        <v>808</v>
      </c>
      <c s="35" t="s">
        <v>809</v>
      </c>
      <c s="6" t="s">
        <v>1872</v>
      </c>
      <c s="36" t="s">
        <v>78</v>
      </c>
      <c s="37">
        <v>39.78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25.5">
      <c r="A136" s="35" t="s">
        <v>55</v>
      </c>
      <c r="E136" s="39" t="s">
        <v>80</v>
      </c>
    </row>
    <row r="137" spans="1:5" ht="25.5">
      <c r="A137" s="35" t="s">
        <v>56</v>
      </c>
      <c r="E137" s="40" t="s">
        <v>1914</v>
      </c>
    </row>
    <row r="138" spans="1:5" ht="140.25">
      <c r="A138" t="s">
        <v>58</v>
      </c>
      <c r="E13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1917</v>
      </c>
      <c r="E8" s="30" t="s">
        <v>1916</v>
      </c>
      <c r="J8" s="29">
        <f>0+J9+J18+J63+J72+J97+J142</f>
      </c>
      <c s="29">
        <f>0+K9+K18+K63+K72+K97+K142</f>
      </c>
      <c s="29">
        <f>0+L9+L18+L63+L72+L97+L142</f>
      </c>
      <c s="29">
        <f>0+M9+M18+M63+M72+M97+M142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1830</v>
      </c>
      <c s="35" t="s">
        <v>5</v>
      </c>
      <c s="6" t="s">
        <v>1831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1832</v>
      </c>
    </row>
    <row r="13" spans="1:5" ht="25.5">
      <c r="A13" t="s">
        <v>58</v>
      </c>
      <c r="E13" s="39" t="s">
        <v>1833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26</v>
      </c>
      <c s="34" t="s">
        <v>1717</v>
      </c>
      <c s="35" t="s">
        <v>5</v>
      </c>
      <c s="6" t="s">
        <v>1718</v>
      </c>
      <c s="36" t="s">
        <v>53</v>
      </c>
      <c s="37">
        <v>36.75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1918</v>
      </c>
    </row>
    <row r="22" spans="1:5" ht="12.75">
      <c r="A22" t="s">
        <v>58</v>
      </c>
      <c r="E22" s="39" t="s">
        <v>384</v>
      </c>
    </row>
    <row r="23" spans="1:16" ht="25.5">
      <c r="A23" t="s">
        <v>49</v>
      </c>
      <c s="34" t="s">
        <v>66</v>
      </c>
      <c s="34" t="s">
        <v>817</v>
      </c>
      <c s="35" t="s">
        <v>5</v>
      </c>
      <c s="6" t="s">
        <v>818</v>
      </c>
      <c s="36" t="s">
        <v>53</v>
      </c>
      <c s="37">
        <v>63.7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1919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1879</v>
      </c>
      <c s="35" t="s">
        <v>5</v>
      </c>
      <c s="6" t="s">
        <v>1880</v>
      </c>
      <c s="36" t="s">
        <v>53</v>
      </c>
      <c s="37">
        <v>6.405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1881</v>
      </c>
    </row>
    <row r="30" spans="1:5" ht="12.75">
      <c r="A30" t="s">
        <v>58</v>
      </c>
      <c r="E30" s="39" t="s">
        <v>384</v>
      </c>
    </row>
    <row r="31" spans="1:16" ht="12.75">
      <c r="A31" t="s">
        <v>49</v>
      </c>
      <c s="34" t="s">
        <v>74</v>
      </c>
      <c s="34" t="s">
        <v>1479</v>
      </c>
      <c s="35" t="s">
        <v>5</v>
      </c>
      <c s="6" t="s">
        <v>1480</v>
      </c>
      <c s="36" t="s">
        <v>53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1920</v>
      </c>
    </row>
    <row r="34" spans="1:5" ht="12.75">
      <c r="A34" t="s">
        <v>58</v>
      </c>
      <c r="E34" s="39" t="s">
        <v>384</v>
      </c>
    </row>
    <row r="35" spans="1:16" ht="12.75">
      <c r="A35" t="s">
        <v>49</v>
      </c>
      <c s="34" t="s">
        <v>85</v>
      </c>
      <c s="34" t="s">
        <v>636</v>
      </c>
      <c s="35" t="s">
        <v>5</v>
      </c>
      <c s="6" t="s">
        <v>637</v>
      </c>
      <c s="36" t="s">
        <v>97</v>
      </c>
      <c s="37">
        <v>220.6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1921</v>
      </c>
    </row>
    <row r="38" spans="1:5" ht="12.75">
      <c r="A38" t="s">
        <v>58</v>
      </c>
      <c r="E38" s="39" t="s">
        <v>384</v>
      </c>
    </row>
    <row r="39" spans="1:16" ht="12.75">
      <c r="A39" t="s">
        <v>49</v>
      </c>
      <c s="34" t="s">
        <v>90</v>
      </c>
      <c s="34" t="s">
        <v>639</v>
      </c>
      <c s="35" t="s">
        <v>5</v>
      </c>
      <c s="6" t="s">
        <v>640</v>
      </c>
      <c s="36" t="s">
        <v>97</v>
      </c>
      <c s="37">
        <v>39.7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1922</v>
      </c>
    </row>
    <row r="42" spans="1:5" ht="12.75">
      <c r="A42" t="s">
        <v>58</v>
      </c>
      <c r="E42" s="39" t="s">
        <v>384</v>
      </c>
    </row>
    <row r="43" spans="1:16" ht="12.75">
      <c r="A43" t="s">
        <v>49</v>
      </c>
      <c s="34" t="s">
        <v>94</v>
      </c>
      <c s="34" t="s">
        <v>1838</v>
      </c>
      <c s="35" t="s">
        <v>5</v>
      </c>
      <c s="6" t="s">
        <v>1839</v>
      </c>
      <c s="36" t="s">
        <v>97</v>
      </c>
      <c s="37">
        <v>39.7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1923</v>
      </c>
    </row>
    <row r="46" spans="1:5" ht="12.75">
      <c r="A46" t="s">
        <v>58</v>
      </c>
      <c r="E46" s="39" t="s">
        <v>384</v>
      </c>
    </row>
    <row r="47" spans="1:16" ht="12.75">
      <c r="A47" t="s">
        <v>49</v>
      </c>
      <c s="34" t="s">
        <v>100</v>
      </c>
      <c s="34" t="s">
        <v>1287</v>
      </c>
      <c s="35" t="s">
        <v>5</v>
      </c>
      <c s="6" t="s">
        <v>1288</v>
      </c>
      <c s="36" t="s">
        <v>97</v>
      </c>
      <c s="37">
        <v>39.7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1922</v>
      </c>
    </row>
    <row r="50" spans="1:5" ht="12.75">
      <c r="A50" t="s">
        <v>58</v>
      </c>
      <c r="E50" s="39" t="s">
        <v>384</v>
      </c>
    </row>
    <row r="51" spans="1:16" ht="12.75">
      <c r="A51" t="s">
        <v>49</v>
      </c>
      <c s="34" t="s">
        <v>104</v>
      </c>
      <c s="34" t="s">
        <v>1414</v>
      </c>
      <c s="35" t="s">
        <v>5</v>
      </c>
      <c s="6" t="s">
        <v>1415</v>
      </c>
      <c s="36" t="s">
        <v>97</v>
      </c>
      <c s="37">
        <v>158.8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1924</v>
      </c>
    </row>
    <row r="54" spans="1:5" ht="12.75">
      <c r="A54" t="s">
        <v>58</v>
      </c>
      <c r="E54" s="39" t="s">
        <v>384</v>
      </c>
    </row>
    <row r="55" spans="1:16" ht="12.75">
      <c r="A55" t="s">
        <v>49</v>
      </c>
      <c s="34" t="s">
        <v>107</v>
      </c>
      <c s="34" t="s">
        <v>1842</v>
      </c>
      <c s="35" t="s">
        <v>5</v>
      </c>
      <c s="6" t="s">
        <v>1843</v>
      </c>
      <c s="36" t="s">
        <v>97</v>
      </c>
      <c s="37">
        <v>59.55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1925</v>
      </c>
    </row>
    <row r="58" spans="1:5" ht="12.75">
      <c r="A58" t="s">
        <v>58</v>
      </c>
      <c r="E58" s="39" t="s">
        <v>384</v>
      </c>
    </row>
    <row r="59" spans="1:16" ht="12.75">
      <c r="A59" t="s">
        <v>49</v>
      </c>
      <c s="34" t="s">
        <v>111</v>
      </c>
      <c s="34" t="s">
        <v>1417</v>
      </c>
      <c s="35" t="s">
        <v>5</v>
      </c>
      <c s="6" t="s">
        <v>1418</v>
      </c>
      <c s="36" t="s">
        <v>53</v>
      </c>
      <c s="37">
        <v>1.985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1926</v>
      </c>
    </row>
    <row r="62" spans="1:5" ht="12.75">
      <c r="A62" t="s">
        <v>58</v>
      </c>
      <c r="E62" s="39" t="s">
        <v>384</v>
      </c>
    </row>
    <row r="63" spans="1:13" ht="12.75">
      <c r="A63" t="s">
        <v>46</v>
      </c>
      <c r="C63" s="31" t="s">
        <v>27</v>
      </c>
      <c r="E63" s="33" t="s">
        <v>1846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1927</v>
      </c>
      <c s="35" t="s">
        <v>5</v>
      </c>
      <c s="6" t="s">
        <v>1928</v>
      </c>
      <c s="36" t="s">
        <v>88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1929</v>
      </c>
    </row>
    <row r="67" spans="1:5" ht="12.75">
      <c r="A67" t="s">
        <v>58</v>
      </c>
      <c r="E67" s="39" t="s">
        <v>384</v>
      </c>
    </row>
    <row r="68" spans="1:16" ht="12.75">
      <c r="A68" t="s">
        <v>49</v>
      </c>
      <c s="34" t="s">
        <v>119</v>
      </c>
      <c s="34" t="s">
        <v>1847</v>
      </c>
      <c s="35" t="s">
        <v>5</v>
      </c>
      <c s="6" t="s">
        <v>1848</v>
      </c>
      <c s="36" t="s">
        <v>53</v>
      </c>
      <c s="37">
        <v>2.635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1849</v>
      </c>
    </row>
    <row r="70" spans="1:5" ht="25.5">
      <c r="A70" s="35" t="s">
        <v>56</v>
      </c>
      <c r="E70" s="40" t="s">
        <v>1930</v>
      </c>
    </row>
    <row r="71" spans="1:5" ht="12.75">
      <c r="A71" t="s">
        <v>58</v>
      </c>
      <c r="E71" s="39" t="s">
        <v>384</v>
      </c>
    </row>
    <row r="72" spans="1:13" ht="12.75">
      <c r="A72" t="s">
        <v>46</v>
      </c>
      <c r="C72" s="31" t="s">
        <v>70</v>
      </c>
      <c r="E72" s="33" t="s">
        <v>381</v>
      </c>
      <c r="J72" s="32">
        <f>0</f>
      </c>
      <c s="32">
        <f>0</f>
      </c>
      <c s="32">
        <f>0+L73+L77+L81+L85+L89+L93</f>
      </c>
      <c s="32">
        <f>0+M73+M77+M81+M85+M89+M93</f>
      </c>
    </row>
    <row r="73" spans="1:16" ht="12.75">
      <c r="A73" t="s">
        <v>49</v>
      </c>
      <c s="34" t="s">
        <v>123</v>
      </c>
      <c s="34" t="s">
        <v>1577</v>
      </c>
      <c s="35" t="s">
        <v>5</v>
      </c>
      <c s="6" t="s">
        <v>1578</v>
      </c>
      <c s="36" t="s">
        <v>97</v>
      </c>
      <c s="37">
        <v>407.6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1931</v>
      </c>
    </row>
    <row r="76" spans="1:5" ht="12.75">
      <c r="A76" t="s">
        <v>58</v>
      </c>
      <c r="E76" s="39" t="s">
        <v>384</v>
      </c>
    </row>
    <row r="77" spans="1:16" ht="12.75">
      <c r="A77" t="s">
        <v>49</v>
      </c>
      <c s="34" t="s">
        <v>126</v>
      </c>
      <c s="34" t="s">
        <v>1855</v>
      </c>
      <c s="35" t="s">
        <v>5</v>
      </c>
      <c s="6" t="s">
        <v>1856</v>
      </c>
      <c s="36" t="s">
        <v>97</v>
      </c>
      <c s="37">
        <v>33.6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1932</v>
      </c>
    </row>
    <row r="80" spans="1:5" ht="12.75">
      <c r="A80" t="s">
        <v>58</v>
      </c>
      <c r="E80" s="39" t="s">
        <v>384</v>
      </c>
    </row>
    <row r="81" spans="1:16" ht="12.75">
      <c r="A81" t="s">
        <v>49</v>
      </c>
      <c s="34" t="s">
        <v>129</v>
      </c>
      <c s="34" t="s">
        <v>1891</v>
      </c>
      <c s="35" t="s">
        <v>5</v>
      </c>
      <c s="6" t="s">
        <v>1892</v>
      </c>
      <c s="36" t="s">
        <v>97</v>
      </c>
      <c s="37">
        <v>187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1933</v>
      </c>
    </row>
    <row r="84" spans="1:5" ht="12.75">
      <c r="A84" t="s">
        <v>58</v>
      </c>
      <c r="E84" s="39" t="s">
        <v>384</v>
      </c>
    </row>
    <row r="85" spans="1:16" ht="12.75">
      <c r="A85" t="s">
        <v>49</v>
      </c>
      <c s="34" t="s">
        <v>133</v>
      </c>
      <c s="34" t="s">
        <v>855</v>
      </c>
      <c s="35" t="s">
        <v>5</v>
      </c>
      <c s="6" t="s">
        <v>856</v>
      </c>
      <c s="36" t="s">
        <v>97</v>
      </c>
      <c s="37">
        <v>187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1933</v>
      </c>
    </row>
    <row r="88" spans="1:5" ht="12.75">
      <c r="A88" t="s">
        <v>58</v>
      </c>
      <c r="E88" s="39" t="s">
        <v>384</v>
      </c>
    </row>
    <row r="89" spans="1:16" ht="12.75">
      <c r="A89" t="s">
        <v>49</v>
      </c>
      <c s="34" t="s">
        <v>136</v>
      </c>
      <c s="34" t="s">
        <v>1754</v>
      </c>
      <c s="35" t="s">
        <v>5</v>
      </c>
      <c s="6" t="s">
        <v>1755</v>
      </c>
      <c s="36" t="s">
        <v>97</v>
      </c>
      <c s="37">
        <v>187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1933</v>
      </c>
    </row>
    <row r="92" spans="1:5" ht="12.75">
      <c r="A92" t="s">
        <v>58</v>
      </c>
      <c r="E92" s="39" t="s">
        <v>384</v>
      </c>
    </row>
    <row r="93" spans="1:16" ht="12.75">
      <c r="A93" t="s">
        <v>49</v>
      </c>
      <c s="34" t="s">
        <v>140</v>
      </c>
      <c s="34" t="s">
        <v>1934</v>
      </c>
      <c s="35" t="s">
        <v>5</v>
      </c>
      <c s="6" t="s">
        <v>1935</v>
      </c>
      <c s="36" t="s">
        <v>97</v>
      </c>
      <c s="37">
        <v>187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1933</v>
      </c>
    </row>
    <row r="96" spans="1:5" ht="12.75">
      <c r="A96" t="s">
        <v>58</v>
      </c>
      <c r="E96" s="39" t="s">
        <v>384</v>
      </c>
    </row>
    <row r="97" spans="1:13" ht="12.75">
      <c r="A97" t="s">
        <v>46</v>
      </c>
      <c r="C97" s="31" t="s">
        <v>94</v>
      </c>
      <c r="E97" s="33" t="s">
        <v>484</v>
      </c>
      <c r="J97" s="32">
        <f>0</f>
      </c>
      <c s="32">
        <f>0</f>
      </c>
      <c s="32">
        <f>0+L98+L102+L106+L110+L114+L118+L122+L126+L130+L134+L138</f>
      </c>
      <c s="32">
        <f>0+M98+M102+M106+M110+M114+M118+M122+M126+M130+M134+M138</f>
      </c>
    </row>
    <row r="98" spans="1:16" ht="25.5">
      <c r="A98" t="s">
        <v>49</v>
      </c>
      <c s="34" t="s">
        <v>144</v>
      </c>
      <c s="34" t="s">
        <v>1858</v>
      </c>
      <c s="35" t="s">
        <v>5</v>
      </c>
      <c s="6" t="s">
        <v>1859</v>
      </c>
      <c s="36" t="s">
        <v>110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1860</v>
      </c>
    </row>
    <row r="101" spans="1:5" ht="12.75">
      <c r="A101" t="s">
        <v>58</v>
      </c>
      <c r="E101" s="39" t="s">
        <v>384</v>
      </c>
    </row>
    <row r="102" spans="1:16" ht="25.5">
      <c r="A102" t="s">
        <v>49</v>
      </c>
      <c s="34" t="s">
        <v>148</v>
      </c>
      <c s="34" t="s">
        <v>1861</v>
      </c>
      <c s="35" t="s">
        <v>5</v>
      </c>
      <c s="6" t="s">
        <v>1862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1863</v>
      </c>
    </row>
    <row r="105" spans="1:5" ht="12.75">
      <c r="A105" t="s">
        <v>58</v>
      </c>
      <c r="E105" s="39" t="s">
        <v>384</v>
      </c>
    </row>
    <row r="106" spans="1:16" ht="12.75">
      <c r="A106" t="s">
        <v>49</v>
      </c>
      <c s="34" t="s">
        <v>152</v>
      </c>
      <c s="34" t="s">
        <v>1370</v>
      </c>
      <c s="35" t="s">
        <v>5</v>
      </c>
      <c s="6" t="s">
        <v>1371</v>
      </c>
      <c s="36" t="s">
        <v>88</v>
      </c>
      <c s="37">
        <v>13.8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1936</v>
      </c>
    </row>
    <row r="109" spans="1:5" ht="12.75">
      <c r="A109" t="s">
        <v>58</v>
      </c>
      <c r="E109" s="39" t="s">
        <v>384</v>
      </c>
    </row>
    <row r="110" spans="1:16" ht="12.75">
      <c r="A110" t="s">
        <v>49</v>
      </c>
      <c s="34" t="s">
        <v>156</v>
      </c>
      <c s="34" t="s">
        <v>1653</v>
      </c>
      <c s="35" t="s">
        <v>5</v>
      </c>
      <c s="6" t="s">
        <v>1654</v>
      </c>
      <c s="36" t="s">
        <v>97</v>
      </c>
      <c s="37">
        <v>27.8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1937</v>
      </c>
    </row>
    <row r="113" spans="1:5" ht="12.75">
      <c r="A113" t="s">
        <v>58</v>
      </c>
      <c r="E113" s="39" t="s">
        <v>384</v>
      </c>
    </row>
    <row r="114" spans="1:16" ht="12.75">
      <c r="A114" t="s">
        <v>49</v>
      </c>
      <c s="34" t="s">
        <v>159</v>
      </c>
      <c s="34" t="s">
        <v>1865</v>
      </c>
      <c s="35" t="s">
        <v>5</v>
      </c>
      <c s="6" t="s">
        <v>1866</v>
      </c>
      <c s="36" t="s">
        <v>88</v>
      </c>
      <c s="37">
        <v>29.6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1938</v>
      </c>
    </row>
    <row r="117" spans="1:5" ht="12.75">
      <c r="A117" t="s">
        <v>58</v>
      </c>
      <c r="E117" s="39" t="s">
        <v>384</v>
      </c>
    </row>
    <row r="118" spans="1:16" ht="25.5">
      <c r="A118" t="s">
        <v>49</v>
      </c>
      <c s="34" t="s">
        <v>163</v>
      </c>
      <c s="34" t="s">
        <v>1939</v>
      </c>
      <c s="35" t="s">
        <v>5</v>
      </c>
      <c s="6" t="s">
        <v>1940</v>
      </c>
      <c s="36" t="s">
        <v>88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1867</v>
      </c>
    </row>
    <row r="121" spans="1:5" ht="12.75">
      <c r="A121" t="s">
        <v>58</v>
      </c>
      <c r="E121" s="39" t="s">
        <v>384</v>
      </c>
    </row>
    <row r="122" spans="1:16" ht="12.75">
      <c r="A122" t="s">
        <v>49</v>
      </c>
      <c s="34" t="s">
        <v>167</v>
      </c>
      <c s="34" t="s">
        <v>1941</v>
      </c>
      <c s="35" t="s">
        <v>5</v>
      </c>
      <c s="6" t="s">
        <v>1942</v>
      </c>
      <c s="36" t="s">
        <v>97</v>
      </c>
      <c s="37">
        <v>5.8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1943</v>
      </c>
    </row>
    <row r="125" spans="1:5" ht="12.75">
      <c r="A125" t="s">
        <v>58</v>
      </c>
      <c r="E125" s="39" t="s">
        <v>384</v>
      </c>
    </row>
    <row r="126" spans="1:16" ht="12.75">
      <c r="A126" t="s">
        <v>49</v>
      </c>
      <c s="34" t="s">
        <v>171</v>
      </c>
      <c s="34" t="s">
        <v>1944</v>
      </c>
      <c s="35" t="s">
        <v>5</v>
      </c>
      <c s="6" t="s">
        <v>1945</v>
      </c>
      <c s="36" t="s">
        <v>78</v>
      </c>
      <c s="37">
        <v>0.1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1946</v>
      </c>
    </row>
    <row r="129" spans="1:5" ht="12.75">
      <c r="A129" t="s">
        <v>58</v>
      </c>
      <c r="E129" s="39" t="s">
        <v>384</v>
      </c>
    </row>
    <row r="130" spans="1:16" ht="12.75">
      <c r="A130" t="s">
        <v>49</v>
      </c>
      <c s="34" t="s">
        <v>175</v>
      </c>
      <c s="34" t="s">
        <v>1900</v>
      </c>
      <c s="35" t="s">
        <v>5</v>
      </c>
      <c s="6" t="s">
        <v>1901</v>
      </c>
      <c s="36" t="s">
        <v>97</v>
      </c>
      <c s="37">
        <v>28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1947</v>
      </c>
    </row>
    <row r="133" spans="1:5" ht="25.5">
      <c r="A133" t="s">
        <v>58</v>
      </c>
      <c r="E133" s="39" t="s">
        <v>1903</v>
      </c>
    </row>
    <row r="134" spans="1:16" ht="12.75">
      <c r="A134" t="s">
        <v>49</v>
      </c>
      <c s="34" t="s">
        <v>179</v>
      </c>
      <c s="34" t="s">
        <v>1904</v>
      </c>
      <c s="35" t="s">
        <v>5</v>
      </c>
      <c s="6" t="s">
        <v>1905</v>
      </c>
      <c s="36" t="s">
        <v>97</v>
      </c>
      <c s="37">
        <v>56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1948</v>
      </c>
    </row>
    <row r="137" spans="1:5" ht="255">
      <c r="A137" t="s">
        <v>58</v>
      </c>
      <c r="E137" s="39" t="s">
        <v>1907</v>
      </c>
    </row>
    <row r="138" spans="1:16" ht="12.75">
      <c r="A138" t="s">
        <v>49</v>
      </c>
      <c s="34" t="s">
        <v>183</v>
      </c>
      <c s="34" t="s">
        <v>1908</v>
      </c>
      <c s="35" t="s">
        <v>5</v>
      </c>
      <c s="6" t="s">
        <v>1909</v>
      </c>
      <c s="36" t="s">
        <v>97</v>
      </c>
      <c s="37">
        <v>56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1948</v>
      </c>
    </row>
    <row r="141" spans="1:5" ht="178.5">
      <c r="A141" t="s">
        <v>58</v>
      </c>
      <c r="E141" s="39" t="s">
        <v>1910</v>
      </c>
    </row>
    <row r="142" spans="1:13" ht="12.75">
      <c r="A142" t="s">
        <v>46</v>
      </c>
      <c r="C142" s="31" t="s">
        <v>1870</v>
      </c>
      <c r="E142" s="33" t="s">
        <v>248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38.25">
      <c r="A143" t="s">
        <v>49</v>
      </c>
      <c s="34" t="s">
        <v>186</v>
      </c>
      <c s="34" t="s">
        <v>574</v>
      </c>
      <c s="35" t="s">
        <v>575</v>
      </c>
      <c s="6" t="s">
        <v>576</v>
      </c>
      <c s="36" t="s">
        <v>78</v>
      </c>
      <c s="37">
        <v>36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79</v>
      </c>
      <c>
        <f>(M143*21)/100</f>
      </c>
      <c t="s">
        <v>27</v>
      </c>
    </row>
    <row r="144" spans="1:5" ht="25.5">
      <c r="A144" s="35" t="s">
        <v>55</v>
      </c>
      <c r="E144" s="39" t="s">
        <v>80</v>
      </c>
    </row>
    <row r="145" spans="1:5" ht="25.5">
      <c r="A145" s="35" t="s">
        <v>56</v>
      </c>
      <c r="E145" s="40" t="s">
        <v>1911</v>
      </c>
    </row>
    <row r="146" spans="1:5" ht="140.25">
      <c r="A146" t="s">
        <v>58</v>
      </c>
      <c r="E146" s="39" t="s">
        <v>253</v>
      </c>
    </row>
    <row r="147" spans="1:16" ht="38.25">
      <c r="A147" t="s">
        <v>49</v>
      </c>
      <c s="34" t="s">
        <v>189</v>
      </c>
      <c s="34" t="s">
        <v>578</v>
      </c>
      <c s="35" t="s">
        <v>579</v>
      </c>
      <c s="6" t="s">
        <v>580</v>
      </c>
      <c s="36" t="s">
        <v>78</v>
      </c>
      <c s="37">
        <v>80.85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25.5">
      <c r="A148" s="35" t="s">
        <v>55</v>
      </c>
      <c r="E148" s="39" t="s">
        <v>80</v>
      </c>
    </row>
    <row r="149" spans="1:5" ht="25.5">
      <c r="A149" s="35" t="s">
        <v>56</v>
      </c>
      <c r="E149" s="40" t="s">
        <v>1949</v>
      </c>
    </row>
    <row r="150" spans="1:5" ht="140.25">
      <c r="A150" t="s">
        <v>58</v>
      </c>
      <c r="E150" s="39" t="s">
        <v>253</v>
      </c>
    </row>
    <row r="151" spans="1:16" ht="38.25">
      <c r="A151" t="s">
        <v>49</v>
      </c>
      <c s="34" t="s">
        <v>192</v>
      </c>
      <c s="34" t="s">
        <v>808</v>
      </c>
      <c s="35" t="s">
        <v>809</v>
      </c>
      <c s="6" t="s">
        <v>1872</v>
      </c>
      <c s="36" t="s">
        <v>78</v>
      </c>
      <c s="37">
        <v>127.4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25.5">
      <c r="A152" s="35" t="s">
        <v>55</v>
      </c>
      <c r="E152" s="39" t="s">
        <v>80</v>
      </c>
    </row>
    <row r="153" spans="1:5" ht="25.5">
      <c r="A153" s="35" t="s">
        <v>56</v>
      </c>
      <c r="E153" s="40" t="s">
        <v>1950</v>
      </c>
    </row>
    <row r="154" spans="1:5" ht="140.25">
      <c r="A154" t="s">
        <v>58</v>
      </c>
      <c r="E154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COUNTIFS(L8:L191,"=0",A8:A191,"P")+COUNTIFS(L8:L191,"",A8:A191,"P")+SUM(Q8:Q191)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70.571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553.445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62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42.899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65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16.039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69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1.232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73</v>
      </c>
    </row>
    <row r="29" spans="1:5" ht="12.75">
      <c r="A29" t="s">
        <v>58</v>
      </c>
      <c r="E29" s="39" t="s">
        <v>5</v>
      </c>
    </row>
    <row r="30" spans="1:16" ht="38.25">
      <c r="A30" t="s">
        <v>49</v>
      </c>
      <c s="34" t="s">
        <v>74</v>
      </c>
      <c s="34" t="s">
        <v>75</v>
      </c>
      <c s="35" t="s">
        <v>76</v>
      </c>
      <c s="6" t="s">
        <v>77</v>
      </c>
      <c s="36" t="s">
        <v>78</v>
      </c>
      <c s="37">
        <v>62.5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81</v>
      </c>
    </row>
    <row r="33" spans="1:5" ht="140.25">
      <c r="A33" t="s">
        <v>58</v>
      </c>
      <c r="E33" s="39" t="s">
        <v>82</v>
      </c>
    </row>
    <row r="34" spans="1:13" ht="12.75">
      <c r="A34" t="s">
        <v>46</v>
      </c>
      <c r="C34" s="31" t="s">
        <v>83</v>
      </c>
      <c r="E34" s="33" t="s">
        <v>84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</f>
      </c>
      <c s="32">
        <f>0+M35+M39+M43+M47+M51+M55+M59+M63+M67+M71+M75+M79+M83+M87+M91+M95+M99+M103+M107+M111+M115+M119+M123+M127+M131+M135+M139+M143+M147+M151+M155+M159+M163+M167+M171+M175+M179+M183+M187+M191</f>
      </c>
    </row>
    <row r="35" spans="1:16" ht="25.5">
      <c r="A35" t="s">
        <v>49</v>
      </c>
      <c s="34" t="s">
        <v>85</v>
      </c>
      <c s="34" t="s">
        <v>86</v>
      </c>
      <c s="35" t="s">
        <v>5</v>
      </c>
      <c s="6" t="s">
        <v>87</v>
      </c>
      <c s="36" t="s">
        <v>88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89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90</v>
      </c>
      <c s="34" t="s">
        <v>91</v>
      </c>
      <c s="35" t="s">
        <v>5</v>
      </c>
      <c s="6" t="s">
        <v>92</v>
      </c>
      <c s="36" t="s">
        <v>88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93</v>
      </c>
    </row>
    <row r="42" spans="1:5" ht="12.75">
      <c r="A42" t="s">
        <v>58</v>
      </c>
      <c r="E42" s="39" t="s">
        <v>5</v>
      </c>
    </row>
    <row r="43" spans="1:16" ht="25.5">
      <c r="A43" t="s">
        <v>49</v>
      </c>
      <c s="34" t="s">
        <v>94</v>
      </c>
      <c s="34" t="s">
        <v>95</v>
      </c>
      <c s="35" t="s">
        <v>5</v>
      </c>
      <c s="6" t="s">
        <v>96</v>
      </c>
      <c s="36" t="s">
        <v>97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98</v>
      </c>
    </row>
    <row r="46" spans="1:5" ht="38.25">
      <c r="A46" t="s">
        <v>58</v>
      </c>
      <c r="E46" s="39" t="s">
        <v>99</v>
      </c>
    </row>
    <row r="47" spans="1:16" ht="12.75">
      <c r="A47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88</v>
      </c>
      <c s="37">
        <v>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103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88</v>
      </c>
      <c s="37">
        <v>190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110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110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114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110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118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110</v>
      </c>
      <c s="37">
        <v>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122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88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88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132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88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88</v>
      </c>
      <c s="37">
        <v>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139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88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143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88</v>
      </c>
      <c s="37">
        <v>53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147</v>
      </c>
    </row>
    <row r="98" spans="1:5" ht="12.75">
      <c r="A98" t="s">
        <v>58</v>
      </c>
      <c r="E98" s="39" t="s">
        <v>5</v>
      </c>
    </row>
    <row r="99" spans="1:16" ht="12.75">
      <c r="A99" t="s">
        <v>49</v>
      </c>
      <c s="34" t="s">
        <v>148</v>
      </c>
      <c s="34" t="s">
        <v>149</v>
      </c>
      <c s="35" t="s">
        <v>5</v>
      </c>
      <c s="6" t="s">
        <v>150</v>
      </c>
      <c s="36" t="s">
        <v>88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38.25">
      <c r="A102" t="s">
        <v>58</v>
      </c>
      <c r="E102" s="39" t="s">
        <v>151</v>
      </c>
    </row>
    <row r="103" spans="1:16" ht="25.5">
      <c r="A103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110</v>
      </c>
      <c s="37">
        <v>22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155</v>
      </c>
    </row>
    <row r="106" spans="1:5" ht="12.75">
      <c r="A106" t="s">
        <v>58</v>
      </c>
      <c r="E106" s="39" t="s">
        <v>5</v>
      </c>
    </row>
    <row r="107" spans="1:16" ht="25.5">
      <c r="A107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110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110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162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110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166</v>
      </c>
    </row>
    <row r="118" spans="1:5" ht="12.75">
      <c r="A118" t="s">
        <v>58</v>
      </c>
      <c r="E118" s="39" t="s">
        <v>5</v>
      </c>
    </row>
    <row r="119" spans="1:16" ht="25.5">
      <c r="A119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170</v>
      </c>
    </row>
    <row r="122" spans="1:5" ht="12.75">
      <c r="A122" t="s">
        <v>58</v>
      </c>
      <c r="E122" s="39" t="s">
        <v>5</v>
      </c>
    </row>
    <row r="123" spans="1:16" ht="38.25">
      <c r="A123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110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174</v>
      </c>
    </row>
    <row r="126" spans="1:5" ht="12.75">
      <c r="A126" t="s">
        <v>58</v>
      </c>
      <c r="E126" s="39" t="s">
        <v>5</v>
      </c>
    </row>
    <row r="127" spans="1:16" ht="25.5">
      <c r="A127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178</v>
      </c>
    </row>
    <row r="130" spans="1:5" ht="12.75">
      <c r="A130" t="s">
        <v>58</v>
      </c>
      <c r="E130" s="39" t="s">
        <v>5</v>
      </c>
    </row>
    <row r="131" spans="1:16" ht="38.25">
      <c r="A131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110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182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178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178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178</v>
      </c>
    </row>
    <row r="146" spans="1:5" ht="12.75">
      <c r="A146" t="s">
        <v>58</v>
      </c>
      <c r="E146" s="39" t="s">
        <v>5</v>
      </c>
    </row>
    <row r="147" spans="1:16" ht="25.5">
      <c r="A147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110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178</v>
      </c>
    </row>
    <row r="150" spans="1:5" ht="12.75">
      <c r="A150" t="s">
        <v>58</v>
      </c>
      <c r="E150" s="39" t="s">
        <v>5</v>
      </c>
    </row>
    <row r="151" spans="1:16" ht="25.5">
      <c r="A151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198</v>
      </c>
    </row>
    <row r="154" spans="1:5" ht="127.5">
      <c r="A154" t="s">
        <v>58</v>
      </c>
      <c r="E154" s="39" t="s">
        <v>199</v>
      </c>
    </row>
    <row r="155" spans="1:16" ht="12.75">
      <c r="A155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198</v>
      </c>
    </row>
    <row r="158" spans="1:5" ht="127.5">
      <c r="A158" t="s">
        <v>58</v>
      </c>
      <c r="E158" s="39" t="s">
        <v>203</v>
      </c>
    </row>
    <row r="159" spans="1:16" ht="25.5">
      <c r="A159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110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178</v>
      </c>
    </row>
    <row r="162" spans="1:5" ht="12.75">
      <c r="A162" t="s">
        <v>58</v>
      </c>
      <c r="E162" s="39" t="s">
        <v>5</v>
      </c>
    </row>
    <row r="163" spans="1:16" ht="25.5">
      <c r="A163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58</v>
      </c>
      <c r="E166" s="39" t="s">
        <v>210</v>
      </c>
    </row>
    <row r="167" spans="1:16" ht="12.75">
      <c r="A167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110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214</v>
      </c>
    </row>
    <row r="170" spans="1:5" ht="127.5">
      <c r="A170" t="s">
        <v>58</v>
      </c>
      <c r="E170" s="39" t="s">
        <v>199</v>
      </c>
    </row>
    <row r="171" spans="1:16" ht="12.75">
      <c r="A171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218</v>
      </c>
    </row>
    <row r="174" spans="1:5" ht="127.5">
      <c r="A174" t="s">
        <v>58</v>
      </c>
      <c r="E174" s="39" t="s">
        <v>199</v>
      </c>
    </row>
    <row r="175" spans="1:16" ht="12.75">
      <c r="A175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222</v>
      </c>
    </row>
    <row r="178" spans="1:5" ht="127.5">
      <c r="A178" t="s">
        <v>58</v>
      </c>
      <c r="E178" s="39" t="s">
        <v>199</v>
      </c>
    </row>
    <row r="179" spans="1:16" ht="12.75">
      <c r="A179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226</v>
      </c>
    </row>
    <row r="182" spans="1:5" ht="127.5">
      <c r="A182" t="s">
        <v>58</v>
      </c>
      <c r="E182" s="39" t="s">
        <v>199</v>
      </c>
    </row>
    <row r="183" spans="1:16" ht="12.75">
      <c r="A183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79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58</v>
      </c>
      <c r="E186" s="39" t="s">
        <v>199</v>
      </c>
    </row>
    <row r="187" spans="1:16" ht="12.75">
      <c r="A187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25.5">
      <c r="A189" s="35" t="s">
        <v>56</v>
      </c>
      <c r="E189" s="40" t="s">
        <v>198</v>
      </c>
    </row>
    <row r="190" spans="1:5" ht="127.5">
      <c r="A190" t="s">
        <v>58</v>
      </c>
      <c r="E190" s="39" t="s">
        <v>199</v>
      </c>
    </row>
    <row r="191" spans="1:16" ht="12.75">
      <c r="A191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79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198</v>
      </c>
    </row>
    <row r="194" spans="1:5" ht="127.5">
      <c r="A194" t="s">
        <v>58</v>
      </c>
      <c r="E194" s="39" t="s">
        <v>199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1953</v>
      </c>
      <c r="E8" s="30" t="s">
        <v>1952</v>
      </c>
      <c r="J8" s="29">
        <f>0+J9+J14+J51+J56+J69+J98</f>
      </c>
      <c s="29">
        <f>0+K9+K14+K51+K56+K69+K98</f>
      </c>
      <c s="29">
        <f>0+L9+L14+L51+L56+L69+L98</f>
      </c>
      <c s="29">
        <f>0+M9+M14+M51+M56+M69+M98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1830</v>
      </c>
      <c s="35" t="s">
        <v>5</v>
      </c>
      <c s="6" t="s">
        <v>1831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1832</v>
      </c>
    </row>
    <row r="13" spans="1:5" ht="25.5">
      <c r="A13" t="s">
        <v>58</v>
      </c>
      <c r="E13" s="39" t="s">
        <v>1833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49</v>
      </c>
      <c s="34" t="s">
        <v>27</v>
      </c>
      <c s="34" t="s">
        <v>1954</v>
      </c>
      <c s="35" t="s">
        <v>5</v>
      </c>
      <c s="6" t="s">
        <v>1955</v>
      </c>
      <c s="36" t="s">
        <v>110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1867</v>
      </c>
    </row>
    <row r="18" spans="1:5" ht="12.75">
      <c r="A18" t="s">
        <v>58</v>
      </c>
      <c r="E18" s="39" t="s">
        <v>384</v>
      </c>
    </row>
    <row r="19" spans="1:16" ht="25.5">
      <c r="A19" t="s">
        <v>49</v>
      </c>
      <c s="34" t="s">
        <v>26</v>
      </c>
      <c s="34" t="s">
        <v>817</v>
      </c>
      <c s="35" t="s">
        <v>5</v>
      </c>
      <c s="6" t="s">
        <v>818</v>
      </c>
      <c s="36" t="s">
        <v>53</v>
      </c>
      <c s="37">
        <v>38.88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1956</v>
      </c>
    </row>
    <row r="22" spans="1:5" ht="12.75">
      <c r="A22" t="s">
        <v>58</v>
      </c>
      <c r="E22" s="39" t="s">
        <v>384</v>
      </c>
    </row>
    <row r="23" spans="1:16" ht="12.75">
      <c r="A23" t="s">
        <v>49</v>
      </c>
      <c s="34" t="s">
        <v>66</v>
      </c>
      <c s="34" t="s">
        <v>636</v>
      </c>
      <c s="35" t="s">
        <v>5</v>
      </c>
      <c s="6" t="s">
        <v>637</v>
      </c>
      <c s="36" t="s">
        <v>97</v>
      </c>
      <c s="37">
        <v>54.4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1957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639</v>
      </c>
      <c s="35" t="s">
        <v>5</v>
      </c>
      <c s="6" t="s">
        <v>640</v>
      </c>
      <c s="36" t="s">
        <v>97</v>
      </c>
      <c s="37">
        <v>33.5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1958</v>
      </c>
    </row>
    <row r="30" spans="1:5" ht="12.75">
      <c r="A30" t="s">
        <v>58</v>
      </c>
      <c r="E30" s="39" t="s">
        <v>384</v>
      </c>
    </row>
    <row r="31" spans="1:16" ht="12.75">
      <c r="A31" t="s">
        <v>49</v>
      </c>
      <c s="34" t="s">
        <v>74</v>
      </c>
      <c s="34" t="s">
        <v>1838</v>
      </c>
      <c s="35" t="s">
        <v>5</v>
      </c>
      <c s="6" t="s">
        <v>1839</v>
      </c>
      <c s="36" t="s">
        <v>97</v>
      </c>
      <c s="37">
        <v>33.5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1959</v>
      </c>
    </row>
    <row r="34" spans="1:5" ht="12.75">
      <c r="A34" t="s">
        <v>58</v>
      </c>
      <c r="E34" s="39" t="s">
        <v>384</v>
      </c>
    </row>
    <row r="35" spans="1:16" ht="12.75">
      <c r="A35" t="s">
        <v>49</v>
      </c>
      <c s="34" t="s">
        <v>85</v>
      </c>
      <c s="34" t="s">
        <v>1287</v>
      </c>
      <c s="35" t="s">
        <v>5</v>
      </c>
      <c s="6" t="s">
        <v>1288</v>
      </c>
      <c s="36" t="s">
        <v>97</v>
      </c>
      <c s="37">
        <v>33.5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1958</v>
      </c>
    </row>
    <row r="38" spans="1:5" ht="12.75">
      <c r="A38" t="s">
        <v>58</v>
      </c>
      <c r="E38" s="39" t="s">
        <v>384</v>
      </c>
    </row>
    <row r="39" spans="1:16" ht="12.75">
      <c r="A39" t="s">
        <v>49</v>
      </c>
      <c s="34" t="s">
        <v>90</v>
      </c>
      <c s="34" t="s">
        <v>1414</v>
      </c>
      <c s="35" t="s">
        <v>5</v>
      </c>
      <c s="6" t="s">
        <v>1415</v>
      </c>
      <c s="36" t="s">
        <v>97</v>
      </c>
      <c s="37">
        <v>134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1960</v>
      </c>
    </row>
    <row r="42" spans="1:5" ht="12.75">
      <c r="A42" t="s">
        <v>58</v>
      </c>
      <c r="E42" s="39" t="s">
        <v>384</v>
      </c>
    </row>
    <row r="43" spans="1:16" ht="12.75">
      <c r="A43" t="s">
        <v>49</v>
      </c>
      <c s="34" t="s">
        <v>94</v>
      </c>
      <c s="34" t="s">
        <v>1842</v>
      </c>
      <c s="35" t="s">
        <v>5</v>
      </c>
      <c s="6" t="s">
        <v>1843</v>
      </c>
      <c s="36" t="s">
        <v>97</v>
      </c>
      <c s="37">
        <v>50.25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1961</v>
      </c>
    </row>
    <row r="46" spans="1:5" ht="12.75">
      <c r="A46" t="s">
        <v>58</v>
      </c>
      <c r="E46" s="39" t="s">
        <v>384</v>
      </c>
    </row>
    <row r="47" spans="1:16" ht="12.75">
      <c r="A47" t="s">
        <v>49</v>
      </c>
      <c s="34" t="s">
        <v>100</v>
      </c>
      <c s="34" t="s">
        <v>1417</v>
      </c>
      <c s="35" t="s">
        <v>5</v>
      </c>
      <c s="6" t="s">
        <v>1418</v>
      </c>
      <c s="36" t="s">
        <v>53</v>
      </c>
      <c s="37">
        <v>1.675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1962</v>
      </c>
    </row>
    <row r="50" spans="1:5" ht="12.75">
      <c r="A50" t="s">
        <v>58</v>
      </c>
      <c r="E50" s="39" t="s">
        <v>384</v>
      </c>
    </row>
    <row r="51" spans="1:13" ht="12.75">
      <c r="A51" t="s">
        <v>46</v>
      </c>
      <c r="C51" s="31" t="s">
        <v>27</v>
      </c>
      <c r="E51" s="33" t="s">
        <v>1846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1847</v>
      </c>
      <c s="35" t="s">
        <v>5</v>
      </c>
      <c s="6" t="s">
        <v>1848</v>
      </c>
      <c s="36" t="s">
        <v>53</v>
      </c>
      <c s="37">
        <v>1.36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1963</v>
      </c>
    </row>
    <row r="55" spans="1:5" ht="12.75">
      <c r="A55" t="s">
        <v>58</v>
      </c>
      <c r="E55" s="39" t="s">
        <v>384</v>
      </c>
    </row>
    <row r="56" spans="1:13" ht="12.75">
      <c r="A56" t="s">
        <v>46</v>
      </c>
      <c r="C56" s="31" t="s">
        <v>70</v>
      </c>
      <c r="E56" s="33" t="s">
        <v>381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1577</v>
      </c>
      <c s="35" t="s">
        <v>5</v>
      </c>
      <c s="6" t="s">
        <v>1578</v>
      </c>
      <c s="36" t="s">
        <v>97</v>
      </c>
      <c s="37">
        <v>108.8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1964</v>
      </c>
    </row>
    <row r="60" spans="1:5" ht="12.75">
      <c r="A60" t="s">
        <v>58</v>
      </c>
      <c r="E60" s="39" t="s">
        <v>384</v>
      </c>
    </row>
    <row r="61" spans="1:16" ht="12.75">
      <c r="A61" t="s">
        <v>49</v>
      </c>
      <c s="34" t="s">
        <v>111</v>
      </c>
      <c s="34" t="s">
        <v>1852</v>
      </c>
      <c s="35" t="s">
        <v>5</v>
      </c>
      <c s="6" t="s">
        <v>1853</v>
      </c>
      <c s="36" t="s">
        <v>97</v>
      </c>
      <c s="37">
        <v>36.6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1965</v>
      </c>
    </row>
    <row r="64" spans="1:5" ht="12.75">
      <c r="A64" t="s">
        <v>58</v>
      </c>
      <c r="E64" s="39" t="s">
        <v>384</v>
      </c>
    </row>
    <row r="65" spans="1:16" ht="12.75">
      <c r="A65" t="s">
        <v>49</v>
      </c>
      <c s="34" t="s">
        <v>115</v>
      </c>
      <c s="34" t="s">
        <v>1855</v>
      </c>
      <c s="35" t="s">
        <v>5</v>
      </c>
      <c s="6" t="s">
        <v>1856</v>
      </c>
      <c s="36" t="s">
        <v>97</v>
      </c>
      <c s="37">
        <v>17.8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1966</v>
      </c>
    </row>
    <row r="68" spans="1:5" ht="12.75">
      <c r="A68" t="s">
        <v>58</v>
      </c>
      <c r="E68" s="39" t="s">
        <v>384</v>
      </c>
    </row>
    <row r="69" spans="1:13" ht="12.75">
      <c r="A69" t="s">
        <v>46</v>
      </c>
      <c r="C69" s="31" t="s">
        <v>94</v>
      </c>
      <c r="E69" s="33" t="s">
        <v>484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49</v>
      </c>
      <c s="34" t="s">
        <v>119</v>
      </c>
      <c s="34" t="s">
        <v>1858</v>
      </c>
      <c s="35" t="s">
        <v>5</v>
      </c>
      <c s="6" t="s">
        <v>1859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1860</v>
      </c>
    </row>
    <row r="73" spans="1:5" ht="12.75">
      <c r="A73" t="s">
        <v>58</v>
      </c>
      <c r="E73" s="39" t="s">
        <v>384</v>
      </c>
    </row>
    <row r="74" spans="1:16" ht="25.5">
      <c r="A74" t="s">
        <v>49</v>
      </c>
      <c s="34" t="s">
        <v>123</v>
      </c>
      <c s="34" t="s">
        <v>1967</v>
      </c>
      <c s="35" t="s">
        <v>5</v>
      </c>
      <c s="6" t="s">
        <v>1968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1969</v>
      </c>
    </row>
    <row r="77" spans="1:5" ht="12.75">
      <c r="A77" t="s">
        <v>58</v>
      </c>
      <c r="E77" s="39" t="s">
        <v>384</v>
      </c>
    </row>
    <row r="78" spans="1:16" ht="12.75">
      <c r="A78" t="s">
        <v>49</v>
      </c>
      <c s="34" t="s">
        <v>126</v>
      </c>
      <c s="34" t="s">
        <v>1653</v>
      </c>
      <c s="35" t="s">
        <v>5</v>
      </c>
      <c s="6" t="s">
        <v>1654</v>
      </c>
      <c s="36" t="s">
        <v>97</v>
      </c>
      <c s="37">
        <v>14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1970</v>
      </c>
    </row>
    <row r="81" spans="1:5" ht="12.75">
      <c r="A81" t="s">
        <v>58</v>
      </c>
      <c r="E81" s="39" t="s">
        <v>384</v>
      </c>
    </row>
    <row r="82" spans="1:16" ht="12.75">
      <c r="A82" t="s">
        <v>49</v>
      </c>
      <c s="34" t="s">
        <v>129</v>
      </c>
      <c s="34" t="s">
        <v>1865</v>
      </c>
      <c s="35" t="s">
        <v>5</v>
      </c>
      <c s="6" t="s">
        <v>1866</v>
      </c>
      <c s="36" t="s">
        <v>88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1971</v>
      </c>
    </row>
    <row r="85" spans="1:5" ht="12.75">
      <c r="A85" t="s">
        <v>58</v>
      </c>
      <c r="E85" s="39" t="s">
        <v>384</v>
      </c>
    </row>
    <row r="86" spans="1:16" ht="12.75">
      <c r="A86" t="s">
        <v>49</v>
      </c>
      <c s="34" t="s">
        <v>133</v>
      </c>
      <c s="34" t="s">
        <v>1972</v>
      </c>
      <c s="35" t="s">
        <v>5</v>
      </c>
      <c s="6" t="s">
        <v>1973</v>
      </c>
      <c s="36" t="s">
        <v>88</v>
      </c>
      <c s="37">
        <v>5.5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1974</v>
      </c>
    </row>
    <row r="89" spans="1:5" ht="12.75">
      <c r="A89" t="s">
        <v>58</v>
      </c>
      <c r="E89" s="39" t="s">
        <v>384</v>
      </c>
    </row>
    <row r="90" spans="1:16" ht="12.75">
      <c r="A90" t="s">
        <v>49</v>
      </c>
      <c s="34" t="s">
        <v>136</v>
      </c>
      <c s="34" t="s">
        <v>1941</v>
      </c>
      <c s="35" t="s">
        <v>5</v>
      </c>
      <c s="6" t="s">
        <v>1942</v>
      </c>
      <c s="36" t="s">
        <v>97</v>
      </c>
      <c s="37">
        <v>5.8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1943</v>
      </c>
    </row>
    <row r="93" spans="1:5" ht="12.75">
      <c r="A93" t="s">
        <v>58</v>
      </c>
      <c r="E93" s="39" t="s">
        <v>384</v>
      </c>
    </row>
    <row r="94" spans="1:16" ht="12.75">
      <c r="A94" t="s">
        <v>49</v>
      </c>
      <c s="34" t="s">
        <v>140</v>
      </c>
      <c s="34" t="s">
        <v>1794</v>
      </c>
      <c s="35" t="s">
        <v>5</v>
      </c>
      <c s="6" t="s">
        <v>1868</v>
      </c>
      <c s="36" t="s">
        <v>97</v>
      </c>
      <c s="37">
        <v>4.2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1975</v>
      </c>
    </row>
    <row r="97" spans="1:5" ht="12.75">
      <c r="A97" t="s">
        <v>58</v>
      </c>
      <c r="E97" s="39" t="s">
        <v>384</v>
      </c>
    </row>
    <row r="98" spans="1:13" ht="12.75">
      <c r="A98" t="s">
        <v>46</v>
      </c>
      <c r="C98" s="31" t="s">
        <v>1870</v>
      </c>
      <c r="E98" s="33" t="s">
        <v>248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49</v>
      </c>
      <c s="34" t="s">
        <v>144</v>
      </c>
      <c s="34" t="s">
        <v>808</v>
      </c>
      <c s="35" t="s">
        <v>809</v>
      </c>
      <c s="6" t="s">
        <v>1872</v>
      </c>
      <c s="36" t="s">
        <v>78</v>
      </c>
      <c s="37">
        <v>79.44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79</v>
      </c>
      <c>
        <f>(M99*21)/100</f>
      </c>
      <c t="s">
        <v>27</v>
      </c>
    </row>
    <row r="100" spans="1:5" ht="25.5">
      <c r="A100" s="35" t="s">
        <v>55</v>
      </c>
      <c r="E100" s="39" t="s">
        <v>80</v>
      </c>
    </row>
    <row r="101" spans="1:5" ht="25.5">
      <c r="A101" s="35" t="s">
        <v>56</v>
      </c>
      <c r="E101" s="40" t="s">
        <v>1976</v>
      </c>
    </row>
    <row r="102" spans="1:5" ht="140.25">
      <c r="A102" t="s">
        <v>58</v>
      </c>
      <c r="E102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1979</v>
      </c>
      <c r="E8" s="30" t="s">
        <v>1978</v>
      </c>
      <c r="J8" s="29">
        <f>0+J9+J14+J59+J68+J85+J102</f>
      </c>
      <c s="29">
        <f>0+K9+K14+K59+K68+K85+K102</f>
      </c>
      <c s="29">
        <f>0+L9+L14+L59+L68+L85+L102</f>
      </c>
      <c s="29">
        <f>0+M9+M14+M59+M68+M85+M102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1830</v>
      </c>
      <c s="35" t="s">
        <v>5</v>
      </c>
      <c s="6" t="s">
        <v>1831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1832</v>
      </c>
    </row>
    <row r="13" spans="1:5" ht="25.5">
      <c r="A13" t="s">
        <v>58</v>
      </c>
      <c r="E13" s="39" t="s">
        <v>1833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25.5">
      <c r="A15" t="s">
        <v>49</v>
      </c>
      <c s="34" t="s">
        <v>27</v>
      </c>
      <c s="34" t="s">
        <v>817</v>
      </c>
      <c s="35" t="s">
        <v>5</v>
      </c>
      <c s="6" t="s">
        <v>818</v>
      </c>
      <c s="36" t="s">
        <v>53</v>
      </c>
      <c s="37">
        <v>51.15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1980</v>
      </c>
    </row>
    <row r="18" spans="1:5" ht="12.75">
      <c r="A18" t="s">
        <v>58</v>
      </c>
      <c r="E18" s="39" t="s">
        <v>384</v>
      </c>
    </row>
    <row r="19" spans="1:16" ht="12.75">
      <c r="A19" t="s">
        <v>49</v>
      </c>
      <c s="34" t="s">
        <v>26</v>
      </c>
      <c s="34" t="s">
        <v>1981</v>
      </c>
      <c s="35" t="s">
        <v>5</v>
      </c>
      <c s="6" t="s">
        <v>1982</v>
      </c>
      <c s="36" t="s">
        <v>53</v>
      </c>
      <c s="37">
        <v>20.832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1983</v>
      </c>
    </row>
    <row r="22" spans="1:5" ht="12.75">
      <c r="A22" t="s">
        <v>58</v>
      </c>
      <c r="E22" s="39" t="s">
        <v>384</v>
      </c>
    </row>
    <row r="23" spans="1:16" ht="12.75">
      <c r="A23" t="s">
        <v>49</v>
      </c>
      <c s="34" t="s">
        <v>66</v>
      </c>
      <c s="34" t="s">
        <v>1879</v>
      </c>
      <c s="35" t="s">
        <v>5</v>
      </c>
      <c s="6" t="s">
        <v>1880</v>
      </c>
      <c s="36" t="s">
        <v>53</v>
      </c>
      <c s="37">
        <v>7.018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1984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619</v>
      </c>
      <c s="35" t="s">
        <v>5</v>
      </c>
      <c s="6" t="s">
        <v>620</v>
      </c>
      <c s="36" t="s">
        <v>53</v>
      </c>
      <c s="37">
        <v>16.5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1985</v>
      </c>
    </row>
    <row r="30" spans="1:5" ht="12.75">
      <c r="A30" t="s">
        <v>58</v>
      </c>
      <c r="E30" s="39" t="s">
        <v>384</v>
      </c>
    </row>
    <row r="31" spans="1:16" ht="12.75">
      <c r="A31" t="s">
        <v>49</v>
      </c>
      <c s="34" t="s">
        <v>74</v>
      </c>
      <c s="34" t="s">
        <v>636</v>
      </c>
      <c s="35" t="s">
        <v>5</v>
      </c>
      <c s="6" t="s">
        <v>637</v>
      </c>
      <c s="36" t="s">
        <v>97</v>
      </c>
      <c s="37">
        <v>150.84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1986</v>
      </c>
    </row>
    <row r="34" spans="1:5" ht="12.75">
      <c r="A34" t="s">
        <v>58</v>
      </c>
      <c r="E34" s="39" t="s">
        <v>384</v>
      </c>
    </row>
    <row r="35" spans="1:16" ht="12.75">
      <c r="A35" t="s">
        <v>49</v>
      </c>
      <c s="34" t="s">
        <v>85</v>
      </c>
      <c s="34" t="s">
        <v>639</v>
      </c>
      <c s="35" t="s">
        <v>5</v>
      </c>
      <c s="6" t="s">
        <v>640</v>
      </c>
      <c s="36" t="s">
        <v>97</v>
      </c>
      <c s="37">
        <v>104.16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1987</v>
      </c>
    </row>
    <row r="38" spans="1:5" ht="12.75">
      <c r="A38" t="s">
        <v>58</v>
      </c>
      <c r="E38" s="39" t="s">
        <v>384</v>
      </c>
    </row>
    <row r="39" spans="1:16" ht="12.75">
      <c r="A39" t="s">
        <v>49</v>
      </c>
      <c s="34" t="s">
        <v>90</v>
      </c>
      <c s="34" t="s">
        <v>1838</v>
      </c>
      <c s="35" t="s">
        <v>5</v>
      </c>
      <c s="6" t="s">
        <v>1839</v>
      </c>
      <c s="36" t="s">
        <v>97</v>
      </c>
      <c s="37">
        <v>104.16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1988</v>
      </c>
    </row>
    <row r="42" spans="1:5" ht="12.75">
      <c r="A42" t="s">
        <v>58</v>
      </c>
      <c r="E42" s="39" t="s">
        <v>384</v>
      </c>
    </row>
    <row r="43" spans="1:16" ht="12.75">
      <c r="A43" t="s">
        <v>49</v>
      </c>
      <c s="34" t="s">
        <v>94</v>
      </c>
      <c s="34" t="s">
        <v>1287</v>
      </c>
      <c s="35" t="s">
        <v>5</v>
      </c>
      <c s="6" t="s">
        <v>1288</v>
      </c>
      <c s="36" t="s">
        <v>97</v>
      </c>
      <c s="37">
        <v>104.16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1987</v>
      </c>
    </row>
    <row r="46" spans="1:5" ht="12.75">
      <c r="A46" t="s">
        <v>58</v>
      </c>
      <c r="E46" s="39" t="s">
        <v>384</v>
      </c>
    </row>
    <row r="47" spans="1:16" ht="12.75">
      <c r="A47" t="s">
        <v>49</v>
      </c>
      <c s="34" t="s">
        <v>100</v>
      </c>
      <c s="34" t="s">
        <v>1414</v>
      </c>
      <c s="35" t="s">
        <v>5</v>
      </c>
      <c s="6" t="s">
        <v>1415</v>
      </c>
      <c s="36" t="s">
        <v>97</v>
      </c>
      <c s="37">
        <v>416.64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1989</v>
      </c>
    </row>
    <row r="50" spans="1:5" ht="12.75">
      <c r="A50" t="s">
        <v>58</v>
      </c>
      <c r="E50" s="39" t="s">
        <v>384</v>
      </c>
    </row>
    <row r="51" spans="1:16" ht="12.75">
      <c r="A51" t="s">
        <v>49</v>
      </c>
      <c s="34" t="s">
        <v>104</v>
      </c>
      <c s="34" t="s">
        <v>1842</v>
      </c>
      <c s="35" t="s">
        <v>5</v>
      </c>
      <c s="6" t="s">
        <v>1843</v>
      </c>
      <c s="36" t="s">
        <v>97</v>
      </c>
      <c s="37">
        <v>156.24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1990</v>
      </c>
    </row>
    <row r="54" spans="1:5" ht="12.75">
      <c r="A54" t="s">
        <v>58</v>
      </c>
      <c r="E54" s="39" t="s">
        <v>384</v>
      </c>
    </row>
    <row r="55" spans="1:16" ht="12.75">
      <c r="A55" t="s">
        <v>49</v>
      </c>
      <c s="34" t="s">
        <v>107</v>
      </c>
      <c s="34" t="s">
        <v>1417</v>
      </c>
      <c s="35" t="s">
        <v>5</v>
      </c>
      <c s="6" t="s">
        <v>1418</v>
      </c>
      <c s="36" t="s">
        <v>53</v>
      </c>
      <c s="37">
        <v>5.208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1991</v>
      </c>
    </row>
    <row r="58" spans="1:5" ht="12.75">
      <c r="A58" t="s">
        <v>58</v>
      </c>
      <c r="E58" s="39" t="s">
        <v>384</v>
      </c>
    </row>
    <row r="59" spans="1:13" ht="12.75">
      <c r="A59" t="s">
        <v>46</v>
      </c>
      <c r="C59" s="31" t="s">
        <v>27</v>
      </c>
      <c r="E59" s="33" t="s">
        <v>1846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111</v>
      </c>
      <c s="34" t="s">
        <v>1847</v>
      </c>
      <c s="35" t="s">
        <v>5</v>
      </c>
      <c s="6" t="s">
        <v>1848</v>
      </c>
      <c s="36" t="s">
        <v>53</v>
      </c>
      <c s="37">
        <v>2.45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1992</v>
      </c>
    </row>
    <row r="63" spans="1:5" ht="12.75">
      <c r="A63" t="s">
        <v>58</v>
      </c>
      <c r="E63" s="39" t="s">
        <v>384</v>
      </c>
    </row>
    <row r="64" spans="1:16" ht="12.75">
      <c r="A64" t="s">
        <v>49</v>
      </c>
      <c s="34" t="s">
        <v>115</v>
      </c>
      <c s="34" t="s">
        <v>1993</v>
      </c>
      <c s="35" t="s">
        <v>5</v>
      </c>
      <c s="6" t="s">
        <v>1994</v>
      </c>
      <c s="36" t="s">
        <v>53</v>
      </c>
      <c s="37">
        <v>0.43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1995</v>
      </c>
    </row>
    <row r="67" spans="1:5" ht="369.75">
      <c r="A67" t="s">
        <v>58</v>
      </c>
      <c r="E67" s="39" t="s">
        <v>1996</v>
      </c>
    </row>
    <row r="68" spans="1:13" ht="12.75">
      <c r="A68" t="s">
        <v>46</v>
      </c>
      <c r="C68" s="31" t="s">
        <v>70</v>
      </c>
      <c r="E68" s="33" t="s">
        <v>381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849</v>
      </c>
      <c s="35" t="s">
        <v>5</v>
      </c>
      <c s="6" t="s">
        <v>850</v>
      </c>
      <c s="36" t="s">
        <v>53</v>
      </c>
      <c s="37">
        <v>37.61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1997</v>
      </c>
    </row>
    <row r="72" spans="1:5" ht="12.75">
      <c r="A72" t="s">
        <v>58</v>
      </c>
      <c r="E72" s="39" t="s">
        <v>384</v>
      </c>
    </row>
    <row r="73" spans="1:16" ht="12.75">
      <c r="A73" t="s">
        <v>49</v>
      </c>
      <c s="34" t="s">
        <v>123</v>
      </c>
      <c s="34" t="s">
        <v>1998</v>
      </c>
      <c s="35" t="s">
        <v>5</v>
      </c>
      <c s="6" t="s">
        <v>1999</v>
      </c>
      <c s="36" t="s">
        <v>97</v>
      </c>
      <c s="37">
        <v>81.84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2000</v>
      </c>
    </row>
    <row r="76" spans="1:5" ht="12.75">
      <c r="A76" t="s">
        <v>58</v>
      </c>
      <c r="E76" s="39" t="s">
        <v>384</v>
      </c>
    </row>
    <row r="77" spans="1:16" ht="12.75">
      <c r="A77" t="s">
        <v>49</v>
      </c>
      <c s="34" t="s">
        <v>126</v>
      </c>
      <c s="34" t="s">
        <v>1855</v>
      </c>
      <c s="35" t="s">
        <v>5</v>
      </c>
      <c s="6" t="s">
        <v>1856</v>
      </c>
      <c s="36" t="s">
        <v>97</v>
      </c>
      <c s="37">
        <v>25.5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2001</v>
      </c>
    </row>
    <row r="80" spans="1:5" ht="12.75">
      <c r="A80" t="s">
        <v>58</v>
      </c>
      <c r="E80" s="39" t="s">
        <v>384</v>
      </c>
    </row>
    <row r="81" spans="1:16" ht="12.75">
      <c r="A81" t="s">
        <v>49</v>
      </c>
      <c s="34" t="s">
        <v>129</v>
      </c>
      <c s="34" t="s">
        <v>1891</v>
      </c>
      <c s="35" t="s">
        <v>5</v>
      </c>
      <c s="6" t="s">
        <v>1892</v>
      </c>
      <c s="36" t="s">
        <v>97</v>
      </c>
      <c s="37">
        <v>81.84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2000</v>
      </c>
    </row>
    <row r="84" spans="1:5" ht="12.75">
      <c r="A84" t="s">
        <v>58</v>
      </c>
      <c r="E84" s="39" t="s">
        <v>384</v>
      </c>
    </row>
    <row r="85" spans="1:13" ht="12.75">
      <c r="A85" t="s">
        <v>46</v>
      </c>
      <c r="C85" s="31" t="s">
        <v>94</v>
      </c>
      <c r="E85" s="33" t="s">
        <v>484</v>
      </c>
      <c r="J85" s="32">
        <f>0</f>
      </c>
      <c s="32">
        <f>0</f>
      </c>
      <c s="32">
        <f>0+L86+L90+L94+L98</f>
      </c>
      <c s="32">
        <f>0+M86+M90+M94+M98</f>
      </c>
    </row>
    <row r="86" spans="1:16" ht="25.5">
      <c r="A86" t="s">
        <v>49</v>
      </c>
      <c s="34" t="s">
        <v>133</v>
      </c>
      <c s="34" t="s">
        <v>1858</v>
      </c>
      <c s="35" t="s">
        <v>5</v>
      </c>
      <c s="6" t="s">
        <v>1859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2002</v>
      </c>
    </row>
    <row r="89" spans="1:5" ht="12.75">
      <c r="A89" t="s">
        <v>58</v>
      </c>
      <c r="E89" s="39" t="s">
        <v>384</v>
      </c>
    </row>
    <row r="90" spans="1:16" ht="25.5">
      <c r="A90" t="s">
        <v>49</v>
      </c>
      <c s="34" t="s">
        <v>136</v>
      </c>
      <c s="34" t="s">
        <v>1861</v>
      </c>
      <c s="35" t="s">
        <v>5</v>
      </c>
      <c s="6" t="s">
        <v>1862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2002</v>
      </c>
    </row>
    <row r="93" spans="1:5" ht="12.75">
      <c r="A93" t="s">
        <v>58</v>
      </c>
      <c r="E93" s="39" t="s">
        <v>384</v>
      </c>
    </row>
    <row r="94" spans="1:16" ht="12.75">
      <c r="A94" t="s">
        <v>49</v>
      </c>
      <c s="34" t="s">
        <v>140</v>
      </c>
      <c s="34" t="s">
        <v>1653</v>
      </c>
      <c s="35" t="s">
        <v>5</v>
      </c>
      <c s="6" t="s">
        <v>1654</v>
      </c>
      <c s="36" t="s">
        <v>97</v>
      </c>
      <c s="37">
        <v>26.43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2003</v>
      </c>
    </row>
    <row r="97" spans="1:5" ht="12.75">
      <c r="A97" t="s">
        <v>58</v>
      </c>
      <c r="E97" s="39" t="s">
        <v>384</v>
      </c>
    </row>
    <row r="98" spans="1:16" ht="12.75">
      <c r="A98" t="s">
        <v>49</v>
      </c>
      <c s="34" t="s">
        <v>144</v>
      </c>
      <c s="34" t="s">
        <v>2004</v>
      </c>
      <c s="35" t="s">
        <v>5</v>
      </c>
      <c s="6" t="s">
        <v>2005</v>
      </c>
      <c s="36" t="s">
        <v>97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2006</v>
      </c>
    </row>
    <row r="101" spans="1:5" ht="12.75">
      <c r="A101" t="s">
        <v>58</v>
      </c>
      <c r="E101" s="39" t="s">
        <v>384</v>
      </c>
    </row>
    <row r="102" spans="1:13" ht="12.75">
      <c r="A102" t="s">
        <v>46</v>
      </c>
      <c r="C102" s="31" t="s">
        <v>1870</v>
      </c>
      <c r="E102" s="33" t="s">
        <v>248</v>
      </c>
      <c r="J102" s="32">
        <f>0</f>
      </c>
      <c s="32">
        <f>0</f>
      </c>
      <c s="32">
        <f>0+L103+L107</f>
      </c>
      <c s="32">
        <f>0+M103+M107</f>
      </c>
    </row>
    <row r="103" spans="1:16" ht="38.25">
      <c r="A103" t="s">
        <v>49</v>
      </c>
      <c s="34" t="s">
        <v>148</v>
      </c>
      <c s="34" t="s">
        <v>574</v>
      </c>
      <c s="35" t="s">
        <v>575</v>
      </c>
      <c s="6" t="s">
        <v>576</v>
      </c>
      <c s="36" t="s">
        <v>78</v>
      </c>
      <c s="37">
        <v>92.07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79</v>
      </c>
      <c>
        <f>(M103*21)/100</f>
      </c>
      <c t="s">
        <v>27</v>
      </c>
    </row>
    <row r="104" spans="1:5" ht="25.5">
      <c r="A104" s="35" t="s">
        <v>55</v>
      </c>
      <c r="E104" s="39" t="s">
        <v>2007</v>
      </c>
    </row>
    <row r="105" spans="1:5" ht="25.5">
      <c r="A105" s="35" t="s">
        <v>56</v>
      </c>
      <c r="E105" s="40" t="s">
        <v>2008</v>
      </c>
    </row>
    <row r="106" spans="1:5" ht="140.25">
      <c r="A106" t="s">
        <v>58</v>
      </c>
      <c r="E106" s="39" t="s">
        <v>253</v>
      </c>
    </row>
    <row r="107" spans="1:16" ht="38.25">
      <c r="A107" t="s">
        <v>49</v>
      </c>
      <c s="34" t="s">
        <v>152</v>
      </c>
      <c s="34" t="s">
        <v>249</v>
      </c>
      <c s="35" t="s">
        <v>250</v>
      </c>
      <c s="6" t="s">
        <v>251</v>
      </c>
      <c s="36" t="s">
        <v>78</v>
      </c>
      <c s="37">
        <v>3.5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25.5">
      <c r="A108" s="35" t="s">
        <v>55</v>
      </c>
      <c r="E108" s="39" t="s">
        <v>80</v>
      </c>
    </row>
    <row r="109" spans="1:5" ht="25.5">
      <c r="A109" s="35" t="s">
        <v>56</v>
      </c>
      <c r="E109" s="40" t="s">
        <v>2009</v>
      </c>
    </row>
    <row r="110" spans="1:5" ht="140.25">
      <c r="A110" t="s">
        <v>58</v>
      </c>
      <c r="E11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1607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1607</v>
      </c>
      <c r="E4" s="26" t="s">
        <v>1608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2012</v>
      </c>
      <c r="E8" s="30" t="s">
        <v>2011</v>
      </c>
      <c r="J8" s="29">
        <f>0+J9+J14+J63+J72+J89+J122</f>
      </c>
      <c s="29">
        <f>0+K9+K14+K63+K72+K89+K122</f>
      </c>
      <c s="29">
        <f>0+L9+L14+L63+L72+L89+L122</f>
      </c>
      <c s="29">
        <f>0+M9+M14+M63+M72+M89+M122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1830</v>
      </c>
      <c s="35" t="s">
        <v>5</v>
      </c>
      <c s="6" t="s">
        <v>1831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1832</v>
      </c>
    </row>
    <row r="13" spans="1:5" ht="25.5">
      <c r="A13" t="s">
        <v>58</v>
      </c>
      <c r="E13" s="39" t="s">
        <v>1833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0+L15+L19+L23+L27+L31+L35+L39+L43+L47+L51+L55+L59</f>
      </c>
      <c s="32">
        <f>0+M15+M19+M23+M27+M31+M35+M39+M43+M47+M51+M55+M59</f>
      </c>
    </row>
    <row r="15" spans="1:16" ht="25.5">
      <c r="A15" t="s">
        <v>49</v>
      </c>
      <c s="34" t="s">
        <v>27</v>
      </c>
      <c s="34" t="s">
        <v>817</v>
      </c>
      <c s="35" t="s">
        <v>5</v>
      </c>
      <c s="6" t="s">
        <v>818</v>
      </c>
      <c s="36" t="s">
        <v>53</v>
      </c>
      <c s="37">
        <v>38.08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2013</v>
      </c>
    </row>
    <row r="18" spans="1:5" ht="12.75">
      <c r="A18" t="s">
        <v>58</v>
      </c>
      <c r="E18" s="39" t="s">
        <v>384</v>
      </c>
    </row>
    <row r="19" spans="1:16" ht="12.75">
      <c r="A19" t="s">
        <v>49</v>
      </c>
      <c s="34" t="s">
        <v>26</v>
      </c>
      <c s="34" t="s">
        <v>1981</v>
      </c>
      <c s="35" t="s">
        <v>5</v>
      </c>
      <c s="6" t="s">
        <v>1982</v>
      </c>
      <c s="36" t="s">
        <v>53</v>
      </c>
      <c s="37">
        <v>8.738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2014</v>
      </c>
    </row>
    <row r="22" spans="1:5" ht="12.75">
      <c r="A22" t="s">
        <v>58</v>
      </c>
      <c r="E22" s="39" t="s">
        <v>384</v>
      </c>
    </row>
    <row r="23" spans="1:16" ht="12.75">
      <c r="A23" t="s">
        <v>49</v>
      </c>
      <c s="34" t="s">
        <v>66</v>
      </c>
      <c s="34" t="s">
        <v>1879</v>
      </c>
      <c s="35" t="s">
        <v>5</v>
      </c>
      <c s="6" t="s">
        <v>1880</v>
      </c>
      <c s="36" t="s">
        <v>53</v>
      </c>
      <c s="37">
        <v>8.622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2015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1539</v>
      </c>
      <c s="35" t="s">
        <v>5</v>
      </c>
      <c s="6" t="s">
        <v>1540</v>
      </c>
      <c s="36" t="s">
        <v>53</v>
      </c>
      <c s="37">
        <v>1.5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2016</v>
      </c>
    </row>
    <row r="30" spans="1:5" ht="12.75">
      <c r="A30" t="s">
        <v>58</v>
      </c>
      <c r="E30" s="39" t="s">
        <v>384</v>
      </c>
    </row>
    <row r="31" spans="1:16" ht="12.75">
      <c r="A31" t="s">
        <v>49</v>
      </c>
      <c s="34" t="s">
        <v>74</v>
      </c>
      <c s="34" t="s">
        <v>616</v>
      </c>
      <c s="35" t="s">
        <v>5</v>
      </c>
      <c s="6" t="s">
        <v>617</v>
      </c>
      <c s="36" t="s">
        <v>53</v>
      </c>
      <c s="37">
        <v>1.5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2017</v>
      </c>
    </row>
    <row r="34" spans="1:5" ht="12.75">
      <c r="A34" t="s">
        <v>58</v>
      </c>
      <c r="E34" s="39" t="s">
        <v>384</v>
      </c>
    </row>
    <row r="35" spans="1:16" ht="12.75">
      <c r="A35" t="s">
        <v>49</v>
      </c>
      <c s="34" t="s">
        <v>85</v>
      </c>
      <c s="34" t="s">
        <v>636</v>
      </c>
      <c s="35" t="s">
        <v>5</v>
      </c>
      <c s="6" t="s">
        <v>637</v>
      </c>
      <c s="36" t="s">
        <v>97</v>
      </c>
      <c s="37">
        <v>123.23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2018</v>
      </c>
    </row>
    <row r="38" spans="1:5" ht="12.75">
      <c r="A38" t="s">
        <v>58</v>
      </c>
      <c r="E38" s="39" t="s">
        <v>384</v>
      </c>
    </row>
    <row r="39" spans="1:16" ht="12.75">
      <c r="A39" t="s">
        <v>49</v>
      </c>
      <c s="34" t="s">
        <v>90</v>
      </c>
      <c s="34" t="s">
        <v>639</v>
      </c>
      <c s="35" t="s">
        <v>5</v>
      </c>
      <c s="6" t="s">
        <v>640</v>
      </c>
      <c s="36" t="s">
        <v>97</v>
      </c>
      <c s="37">
        <v>43.69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2019</v>
      </c>
    </row>
    <row r="42" spans="1:5" ht="12.75">
      <c r="A42" t="s">
        <v>58</v>
      </c>
      <c r="E42" s="39" t="s">
        <v>384</v>
      </c>
    </row>
    <row r="43" spans="1:16" ht="12.75">
      <c r="A43" t="s">
        <v>49</v>
      </c>
      <c s="34" t="s">
        <v>94</v>
      </c>
      <c s="34" t="s">
        <v>1838</v>
      </c>
      <c s="35" t="s">
        <v>5</v>
      </c>
      <c s="6" t="s">
        <v>1839</v>
      </c>
      <c s="36" t="s">
        <v>97</v>
      </c>
      <c s="37">
        <v>43.69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2020</v>
      </c>
    </row>
    <row r="46" spans="1:5" ht="12.75">
      <c r="A46" t="s">
        <v>58</v>
      </c>
      <c r="E46" s="39" t="s">
        <v>384</v>
      </c>
    </row>
    <row r="47" spans="1:16" ht="12.75">
      <c r="A47" t="s">
        <v>49</v>
      </c>
      <c s="34" t="s">
        <v>100</v>
      </c>
      <c s="34" t="s">
        <v>1287</v>
      </c>
      <c s="35" t="s">
        <v>5</v>
      </c>
      <c s="6" t="s">
        <v>1288</v>
      </c>
      <c s="36" t="s">
        <v>97</v>
      </c>
      <c s="37">
        <v>43.69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2019</v>
      </c>
    </row>
    <row r="50" spans="1:5" ht="12.75">
      <c r="A50" t="s">
        <v>58</v>
      </c>
      <c r="E50" s="39" t="s">
        <v>384</v>
      </c>
    </row>
    <row r="51" spans="1:16" ht="12.75">
      <c r="A51" t="s">
        <v>49</v>
      </c>
      <c s="34" t="s">
        <v>104</v>
      </c>
      <c s="34" t="s">
        <v>1414</v>
      </c>
      <c s="35" t="s">
        <v>5</v>
      </c>
      <c s="6" t="s">
        <v>1415</v>
      </c>
      <c s="36" t="s">
        <v>97</v>
      </c>
      <c s="37">
        <v>174.76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2021</v>
      </c>
    </row>
    <row r="54" spans="1:5" ht="12.75">
      <c r="A54" t="s">
        <v>58</v>
      </c>
      <c r="E54" s="39" t="s">
        <v>384</v>
      </c>
    </row>
    <row r="55" spans="1:16" ht="12.75">
      <c r="A55" t="s">
        <v>49</v>
      </c>
      <c s="34" t="s">
        <v>107</v>
      </c>
      <c s="34" t="s">
        <v>1842</v>
      </c>
      <c s="35" t="s">
        <v>5</v>
      </c>
      <c s="6" t="s">
        <v>1843</v>
      </c>
      <c s="36" t="s">
        <v>97</v>
      </c>
      <c s="37">
        <v>65.535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2022</v>
      </c>
    </row>
    <row r="58" spans="1:5" ht="12.75">
      <c r="A58" t="s">
        <v>58</v>
      </c>
      <c r="E58" s="39" t="s">
        <v>384</v>
      </c>
    </row>
    <row r="59" spans="1:16" ht="12.75">
      <c r="A59" t="s">
        <v>49</v>
      </c>
      <c s="34" t="s">
        <v>111</v>
      </c>
      <c s="34" t="s">
        <v>1417</v>
      </c>
      <c s="35" t="s">
        <v>5</v>
      </c>
      <c s="6" t="s">
        <v>1418</v>
      </c>
      <c s="36" t="s">
        <v>53</v>
      </c>
      <c s="37">
        <v>2.185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2023</v>
      </c>
    </row>
    <row r="62" spans="1:5" ht="12.75">
      <c r="A62" t="s">
        <v>58</v>
      </c>
      <c r="E62" s="39" t="s">
        <v>384</v>
      </c>
    </row>
    <row r="63" spans="1:13" ht="12.75">
      <c r="A63" t="s">
        <v>46</v>
      </c>
      <c r="C63" s="31" t="s">
        <v>27</v>
      </c>
      <c r="E63" s="33" t="s">
        <v>1846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1847</v>
      </c>
      <c s="35" t="s">
        <v>5</v>
      </c>
      <c s="6" t="s">
        <v>1848</v>
      </c>
      <c s="36" t="s">
        <v>53</v>
      </c>
      <c s="37">
        <v>4.9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2024</v>
      </c>
    </row>
    <row r="67" spans="1:5" ht="12.75">
      <c r="A67" t="s">
        <v>58</v>
      </c>
      <c r="E67" s="39" t="s">
        <v>384</v>
      </c>
    </row>
    <row r="68" spans="1:16" ht="12.75">
      <c r="A68" t="s">
        <v>49</v>
      </c>
      <c s="34" t="s">
        <v>119</v>
      </c>
      <c s="34" t="s">
        <v>1993</v>
      </c>
      <c s="35" t="s">
        <v>5</v>
      </c>
      <c s="6" t="s">
        <v>1994</v>
      </c>
      <c s="36" t="s">
        <v>53</v>
      </c>
      <c s="37">
        <v>0.87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2025</v>
      </c>
    </row>
    <row r="71" spans="1:5" ht="369.75">
      <c r="A71" t="s">
        <v>58</v>
      </c>
      <c r="E71" s="39" t="s">
        <v>1996</v>
      </c>
    </row>
    <row r="72" spans="1:13" ht="12.75">
      <c r="A72" t="s">
        <v>46</v>
      </c>
      <c r="C72" s="31" t="s">
        <v>70</v>
      </c>
      <c r="E72" s="33" t="s">
        <v>381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123</v>
      </c>
      <c s="34" t="s">
        <v>849</v>
      </c>
      <c s="35" t="s">
        <v>5</v>
      </c>
      <c s="6" t="s">
        <v>850</v>
      </c>
      <c s="36" t="s">
        <v>53</v>
      </c>
      <c s="37">
        <v>28.24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2026</v>
      </c>
    </row>
    <row r="76" spans="1:5" ht="12.75">
      <c r="A76" t="s">
        <v>58</v>
      </c>
      <c r="E76" s="39" t="s">
        <v>384</v>
      </c>
    </row>
    <row r="77" spans="1:16" ht="12.75">
      <c r="A77" t="s">
        <v>49</v>
      </c>
      <c s="34" t="s">
        <v>126</v>
      </c>
      <c s="34" t="s">
        <v>1852</v>
      </c>
      <c s="35" t="s">
        <v>5</v>
      </c>
      <c s="6" t="s">
        <v>1853</v>
      </c>
      <c s="36" t="s">
        <v>97</v>
      </c>
      <c s="37">
        <v>94.13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2027</v>
      </c>
    </row>
    <row r="80" spans="1:5" ht="12.75">
      <c r="A80" t="s">
        <v>58</v>
      </c>
      <c r="E80" s="39" t="s">
        <v>384</v>
      </c>
    </row>
    <row r="81" spans="1:16" ht="12.75">
      <c r="A81" t="s">
        <v>49</v>
      </c>
      <c s="34" t="s">
        <v>129</v>
      </c>
      <c s="34" t="s">
        <v>1855</v>
      </c>
      <c s="35" t="s">
        <v>5</v>
      </c>
      <c s="6" t="s">
        <v>1856</v>
      </c>
      <c s="36" t="s">
        <v>97</v>
      </c>
      <c s="37">
        <v>29.1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2028</v>
      </c>
    </row>
    <row r="84" spans="1:5" ht="12.75">
      <c r="A84" t="s">
        <v>58</v>
      </c>
      <c r="E84" s="39" t="s">
        <v>384</v>
      </c>
    </row>
    <row r="85" spans="1:16" ht="12.75">
      <c r="A85" t="s">
        <v>49</v>
      </c>
      <c s="34" t="s">
        <v>133</v>
      </c>
      <c s="34" t="s">
        <v>1891</v>
      </c>
      <c s="35" t="s">
        <v>5</v>
      </c>
      <c s="6" t="s">
        <v>1892</v>
      </c>
      <c s="36" t="s">
        <v>97</v>
      </c>
      <c s="37">
        <v>94.13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2027</v>
      </c>
    </row>
    <row r="88" spans="1:5" ht="12.75">
      <c r="A88" t="s">
        <v>58</v>
      </c>
      <c r="E88" s="39" t="s">
        <v>384</v>
      </c>
    </row>
    <row r="89" spans="1:13" ht="12.75">
      <c r="A89" t="s">
        <v>46</v>
      </c>
      <c r="C89" s="31" t="s">
        <v>94</v>
      </c>
      <c r="E89" s="33" t="s">
        <v>484</v>
      </c>
      <c r="J89" s="32">
        <f>0</f>
      </c>
      <c s="32">
        <f>0</f>
      </c>
      <c s="32">
        <f>0+L90+L94+L98+L102+L106+L110+L114+L118</f>
      </c>
      <c s="32">
        <f>0+M90+M94+M98+M102+M106+M110+M114+M118</f>
      </c>
    </row>
    <row r="90" spans="1:16" ht="25.5">
      <c r="A90" t="s">
        <v>49</v>
      </c>
      <c s="34" t="s">
        <v>136</v>
      </c>
      <c s="34" t="s">
        <v>1858</v>
      </c>
      <c s="35" t="s">
        <v>5</v>
      </c>
      <c s="6" t="s">
        <v>1859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2029</v>
      </c>
    </row>
    <row r="93" spans="1:5" ht="12.75">
      <c r="A93" t="s">
        <v>58</v>
      </c>
      <c r="E93" s="39" t="s">
        <v>384</v>
      </c>
    </row>
    <row r="94" spans="1:16" ht="25.5">
      <c r="A94" t="s">
        <v>49</v>
      </c>
      <c s="34" t="s">
        <v>140</v>
      </c>
      <c s="34" t="s">
        <v>1861</v>
      </c>
      <c s="35" t="s">
        <v>5</v>
      </c>
      <c s="6" t="s">
        <v>1862</v>
      </c>
      <c s="36" t="s">
        <v>110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2030</v>
      </c>
    </row>
    <row r="97" spans="1:5" ht="12.75">
      <c r="A97" t="s">
        <v>58</v>
      </c>
      <c r="E97" s="39" t="s">
        <v>384</v>
      </c>
    </row>
    <row r="98" spans="1:16" ht="12.75">
      <c r="A98" t="s">
        <v>49</v>
      </c>
      <c s="34" t="s">
        <v>144</v>
      </c>
      <c s="34" t="s">
        <v>1653</v>
      </c>
      <c s="35" t="s">
        <v>5</v>
      </c>
      <c s="6" t="s">
        <v>1654</v>
      </c>
      <c s="36" t="s">
        <v>97</v>
      </c>
      <c s="37">
        <v>26.5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2031</v>
      </c>
    </row>
    <row r="101" spans="1:5" ht="12.75">
      <c r="A101" t="s">
        <v>58</v>
      </c>
      <c r="E101" s="39" t="s">
        <v>384</v>
      </c>
    </row>
    <row r="102" spans="1:16" ht="12.75">
      <c r="A102" t="s">
        <v>49</v>
      </c>
      <c s="34" t="s">
        <v>148</v>
      </c>
      <c s="34" t="s">
        <v>2032</v>
      </c>
      <c s="35" t="s">
        <v>5</v>
      </c>
      <c s="6" t="s">
        <v>2033</v>
      </c>
      <c s="36" t="s">
        <v>97</v>
      </c>
      <c s="37">
        <v>27.7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2034</v>
      </c>
    </row>
    <row r="105" spans="1:5" ht="12.75">
      <c r="A105" t="s">
        <v>58</v>
      </c>
      <c r="E105" s="39" t="s">
        <v>384</v>
      </c>
    </row>
    <row r="106" spans="1:16" ht="25.5">
      <c r="A106" t="s">
        <v>49</v>
      </c>
      <c s="34" t="s">
        <v>152</v>
      </c>
      <c s="34" t="s">
        <v>1939</v>
      </c>
      <c s="35" t="s">
        <v>5</v>
      </c>
      <c s="6" t="s">
        <v>1940</v>
      </c>
      <c s="36" t="s">
        <v>88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2035</v>
      </c>
    </row>
    <row r="109" spans="1:5" ht="12.75">
      <c r="A109" t="s">
        <v>58</v>
      </c>
      <c r="E109" s="39" t="s">
        <v>384</v>
      </c>
    </row>
    <row r="110" spans="1:16" ht="12.75">
      <c r="A110" t="s">
        <v>49</v>
      </c>
      <c s="34" t="s">
        <v>156</v>
      </c>
      <c s="34" t="s">
        <v>2036</v>
      </c>
      <c s="35" t="s">
        <v>5</v>
      </c>
      <c s="6" t="s">
        <v>2037</v>
      </c>
      <c s="36" t="s">
        <v>88</v>
      </c>
      <c s="37">
        <v>4.3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2038</v>
      </c>
    </row>
    <row r="113" spans="1:5" ht="12.75">
      <c r="A113" t="s">
        <v>58</v>
      </c>
      <c r="E113" s="39" t="s">
        <v>384</v>
      </c>
    </row>
    <row r="114" spans="1:16" ht="12.75">
      <c r="A114" t="s">
        <v>49</v>
      </c>
      <c s="34" t="s">
        <v>159</v>
      </c>
      <c s="34" t="s">
        <v>2004</v>
      </c>
      <c s="35" t="s">
        <v>5</v>
      </c>
      <c s="6" t="s">
        <v>2005</v>
      </c>
      <c s="36" t="s">
        <v>97</v>
      </c>
      <c s="37">
        <v>12.5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38.25">
      <c r="A116" s="35" t="s">
        <v>56</v>
      </c>
      <c r="E116" s="40" t="s">
        <v>2039</v>
      </c>
    </row>
    <row r="117" spans="1:5" ht="25.5">
      <c r="A117" t="s">
        <v>58</v>
      </c>
      <c r="E117" s="39" t="s">
        <v>2040</v>
      </c>
    </row>
    <row r="118" spans="1:16" ht="12.75">
      <c r="A118" t="s">
        <v>49</v>
      </c>
      <c s="34" t="s">
        <v>163</v>
      </c>
      <c s="34" t="s">
        <v>2041</v>
      </c>
      <c s="35" t="s">
        <v>5</v>
      </c>
      <c s="6" t="s">
        <v>2042</v>
      </c>
      <c s="36" t="s">
        <v>88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2043</v>
      </c>
    </row>
    <row r="121" spans="1:5" ht="12.75">
      <c r="A121" t="s">
        <v>58</v>
      </c>
      <c r="E121" s="39" t="s">
        <v>384</v>
      </c>
    </row>
    <row r="122" spans="1:13" ht="12.75">
      <c r="A122" t="s">
        <v>46</v>
      </c>
      <c r="C122" s="31" t="s">
        <v>1870</v>
      </c>
      <c r="E122" s="33" t="s">
        <v>248</v>
      </c>
      <c r="J122" s="32">
        <f>0</f>
      </c>
      <c s="32">
        <f>0</f>
      </c>
      <c s="32">
        <f>0+L123+L127</f>
      </c>
      <c s="32">
        <f>0+M123+M127</f>
      </c>
    </row>
    <row r="123" spans="1:16" ht="38.25">
      <c r="A123" t="s">
        <v>49</v>
      </c>
      <c s="34" t="s">
        <v>167</v>
      </c>
      <c s="34" t="s">
        <v>574</v>
      </c>
      <c s="35" t="s">
        <v>575</v>
      </c>
      <c s="6" t="s">
        <v>576</v>
      </c>
      <c s="36" t="s">
        <v>78</v>
      </c>
      <c s="37">
        <v>77.23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2044</v>
      </c>
    </row>
    <row r="125" spans="1:5" ht="25.5">
      <c r="A125" s="35" t="s">
        <v>56</v>
      </c>
      <c r="E125" s="40" t="s">
        <v>2045</v>
      </c>
    </row>
    <row r="126" spans="1:5" ht="153">
      <c r="A126" t="s">
        <v>58</v>
      </c>
      <c r="E126" s="39" t="s">
        <v>2046</v>
      </c>
    </row>
    <row r="127" spans="1:16" ht="38.25">
      <c r="A127" t="s">
        <v>49</v>
      </c>
      <c s="34" t="s">
        <v>171</v>
      </c>
      <c s="34" t="s">
        <v>275</v>
      </c>
      <c s="35" t="s">
        <v>276</v>
      </c>
      <c s="6" t="s">
        <v>277</v>
      </c>
      <c s="36" t="s">
        <v>78</v>
      </c>
      <c s="37">
        <v>0.32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2047</v>
      </c>
    </row>
    <row r="130" spans="1:5" ht="140.25">
      <c r="A130" t="s">
        <v>58</v>
      </c>
      <c r="E13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2052</v>
      </c>
      <c r="E8" s="30" t="s">
        <v>2051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2053</v>
      </c>
      <c r="E9" s="33" t="s">
        <v>2054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2055</v>
      </c>
      <c s="35" t="s">
        <v>5</v>
      </c>
      <c s="6" t="s">
        <v>2056</v>
      </c>
      <c s="36" t="s">
        <v>78</v>
      </c>
      <c s="37">
        <v>1.648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2057</v>
      </c>
    </row>
    <row r="13" spans="1:5" ht="63.75">
      <c r="A13" t="s">
        <v>58</v>
      </c>
      <c r="E13" s="39" t="s">
        <v>2058</v>
      </c>
    </row>
    <row r="14" spans="1:13" ht="12.75">
      <c r="A14" t="s">
        <v>46</v>
      </c>
      <c r="C14" s="31" t="s">
        <v>793</v>
      </c>
      <c r="E14" s="33" t="s">
        <v>2059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2060</v>
      </c>
      <c s="35" t="s">
        <v>5</v>
      </c>
      <c s="6" t="s">
        <v>2061</v>
      </c>
      <c s="36" t="s">
        <v>78</v>
      </c>
      <c s="37">
        <v>1.648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2062</v>
      </c>
    </row>
    <row r="18" spans="1:5" ht="38.25">
      <c r="A18" t="s">
        <v>58</v>
      </c>
      <c r="E18" s="39" t="s">
        <v>2063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2066</v>
      </c>
      <c r="E8" s="30" t="s">
        <v>2065</v>
      </c>
      <c r="J8" s="29">
        <f>0+J9+J18+J35+J44+J53+J66+J83+J88+J137+J146+J163+J168+J201</f>
      </c>
      <c s="29">
        <f>0+K9+K18+K35+K44+K53+K66+K83+K88+K137+K146+K163+K168+K201</f>
      </c>
      <c s="29">
        <f>0+L9+L18+L35+L44+L53+L66+L83+L88+L137+L146+L163+L168+L201</f>
      </c>
      <c s="29">
        <f>0+M9+M18+M35+M44+M53+M66+M83+M88+M137+M146+M163+M168+M201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2067</v>
      </c>
      <c s="35" t="s">
        <v>5</v>
      </c>
      <c s="6" t="s">
        <v>2068</v>
      </c>
      <c s="36" t="s">
        <v>53</v>
      </c>
      <c s="37">
        <v>370.384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2069</v>
      </c>
    </row>
    <row r="13" spans="1:5" ht="318.75">
      <c r="A13" t="s">
        <v>58</v>
      </c>
      <c r="E13" s="39" t="s">
        <v>2070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800.51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2074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574</v>
      </c>
      <c s="35" t="s">
        <v>575</v>
      </c>
      <c s="6" t="s">
        <v>576</v>
      </c>
      <c s="36" t="s">
        <v>78</v>
      </c>
      <c s="37">
        <v>671.962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2076</v>
      </c>
    </row>
    <row r="22" spans="1:5" ht="153">
      <c r="A22" t="s">
        <v>58</v>
      </c>
      <c r="E22" s="39" t="s">
        <v>2077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6.297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2078</v>
      </c>
    </row>
    <row r="26" spans="1:5" ht="140.25">
      <c r="A26" t="s">
        <v>58</v>
      </c>
      <c r="E26" s="39" t="s">
        <v>2079</v>
      </c>
    </row>
    <row r="27" spans="1:16" ht="38.25">
      <c r="A27" t="s">
        <v>49</v>
      </c>
      <c s="34" t="s">
        <v>70</v>
      </c>
      <c s="34" t="s">
        <v>808</v>
      </c>
      <c s="35" t="s">
        <v>809</v>
      </c>
      <c s="6" t="s">
        <v>1872</v>
      </c>
      <c s="36" t="s">
        <v>78</v>
      </c>
      <c s="37">
        <v>16.872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2080</v>
      </c>
    </row>
    <row r="30" spans="1:5" ht="153">
      <c r="A30" t="s">
        <v>58</v>
      </c>
      <c r="E30" s="39" t="s">
        <v>2077</v>
      </c>
    </row>
    <row r="31" spans="1:16" ht="38.25">
      <c r="A31" t="s">
        <v>49</v>
      </c>
      <c s="34" t="s">
        <v>74</v>
      </c>
      <c s="34" t="s">
        <v>2081</v>
      </c>
      <c s="35" t="s">
        <v>2082</v>
      </c>
      <c s="6" t="s">
        <v>2083</v>
      </c>
      <c s="36" t="s">
        <v>78</v>
      </c>
      <c s="37">
        <v>0.196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2084</v>
      </c>
    </row>
    <row r="34" spans="1:5" ht="153">
      <c r="A34" t="s">
        <v>58</v>
      </c>
      <c r="E34" s="39" t="s">
        <v>2077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2085</v>
      </c>
      <c s="35" t="s">
        <v>5</v>
      </c>
      <c s="6" t="s">
        <v>2086</v>
      </c>
      <c s="36" t="s">
        <v>53</v>
      </c>
      <c s="37">
        <v>2.928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2087</v>
      </c>
    </row>
    <row r="39" spans="1:5" ht="318.75">
      <c r="A39" t="s">
        <v>58</v>
      </c>
      <c r="E39" s="39" t="s">
        <v>2070</v>
      </c>
    </row>
    <row r="40" spans="1:16" ht="12.75">
      <c r="A40" t="s">
        <v>49</v>
      </c>
      <c s="34" t="s">
        <v>90</v>
      </c>
      <c s="34" t="s">
        <v>838</v>
      </c>
      <c s="35" t="s">
        <v>5</v>
      </c>
      <c s="6" t="s">
        <v>839</v>
      </c>
      <c s="36" t="s">
        <v>53</v>
      </c>
      <c s="37">
        <v>373.312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2088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1547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94</v>
      </c>
      <c s="34" t="s">
        <v>2089</v>
      </c>
      <c s="35" t="s">
        <v>5</v>
      </c>
      <c s="6" t="s">
        <v>2090</v>
      </c>
      <c s="36" t="s">
        <v>88</v>
      </c>
      <c s="37">
        <v>265.8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76.5">
      <c r="A47" s="35" t="s">
        <v>56</v>
      </c>
      <c r="E47" s="40" t="s">
        <v>2091</v>
      </c>
    </row>
    <row r="48" spans="1:5" ht="63.75">
      <c r="A48" t="s">
        <v>58</v>
      </c>
      <c r="E48" s="39" t="s">
        <v>2092</v>
      </c>
    </row>
    <row r="49" spans="1:16" ht="12.75">
      <c r="A49" t="s">
        <v>49</v>
      </c>
      <c s="34" t="s">
        <v>100</v>
      </c>
      <c s="34" t="s">
        <v>2093</v>
      </c>
      <c s="35" t="s">
        <v>5</v>
      </c>
      <c s="6" t="s">
        <v>2094</v>
      </c>
      <c s="36" t="s">
        <v>53</v>
      </c>
      <c s="37">
        <v>36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2095</v>
      </c>
    </row>
    <row r="52" spans="1:5" ht="76.5">
      <c r="A52" t="s">
        <v>58</v>
      </c>
      <c r="E52" s="39" t="s">
        <v>2096</v>
      </c>
    </row>
    <row r="53" spans="1:13" ht="12.75">
      <c r="A53" t="s">
        <v>46</v>
      </c>
      <c r="C53" s="31" t="s">
        <v>136</v>
      </c>
      <c r="E53" s="33" t="s">
        <v>1547</v>
      </c>
      <c r="J53" s="32">
        <f>0</f>
      </c>
      <c s="32">
        <f>0</f>
      </c>
      <c s="32">
        <f>0+L54+L58+L62</f>
      </c>
      <c s="32">
        <f>0+M54+M58+M62</f>
      </c>
    </row>
    <row r="54" spans="1:16" ht="12.75">
      <c r="A54" t="s">
        <v>49</v>
      </c>
      <c s="34" t="s">
        <v>104</v>
      </c>
      <c s="34" t="s">
        <v>2097</v>
      </c>
      <c s="35" t="s">
        <v>5</v>
      </c>
      <c s="6" t="s">
        <v>2098</v>
      </c>
      <c s="36" t="s">
        <v>53</v>
      </c>
      <c s="37">
        <v>3.704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2099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1993</v>
      </c>
      <c s="35" t="s">
        <v>5</v>
      </c>
      <c s="6" t="s">
        <v>1994</v>
      </c>
      <c s="36" t="s">
        <v>53</v>
      </c>
      <c s="37">
        <v>7.041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76.5">
      <c r="A60" s="35" t="s">
        <v>56</v>
      </c>
      <c r="E60" s="40" t="s">
        <v>2100</v>
      </c>
    </row>
    <row r="61" spans="1:5" ht="369.75">
      <c r="A61" t="s">
        <v>58</v>
      </c>
      <c r="E61" s="39" t="s">
        <v>2101</v>
      </c>
    </row>
    <row r="62" spans="1:16" ht="12.75">
      <c r="A62" t="s">
        <v>49</v>
      </c>
      <c s="34" t="s">
        <v>111</v>
      </c>
      <c s="34" t="s">
        <v>2102</v>
      </c>
      <c s="35" t="s">
        <v>5</v>
      </c>
      <c s="6" t="s">
        <v>2103</v>
      </c>
      <c s="36" t="s">
        <v>97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2104</v>
      </c>
    </row>
    <row r="65" spans="1:5" ht="12.75">
      <c r="A65" t="s">
        <v>58</v>
      </c>
      <c r="E65" s="39" t="s">
        <v>284</v>
      </c>
    </row>
    <row r="66" spans="1:13" ht="12.75">
      <c r="A66" t="s">
        <v>46</v>
      </c>
      <c r="C66" s="31" t="s">
        <v>175</v>
      </c>
      <c r="E66" s="33" t="s">
        <v>1555</v>
      </c>
      <c r="J66" s="32">
        <f>0</f>
      </c>
      <c s="32">
        <f>0</f>
      </c>
      <c s="32">
        <f>0+L67+L71+L75+L79</f>
      </c>
      <c s="32">
        <f>0+M67+M71+M75+M79</f>
      </c>
    </row>
    <row r="67" spans="1:16" ht="12.75">
      <c r="A67" t="s">
        <v>49</v>
      </c>
      <c s="34" t="s">
        <v>115</v>
      </c>
      <c s="34" t="s">
        <v>2105</v>
      </c>
      <c s="35" t="s">
        <v>5</v>
      </c>
      <c s="6" t="s">
        <v>2106</v>
      </c>
      <c s="36" t="s">
        <v>53</v>
      </c>
      <c s="37">
        <v>2.808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2107</v>
      </c>
    </row>
    <row r="70" spans="1:5" ht="382.5">
      <c r="A70" t="s">
        <v>58</v>
      </c>
      <c r="E70" s="39" t="s">
        <v>2108</v>
      </c>
    </row>
    <row r="71" spans="1:16" ht="12.75">
      <c r="A71" t="s">
        <v>49</v>
      </c>
      <c s="34" t="s">
        <v>119</v>
      </c>
      <c s="34" t="s">
        <v>2109</v>
      </c>
      <c s="35" t="s">
        <v>5</v>
      </c>
      <c s="6" t="s">
        <v>2110</v>
      </c>
      <c s="36" t="s">
        <v>78</v>
      </c>
      <c s="37">
        <v>0.28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2111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2112</v>
      </c>
      <c s="35" t="s">
        <v>5</v>
      </c>
      <c s="6" t="s">
        <v>2113</v>
      </c>
      <c s="36" t="s">
        <v>53</v>
      </c>
      <c s="37">
        <v>6.89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2114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2115</v>
      </c>
      <c s="35" t="s">
        <v>5</v>
      </c>
      <c s="6" t="s">
        <v>2116</v>
      </c>
      <c s="36" t="s">
        <v>53</v>
      </c>
      <c s="37">
        <v>9.473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2117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66</v>
      </c>
      <c r="E83" s="33" t="s">
        <v>1567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2118</v>
      </c>
      <c s="35" t="s">
        <v>5</v>
      </c>
      <c s="6" t="s">
        <v>2119</v>
      </c>
      <c s="36" t="s">
        <v>53</v>
      </c>
      <c s="37">
        <v>239.947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02">
      <c r="A86" s="35" t="s">
        <v>56</v>
      </c>
      <c r="E86" s="40" t="s">
        <v>2120</v>
      </c>
    </row>
    <row r="87" spans="1:5" ht="38.25">
      <c r="A87" t="s">
        <v>58</v>
      </c>
      <c r="E87" s="39" t="s">
        <v>2121</v>
      </c>
    </row>
    <row r="88" spans="1:13" ht="12.75">
      <c r="A88" t="s">
        <v>46</v>
      </c>
      <c r="C88" s="31" t="s">
        <v>211</v>
      </c>
      <c r="E88" s="33" t="s">
        <v>1567</v>
      </c>
      <c r="J88" s="32">
        <f>0</f>
      </c>
      <c s="32">
        <f>0</f>
      </c>
      <c s="32">
        <f>0+L89+L93+L97+L101+L105+L109+L113+L117+L121+L125+L129+L133</f>
      </c>
      <c s="32">
        <f>0+M89+M93+M97+M101+M105+M109+M113+M117+M121+M125+M129+M133</f>
      </c>
    </row>
    <row r="89" spans="1:16" ht="12.75">
      <c r="A89" t="s">
        <v>49</v>
      </c>
      <c s="34" t="s">
        <v>133</v>
      </c>
      <c s="34" t="s">
        <v>2122</v>
      </c>
      <c s="35" t="s">
        <v>5</v>
      </c>
      <c s="6" t="s">
        <v>2123</v>
      </c>
      <c s="36" t="s">
        <v>53</v>
      </c>
      <c s="37">
        <v>37.373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2124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136</v>
      </c>
      <c s="34" t="s">
        <v>2125</v>
      </c>
      <c s="35" t="s">
        <v>5</v>
      </c>
      <c s="6" t="s">
        <v>2126</v>
      </c>
      <c s="36" t="s">
        <v>78</v>
      </c>
      <c s="37">
        <v>5.303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2127</v>
      </c>
    </row>
    <row r="96" spans="1:5" ht="12.75">
      <c r="A96" t="s">
        <v>58</v>
      </c>
      <c r="E96" s="39" t="s">
        <v>284</v>
      </c>
    </row>
    <row r="97" spans="1:16" ht="12.75">
      <c r="A97" t="s">
        <v>49</v>
      </c>
      <c s="34" t="s">
        <v>140</v>
      </c>
      <c s="34" t="s">
        <v>1629</v>
      </c>
      <c s="35" t="s">
        <v>5</v>
      </c>
      <c s="6" t="s">
        <v>1630</v>
      </c>
      <c s="36" t="s">
        <v>53</v>
      </c>
      <c s="37">
        <v>5.237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2128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670</v>
      </c>
      <c s="35" t="s">
        <v>5</v>
      </c>
      <c s="6" t="s">
        <v>671</v>
      </c>
      <c s="36" t="s">
        <v>53</v>
      </c>
      <c s="37">
        <v>4.842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2129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1633</v>
      </c>
      <c s="35" t="s">
        <v>5</v>
      </c>
      <c s="6" t="s">
        <v>1634</v>
      </c>
      <c s="36" t="s">
        <v>53</v>
      </c>
      <c s="37">
        <v>10.317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51">
      <c r="A107" s="35" t="s">
        <v>56</v>
      </c>
      <c r="E107" s="40" t="s">
        <v>2130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2131</v>
      </c>
      <c s="35" t="s">
        <v>5</v>
      </c>
      <c s="6" t="s">
        <v>2132</v>
      </c>
      <c s="36" t="s">
        <v>53</v>
      </c>
      <c s="37">
        <v>17.778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2133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2134</v>
      </c>
      <c s="35" t="s">
        <v>5</v>
      </c>
      <c s="6" t="s">
        <v>2135</v>
      </c>
      <c s="36" t="s">
        <v>78</v>
      </c>
      <c s="37">
        <v>1.47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2136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2137</v>
      </c>
      <c s="35" t="s">
        <v>5</v>
      </c>
      <c s="6" t="s">
        <v>2138</v>
      </c>
      <c s="36" t="s">
        <v>53</v>
      </c>
      <c s="37">
        <v>46.474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2139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2140</v>
      </c>
      <c s="35" t="s">
        <v>5</v>
      </c>
      <c s="6" t="s">
        <v>2141</v>
      </c>
      <c s="36" t="s">
        <v>53</v>
      </c>
      <c s="37">
        <v>6.777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63.75">
      <c r="A123" s="35" t="s">
        <v>56</v>
      </c>
      <c r="E123" s="40" t="s">
        <v>2142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2143</v>
      </c>
      <c s="35" t="s">
        <v>5</v>
      </c>
      <c s="6" t="s">
        <v>2144</v>
      </c>
      <c s="36" t="s">
        <v>78</v>
      </c>
      <c s="37">
        <v>0.322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89.25">
      <c r="A127" s="35" t="s">
        <v>56</v>
      </c>
      <c r="E127" s="40" t="s">
        <v>2145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683</v>
      </c>
      <c s="35" t="s">
        <v>5</v>
      </c>
      <c s="6" t="s">
        <v>684</v>
      </c>
      <c s="36" t="s">
        <v>53</v>
      </c>
      <c s="37">
        <v>6.905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2146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2147</v>
      </c>
      <c s="35" t="s">
        <v>5</v>
      </c>
      <c s="6" t="s">
        <v>2148</v>
      </c>
      <c s="36" t="s">
        <v>53</v>
      </c>
      <c s="37">
        <v>6.851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2149</v>
      </c>
    </row>
    <row r="136" spans="1:5" ht="12.75">
      <c r="A136" t="s">
        <v>58</v>
      </c>
      <c r="E136" s="39" t="s">
        <v>284</v>
      </c>
    </row>
    <row r="137" spans="1:13" ht="12.75">
      <c r="A137" t="s">
        <v>46</v>
      </c>
      <c r="C137" s="31" t="s">
        <v>759</v>
      </c>
      <c r="E137" s="33" t="s">
        <v>2150</v>
      </c>
      <c r="J137" s="32">
        <f>0</f>
      </c>
      <c s="32">
        <f>0</f>
      </c>
      <c s="32">
        <f>0+L138+L142</f>
      </c>
      <c s="32">
        <f>0+M138+M142</f>
      </c>
    </row>
    <row r="138" spans="1:16" ht="12.75">
      <c r="A138" t="s">
        <v>49</v>
      </c>
      <c s="34" t="s">
        <v>179</v>
      </c>
      <c s="34" t="s">
        <v>2151</v>
      </c>
      <c s="35" t="s">
        <v>5</v>
      </c>
      <c s="6" t="s">
        <v>2152</v>
      </c>
      <c s="36" t="s">
        <v>97</v>
      </c>
      <c s="37">
        <v>17.622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2153</v>
      </c>
    </row>
    <row r="141" spans="1:5" ht="12.75">
      <c r="A141" t="s">
        <v>58</v>
      </c>
      <c r="E141" s="39" t="s">
        <v>284</v>
      </c>
    </row>
    <row r="142" spans="1:16" ht="12.75">
      <c r="A142" t="s">
        <v>49</v>
      </c>
      <c s="34" t="s">
        <v>183</v>
      </c>
      <c s="34" t="s">
        <v>2154</v>
      </c>
      <c s="35" t="s">
        <v>5</v>
      </c>
      <c s="6" t="s">
        <v>2155</v>
      </c>
      <c s="36" t="s">
        <v>97</v>
      </c>
      <c s="37">
        <v>369.239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2156</v>
      </c>
    </row>
    <row r="145" spans="1:5" ht="12.75">
      <c r="A145" t="s">
        <v>58</v>
      </c>
      <c r="E145" s="39" t="s">
        <v>284</v>
      </c>
    </row>
    <row r="146" spans="1:13" ht="12.75">
      <c r="A146" t="s">
        <v>46</v>
      </c>
      <c r="C146" s="31" t="s">
        <v>2157</v>
      </c>
      <c r="E146" s="33" t="s">
        <v>2158</v>
      </c>
      <c r="J146" s="32">
        <f>0</f>
      </c>
      <c s="32">
        <f>0</f>
      </c>
      <c s="32">
        <f>0+L147+L151+L155+L159</f>
      </c>
      <c s="32">
        <f>0+M147+M151+M155+M159</f>
      </c>
    </row>
    <row r="147" spans="1:16" ht="12.75">
      <c r="A147" t="s">
        <v>49</v>
      </c>
      <c s="34" t="s">
        <v>186</v>
      </c>
      <c s="34" t="s">
        <v>2159</v>
      </c>
      <c s="35" t="s">
        <v>5</v>
      </c>
      <c s="6" t="s">
        <v>2160</v>
      </c>
      <c s="36" t="s">
        <v>97</v>
      </c>
      <c s="37">
        <v>156.376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51">
      <c r="A149" s="35" t="s">
        <v>56</v>
      </c>
      <c r="E149" s="40" t="s">
        <v>2161</v>
      </c>
    </row>
    <row r="150" spans="1:5" ht="409.5">
      <c r="A150" t="s">
        <v>58</v>
      </c>
      <c r="E150" s="39" t="s">
        <v>2162</v>
      </c>
    </row>
    <row r="151" spans="1:16" ht="12.75">
      <c r="A151" t="s">
        <v>49</v>
      </c>
      <c s="34" t="s">
        <v>189</v>
      </c>
      <c s="34" t="s">
        <v>2163</v>
      </c>
      <c s="35" t="s">
        <v>5</v>
      </c>
      <c s="6" t="s">
        <v>2164</v>
      </c>
      <c s="36" t="s">
        <v>97</v>
      </c>
      <c s="37">
        <v>34.009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51">
      <c r="A153" s="35" t="s">
        <v>56</v>
      </c>
      <c r="E153" s="40" t="s">
        <v>2165</v>
      </c>
    </row>
    <row r="154" spans="1:5" ht="409.5">
      <c r="A154" t="s">
        <v>58</v>
      </c>
      <c r="E154" s="39" t="s">
        <v>2166</v>
      </c>
    </row>
    <row r="155" spans="1:16" ht="12.75">
      <c r="A155" t="s">
        <v>49</v>
      </c>
      <c s="34" t="s">
        <v>192</v>
      </c>
      <c s="34" t="s">
        <v>2167</v>
      </c>
      <c s="35" t="s">
        <v>5</v>
      </c>
      <c s="6" t="s">
        <v>2168</v>
      </c>
      <c s="36" t="s">
        <v>97</v>
      </c>
      <c s="37">
        <v>69.67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2169</v>
      </c>
    </row>
    <row r="158" spans="1:5" ht="409.5">
      <c r="A158" t="s">
        <v>58</v>
      </c>
      <c r="E158" s="39" t="s">
        <v>2170</v>
      </c>
    </row>
    <row r="159" spans="1:16" ht="12.75">
      <c r="A159" t="s">
        <v>49</v>
      </c>
      <c s="34" t="s">
        <v>195</v>
      </c>
      <c s="34" t="s">
        <v>2171</v>
      </c>
      <c s="35" t="s">
        <v>5</v>
      </c>
      <c s="6" t="s">
        <v>2172</v>
      </c>
      <c s="36" t="s">
        <v>97</v>
      </c>
      <c s="37">
        <v>63.224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2173</v>
      </c>
    </row>
    <row r="162" spans="1:5" ht="409.5">
      <c r="A162" t="s">
        <v>58</v>
      </c>
      <c r="E162" s="39" t="s">
        <v>2174</v>
      </c>
    </row>
    <row r="163" spans="1:13" ht="12.75">
      <c r="A163" t="s">
        <v>46</v>
      </c>
      <c r="C163" s="31" t="s">
        <v>991</v>
      </c>
      <c r="E163" s="33" t="s">
        <v>2175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49</v>
      </c>
      <c s="34" t="s">
        <v>200</v>
      </c>
      <c s="34" t="s">
        <v>2176</v>
      </c>
      <c s="35" t="s">
        <v>5</v>
      </c>
      <c s="6" t="s">
        <v>2177</v>
      </c>
      <c s="36" t="s">
        <v>88</v>
      </c>
      <c s="37">
        <v>23.15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2178</v>
      </c>
    </row>
    <row r="167" spans="1:5" ht="12.75">
      <c r="A167" t="s">
        <v>58</v>
      </c>
      <c r="E167" s="39" t="s">
        <v>284</v>
      </c>
    </row>
    <row r="168" spans="1:13" ht="12.75">
      <c r="A168" t="s">
        <v>46</v>
      </c>
      <c r="C168" s="31" t="s">
        <v>1008</v>
      </c>
      <c r="E168" s="33" t="s">
        <v>1585</v>
      </c>
      <c r="J168" s="32">
        <f>0</f>
      </c>
      <c s="32">
        <f>0</f>
      </c>
      <c s="32">
        <f>0+L169+L173+L177+L181+L185+L189+L193+L197</f>
      </c>
      <c s="32">
        <f>0+M169+M173+M177+M181+M185+M189+M193+M197</f>
      </c>
    </row>
    <row r="169" spans="1:16" ht="12.75">
      <c r="A169" t="s">
        <v>49</v>
      </c>
      <c s="34" t="s">
        <v>204</v>
      </c>
      <c s="34" t="s">
        <v>2179</v>
      </c>
      <c s="35" t="s">
        <v>5</v>
      </c>
      <c s="6" t="s">
        <v>2180</v>
      </c>
      <c s="36" t="s">
        <v>110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2181</v>
      </c>
    </row>
    <row r="172" spans="1:5" ht="38.25">
      <c r="A172" t="s">
        <v>58</v>
      </c>
      <c r="E172" s="39" t="s">
        <v>2182</v>
      </c>
    </row>
    <row r="173" spans="1:16" ht="12.75">
      <c r="A173" t="s">
        <v>49</v>
      </c>
      <c s="34" t="s">
        <v>207</v>
      </c>
      <c s="34" t="s">
        <v>2183</v>
      </c>
      <c s="35" t="s">
        <v>5</v>
      </c>
      <c s="6" t="s">
        <v>2184</v>
      </c>
      <c s="36" t="s">
        <v>97</v>
      </c>
      <c s="37">
        <v>0.468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2185</v>
      </c>
    </row>
    <row r="176" spans="1:5" ht="12.75">
      <c r="A176" t="s">
        <v>58</v>
      </c>
      <c r="E176" s="39" t="s">
        <v>284</v>
      </c>
    </row>
    <row r="177" spans="1:16" ht="25.5">
      <c r="A177" t="s">
        <v>49</v>
      </c>
      <c s="34" t="s">
        <v>211</v>
      </c>
      <c s="34" t="s">
        <v>2186</v>
      </c>
      <c s="35" t="s">
        <v>5</v>
      </c>
      <c s="6" t="s">
        <v>2187</v>
      </c>
      <c s="36" t="s">
        <v>88</v>
      </c>
      <c s="37">
        <v>4.528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2188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215</v>
      </c>
      <c s="34" t="s">
        <v>2189</v>
      </c>
      <c s="35" t="s">
        <v>5</v>
      </c>
      <c s="6" t="s">
        <v>2190</v>
      </c>
      <c s="36" t="s">
        <v>88</v>
      </c>
      <c s="37">
        <v>4.528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2188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2036</v>
      </c>
      <c s="35" t="s">
        <v>5</v>
      </c>
      <c s="6" t="s">
        <v>2037</v>
      </c>
      <c s="36" t="s">
        <v>88</v>
      </c>
      <c s="37">
        <v>20.724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2191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2192</v>
      </c>
      <c s="35" t="s">
        <v>5</v>
      </c>
      <c s="6" t="s">
        <v>2193</v>
      </c>
      <c s="36" t="s">
        <v>2073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2194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2195</v>
      </c>
      <c s="35" t="s">
        <v>5</v>
      </c>
      <c s="6" t="s">
        <v>2196</v>
      </c>
      <c s="36" t="s">
        <v>97</v>
      </c>
      <c s="37">
        <v>369.239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63.75">
      <c r="A195" s="35" t="s">
        <v>56</v>
      </c>
      <c r="E195" s="40" t="s">
        <v>2156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2197</v>
      </c>
      <c s="35" t="s">
        <v>5</v>
      </c>
      <c s="6" t="s">
        <v>2198</v>
      </c>
      <c s="36" t="s">
        <v>110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79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2199</v>
      </c>
    </row>
    <row r="200" spans="1:5" ht="38.25">
      <c r="A200" t="s">
        <v>58</v>
      </c>
      <c r="E200" s="39" t="s">
        <v>2200</v>
      </c>
    </row>
    <row r="201" spans="1:13" ht="12.75">
      <c r="A201" t="s">
        <v>46</v>
      </c>
      <c r="C201" s="31" t="s">
        <v>793</v>
      </c>
      <c r="E201" s="33" t="s">
        <v>2059</v>
      </c>
      <c r="J201" s="32">
        <f>0</f>
      </c>
      <c s="32">
        <f>0</f>
      </c>
      <c s="32">
        <f>0+L202+L206+L210+L214+L218</f>
      </c>
      <c s="32">
        <f>0+M202+M206+M210+M214+M218</f>
      </c>
    </row>
    <row r="202" spans="1:16" ht="12.75">
      <c r="A202" t="s">
        <v>49</v>
      </c>
      <c s="34" t="s">
        <v>233</v>
      </c>
      <c s="34" t="s">
        <v>2201</v>
      </c>
      <c s="35" t="s">
        <v>5</v>
      </c>
      <c s="6" t="s">
        <v>2202</v>
      </c>
      <c s="36" t="s">
        <v>53</v>
      </c>
      <c s="37">
        <v>6.776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2203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490</v>
      </c>
      <c s="34" t="s">
        <v>1798</v>
      </c>
      <c s="35" t="s">
        <v>5</v>
      </c>
      <c s="6" t="s">
        <v>1799</v>
      </c>
      <c s="36" t="s">
        <v>53</v>
      </c>
      <c s="37">
        <v>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2204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494</v>
      </c>
      <c s="34" t="s">
        <v>362</v>
      </c>
      <c s="35" t="s">
        <v>5</v>
      </c>
      <c s="6" t="s">
        <v>363</v>
      </c>
      <c s="36" t="s">
        <v>53</v>
      </c>
      <c s="37">
        <v>2.316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2205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497</v>
      </c>
      <c s="34" t="s">
        <v>2206</v>
      </c>
      <c s="35" t="s">
        <v>5</v>
      </c>
      <c s="6" t="s">
        <v>2207</v>
      </c>
      <c s="36" t="s">
        <v>78</v>
      </c>
      <c s="37">
        <v>0.303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2208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502</v>
      </c>
      <c s="34" t="s">
        <v>2209</v>
      </c>
      <c s="35" t="s">
        <v>5</v>
      </c>
      <c s="6" t="s">
        <v>2210</v>
      </c>
      <c s="36" t="s">
        <v>97</v>
      </c>
      <c s="37">
        <v>43.539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2211</v>
      </c>
    </row>
    <row r="221" spans="1:5" ht="12.75">
      <c r="A221" t="s">
        <v>58</v>
      </c>
      <c r="E221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12.75">
      <c r="A8" t="s">
        <v>44</v>
      </c>
      <c r="C8" s="28" t="s">
        <v>2214</v>
      </c>
      <c r="E8" s="30" t="s">
        <v>2213</v>
      </c>
      <c r="J8" s="29">
        <f>0+J9+J18+J35+J72+J77+J138+J155+J160+J205+J214+J231+J236+J269</f>
      </c>
      <c s="29">
        <f>0+K9+K18+K35+K72+K77+K138+K155+K160+K205+K214+K231+K236+K269</f>
      </c>
      <c s="29">
        <f>0+L9+L18+L35+L72+L77+L138+L155+L160+L205+L214+L231+L236+L269</f>
      </c>
      <c s="29">
        <f>0+M9+M18+M35+M72+M77+M138+M155+M160+M205+M214+M231+M236+M269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2067</v>
      </c>
      <c s="35" t="s">
        <v>5</v>
      </c>
      <c s="6" t="s">
        <v>2068</v>
      </c>
      <c s="36" t="s">
        <v>53</v>
      </c>
      <c s="37">
        <v>1865.827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2215</v>
      </c>
    </row>
    <row r="13" spans="1:5" ht="318.75">
      <c r="A13" t="s">
        <v>58</v>
      </c>
      <c r="E13" s="39" t="s">
        <v>2070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1945.83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2216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574</v>
      </c>
      <c s="35" t="s">
        <v>575</v>
      </c>
      <c s="6" t="s">
        <v>576</v>
      </c>
      <c s="36" t="s">
        <v>78</v>
      </c>
      <c s="37">
        <v>3372.997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2217</v>
      </c>
    </row>
    <row r="22" spans="1:5" ht="153">
      <c r="A22" t="s">
        <v>58</v>
      </c>
      <c r="E22" s="39" t="s">
        <v>2077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2.362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2218</v>
      </c>
    </row>
    <row r="26" spans="1:5" ht="140.25">
      <c r="A26" t="s">
        <v>58</v>
      </c>
      <c r="E26" s="39" t="s">
        <v>2079</v>
      </c>
    </row>
    <row r="27" spans="1:16" ht="38.25">
      <c r="A27" t="s">
        <v>49</v>
      </c>
      <c s="34" t="s">
        <v>70</v>
      </c>
      <c s="34" t="s">
        <v>808</v>
      </c>
      <c s="35" t="s">
        <v>809</v>
      </c>
      <c s="6" t="s">
        <v>1872</v>
      </c>
      <c s="36" t="s">
        <v>78</v>
      </c>
      <c s="37">
        <v>33.495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2219</v>
      </c>
    </row>
    <row r="30" spans="1:5" ht="153">
      <c r="A30" t="s">
        <v>58</v>
      </c>
      <c r="E30" s="39" t="s">
        <v>2077</v>
      </c>
    </row>
    <row r="31" spans="1:16" ht="38.25">
      <c r="A31" t="s">
        <v>49</v>
      </c>
      <c s="34" t="s">
        <v>74</v>
      </c>
      <c s="34" t="s">
        <v>2081</v>
      </c>
      <c s="35" t="s">
        <v>2082</v>
      </c>
      <c s="6" t="s">
        <v>2083</v>
      </c>
      <c s="36" t="s">
        <v>78</v>
      </c>
      <c s="37">
        <v>0.99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2220</v>
      </c>
    </row>
    <row r="34" spans="1:5" ht="153">
      <c r="A34" t="s">
        <v>58</v>
      </c>
      <c r="E34" s="39" t="s">
        <v>2077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0+L36+L40+L44+L48+L52+L56+L60+L64+L68</f>
      </c>
      <c s="32">
        <f>0+M36+M40+M44+M48+M52+M56+M60+M64+M68</f>
      </c>
    </row>
    <row r="36" spans="1:16" ht="12.75">
      <c r="A36" t="s">
        <v>49</v>
      </c>
      <c s="34" t="s">
        <v>85</v>
      </c>
      <c s="34" t="s">
        <v>1622</v>
      </c>
      <c s="35" t="s">
        <v>5</v>
      </c>
      <c s="6" t="s">
        <v>1623</v>
      </c>
      <c s="36" t="s">
        <v>53</v>
      </c>
      <c s="37">
        <v>53.438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2221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1622</v>
      </c>
      <c s="35" t="s">
        <v>50</v>
      </c>
      <c s="6" t="s">
        <v>1623</v>
      </c>
      <c s="36" t="s">
        <v>53</v>
      </c>
      <c s="37">
        <v>21.375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2222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2223</v>
      </c>
      <c s="35" t="s">
        <v>5</v>
      </c>
      <c s="6" t="s">
        <v>2224</v>
      </c>
      <c s="36" t="s">
        <v>53</v>
      </c>
      <c s="37">
        <v>39.627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2225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2085</v>
      </c>
      <c s="35" t="s">
        <v>5</v>
      </c>
      <c s="6" t="s">
        <v>2086</v>
      </c>
      <c s="36" t="s">
        <v>53</v>
      </c>
      <c s="37">
        <v>8.06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2226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838</v>
      </c>
      <c s="35" t="s">
        <v>5</v>
      </c>
      <c s="6" t="s">
        <v>839</v>
      </c>
      <c s="36" t="s">
        <v>53</v>
      </c>
      <c s="37">
        <v>1873.887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2227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2228</v>
      </c>
      <c s="35" t="s">
        <v>5</v>
      </c>
      <c s="6" t="s">
        <v>2229</v>
      </c>
      <c s="36" t="s">
        <v>53</v>
      </c>
      <c s="37">
        <v>74.813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2230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1838</v>
      </c>
      <c s="35" t="s">
        <v>5</v>
      </c>
      <c s="6" t="s">
        <v>1839</v>
      </c>
      <c s="36" t="s">
        <v>97</v>
      </c>
      <c s="37">
        <v>91.26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2231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115</v>
      </c>
      <c s="34" t="s">
        <v>1287</v>
      </c>
      <c s="35" t="s">
        <v>5</v>
      </c>
      <c s="6" t="s">
        <v>1288</v>
      </c>
      <c s="36" t="s">
        <v>97</v>
      </c>
      <c s="37">
        <v>91.26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2232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119</v>
      </c>
      <c s="34" t="s">
        <v>1414</v>
      </c>
      <c s="35" t="s">
        <v>5</v>
      </c>
      <c s="6" t="s">
        <v>1415</v>
      </c>
      <c s="36" t="s">
        <v>97</v>
      </c>
      <c s="37">
        <v>91.26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2232</v>
      </c>
    </row>
    <row r="71" spans="1:5" ht="12.75">
      <c r="A71" t="s">
        <v>58</v>
      </c>
      <c r="E71" s="39" t="s">
        <v>284</v>
      </c>
    </row>
    <row r="72" spans="1:13" ht="12.75">
      <c r="A72" t="s">
        <v>46</v>
      </c>
      <c r="C72" s="31" t="s">
        <v>27</v>
      </c>
      <c r="E72" s="33" t="s">
        <v>1547</v>
      </c>
      <c r="J72" s="32">
        <f>0</f>
      </c>
      <c s="32">
        <f>0</f>
      </c>
      <c s="32">
        <f>0+L73</f>
      </c>
      <c s="32">
        <f>0+M73</f>
      </c>
    </row>
    <row r="73" spans="1:16" ht="12.75">
      <c r="A73" t="s">
        <v>49</v>
      </c>
      <c s="34" t="s">
        <v>123</v>
      </c>
      <c s="34" t="s">
        <v>2093</v>
      </c>
      <c s="35" t="s">
        <v>5</v>
      </c>
      <c s="6" t="s">
        <v>2094</v>
      </c>
      <c s="36" t="s">
        <v>53</v>
      </c>
      <c s="37">
        <v>134.32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2233</v>
      </c>
    </row>
    <row r="76" spans="1:5" ht="76.5">
      <c r="A76" t="s">
        <v>58</v>
      </c>
      <c r="E76" s="39" t="s">
        <v>2096</v>
      </c>
    </row>
    <row r="77" spans="1:13" ht="12.75">
      <c r="A77" t="s">
        <v>46</v>
      </c>
      <c r="C77" s="31" t="s">
        <v>136</v>
      </c>
      <c r="E77" s="33" t="s">
        <v>1547</v>
      </c>
      <c r="J77" s="32">
        <f>0</f>
      </c>
      <c s="32">
        <f>0</f>
      </c>
      <c s="32">
        <f>0+L78+L82+L86+L90+L94+L98+L102+L106+L110+L114+L118+L122+L126+L130+L134</f>
      </c>
      <c s="32">
        <f>0+M78+M82+M86+M90+M94+M98+M102+M106+M110+M114+M118+M122+M126+M130+M134</f>
      </c>
    </row>
    <row r="78" spans="1:16" ht="12.75">
      <c r="A78" t="s">
        <v>49</v>
      </c>
      <c s="34" t="s">
        <v>126</v>
      </c>
      <c s="34" t="s">
        <v>2097</v>
      </c>
      <c s="35" t="s">
        <v>5</v>
      </c>
      <c s="6" t="s">
        <v>2098</v>
      </c>
      <c s="36" t="s">
        <v>53</v>
      </c>
      <c s="37">
        <v>5.387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2234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2235</v>
      </c>
      <c s="35" t="s">
        <v>5</v>
      </c>
      <c s="6" t="s">
        <v>2236</v>
      </c>
      <c s="36" t="s">
        <v>88</v>
      </c>
      <c s="37">
        <v>410.58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2237</v>
      </c>
    </row>
    <row r="85" spans="1:5" ht="12.75">
      <c r="A85" t="s">
        <v>58</v>
      </c>
      <c r="E85" s="39" t="s">
        <v>284</v>
      </c>
    </row>
    <row r="86" spans="1:16" ht="25.5">
      <c r="A86" t="s">
        <v>49</v>
      </c>
      <c s="34" t="s">
        <v>133</v>
      </c>
      <c s="34" t="s">
        <v>2238</v>
      </c>
      <c s="35" t="s">
        <v>5</v>
      </c>
      <c s="6" t="s">
        <v>2239</v>
      </c>
      <c s="36" t="s">
        <v>88</v>
      </c>
      <c s="37">
        <v>72.72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2240</v>
      </c>
    </row>
    <row r="89" spans="1:5" ht="12.75">
      <c r="A89" t="s">
        <v>58</v>
      </c>
      <c r="E89" s="39" t="s">
        <v>284</v>
      </c>
    </row>
    <row r="90" spans="1:16" ht="25.5">
      <c r="A90" t="s">
        <v>49</v>
      </c>
      <c s="34" t="s">
        <v>136</v>
      </c>
      <c s="34" t="s">
        <v>2241</v>
      </c>
      <c s="35" t="s">
        <v>5</v>
      </c>
      <c s="6" t="s">
        <v>2242</v>
      </c>
      <c s="36" t="s">
        <v>88</v>
      </c>
      <c s="37">
        <v>135.81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38.25">
      <c r="A92" s="35" t="s">
        <v>56</v>
      </c>
      <c r="E92" s="40" t="s">
        <v>2243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2244</v>
      </c>
      <c s="35" t="s">
        <v>5</v>
      </c>
      <c s="6" t="s">
        <v>2245</v>
      </c>
      <c s="36" t="s">
        <v>88</v>
      </c>
      <c s="37">
        <v>80.4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2246</v>
      </c>
    </row>
    <row r="97" spans="1:5" ht="12.75">
      <c r="A97" t="s">
        <v>58</v>
      </c>
      <c r="E97" s="39" t="s">
        <v>284</v>
      </c>
    </row>
    <row r="98" spans="1:16" ht="12.75">
      <c r="A98" t="s">
        <v>49</v>
      </c>
      <c s="34" t="s">
        <v>144</v>
      </c>
      <c s="34" t="s">
        <v>2247</v>
      </c>
      <c s="35" t="s">
        <v>5</v>
      </c>
      <c s="6" t="s">
        <v>2248</v>
      </c>
      <c s="36" t="s">
        <v>88</v>
      </c>
      <c s="37">
        <v>1198.35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2249</v>
      </c>
    </row>
    <row r="101" spans="1:5" ht="12.75">
      <c r="A101" t="s">
        <v>58</v>
      </c>
      <c r="E101" s="39" t="s">
        <v>284</v>
      </c>
    </row>
    <row r="102" spans="1:16" ht="25.5">
      <c r="A102" t="s">
        <v>49</v>
      </c>
      <c s="34" t="s">
        <v>148</v>
      </c>
      <c s="34" t="s">
        <v>2250</v>
      </c>
      <c s="35" t="s">
        <v>5</v>
      </c>
      <c s="6" t="s">
        <v>2251</v>
      </c>
      <c s="36" t="s">
        <v>88</v>
      </c>
      <c s="37">
        <v>131.28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2252</v>
      </c>
    </row>
    <row r="105" spans="1:5" ht="12.75">
      <c r="A105" t="s">
        <v>58</v>
      </c>
      <c r="E105" s="39" t="s">
        <v>284</v>
      </c>
    </row>
    <row r="106" spans="1:16" ht="25.5">
      <c r="A106" t="s">
        <v>49</v>
      </c>
      <c s="34" t="s">
        <v>152</v>
      </c>
      <c s="34" t="s">
        <v>2253</v>
      </c>
      <c s="35" t="s">
        <v>5</v>
      </c>
      <c s="6" t="s">
        <v>2254</v>
      </c>
      <c s="36" t="s">
        <v>88</v>
      </c>
      <c s="37">
        <v>274.77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2255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156</v>
      </c>
      <c s="34" t="s">
        <v>2089</v>
      </c>
      <c s="35" t="s">
        <v>5</v>
      </c>
      <c s="6" t="s">
        <v>2090</v>
      </c>
      <c s="36" t="s">
        <v>88</v>
      </c>
      <c s="37">
        <v>136.8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2256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1993</v>
      </c>
      <c s="35" t="s">
        <v>5</v>
      </c>
      <c s="6" t="s">
        <v>1994</v>
      </c>
      <c s="36" t="s">
        <v>53</v>
      </c>
      <c s="37">
        <v>7.46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51">
      <c r="A116" s="35" t="s">
        <v>56</v>
      </c>
      <c r="E116" s="40" t="s">
        <v>2257</v>
      </c>
    </row>
    <row r="117" spans="1:5" ht="369.75">
      <c r="A117" t="s">
        <v>58</v>
      </c>
      <c r="E117" s="39" t="s">
        <v>2101</v>
      </c>
    </row>
    <row r="118" spans="1:16" ht="12.75">
      <c r="A118" t="s">
        <v>49</v>
      </c>
      <c s="34" t="s">
        <v>163</v>
      </c>
      <c s="34" t="s">
        <v>2258</v>
      </c>
      <c s="35" t="s">
        <v>5</v>
      </c>
      <c s="6" t="s">
        <v>2259</v>
      </c>
      <c s="36" t="s">
        <v>110</v>
      </c>
      <c s="37">
        <v>134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2260</v>
      </c>
    </row>
    <row r="121" spans="1:5" ht="12.75">
      <c r="A121" t="s">
        <v>58</v>
      </c>
      <c r="E121" s="39" t="s">
        <v>284</v>
      </c>
    </row>
    <row r="122" spans="1:16" ht="12.75">
      <c r="A122" t="s">
        <v>49</v>
      </c>
      <c s="34" t="s">
        <v>167</v>
      </c>
      <c s="34" t="s">
        <v>2261</v>
      </c>
      <c s="35" t="s">
        <v>5</v>
      </c>
      <c s="6" t="s">
        <v>2262</v>
      </c>
      <c s="36" t="s">
        <v>110</v>
      </c>
      <c s="37">
        <v>12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2263</v>
      </c>
    </row>
    <row r="125" spans="1:5" ht="12.75">
      <c r="A125" t="s">
        <v>58</v>
      </c>
      <c r="E125" s="39" t="s">
        <v>284</v>
      </c>
    </row>
    <row r="126" spans="1:16" ht="12.75">
      <c r="A126" t="s">
        <v>49</v>
      </c>
      <c s="34" t="s">
        <v>171</v>
      </c>
      <c s="34" t="s">
        <v>2264</v>
      </c>
      <c s="35" t="s">
        <v>5</v>
      </c>
      <c s="6" t="s">
        <v>2265</v>
      </c>
      <c s="36" t="s">
        <v>88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2266</v>
      </c>
    </row>
    <row r="129" spans="1:5" ht="12.75">
      <c r="A129" t="s">
        <v>58</v>
      </c>
      <c r="E129" s="39" t="s">
        <v>284</v>
      </c>
    </row>
    <row r="130" spans="1:16" ht="12.75">
      <c r="A130" t="s">
        <v>49</v>
      </c>
      <c s="34" t="s">
        <v>175</v>
      </c>
      <c s="34" t="s">
        <v>2267</v>
      </c>
      <c s="35" t="s">
        <v>5</v>
      </c>
      <c s="6" t="s">
        <v>2268</v>
      </c>
      <c s="36" t="s">
        <v>53</v>
      </c>
      <c s="37">
        <v>91.336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2269</v>
      </c>
    </row>
    <row r="133" spans="1:5" ht="12.75">
      <c r="A133" t="s">
        <v>58</v>
      </c>
      <c r="E133" s="39" t="s">
        <v>284</v>
      </c>
    </row>
    <row r="134" spans="1:16" ht="12.75">
      <c r="A134" t="s">
        <v>49</v>
      </c>
      <c s="34" t="s">
        <v>179</v>
      </c>
      <c s="34" t="s">
        <v>2102</v>
      </c>
      <c s="35" t="s">
        <v>5</v>
      </c>
      <c s="6" t="s">
        <v>2103</v>
      </c>
      <c s="36" t="s">
        <v>97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2270</v>
      </c>
    </row>
    <row r="137" spans="1:5" ht="12.75">
      <c r="A137" t="s">
        <v>58</v>
      </c>
      <c r="E137" s="39" t="s">
        <v>284</v>
      </c>
    </row>
    <row r="138" spans="1:13" ht="12.75">
      <c r="A138" t="s">
        <v>46</v>
      </c>
      <c r="C138" s="31" t="s">
        <v>175</v>
      </c>
      <c r="E138" s="33" t="s">
        <v>1555</v>
      </c>
      <c r="J138" s="32">
        <f>0</f>
      </c>
      <c s="32">
        <f>0</f>
      </c>
      <c s="32">
        <f>0+L139+L143+L147+L151</f>
      </c>
      <c s="32">
        <f>0+M139+M143+M147+M151</f>
      </c>
    </row>
    <row r="139" spans="1:16" ht="12.75">
      <c r="A139" t="s">
        <v>49</v>
      </c>
      <c s="34" t="s">
        <v>183</v>
      </c>
      <c s="34" t="s">
        <v>2105</v>
      </c>
      <c s="35" t="s">
        <v>5</v>
      </c>
      <c s="6" t="s">
        <v>2106</v>
      </c>
      <c s="36" t="s">
        <v>53</v>
      </c>
      <c s="37">
        <v>14.663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2271</v>
      </c>
    </row>
    <row r="142" spans="1:5" ht="12.75">
      <c r="A142" t="s">
        <v>58</v>
      </c>
      <c r="E142" s="39" t="s">
        <v>284</v>
      </c>
    </row>
    <row r="143" spans="1:16" ht="12.75">
      <c r="A143" t="s">
        <v>49</v>
      </c>
      <c s="34" t="s">
        <v>186</v>
      </c>
      <c s="34" t="s">
        <v>2109</v>
      </c>
      <c s="35" t="s">
        <v>5</v>
      </c>
      <c s="6" t="s">
        <v>2110</v>
      </c>
      <c s="36" t="s">
        <v>78</v>
      </c>
      <c s="37">
        <v>1.337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51">
      <c r="A145" s="35" t="s">
        <v>56</v>
      </c>
      <c r="E145" s="40" t="s">
        <v>2272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189</v>
      </c>
      <c s="34" t="s">
        <v>2112</v>
      </c>
      <c s="35" t="s">
        <v>5</v>
      </c>
      <c s="6" t="s">
        <v>2113</v>
      </c>
      <c s="36" t="s">
        <v>53</v>
      </c>
      <c s="37">
        <v>9.182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2273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192</v>
      </c>
      <c s="34" t="s">
        <v>2115</v>
      </c>
      <c s="35" t="s">
        <v>5</v>
      </c>
      <c s="6" t="s">
        <v>2116</v>
      </c>
      <c s="36" t="s">
        <v>53</v>
      </c>
      <c s="37">
        <v>22.956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2274</v>
      </c>
    </row>
    <row r="154" spans="1:5" ht="12.75">
      <c r="A154" t="s">
        <v>58</v>
      </c>
      <c r="E154" s="39" t="s">
        <v>284</v>
      </c>
    </row>
    <row r="155" spans="1:13" ht="12.75">
      <c r="A155" t="s">
        <v>46</v>
      </c>
      <c r="C155" s="31" t="s">
        <v>66</v>
      </c>
      <c r="E155" s="33" t="s">
        <v>1567</v>
      </c>
      <c r="J155" s="32">
        <f>0</f>
      </c>
      <c s="32">
        <f>0</f>
      </c>
      <c s="32">
        <f>0+L156</f>
      </c>
      <c s="32">
        <f>0+M156</f>
      </c>
    </row>
    <row r="156" spans="1:16" ht="12.75">
      <c r="A156" t="s">
        <v>49</v>
      </c>
      <c s="34" t="s">
        <v>195</v>
      </c>
      <c s="34" t="s">
        <v>2118</v>
      </c>
      <c s="35" t="s">
        <v>5</v>
      </c>
      <c s="6" t="s">
        <v>2119</v>
      </c>
      <c s="36" t="s">
        <v>53</v>
      </c>
      <c s="37">
        <v>1307.844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14.75">
      <c r="A158" s="35" t="s">
        <v>56</v>
      </c>
      <c r="E158" s="40" t="s">
        <v>2275</v>
      </c>
    </row>
    <row r="159" spans="1:5" ht="38.25">
      <c r="A159" t="s">
        <v>58</v>
      </c>
      <c r="E159" s="39" t="s">
        <v>2121</v>
      </c>
    </row>
    <row r="160" spans="1:13" ht="12.75">
      <c r="A160" t="s">
        <v>46</v>
      </c>
      <c r="C160" s="31" t="s">
        <v>211</v>
      </c>
      <c r="E160" s="33" t="s">
        <v>1567</v>
      </c>
      <c r="J160" s="32">
        <f>0</f>
      </c>
      <c s="32">
        <f>0</f>
      </c>
      <c s="32">
        <f>0+L161+L165+L169+L173+L177+L181+L185+L189+L193+L197+L201</f>
      </c>
      <c s="32">
        <f>0+M161+M165+M169+M173+M177+M181+M185+M189+M193+M197+M201</f>
      </c>
    </row>
    <row r="161" spans="1:16" ht="12.75">
      <c r="A161" t="s">
        <v>49</v>
      </c>
      <c s="34" t="s">
        <v>200</v>
      </c>
      <c s="34" t="s">
        <v>2122</v>
      </c>
      <c s="35" t="s">
        <v>5</v>
      </c>
      <c s="6" t="s">
        <v>2123</v>
      </c>
      <c s="36" t="s">
        <v>53</v>
      </c>
      <c s="37">
        <v>134.019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25.5">
      <c r="A163" s="35" t="s">
        <v>56</v>
      </c>
      <c r="E163" s="40" t="s">
        <v>2276</v>
      </c>
    </row>
    <row r="164" spans="1:5" ht="12.75">
      <c r="A164" t="s">
        <v>58</v>
      </c>
      <c r="E164" s="39" t="s">
        <v>284</v>
      </c>
    </row>
    <row r="165" spans="1:16" ht="12.75">
      <c r="A165" t="s">
        <v>49</v>
      </c>
      <c s="34" t="s">
        <v>204</v>
      </c>
      <c s="34" t="s">
        <v>2125</v>
      </c>
      <c s="35" t="s">
        <v>5</v>
      </c>
      <c s="6" t="s">
        <v>2126</v>
      </c>
      <c s="36" t="s">
        <v>78</v>
      </c>
      <c s="37">
        <v>19.711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2277</v>
      </c>
    </row>
    <row r="168" spans="1:5" ht="12.75">
      <c r="A168" t="s">
        <v>58</v>
      </c>
      <c r="E168" s="39" t="s">
        <v>284</v>
      </c>
    </row>
    <row r="169" spans="1:16" ht="12.75">
      <c r="A169" t="s">
        <v>49</v>
      </c>
      <c s="34" t="s">
        <v>207</v>
      </c>
      <c s="34" t="s">
        <v>1629</v>
      </c>
      <c s="35" t="s">
        <v>5</v>
      </c>
      <c s="6" t="s">
        <v>1630</v>
      </c>
      <c s="36" t="s">
        <v>53</v>
      </c>
      <c s="37">
        <v>20.341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2278</v>
      </c>
    </row>
    <row r="172" spans="1:5" ht="12.75">
      <c r="A172" t="s">
        <v>58</v>
      </c>
      <c r="E172" s="39" t="s">
        <v>284</v>
      </c>
    </row>
    <row r="173" spans="1:16" ht="12.75">
      <c r="A173" t="s">
        <v>49</v>
      </c>
      <c s="34" t="s">
        <v>211</v>
      </c>
      <c s="34" t="s">
        <v>670</v>
      </c>
      <c s="35" t="s">
        <v>5</v>
      </c>
      <c s="6" t="s">
        <v>671</v>
      </c>
      <c s="36" t="s">
        <v>53</v>
      </c>
      <c s="37">
        <v>27.43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2279</v>
      </c>
    </row>
    <row r="176" spans="1:5" ht="12.75">
      <c r="A176" t="s">
        <v>58</v>
      </c>
      <c r="E176" s="39" t="s">
        <v>284</v>
      </c>
    </row>
    <row r="177" spans="1:16" ht="12.75">
      <c r="A177" t="s">
        <v>49</v>
      </c>
      <c s="34" t="s">
        <v>215</v>
      </c>
      <c s="34" t="s">
        <v>1633</v>
      </c>
      <c s="35" t="s">
        <v>5</v>
      </c>
      <c s="6" t="s">
        <v>1634</v>
      </c>
      <c s="36" t="s">
        <v>53</v>
      </c>
      <c s="37">
        <v>31.908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25.5">
      <c r="A179" s="35" t="s">
        <v>56</v>
      </c>
      <c r="E179" s="40" t="s">
        <v>2280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219</v>
      </c>
      <c s="34" t="s">
        <v>2131</v>
      </c>
      <c s="35" t="s">
        <v>5</v>
      </c>
      <c s="6" t="s">
        <v>1634</v>
      </c>
      <c s="36" t="s">
        <v>53</v>
      </c>
      <c s="37">
        <v>16.537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2281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223</v>
      </c>
      <c s="34" t="s">
        <v>2134</v>
      </c>
      <c s="35" t="s">
        <v>5</v>
      </c>
      <c s="6" t="s">
        <v>2135</v>
      </c>
      <c s="36" t="s">
        <v>78</v>
      </c>
      <c s="37">
        <v>1.261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2282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227</v>
      </c>
      <c s="34" t="s">
        <v>2137</v>
      </c>
      <c s="35" t="s">
        <v>5</v>
      </c>
      <c s="6" t="s">
        <v>2138</v>
      </c>
      <c s="36" t="s">
        <v>53</v>
      </c>
      <c s="37">
        <v>260.232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2283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230</v>
      </c>
      <c s="34" t="s">
        <v>2140</v>
      </c>
      <c s="35" t="s">
        <v>5</v>
      </c>
      <c s="6" t="s">
        <v>2141</v>
      </c>
      <c s="36" t="s">
        <v>53</v>
      </c>
      <c s="37">
        <v>18.525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02">
      <c r="A195" s="35" t="s">
        <v>56</v>
      </c>
      <c r="E195" s="40" t="s">
        <v>2284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233</v>
      </c>
      <c s="34" t="s">
        <v>2143</v>
      </c>
      <c s="35" t="s">
        <v>5</v>
      </c>
      <c s="6" t="s">
        <v>2144</v>
      </c>
      <c s="36" t="s">
        <v>78</v>
      </c>
      <c s="37">
        <v>0.88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14.75">
      <c r="A199" s="35" t="s">
        <v>56</v>
      </c>
      <c r="E199" s="40" t="s">
        <v>2285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490</v>
      </c>
      <c s="34" t="s">
        <v>683</v>
      </c>
      <c s="35" t="s">
        <v>5</v>
      </c>
      <c s="6" t="s">
        <v>684</v>
      </c>
      <c s="36" t="s">
        <v>53</v>
      </c>
      <c s="37">
        <v>42.544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2286</v>
      </c>
    </row>
    <row r="204" spans="1:5" ht="12.75">
      <c r="A204" t="s">
        <v>58</v>
      </c>
      <c r="E204" s="39" t="s">
        <v>284</v>
      </c>
    </row>
    <row r="205" spans="1:13" ht="12.75">
      <c r="A205" t="s">
        <v>46</v>
      </c>
      <c r="C205" s="31" t="s">
        <v>759</v>
      </c>
      <c r="E205" s="33" t="s">
        <v>2150</v>
      </c>
      <c r="J205" s="32">
        <f>0</f>
      </c>
      <c s="32">
        <f>0</f>
      </c>
      <c s="32">
        <f>0+L206+L210</f>
      </c>
      <c s="32">
        <f>0+M206+M210</f>
      </c>
    </row>
    <row r="206" spans="1:16" ht="12.75">
      <c r="A206" t="s">
        <v>49</v>
      </c>
      <c s="34" t="s">
        <v>494</v>
      </c>
      <c s="34" t="s">
        <v>2151</v>
      </c>
      <c s="35" t="s">
        <v>5</v>
      </c>
      <c s="6" t="s">
        <v>2152</v>
      </c>
      <c s="36" t="s">
        <v>97</v>
      </c>
      <c s="37">
        <v>142.68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2287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497</v>
      </c>
      <c s="34" t="s">
        <v>2154</v>
      </c>
      <c s="35" t="s">
        <v>5</v>
      </c>
      <c s="6" t="s">
        <v>2155</v>
      </c>
      <c s="36" t="s">
        <v>97</v>
      </c>
      <c s="37">
        <v>591.205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63.75">
      <c r="A212" s="35" t="s">
        <v>56</v>
      </c>
      <c r="E212" s="40" t="s">
        <v>2288</v>
      </c>
    </row>
    <row r="213" spans="1:5" ht="12.75">
      <c r="A213" t="s">
        <v>58</v>
      </c>
      <c r="E213" s="39" t="s">
        <v>284</v>
      </c>
    </row>
    <row r="214" spans="1:13" ht="12.75">
      <c r="A214" t="s">
        <v>46</v>
      </c>
      <c r="C214" s="31" t="s">
        <v>2157</v>
      </c>
      <c r="E214" s="33" t="s">
        <v>2158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502</v>
      </c>
      <c s="34" t="s">
        <v>2159</v>
      </c>
      <c s="35" t="s">
        <v>5</v>
      </c>
      <c s="6" t="s">
        <v>2160</v>
      </c>
      <c s="36" t="s">
        <v>97</v>
      </c>
      <c s="37">
        <v>400.808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79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89.25">
      <c r="A217" s="35" t="s">
        <v>56</v>
      </c>
      <c r="E217" s="40" t="s">
        <v>2289</v>
      </c>
    </row>
    <row r="218" spans="1:5" ht="409.5">
      <c r="A218" t="s">
        <v>58</v>
      </c>
      <c r="E218" s="39" t="s">
        <v>2162</v>
      </c>
    </row>
    <row r="219" spans="1:16" ht="12.75">
      <c r="A219" t="s">
        <v>49</v>
      </c>
      <c s="34" t="s">
        <v>279</v>
      </c>
      <c s="34" t="s">
        <v>2163</v>
      </c>
      <c s="35" t="s">
        <v>5</v>
      </c>
      <c s="6" t="s">
        <v>2164</v>
      </c>
      <c s="36" t="s">
        <v>97</v>
      </c>
      <c s="37">
        <v>90.576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79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89.25">
      <c r="A221" s="35" t="s">
        <v>56</v>
      </c>
      <c r="E221" s="40" t="s">
        <v>2290</v>
      </c>
    </row>
    <row r="222" spans="1:5" ht="409.5">
      <c r="A222" t="s">
        <v>58</v>
      </c>
      <c r="E222" s="39" t="s">
        <v>2166</v>
      </c>
    </row>
    <row r="223" spans="1:16" ht="12.75">
      <c r="A223" t="s">
        <v>49</v>
      </c>
      <c s="34" t="s">
        <v>291</v>
      </c>
      <c s="34" t="s">
        <v>2167</v>
      </c>
      <c s="35" t="s">
        <v>5</v>
      </c>
      <c s="6" t="s">
        <v>2168</v>
      </c>
      <c s="36" t="s">
        <v>97</v>
      </c>
      <c s="37">
        <v>271.67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79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25.5">
      <c r="A225" s="35" t="s">
        <v>56</v>
      </c>
      <c r="E225" s="40" t="s">
        <v>2291</v>
      </c>
    </row>
    <row r="226" spans="1:5" ht="409.5">
      <c r="A226" t="s">
        <v>58</v>
      </c>
      <c r="E226" s="39" t="s">
        <v>2170</v>
      </c>
    </row>
    <row r="227" spans="1:16" ht="12.75">
      <c r="A227" t="s">
        <v>49</v>
      </c>
      <c s="34" t="s">
        <v>506</v>
      </c>
      <c s="34" t="s">
        <v>2171</v>
      </c>
      <c s="35" t="s">
        <v>5</v>
      </c>
      <c s="6" t="s">
        <v>2172</v>
      </c>
      <c s="36" t="s">
        <v>97</v>
      </c>
      <c s="37">
        <v>406.757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79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25.5">
      <c r="A229" s="35" t="s">
        <v>56</v>
      </c>
      <c r="E229" s="40" t="s">
        <v>2292</v>
      </c>
    </row>
    <row r="230" spans="1:5" ht="409.5">
      <c r="A230" t="s">
        <v>58</v>
      </c>
      <c r="E230" s="39" t="s">
        <v>2174</v>
      </c>
    </row>
    <row r="231" spans="1:13" ht="12.75">
      <c r="A231" t="s">
        <v>46</v>
      </c>
      <c r="C231" s="31" t="s">
        <v>991</v>
      </c>
      <c r="E231" s="33" t="s">
        <v>2175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49</v>
      </c>
      <c s="34" t="s">
        <v>303</v>
      </c>
      <c s="34" t="s">
        <v>2176</v>
      </c>
      <c s="35" t="s">
        <v>5</v>
      </c>
      <c s="6" t="s">
        <v>2177</v>
      </c>
      <c s="36" t="s">
        <v>88</v>
      </c>
      <c s="37">
        <v>33.67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2293</v>
      </c>
    </row>
    <row r="235" spans="1:5" ht="12.75">
      <c r="A235" t="s">
        <v>58</v>
      </c>
      <c r="E235" s="39" t="s">
        <v>284</v>
      </c>
    </row>
    <row r="236" spans="1:13" ht="12.75">
      <c r="A236" t="s">
        <v>46</v>
      </c>
      <c r="C236" s="31" t="s">
        <v>1008</v>
      </c>
      <c r="E236" s="33" t="s">
        <v>1585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12.75">
      <c r="A237" t="s">
        <v>49</v>
      </c>
      <c s="34" t="s">
        <v>511</v>
      </c>
      <c s="34" t="s">
        <v>2179</v>
      </c>
      <c s="35" t="s">
        <v>5</v>
      </c>
      <c s="6" t="s">
        <v>2180</v>
      </c>
      <c s="36" t="s">
        <v>110</v>
      </c>
      <c s="37">
        <v>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2181</v>
      </c>
    </row>
    <row r="240" spans="1:5" ht="38.25">
      <c r="A240" t="s">
        <v>58</v>
      </c>
      <c r="E240" s="39" t="s">
        <v>2182</v>
      </c>
    </row>
    <row r="241" spans="1:16" ht="12.75">
      <c r="A241" t="s">
        <v>49</v>
      </c>
      <c s="34" t="s">
        <v>515</v>
      </c>
      <c s="34" t="s">
        <v>2183</v>
      </c>
      <c s="35" t="s">
        <v>5</v>
      </c>
      <c s="6" t="s">
        <v>2184</v>
      </c>
      <c s="36" t="s">
        <v>97</v>
      </c>
      <c s="37">
        <v>5.188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25.5">
      <c r="A243" s="35" t="s">
        <v>56</v>
      </c>
      <c r="E243" s="40" t="s">
        <v>2294</v>
      </c>
    </row>
    <row r="244" spans="1:5" ht="12.75">
      <c r="A244" t="s">
        <v>58</v>
      </c>
      <c r="E244" s="39" t="s">
        <v>284</v>
      </c>
    </row>
    <row r="245" spans="1:16" ht="25.5">
      <c r="A245" t="s">
        <v>49</v>
      </c>
      <c s="34" t="s">
        <v>718</v>
      </c>
      <c s="34" t="s">
        <v>2186</v>
      </c>
      <c s="35" t="s">
        <v>5</v>
      </c>
      <c s="6" t="s">
        <v>2187</v>
      </c>
      <c s="36" t="s">
        <v>88</v>
      </c>
      <c s="37">
        <v>25.34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25.5">
      <c r="A247" s="35" t="s">
        <v>56</v>
      </c>
      <c r="E247" s="40" t="s">
        <v>2295</v>
      </c>
    </row>
    <row r="248" spans="1:5" ht="12.75">
      <c r="A248" t="s">
        <v>58</v>
      </c>
      <c r="E248" s="39" t="s">
        <v>284</v>
      </c>
    </row>
    <row r="249" spans="1:16" ht="12.75">
      <c r="A249" t="s">
        <v>49</v>
      </c>
      <c s="34" t="s">
        <v>751</v>
      </c>
      <c s="34" t="s">
        <v>2189</v>
      </c>
      <c s="35" t="s">
        <v>5</v>
      </c>
      <c s="6" t="s">
        <v>2190</v>
      </c>
      <c s="36" t="s">
        <v>88</v>
      </c>
      <c s="37">
        <v>25.34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25.5">
      <c r="A251" s="35" t="s">
        <v>56</v>
      </c>
      <c r="E251" s="40" t="s">
        <v>2295</v>
      </c>
    </row>
    <row r="252" spans="1:5" ht="12.75">
      <c r="A252" t="s">
        <v>58</v>
      </c>
      <c r="E252" s="39" t="s">
        <v>284</v>
      </c>
    </row>
    <row r="253" spans="1:16" ht="12.75">
      <c r="A253" t="s">
        <v>49</v>
      </c>
      <c s="34" t="s">
        <v>755</v>
      </c>
      <c s="34" t="s">
        <v>2036</v>
      </c>
      <c s="35" t="s">
        <v>5</v>
      </c>
      <c s="6" t="s">
        <v>2037</v>
      </c>
      <c s="36" t="s">
        <v>88</v>
      </c>
      <c s="37">
        <v>20.88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2296</v>
      </c>
    </row>
    <row r="256" spans="1:5" ht="12.75">
      <c r="A256" t="s">
        <v>58</v>
      </c>
      <c r="E256" s="39" t="s">
        <v>284</v>
      </c>
    </row>
    <row r="257" spans="1:16" ht="12.75">
      <c r="A257" t="s">
        <v>49</v>
      </c>
      <c s="34" t="s">
        <v>759</v>
      </c>
      <c s="34" t="s">
        <v>2192</v>
      </c>
      <c s="35" t="s">
        <v>5</v>
      </c>
      <c s="6" t="s">
        <v>2193</v>
      </c>
      <c s="36" t="s">
        <v>2073</v>
      </c>
      <c s="37">
        <v>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2297</v>
      </c>
    </row>
    <row r="260" spans="1:5" ht="12.75">
      <c r="A260" t="s">
        <v>58</v>
      </c>
      <c r="E260" s="39" t="s">
        <v>284</v>
      </c>
    </row>
    <row r="261" spans="1:16" ht="12.75">
      <c r="A261" t="s">
        <v>49</v>
      </c>
      <c s="34" t="s">
        <v>763</v>
      </c>
      <c s="34" t="s">
        <v>2195</v>
      </c>
      <c s="35" t="s">
        <v>5</v>
      </c>
      <c s="6" t="s">
        <v>2196</v>
      </c>
      <c s="36" t="s">
        <v>97</v>
      </c>
      <c s="37">
        <v>591.205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63.75">
      <c r="A263" s="35" t="s">
        <v>56</v>
      </c>
      <c r="E263" s="40" t="s">
        <v>2288</v>
      </c>
    </row>
    <row r="264" spans="1:5" ht="12.75">
      <c r="A264" t="s">
        <v>58</v>
      </c>
      <c r="E264" s="39" t="s">
        <v>284</v>
      </c>
    </row>
    <row r="265" spans="1:16" ht="12.75">
      <c r="A265" t="s">
        <v>49</v>
      </c>
      <c s="34" t="s">
        <v>769</v>
      </c>
      <c s="34" t="s">
        <v>2197</v>
      </c>
      <c s="35" t="s">
        <v>5</v>
      </c>
      <c s="6" t="s">
        <v>2198</v>
      </c>
      <c s="36" t="s">
        <v>110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79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2199</v>
      </c>
    </row>
    <row r="268" spans="1:5" ht="38.25">
      <c r="A268" t="s">
        <v>58</v>
      </c>
      <c r="E268" s="39" t="s">
        <v>2200</v>
      </c>
    </row>
    <row r="269" spans="1:13" ht="12.75">
      <c r="A269" t="s">
        <v>46</v>
      </c>
      <c r="C269" s="31" t="s">
        <v>793</v>
      </c>
      <c r="E269" s="33" t="s">
        <v>2059</v>
      </c>
      <c r="J269" s="32">
        <f>0</f>
      </c>
      <c s="32">
        <f>0</f>
      </c>
      <c s="32">
        <f>0+L270+L274+L278+L282</f>
      </c>
      <c s="32">
        <f>0+M270+M274+M278+M282</f>
      </c>
    </row>
    <row r="270" spans="1:16" ht="12.75">
      <c r="A270" t="s">
        <v>49</v>
      </c>
      <c s="34" t="s">
        <v>774</v>
      </c>
      <c s="34" t="s">
        <v>2201</v>
      </c>
      <c s="35" t="s">
        <v>5</v>
      </c>
      <c s="6" t="s">
        <v>2202</v>
      </c>
      <c s="36" t="s">
        <v>53</v>
      </c>
      <c s="37">
        <v>13.452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25.5">
      <c r="A272" s="35" t="s">
        <v>56</v>
      </c>
      <c r="E272" s="40" t="s">
        <v>2298</v>
      </c>
    </row>
    <row r="273" spans="1:5" ht="12.75">
      <c r="A273" t="s">
        <v>58</v>
      </c>
      <c r="E273" s="39" t="s">
        <v>284</v>
      </c>
    </row>
    <row r="274" spans="1:16" ht="12.75">
      <c r="A274" t="s">
        <v>49</v>
      </c>
      <c s="34" t="s">
        <v>780</v>
      </c>
      <c s="34" t="s">
        <v>362</v>
      </c>
      <c s="35" t="s">
        <v>5</v>
      </c>
      <c s="6" t="s">
        <v>363</v>
      </c>
      <c s="36" t="s">
        <v>53</v>
      </c>
      <c s="37">
        <v>0.984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63.75">
      <c r="A276" s="35" t="s">
        <v>56</v>
      </c>
      <c r="E276" s="40" t="s">
        <v>2299</v>
      </c>
    </row>
    <row r="277" spans="1:5" ht="12.75">
      <c r="A277" t="s">
        <v>58</v>
      </c>
      <c r="E277" s="39" t="s">
        <v>284</v>
      </c>
    </row>
    <row r="278" spans="1:16" ht="12.75">
      <c r="A278" t="s">
        <v>49</v>
      </c>
      <c s="34" t="s">
        <v>785</v>
      </c>
      <c s="34" t="s">
        <v>2206</v>
      </c>
      <c s="35" t="s">
        <v>5</v>
      </c>
      <c s="6" t="s">
        <v>2207</v>
      </c>
      <c s="36" t="s">
        <v>78</v>
      </c>
      <c s="37">
        <v>1.161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2300</v>
      </c>
    </row>
    <row r="281" spans="1:5" ht="12.75">
      <c r="A281" t="s">
        <v>58</v>
      </c>
      <c r="E281" s="39" t="s">
        <v>284</v>
      </c>
    </row>
    <row r="282" spans="1:16" ht="12.75">
      <c r="A282" t="s">
        <v>49</v>
      </c>
      <c s="34" t="s">
        <v>789</v>
      </c>
      <c s="34" t="s">
        <v>2209</v>
      </c>
      <c s="35" t="s">
        <v>5</v>
      </c>
      <c s="6" t="s">
        <v>2210</v>
      </c>
      <c s="36" t="s">
        <v>97</v>
      </c>
      <c s="37">
        <v>220.02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2301</v>
      </c>
    </row>
    <row r="285" spans="1:5" ht="12.75">
      <c r="A285" t="s">
        <v>58</v>
      </c>
      <c r="E28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2304</v>
      </c>
      <c r="E8" s="30" t="s">
        <v>2303</v>
      </c>
      <c r="J8" s="29">
        <f>0+J9+J18+J31+J40+J45+J86+J103+J108+J157+J166+J183+J188+J221</f>
      </c>
      <c s="29">
        <f>0+K9+K18+K31+K40+K45+K86+K103+K108+K157+K166+K183+K188+K221</f>
      </c>
      <c s="29">
        <f>0+L9+L18+L31+L40+L45+L86+L103+L108+L157+L166+L183+L188+L221</f>
      </c>
      <c s="29">
        <f>0+M9+M18+M31+M40+M45+M86+M103+M108+M157+M166+M183+M188+M221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2067</v>
      </c>
      <c s="35" t="s">
        <v>5</v>
      </c>
      <c s="6" t="s">
        <v>2068</v>
      </c>
      <c s="36" t="s">
        <v>53</v>
      </c>
      <c s="37">
        <v>401.739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2305</v>
      </c>
    </row>
    <row r="13" spans="1:5" ht="318.75">
      <c r="A13" t="s">
        <v>58</v>
      </c>
      <c r="E13" s="39" t="s">
        <v>2070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800.9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2306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574</v>
      </c>
      <c s="35" t="s">
        <v>575</v>
      </c>
      <c s="6" t="s">
        <v>576</v>
      </c>
      <c s="36" t="s">
        <v>78</v>
      </c>
      <c s="37">
        <v>734.044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2307</v>
      </c>
    </row>
    <row r="22" spans="1:5" ht="153">
      <c r="A22" t="s">
        <v>58</v>
      </c>
      <c r="E22" s="39" t="s">
        <v>2077</v>
      </c>
    </row>
    <row r="23" spans="1:16" ht="38.25">
      <c r="A23" t="s">
        <v>49</v>
      </c>
      <c s="34" t="s">
        <v>66</v>
      </c>
      <c s="34" t="s">
        <v>808</v>
      </c>
      <c s="35" t="s">
        <v>809</v>
      </c>
      <c s="6" t="s">
        <v>1872</v>
      </c>
      <c s="36" t="s">
        <v>78</v>
      </c>
      <c s="37">
        <v>18.949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2308</v>
      </c>
    </row>
    <row r="26" spans="1:5" ht="153">
      <c r="A26" t="s">
        <v>58</v>
      </c>
      <c r="E26" s="39" t="s">
        <v>2077</v>
      </c>
    </row>
    <row r="27" spans="1:16" ht="38.25">
      <c r="A27" t="s">
        <v>49</v>
      </c>
      <c s="34" t="s">
        <v>70</v>
      </c>
      <c s="34" t="s">
        <v>2081</v>
      </c>
      <c s="35" t="s">
        <v>2082</v>
      </c>
      <c s="6" t="s">
        <v>2083</v>
      </c>
      <c s="36" t="s">
        <v>78</v>
      </c>
      <c s="37">
        <v>0.223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2309</v>
      </c>
    </row>
    <row r="30" spans="1:5" ht="153">
      <c r="A30" t="s">
        <v>58</v>
      </c>
      <c r="E30" s="39" t="s">
        <v>2077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2085</v>
      </c>
      <c s="35" t="s">
        <v>5</v>
      </c>
      <c s="6" t="s">
        <v>2086</v>
      </c>
      <c s="36" t="s">
        <v>53</v>
      </c>
      <c s="37">
        <v>6.063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2310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838</v>
      </c>
      <c s="35" t="s">
        <v>5</v>
      </c>
      <c s="6" t="s">
        <v>839</v>
      </c>
      <c s="36" t="s">
        <v>53</v>
      </c>
      <c s="37">
        <v>407.802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2311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27</v>
      </c>
      <c r="E40" s="33" t="s">
        <v>1547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2093</v>
      </c>
      <c s="35" t="s">
        <v>5</v>
      </c>
      <c s="6" t="s">
        <v>2094</v>
      </c>
      <c s="36" t="s">
        <v>53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2312</v>
      </c>
    </row>
    <row r="44" spans="1:5" ht="76.5">
      <c r="A44" t="s">
        <v>58</v>
      </c>
      <c r="E44" s="39" t="s">
        <v>2096</v>
      </c>
    </row>
    <row r="45" spans="1:13" ht="12.75">
      <c r="A45" t="s">
        <v>46</v>
      </c>
      <c r="C45" s="31" t="s">
        <v>136</v>
      </c>
      <c r="E45" s="33" t="s">
        <v>1547</v>
      </c>
      <c r="J45" s="32">
        <f>0</f>
      </c>
      <c s="32">
        <f>0</f>
      </c>
      <c s="32">
        <f>0+L46+L50+L54+L58+L62+L66+L70+L74+L78+L82</f>
      </c>
      <c s="32">
        <f>0+M46+M50+M54+M58+M62+M66+M70+M74+M78+M82</f>
      </c>
    </row>
    <row r="46" spans="1:16" ht="12.75">
      <c r="A46" t="s">
        <v>49</v>
      </c>
      <c s="34" t="s">
        <v>94</v>
      </c>
      <c s="34" t="s">
        <v>2097</v>
      </c>
      <c s="35" t="s">
        <v>5</v>
      </c>
      <c s="6" t="s">
        <v>2098</v>
      </c>
      <c s="36" t="s">
        <v>53</v>
      </c>
      <c s="37">
        <v>4.208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2313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2314</v>
      </c>
      <c s="35" t="s">
        <v>5</v>
      </c>
      <c s="6" t="s">
        <v>2315</v>
      </c>
      <c s="36" t="s">
        <v>88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2316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2317</v>
      </c>
      <c s="35" t="s">
        <v>5</v>
      </c>
      <c s="6" t="s">
        <v>2318</v>
      </c>
      <c s="36" t="s">
        <v>88</v>
      </c>
      <c s="37">
        <v>297.05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2319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2089</v>
      </c>
      <c s="35" t="s">
        <v>5</v>
      </c>
      <c s="6" t="s">
        <v>2090</v>
      </c>
      <c s="36" t="s">
        <v>88</v>
      </c>
      <c s="37">
        <v>106.2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2320</v>
      </c>
    </row>
    <row r="61" spans="1:5" ht="12.75">
      <c r="A61" t="s">
        <v>58</v>
      </c>
      <c r="E61" s="39" t="s">
        <v>284</v>
      </c>
    </row>
    <row r="62" spans="1:16" ht="25.5">
      <c r="A62" t="s">
        <v>49</v>
      </c>
      <c s="34" t="s">
        <v>111</v>
      </c>
      <c s="34" t="s">
        <v>2321</v>
      </c>
      <c s="35" t="s">
        <v>5</v>
      </c>
      <c s="6" t="s">
        <v>2322</v>
      </c>
      <c s="36" t="s">
        <v>88</v>
      </c>
      <c s="37">
        <v>45.6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2323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1993</v>
      </c>
      <c s="35" t="s">
        <v>5</v>
      </c>
      <c s="6" t="s">
        <v>1994</v>
      </c>
      <c s="36" t="s">
        <v>53</v>
      </c>
      <c s="37">
        <v>7.463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51">
      <c r="A68" s="35" t="s">
        <v>56</v>
      </c>
      <c r="E68" s="40" t="s">
        <v>2324</v>
      </c>
    </row>
    <row r="69" spans="1:5" ht="369.75">
      <c r="A69" t="s">
        <v>58</v>
      </c>
      <c r="E69" s="39" t="s">
        <v>2101</v>
      </c>
    </row>
    <row r="70" spans="1:16" ht="12.75">
      <c r="A70" t="s">
        <v>49</v>
      </c>
      <c s="34" t="s">
        <v>119</v>
      </c>
      <c s="34" t="s">
        <v>2258</v>
      </c>
      <c s="35" t="s">
        <v>5</v>
      </c>
      <c s="6" t="s">
        <v>2259</v>
      </c>
      <c s="36" t="s">
        <v>110</v>
      </c>
      <c s="37">
        <v>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2325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2326</v>
      </c>
      <c s="35" t="s">
        <v>5</v>
      </c>
      <c s="6" t="s">
        <v>2327</v>
      </c>
      <c s="36" t="s">
        <v>110</v>
      </c>
      <c s="37">
        <v>18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2328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2329</v>
      </c>
      <c s="35" t="s">
        <v>5</v>
      </c>
      <c s="6" t="s">
        <v>2330</v>
      </c>
      <c s="36" t="s">
        <v>53</v>
      </c>
      <c s="37">
        <v>82.936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2331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2102</v>
      </c>
      <c s="35" t="s">
        <v>5</v>
      </c>
      <c s="6" t="s">
        <v>2103</v>
      </c>
      <c s="36" t="s">
        <v>97</v>
      </c>
      <c s="37">
        <v>112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2332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175</v>
      </c>
      <c r="E86" s="33" t="s">
        <v>1555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2105</v>
      </c>
      <c s="35" t="s">
        <v>5</v>
      </c>
      <c s="6" t="s">
        <v>2106</v>
      </c>
      <c s="36" t="s">
        <v>53</v>
      </c>
      <c s="37">
        <v>4.94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2333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2109</v>
      </c>
      <c s="35" t="s">
        <v>5</v>
      </c>
      <c s="6" t="s">
        <v>2110</v>
      </c>
      <c s="36" t="s">
        <v>78</v>
      </c>
      <c s="37">
        <v>0.466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2334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2112</v>
      </c>
      <c s="35" t="s">
        <v>5</v>
      </c>
      <c s="6" t="s">
        <v>2113</v>
      </c>
      <c s="36" t="s">
        <v>53</v>
      </c>
      <c s="37">
        <v>0.857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2335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2115</v>
      </c>
      <c s="35" t="s">
        <v>5</v>
      </c>
      <c s="6" t="s">
        <v>2116</v>
      </c>
      <c s="36" t="s">
        <v>53</v>
      </c>
      <c s="37">
        <v>4.631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2336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66</v>
      </c>
      <c r="E103" s="33" t="s">
        <v>1567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2118</v>
      </c>
      <c s="35" t="s">
        <v>5</v>
      </c>
      <c s="6" t="s">
        <v>2119</v>
      </c>
      <c s="36" t="s">
        <v>53</v>
      </c>
      <c s="37">
        <v>262.68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02">
      <c r="A106" s="35" t="s">
        <v>56</v>
      </c>
      <c r="E106" s="40" t="s">
        <v>2337</v>
      </c>
    </row>
    <row r="107" spans="1:5" ht="38.25">
      <c r="A107" t="s">
        <v>58</v>
      </c>
      <c r="E107" s="39" t="s">
        <v>2121</v>
      </c>
    </row>
    <row r="108" spans="1:13" ht="12.75">
      <c r="A108" t="s">
        <v>46</v>
      </c>
      <c r="C108" s="31" t="s">
        <v>211</v>
      </c>
      <c r="E108" s="33" t="s">
        <v>1567</v>
      </c>
      <c r="J108" s="32">
        <f>0</f>
      </c>
      <c s="32">
        <f>0</f>
      </c>
      <c s="32">
        <f>0+L109+L113+L117+L121+L125+L129+L133+L137+L141+L145+L149+L153</f>
      </c>
      <c s="32">
        <f>0+M109+M113+M117+M121+M125+M129+M133+M137+M141+M145+M149+M153</f>
      </c>
    </row>
    <row r="109" spans="1:16" ht="12.75">
      <c r="A109" t="s">
        <v>49</v>
      </c>
      <c s="34" t="s">
        <v>152</v>
      </c>
      <c s="34" t="s">
        <v>2122</v>
      </c>
      <c s="35" t="s">
        <v>5</v>
      </c>
      <c s="6" t="s">
        <v>2123</v>
      </c>
      <c s="36" t="s">
        <v>53</v>
      </c>
      <c s="37">
        <v>37.971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2338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2125</v>
      </c>
      <c s="35" t="s">
        <v>5</v>
      </c>
      <c s="6" t="s">
        <v>2126</v>
      </c>
      <c s="36" t="s">
        <v>78</v>
      </c>
      <c s="37">
        <v>5.718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2339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1629</v>
      </c>
      <c s="35" t="s">
        <v>5</v>
      </c>
      <c s="6" t="s">
        <v>1630</v>
      </c>
      <c s="36" t="s">
        <v>53</v>
      </c>
      <c s="37">
        <v>7.671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2340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670</v>
      </c>
      <c s="35" t="s">
        <v>5</v>
      </c>
      <c s="6" t="s">
        <v>671</v>
      </c>
      <c s="36" t="s">
        <v>53</v>
      </c>
      <c s="37">
        <v>4.291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2341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1633</v>
      </c>
      <c s="35" t="s">
        <v>5</v>
      </c>
      <c s="6" t="s">
        <v>1634</v>
      </c>
      <c s="36" t="s">
        <v>53</v>
      </c>
      <c s="37">
        <v>22.049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2342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2131</v>
      </c>
      <c s="35" t="s">
        <v>5</v>
      </c>
      <c s="6" t="s">
        <v>2132</v>
      </c>
      <c s="36" t="s">
        <v>53</v>
      </c>
      <c s="37">
        <v>15.454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2343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2134</v>
      </c>
      <c s="35" t="s">
        <v>5</v>
      </c>
      <c s="6" t="s">
        <v>2135</v>
      </c>
      <c s="36" t="s">
        <v>78</v>
      </c>
      <c s="37">
        <v>1.336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2344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2137</v>
      </c>
      <c s="35" t="s">
        <v>5</v>
      </c>
      <c s="6" t="s">
        <v>2138</v>
      </c>
      <c s="36" t="s">
        <v>53</v>
      </c>
      <c s="37">
        <v>51.014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2345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2140</v>
      </c>
      <c s="35" t="s">
        <v>5</v>
      </c>
      <c s="6" t="s">
        <v>2141</v>
      </c>
      <c s="36" t="s">
        <v>53</v>
      </c>
      <c s="37">
        <v>6.973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76.5">
      <c r="A143" s="35" t="s">
        <v>56</v>
      </c>
      <c r="E143" s="40" t="s">
        <v>2346</v>
      </c>
    </row>
    <row r="144" spans="1:5" ht="12.75">
      <c r="A144" t="s">
        <v>58</v>
      </c>
      <c r="E144" s="39" t="s">
        <v>284</v>
      </c>
    </row>
    <row r="145" spans="1:16" ht="12.75">
      <c r="A145" t="s">
        <v>49</v>
      </c>
      <c s="34" t="s">
        <v>186</v>
      </c>
      <c s="34" t="s">
        <v>2143</v>
      </c>
      <c s="35" t="s">
        <v>5</v>
      </c>
      <c s="6" t="s">
        <v>2144</v>
      </c>
      <c s="36" t="s">
        <v>78</v>
      </c>
      <c s="37">
        <v>0.331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76.5">
      <c r="A147" s="35" t="s">
        <v>56</v>
      </c>
      <c r="E147" s="40" t="s">
        <v>2347</v>
      </c>
    </row>
    <row r="148" spans="1:5" ht="12.75">
      <c r="A148" t="s">
        <v>58</v>
      </c>
      <c r="E148" s="39" t="s">
        <v>284</v>
      </c>
    </row>
    <row r="149" spans="1:16" ht="12.75">
      <c r="A149" t="s">
        <v>49</v>
      </c>
      <c s="34" t="s">
        <v>189</v>
      </c>
      <c s="34" t="s">
        <v>683</v>
      </c>
      <c s="35" t="s">
        <v>5</v>
      </c>
      <c s="6" t="s">
        <v>684</v>
      </c>
      <c s="36" t="s">
        <v>53</v>
      </c>
      <c s="37">
        <v>22.906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25.5">
      <c r="A151" s="35" t="s">
        <v>56</v>
      </c>
      <c r="E151" s="40" t="s">
        <v>2348</v>
      </c>
    </row>
    <row r="152" spans="1:5" ht="12.75">
      <c r="A152" t="s">
        <v>58</v>
      </c>
      <c r="E152" s="39" t="s">
        <v>284</v>
      </c>
    </row>
    <row r="153" spans="1:16" ht="12.75">
      <c r="A153" t="s">
        <v>49</v>
      </c>
      <c s="34" t="s">
        <v>192</v>
      </c>
      <c s="34" t="s">
        <v>2147</v>
      </c>
      <c s="35" t="s">
        <v>5</v>
      </c>
      <c s="6" t="s">
        <v>2148</v>
      </c>
      <c s="36" t="s">
        <v>53</v>
      </c>
      <c s="37">
        <v>6.492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2349</v>
      </c>
    </row>
    <row r="156" spans="1:5" ht="12.75">
      <c r="A156" t="s">
        <v>58</v>
      </c>
      <c r="E156" s="39" t="s">
        <v>284</v>
      </c>
    </row>
    <row r="157" spans="1:13" ht="12.75">
      <c r="A157" t="s">
        <v>46</v>
      </c>
      <c r="C157" s="31" t="s">
        <v>759</v>
      </c>
      <c r="E157" s="33" t="s">
        <v>2150</v>
      </c>
      <c r="J157" s="32">
        <f>0</f>
      </c>
      <c s="32">
        <f>0</f>
      </c>
      <c s="32">
        <f>0+L158+L162</f>
      </c>
      <c s="32">
        <f>0+M158+M162</f>
      </c>
    </row>
    <row r="158" spans="1:16" ht="12.75">
      <c r="A158" t="s">
        <v>49</v>
      </c>
      <c s="34" t="s">
        <v>195</v>
      </c>
      <c s="34" t="s">
        <v>2151</v>
      </c>
      <c s="35" t="s">
        <v>5</v>
      </c>
      <c s="6" t="s">
        <v>2152</v>
      </c>
      <c s="36" t="s">
        <v>97</v>
      </c>
      <c s="37">
        <v>17.84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2350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2154</v>
      </c>
      <c s="35" t="s">
        <v>5</v>
      </c>
      <c s="6" t="s">
        <v>2155</v>
      </c>
      <c s="36" t="s">
        <v>97</v>
      </c>
      <c s="37">
        <v>150.771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63.75">
      <c r="A164" s="35" t="s">
        <v>56</v>
      </c>
      <c r="E164" s="40" t="s">
        <v>2351</v>
      </c>
    </row>
    <row r="165" spans="1:5" ht="12.75">
      <c r="A165" t="s">
        <v>58</v>
      </c>
      <c r="E165" s="39" t="s">
        <v>284</v>
      </c>
    </row>
    <row r="166" spans="1:13" ht="12.75">
      <c r="A166" t="s">
        <v>46</v>
      </c>
      <c r="C166" s="31" t="s">
        <v>2157</v>
      </c>
      <c r="E166" s="33" t="s">
        <v>2158</v>
      </c>
      <c r="J166" s="32">
        <f>0</f>
      </c>
      <c s="32">
        <f>0</f>
      </c>
      <c s="32">
        <f>0+L167+L171+L175+L179</f>
      </c>
      <c s="32">
        <f>0+M167+M171+M175+M179</f>
      </c>
    </row>
    <row r="167" spans="1:16" ht="12.75">
      <c r="A167" t="s">
        <v>49</v>
      </c>
      <c s="34" t="s">
        <v>204</v>
      </c>
      <c s="34" t="s">
        <v>2159</v>
      </c>
      <c s="35" t="s">
        <v>5</v>
      </c>
      <c s="6" t="s">
        <v>2160</v>
      </c>
      <c s="36" t="s">
        <v>97</v>
      </c>
      <c s="37">
        <v>163.123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63.75">
      <c r="A169" s="35" t="s">
        <v>56</v>
      </c>
      <c r="E169" s="40" t="s">
        <v>2352</v>
      </c>
    </row>
    <row r="170" spans="1:5" ht="409.5">
      <c r="A170" t="s">
        <v>58</v>
      </c>
      <c r="E170" s="39" t="s">
        <v>2162</v>
      </c>
    </row>
    <row r="171" spans="1:16" ht="12.75">
      <c r="A171" t="s">
        <v>49</v>
      </c>
      <c s="34" t="s">
        <v>207</v>
      </c>
      <c s="34" t="s">
        <v>2163</v>
      </c>
      <c s="35" t="s">
        <v>5</v>
      </c>
      <c s="6" t="s">
        <v>2164</v>
      </c>
      <c s="36" t="s">
        <v>97</v>
      </c>
      <c s="37">
        <v>25.185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63.75">
      <c r="A173" s="35" t="s">
        <v>56</v>
      </c>
      <c r="E173" s="40" t="s">
        <v>2353</v>
      </c>
    </row>
    <row r="174" spans="1:5" ht="409.5">
      <c r="A174" t="s">
        <v>58</v>
      </c>
      <c r="E174" s="39" t="s">
        <v>2166</v>
      </c>
    </row>
    <row r="175" spans="1:16" ht="12.75">
      <c r="A175" t="s">
        <v>49</v>
      </c>
      <c s="34" t="s">
        <v>211</v>
      </c>
      <c s="34" t="s">
        <v>2167</v>
      </c>
      <c s="35" t="s">
        <v>5</v>
      </c>
      <c s="6" t="s">
        <v>2168</v>
      </c>
      <c s="36" t="s">
        <v>97</v>
      </c>
      <c s="37">
        <v>39.44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2354</v>
      </c>
    </row>
    <row r="178" spans="1:5" ht="409.5">
      <c r="A178" t="s">
        <v>58</v>
      </c>
      <c r="E178" s="39" t="s">
        <v>2170</v>
      </c>
    </row>
    <row r="179" spans="1:16" ht="12.75">
      <c r="A179" t="s">
        <v>49</v>
      </c>
      <c s="34" t="s">
        <v>215</v>
      </c>
      <c s="34" t="s">
        <v>2171</v>
      </c>
      <c s="35" t="s">
        <v>5</v>
      </c>
      <c s="6" t="s">
        <v>2172</v>
      </c>
      <c s="36" t="s">
        <v>97</v>
      </c>
      <c s="37">
        <v>64.68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2355</v>
      </c>
    </row>
    <row r="182" spans="1:5" ht="409.5">
      <c r="A182" t="s">
        <v>58</v>
      </c>
      <c r="E182" s="39" t="s">
        <v>2174</v>
      </c>
    </row>
    <row r="183" spans="1:13" ht="12.75">
      <c r="A183" t="s">
        <v>46</v>
      </c>
      <c r="C183" s="31" t="s">
        <v>991</v>
      </c>
      <c r="E183" s="33" t="s">
        <v>2175</v>
      </c>
      <c r="J183" s="32">
        <f>0</f>
      </c>
      <c s="32">
        <f>0</f>
      </c>
      <c s="32">
        <f>0+L184</f>
      </c>
      <c s="32">
        <f>0+M184</f>
      </c>
    </row>
    <row r="184" spans="1:16" ht="12.75">
      <c r="A184" t="s">
        <v>49</v>
      </c>
      <c s="34" t="s">
        <v>219</v>
      </c>
      <c s="34" t="s">
        <v>2176</v>
      </c>
      <c s="35" t="s">
        <v>5</v>
      </c>
      <c s="6" t="s">
        <v>2177</v>
      </c>
      <c s="36" t="s">
        <v>88</v>
      </c>
      <c s="37">
        <v>26.3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2356</v>
      </c>
    </row>
    <row r="187" spans="1:5" ht="12.75">
      <c r="A187" t="s">
        <v>58</v>
      </c>
      <c r="E187" s="39" t="s">
        <v>284</v>
      </c>
    </row>
    <row r="188" spans="1:13" ht="12.75">
      <c r="A188" t="s">
        <v>46</v>
      </c>
      <c r="C188" s="31" t="s">
        <v>1008</v>
      </c>
      <c r="E188" s="33" t="s">
        <v>1585</v>
      </c>
      <c r="J188" s="32">
        <f>0</f>
      </c>
      <c s="32">
        <f>0</f>
      </c>
      <c s="32">
        <f>0+L189+L193+L197+L201+L205+L209+L213+L217</f>
      </c>
      <c s="32">
        <f>0+M189+M193+M197+M201+M205+M209+M213+M217</f>
      </c>
    </row>
    <row r="189" spans="1:16" ht="12.75">
      <c r="A189" t="s">
        <v>49</v>
      </c>
      <c s="34" t="s">
        <v>223</v>
      </c>
      <c s="34" t="s">
        <v>2179</v>
      </c>
      <c s="35" t="s">
        <v>5</v>
      </c>
      <c s="6" t="s">
        <v>2180</v>
      </c>
      <c s="36" t="s">
        <v>110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2181</v>
      </c>
    </row>
    <row r="192" spans="1:5" ht="38.25">
      <c r="A192" t="s">
        <v>58</v>
      </c>
      <c r="E192" s="39" t="s">
        <v>2182</v>
      </c>
    </row>
    <row r="193" spans="1:16" ht="12.75">
      <c r="A193" t="s">
        <v>49</v>
      </c>
      <c s="34" t="s">
        <v>227</v>
      </c>
      <c s="34" t="s">
        <v>2183</v>
      </c>
      <c s="35" t="s">
        <v>5</v>
      </c>
      <c s="6" t="s">
        <v>2184</v>
      </c>
      <c s="36" t="s">
        <v>97</v>
      </c>
      <c s="37">
        <v>0.468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2185</v>
      </c>
    </row>
    <row r="196" spans="1:5" ht="12.75">
      <c r="A196" t="s">
        <v>58</v>
      </c>
      <c r="E196" s="39" t="s">
        <v>284</v>
      </c>
    </row>
    <row r="197" spans="1:16" ht="25.5">
      <c r="A197" t="s">
        <v>49</v>
      </c>
      <c s="34" t="s">
        <v>230</v>
      </c>
      <c s="34" t="s">
        <v>2186</v>
      </c>
      <c s="35" t="s">
        <v>5</v>
      </c>
      <c s="6" t="s">
        <v>2187</v>
      </c>
      <c s="36" t="s">
        <v>88</v>
      </c>
      <c s="37">
        <v>4.528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2188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2189</v>
      </c>
      <c s="35" t="s">
        <v>5</v>
      </c>
      <c s="6" t="s">
        <v>2190</v>
      </c>
      <c s="36" t="s">
        <v>88</v>
      </c>
      <c s="37">
        <v>4.528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2188</v>
      </c>
    </row>
    <row r="204" spans="1:5" ht="12.75">
      <c r="A204" t="s">
        <v>58</v>
      </c>
      <c r="E204" s="39" t="s">
        <v>284</v>
      </c>
    </row>
    <row r="205" spans="1:16" ht="12.75">
      <c r="A205" t="s">
        <v>49</v>
      </c>
      <c s="34" t="s">
        <v>490</v>
      </c>
      <c s="34" t="s">
        <v>2036</v>
      </c>
      <c s="35" t="s">
        <v>5</v>
      </c>
      <c s="6" t="s">
        <v>2037</v>
      </c>
      <c s="36" t="s">
        <v>88</v>
      </c>
      <c s="37">
        <v>13.47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2357</v>
      </c>
    </row>
    <row r="208" spans="1:5" ht="12.75">
      <c r="A208" t="s">
        <v>58</v>
      </c>
      <c r="E208" s="39" t="s">
        <v>284</v>
      </c>
    </row>
    <row r="209" spans="1:16" ht="12.75">
      <c r="A209" t="s">
        <v>49</v>
      </c>
      <c s="34" t="s">
        <v>494</v>
      </c>
      <c s="34" t="s">
        <v>2192</v>
      </c>
      <c s="35" t="s">
        <v>5</v>
      </c>
      <c s="6" t="s">
        <v>2193</v>
      </c>
      <c s="36" t="s">
        <v>2073</v>
      </c>
      <c s="37">
        <v>2.5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2194</v>
      </c>
    </row>
    <row r="212" spans="1:5" ht="12.75">
      <c r="A212" t="s">
        <v>58</v>
      </c>
      <c r="E212" s="39" t="s">
        <v>284</v>
      </c>
    </row>
    <row r="213" spans="1:16" ht="12.75">
      <c r="A213" t="s">
        <v>49</v>
      </c>
      <c s="34" t="s">
        <v>497</v>
      </c>
      <c s="34" t="s">
        <v>2195</v>
      </c>
      <c s="35" t="s">
        <v>5</v>
      </c>
      <c s="6" t="s">
        <v>2196</v>
      </c>
      <c s="36" t="s">
        <v>97</v>
      </c>
      <c s="37">
        <v>150.771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63.75">
      <c r="A215" s="35" t="s">
        <v>56</v>
      </c>
      <c r="E215" s="40" t="s">
        <v>2351</v>
      </c>
    </row>
    <row r="216" spans="1:5" ht="12.75">
      <c r="A216" t="s">
        <v>58</v>
      </c>
      <c r="E216" s="39" t="s">
        <v>284</v>
      </c>
    </row>
    <row r="217" spans="1:16" ht="12.75">
      <c r="A217" t="s">
        <v>49</v>
      </c>
      <c s="34" t="s">
        <v>502</v>
      </c>
      <c s="34" t="s">
        <v>2197</v>
      </c>
      <c s="35" t="s">
        <v>5</v>
      </c>
      <c s="6" t="s">
        <v>2198</v>
      </c>
      <c s="36" t="s">
        <v>110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79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2199</v>
      </c>
    </row>
    <row r="220" spans="1:5" ht="38.25">
      <c r="A220" t="s">
        <v>58</v>
      </c>
      <c r="E220" s="39" t="s">
        <v>2200</v>
      </c>
    </row>
    <row r="221" spans="1:13" ht="12.75">
      <c r="A221" t="s">
        <v>46</v>
      </c>
      <c r="C221" s="31" t="s">
        <v>793</v>
      </c>
      <c r="E221" s="33" t="s">
        <v>2059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49</v>
      </c>
      <c s="34" t="s">
        <v>279</v>
      </c>
      <c s="34" t="s">
        <v>2201</v>
      </c>
      <c s="35" t="s">
        <v>5</v>
      </c>
      <c s="6" t="s">
        <v>2202</v>
      </c>
      <c s="36" t="s">
        <v>53</v>
      </c>
      <c s="37">
        <v>7.61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25.5">
      <c r="A224" s="35" t="s">
        <v>56</v>
      </c>
      <c r="E224" s="40" t="s">
        <v>2358</v>
      </c>
    </row>
    <row r="225" spans="1:5" ht="12.75">
      <c r="A225" t="s">
        <v>58</v>
      </c>
      <c r="E225" s="39" t="s">
        <v>284</v>
      </c>
    </row>
    <row r="226" spans="1:16" ht="12.75">
      <c r="A226" t="s">
        <v>49</v>
      </c>
      <c s="34" t="s">
        <v>291</v>
      </c>
      <c s="34" t="s">
        <v>2209</v>
      </c>
      <c s="35" t="s">
        <v>5</v>
      </c>
      <c s="6" t="s">
        <v>2210</v>
      </c>
      <c s="36" t="s">
        <v>97</v>
      </c>
      <c s="37">
        <v>49.581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2359</v>
      </c>
    </row>
    <row r="229" spans="1:5" ht="12.75">
      <c r="A229" t="s">
        <v>58</v>
      </c>
      <c r="E229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2362</v>
      </c>
      <c r="E8" s="30" t="s">
        <v>2361</v>
      </c>
      <c r="J8" s="29">
        <f>0+J9+J18+J27+J32+J45+J54+J79+J96+J105+J114</f>
      </c>
      <c s="29">
        <f>0+K9+K18+K27+K32+K45+K54+K79+K96+K105+K114</f>
      </c>
      <c s="29">
        <f>0+L9+L18+L27+L32+L45+L54+L79+L96+L105+L114</f>
      </c>
      <c s="29">
        <f>0+M9+M18+M27+M32+M45+M54+M79+M96+M105+M114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2067</v>
      </c>
      <c s="35" t="s">
        <v>5</v>
      </c>
      <c s="6" t="s">
        <v>2068</v>
      </c>
      <c s="36" t="s">
        <v>53</v>
      </c>
      <c s="37">
        <v>95.801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2363</v>
      </c>
    </row>
    <row r="13" spans="1:5" ht="318.75">
      <c r="A13" t="s">
        <v>58</v>
      </c>
      <c r="E13" s="39" t="s">
        <v>2070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1038.5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2364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574</v>
      </c>
      <c s="35" t="s">
        <v>575</v>
      </c>
      <c s="6" t="s">
        <v>576</v>
      </c>
      <c s="36" t="s">
        <v>78</v>
      </c>
      <c s="37">
        <v>172.442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2365</v>
      </c>
    </row>
    <row r="22" spans="1:5" ht="153">
      <c r="A22" t="s">
        <v>58</v>
      </c>
      <c r="E22" s="39" t="s">
        <v>2077</v>
      </c>
    </row>
    <row r="23" spans="1:16" ht="38.25">
      <c r="A23" t="s">
        <v>49</v>
      </c>
      <c s="34" t="s">
        <v>66</v>
      </c>
      <c s="34" t="s">
        <v>2081</v>
      </c>
      <c s="35" t="s">
        <v>2082</v>
      </c>
      <c s="6" t="s">
        <v>2083</v>
      </c>
      <c s="36" t="s">
        <v>78</v>
      </c>
      <c s="37">
        <v>0.646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2366</v>
      </c>
    </row>
    <row r="26" spans="1:5" ht="153">
      <c r="A26" t="s">
        <v>58</v>
      </c>
      <c r="E26" s="39" t="s">
        <v>2077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838</v>
      </c>
      <c s="35" t="s">
        <v>5</v>
      </c>
      <c s="6" t="s">
        <v>839</v>
      </c>
      <c s="36" t="s">
        <v>53</v>
      </c>
      <c s="37">
        <v>95.801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2367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1547</v>
      </c>
      <c r="J32" s="32">
        <f>0</f>
      </c>
      <c s="32">
        <f>0</f>
      </c>
      <c s="32">
        <f>0+L33+L37+L41</f>
      </c>
      <c s="32">
        <f>0+M33+M37+M41</f>
      </c>
    </row>
    <row r="33" spans="1:16" ht="12.75">
      <c r="A33" t="s">
        <v>49</v>
      </c>
      <c s="34" t="s">
        <v>74</v>
      </c>
      <c s="34" t="s">
        <v>2097</v>
      </c>
      <c s="35" t="s">
        <v>5</v>
      </c>
      <c s="6" t="s">
        <v>2098</v>
      </c>
      <c s="36" t="s">
        <v>53</v>
      </c>
      <c s="37">
        <v>0.978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2368</v>
      </c>
    </row>
    <row r="36" spans="1:5" ht="12.75">
      <c r="A36" t="s">
        <v>58</v>
      </c>
      <c r="E36" s="39" t="s">
        <v>284</v>
      </c>
    </row>
    <row r="37" spans="1:16" ht="25.5">
      <c r="A37" t="s">
        <v>49</v>
      </c>
      <c s="34" t="s">
        <v>85</v>
      </c>
      <c s="34" t="s">
        <v>2369</v>
      </c>
      <c s="35" t="s">
        <v>5</v>
      </c>
      <c s="6" t="s">
        <v>2370</v>
      </c>
      <c s="36" t="s">
        <v>88</v>
      </c>
      <c s="37">
        <v>3.3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2371</v>
      </c>
    </row>
    <row r="40" spans="1:5" ht="12.75">
      <c r="A40" t="s">
        <v>58</v>
      </c>
      <c r="E40" s="39" t="s">
        <v>284</v>
      </c>
    </row>
    <row r="41" spans="1:16" ht="25.5">
      <c r="A41" t="s">
        <v>49</v>
      </c>
      <c s="34" t="s">
        <v>90</v>
      </c>
      <c s="34" t="s">
        <v>2372</v>
      </c>
      <c s="35" t="s">
        <v>5</v>
      </c>
      <c s="6" t="s">
        <v>2373</v>
      </c>
      <c s="36" t="s">
        <v>88</v>
      </c>
      <c s="37">
        <v>3.2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2374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211</v>
      </c>
      <c r="E45" s="33" t="s">
        <v>1567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94</v>
      </c>
      <c s="34" t="s">
        <v>670</v>
      </c>
      <c s="35" t="s">
        <v>5</v>
      </c>
      <c s="6" t="s">
        <v>671</v>
      </c>
      <c s="36" t="s">
        <v>53</v>
      </c>
      <c s="37">
        <v>2.226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2375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2376</v>
      </c>
      <c s="35" t="s">
        <v>5</v>
      </c>
      <c s="6" t="s">
        <v>2377</v>
      </c>
      <c s="36" t="s">
        <v>53</v>
      </c>
      <c s="37">
        <v>64.267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2378</v>
      </c>
    </row>
    <row r="53" spans="1:5" ht="12.75">
      <c r="A53" t="s">
        <v>58</v>
      </c>
      <c r="E53" s="39" t="s">
        <v>284</v>
      </c>
    </row>
    <row r="54" spans="1:13" ht="12.75">
      <c r="A54" t="s">
        <v>46</v>
      </c>
      <c r="C54" s="31" t="s">
        <v>759</v>
      </c>
      <c r="E54" s="33" t="s">
        <v>2150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104</v>
      </c>
      <c s="34" t="s">
        <v>2151</v>
      </c>
      <c s="35" t="s">
        <v>5</v>
      </c>
      <c s="6" t="s">
        <v>2152</v>
      </c>
      <c s="36" t="s">
        <v>97</v>
      </c>
      <c s="37">
        <v>63.993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2379</v>
      </c>
    </row>
    <row r="58" spans="1:5" ht="12.75">
      <c r="A58" t="s">
        <v>58</v>
      </c>
      <c r="E58" s="39" t="s">
        <v>284</v>
      </c>
    </row>
    <row r="59" spans="1:16" ht="25.5">
      <c r="A59" t="s">
        <v>49</v>
      </c>
      <c s="34" t="s">
        <v>107</v>
      </c>
      <c s="34" t="s">
        <v>2380</v>
      </c>
      <c s="35" t="s">
        <v>5</v>
      </c>
      <c s="6" t="s">
        <v>2381</v>
      </c>
      <c s="36" t="s">
        <v>97</v>
      </c>
      <c s="37">
        <v>73.608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2382</v>
      </c>
    </row>
    <row r="62" spans="1:5" ht="12.75">
      <c r="A62" t="s">
        <v>58</v>
      </c>
      <c r="E62" s="39" t="s">
        <v>284</v>
      </c>
    </row>
    <row r="63" spans="1:16" ht="25.5">
      <c r="A63" t="s">
        <v>49</v>
      </c>
      <c s="34" t="s">
        <v>111</v>
      </c>
      <c s="34" t="s">
        <v>2383</v>
      </c>
      <c s="35" t="s">
        <v>5</v>
      </c>
      <c s="6" t="s">
        <v>2384</v>
      </c>
      <c s="36" t="s">
        <v>97</v>
      </c>
      <c s="37">
        <v>27.69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2385</v>
      </c>
    </row>
    <row r="66" spans="1:5" ht="12.75">
      <c r="A66" t="s">
        <v>58</v>
      </c>
      <c r="E66" s="39" t="s">
        <v>284</v>
      </c>
    </row>
    <row r="67" spans="1:16" ht="25.5">
      <c r="A67" t="s">
        <v>49</v>
      </c>
      <c s="34" t="s">
        <v>115</v>
      </c>
      <c s="34" t="s">
        <v>2386</v>
      </c>
      <c s="35" t="s">
        <v>5</v>
      </c>
      <c s="6" t="s">
        <v>2387</v>
      </c>
      <c s="36" t="s">
        <v>97</v>
      </c>
      <c s="37">
        <v>17.876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51">
      <c r="A69" s="35" t="s">
        <v>56</v>
      </c>
      <c r="E69" s="40" t="s">
        <v>2388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2389</v>
      </c>
      <c s="35" t="s">
        <v>5</v>
      </c>
      <c s="6" t="s">
        <v>2390</v>
      </c>
      <c s="36" t="s">
        <v>97</v>
      </c>
      <c s="37">
        <v>22.456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51">
      <c r="A73" s="35" t="s">
        <v>56</v>
      </c>
      <c r="E73" s="40" t="s">
        <v>2391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2392</v>
      </c>
      <c s="35" t="s">
        <v>5</v>
      </c>
      <c s="6" t="s">
        <v>2393</v>
      </c>
      <c s="36" t="s">
        <v>97</v>
      </c>
      <c s="37">
        <v>143.526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2394</v>
      </c>
    </row>
    <row r="78" spans="1:5" ht="12.75">
      <c r="A78" t="s">
        <v>58</v>
      </c>
      <c r="E78" s="39" t="s">
        <v>284</v>
      </c>
    </row>
    <row r="79" spans="1:13" ht="12.75">
      <c r="A79" t="s">
        <v>46</v>
      </c>
      <c r="C79" s="31" t="s">
        <v>2157</v>
      </c>
      <c r="E79" s="33" t="s">
        <v>2158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126</v>
      </c>
      <c s="34" t="s">
        <v>2163</v>
      </c>
      <c s="35" t="s">
        <v>5</v>
      </c>
      <c s="6" t="s">
        <v>2164</v>
      </c>
      <c s="36" t="s">
        <v>97</v>
      </c>
      <c s="37">
        <v>63.328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2395</v>
      </c>
    </row>
    <row r="83" spans="1:5" ht="409.5">
      <c r="A83" t="s">
        <v>58</v>
      </c>
      <c r="E83" s="39" t="s">
        <v>2166</v>
      </c>
    </row>
    <row r="84" spans="1:16" ht="12.75">
      <c r="A84" t="s">
        <v>49</v>
      </c>
      <c s="34" t="s">
        <v>129</v>
      </c>
      <c s="34" t="s">
        <v>2396</v>
      </c>
      <c s="35" t="s">
        <v>5</v>
      </c>
      <c s="6" t="s">
        <v>2397</v>
      </c>
      <c s="36" t="s">
        <v>97</v>
      </c>
      <c s="37">
        <v>40.2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79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2398</v>
      </c>
    </row>
    <row r="87" spans="1:5" ht="409.5">
      <c r="A87" t="s">
        <v>58</v>
      </c>
      <c r="E87" s="39" t="s">
        <v>2399</v>
      </c>
    </row>
    <row r="88" spans="1:16" ht="12.75">
      <c r="A88" t="s">
        <v>49</v>
      </c>
      <c s="34" t="s">
        <v>133</v>
      </c>
      <c s="34" t="s">
        <v>2400</v>
      </c>
      <c s="35" t="s">
        <v>5</v>
      </c>
      <c s="6" t="s">
        <v>2401</v>
      </c>
      <c s="36" t="s">
        <v>97</v>
      </c>
      <c s="37">
        <v>35.22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79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2402</v>
      </c>
    </row>
    <row r="91" spans="1:5" ht="409.5">
      <c r="A91" t="s">
        <v>58</v>
      </c>
      <c r="E91" s="39" t="s">
        <v>2403</v>
      </c>
    </row>
    <row r="92" spans="1:16" ht="12.75">
      <c r="A92" t="s">
        <v>49</v>
      </c>
      <c s="34" t="s">
        <v>136</v>
      </c>
      <c s="34" t="s">
        <v>2171</v>
      </c>
      <c s="35" t="s">
        <v>5</v>
      </c>
      <c s="6" t="s">
        <v>2172</v>
      </c>
      <c s="36" t="s">
        <v>97</v>
      </c>
      <c s="37">
        <v>24.25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79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2404</v>
      </c>
    </row>
    <row r="95" spans="1:5" ht="409.5">
      <c r="A95" t="s">
        <v>58</v>
      </c>
      <c r="E95" s="39" t="s">
        <v>2174</v>
      </c>
    </row>
    <row r="96" spans="1:13" ht="12.75">
      <c r="A96" t="s">
        <v>46</v>
      </c>
      <c r="C96" s="31" t="s">
        <v>991</v>
      </c>
      <c r="E96" s="33" t="s">
        <v>2175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140</v>
      </c>
      <c s="34" t="s">
        <v>2405</v>
      </c>
      <c s="35" t="s">
        <v>5</v>
      </c>
      <c s="6" t="s">
        <v>2406</v>
      </c>
      <c s="36" t="s">
        <v>88</v>
      </c>
      <c s="37">
        <v>3.8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2407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2176</v>
      </c>
      <c s="35" t="s">
        <v>5</v>
      </c>
      <c s="6" t="s">
        <v>2177</v>
      </c>
      <c s="36" t="s">
        <v>88</v>
      </c>
      <c s="37">
        <v>11.1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2408</v>
      </c>
    </row>
    <row r="104" spans="1:5" ht="12.75">
      <c r="A104" t="s">
        <v>58</v>
      </c>
      <c r="E104" s="39" t="s">
        <v>284</v>
      </c>
    </row>
    <row r="105" spans="1:13" ht="12.75">
      <c r="A105" t="s">
        <v>46</v>
      </c>
      <c r="C105" s="31" t="s">
        <v>1008</v>
      </c>
      <c r="E105" s="33" t="s">
        <v>1585</v>
      </c>
      <c r="J105" s="32">
        <f>0</f>
      </c>
      <c s="32">
        <f>0</f>
      </c>
      <c s="32">
        <f>0+L106+L110</f>
      </c>
      <c s="32">
        <f>0+M106+M110</f>
      </c>
    </row>
    <row r="106" spans="1:16" ht="12.75">
      <c r="A106" t="s">
        <v>49</v>
      </c>
      <c s="34" t="s">
        <v>148</v>
      </c>
      <c s="34" t="s">
        <v>2409</v>
      </c>
      <c s="35" t="s">
        <v>5</v>
      </c>
      <c s="6" t="s">
        <v>2410</v>
      </c>
      <c s="36" t="s">
        <v>97</v>
      </c>
      <c s="37">
        <v>221.627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2411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152</v>
      </c>
      <c s="34" t="s">
        <v>2412</v>
      </c>
      <c s="35" t="s">
        <v>5</v>
      </c>
      <c s="6" t="s">
        <v>2413</v>
      </c>
      <c s="36" t="s">
        <v>97</v>
      </c>
      <c s="37">
        <v>119.174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51">
      <c r="A112" s="35" t="s">
        <v>56</v>
      </c>
      <c r="E112" s="40" t="s">
        <v>2414</v>
      </c>
    </row>
    <row r="113" spans="1:5" ht="12.75">
      <c r="A113" t="s">
        <v>58</v>
      </c>
      <c r="E113" s="39" t="s">
        <v>284</v>
      </c>
    </row>
    <row r="114" spans="1:13" ht="12.75">
      <c r="A114" t="s">
        <v>46</v>
      </c>
      <c r="C114" s="31" t="s">
        <v>793</v>
      </c>
      <c r="E114" s="33" t="s">
        <v>2059</v>
      </c>
      <c r="J114" s="32">
        <f>0</f>
      </c>
      <c s="32">
        <f>0</f>
      </c>
      <c s="32">
        <f>0+L115</f>
      </c>
      <c s="32">
        <f>0+M115</f>
      </c>
    </row>
    <row r="115" spans="1:16" ht="12.75">
      <c r="A115" t="s">
        <v>49</v>
      </c>
      <c s="34" t="s">
        <v>156</v>
      </c>
      <c s="34" t="s">
        <v>2209</v>
      </c>
      <c s="35" t="s">
        <v>5</v>
      </c>
      <c s="6" t="s">
        <v>2210</v>
      </c>
      <c s="36" t="s">
        <v>97</v>
      </c>
      <c s="37">
        <v>143.526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2415</v>
      </c>
    </row>
    <row r="118" spans="1:5" ht="12.75">
      <c r="A118" t="s">
        <v>58</v>
      </c>
      <c r="E1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2418</v>
      </c>
      <c r="E8" s="30" t="s">
        <v>2417</v>
      </c>
      <c r="J8" s="29">
        <f>0+J9+J18+J27+J32+J41+J50+J55+J80+J89+J94+J111</f>
      </c>
      <c s="29">
        <f>0+K9+K18+K27+K32+K41+K50+K55+K80+K89+K94+K111</f>
      </c>
      <c s="29">
        <f>0+L9+L18+L27+L32+L41+L50+L55+L80+L89+L94+L111</f>
      </c>
      <c s="29">
        <f>0+M9+M18+M27+M32+M41+M50+M55+M80+M89+M94+M111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2067</v>
      </c>
      <c s="35" t="s">
        <v>5</v>
      </c>
      <c s="6" t="s">
        <v>2068</v>
      </c>
      <c s="36" t="s">
        <v>53</v>
      </c>
      <c s="37">
        <v>171.074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2419</v>
      </c>
    </row>
    <row r="13" spans="1:5" ht="318.75">
      <c r="A13" t="s">
        <v>58</v>
      </c>
      <c r="E13" s="39" t="s">
        <v>2070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1406.8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2420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574</v>
      </c>
      <c s="35" t="s">
        <v>575</v>
      </c>
      <c s="6" t="s">
        <v>576</v>
      </c>
      <c s="36" t="s">
        <v>78</v>
      </c>
      <c s="37">
        <v>307.933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2421</v>
      </c>
    </row>
    <row r="22" spans="1:5" ht="153">
      <c r="A22" t="s">
        <v>58</v>
      </c>
      <c r="E22" s="39" t="s">
        <v>2077</v>
      </c>
    </row>
    <row r="23" spans="1:16" ht="38.25">
      <c r="A23" t="s">
        <v>49</v>
      </c>
      <c s="34" t="s">
        <v>66</v>
      </c>
      <c s="34" t="s">
        <v>808</v>
      </c>
      <c s="35" t="s">
        <v>809</v>
      </c>
      <c s="6" t="s">
        <v>1872</v>
      </c>
      <c s="36" t="s">
        <v>78</v>
      </c>
      <c s="37">
        <v>24.534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2422</v>
      </c>
    </row>
    <row r="26" spans="1:5" ht="153">
      <c r="A26" t="s">
        <v>58</v>
      </c>
      <c r="E26" s="39" t="s">
        <v>2077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838</v>
      </c>
      <c s="35" t="s">
        <v>5</v>
      </c>
      <c s="6" t="s">
        <v>839</v>
      </c>
      <c s="36" t="s">
        <v>53</v>
      </c>
      <c s="37">
        <v>171.074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2423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1547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74</v>
      </c>
      <c s="34" t="s">
        <v>2097</v>
      </c>
      <c s="35" t="s">
        <v>5</v>
      </c>
      <c s="6" t="s">
        <v>2098</v>
      </c>
      <c s="36" t="s">
        <v>53</v>
      </c>
      <c s="37">
        <v>2.091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2424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1993</v>
      </c>
      <c s="35" t="s">
        <v>5</v>
      </c>
      <c s="6" t="s">
        <v>1994</v>
      </c>
      <c s="36" t="s">
        <v>53</v>
      </c>
      <c s="37">
        <v>1.4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2425</v>
      </c>
    </row>
    <row r="40" spans="1:5" ht="369.75">
      <c r="A40" t="s">
        <v>58</v>
      </c>
      <c r="E40" s="39" t="s">
        <v>2101</v>
      </c>
    </row>
    <row r="41" spans="1:13" ht="12.75">
      <c r="A41" t="s">
        <v>46</v>
      </c>
      <c r="C41" s="31" t="s">
        <v>175</v>
      </c>
      <c r="E41" s="33" t="s">
        <v>1555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90</v>
      </c>
      <c s="34" t="s">
        <v>2426</v>
      </c>
      <c s="35" t="s">
        <v>5</v>
      </c>
      <c s="6" t="s">
        <v>2427</v>
      </c>
      <c s="36" t="s">
        <v>53</v>
      </c>
      <c s="37">
        <v>12.35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2428</v>
      </c>
    </row>
    <row r="45" spans="1:5" ht="12.75">
      <c r="A45" t="s">
        <v>58</v>
      </c>
      <c r="E45" s="39" t="s">
        <v>284</v>
      </c>
    </row>
    <row r="46" spans="1:16" ht="12.75">
      <c r="A46" t="s">
        <v>49</v>
      </c>
      <c s="34" t="s">
        <v>94</v>
      </c>
      <c s="34" t="s">
        <v>2429</v>
      </c>
      <c s="35" t="s">
        <v>5</v>
      </c>
      <c s="6" t="s">
        <v>2430</v>
      </c>
      <c s="36" t="s">
        <v>78</v>
      </c>
      <c s="37">
        <v>1.68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2431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66</v>
      </c>
      <c r="E50" s="33" t="s">
        <v>1567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2118</v>
      </c>
      <c s="35" t="s">
        <v>5</v>
      </c>
      <c s="6" t="s">
        <v>2119</v>
      </c>
      <c s="36" t="s">
        <v>53</v>
      </c>
      <c s="37">
        <v>95.977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2432</v>
      </c>
    </row>
    <row r="54" spans="1:5" ht="38.25">
      <c r="A54" t="s">
        <v>58</v>
      </c>
      <c r="E54" s="39" t="s">
        <v>2121</v>
      </c>
    </row>
    <row r="55" spans="1:13" ht="12.75">
      <c r="A55" t="s">
        <v>46</v>
      </c>
      <c r="C55" s="31" t="s">
        <v>211</v>
      </c>
      <c r="E55" s="33" t="s">
        <v>1567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12.75">
      <c r="A56" t="s">
        <v>49</v>
      </c>
      <c s="34" t="s">
        <v>104</v>
      </c>
      <c s="34" t="s">
        <v>2122</v>
      </c>
      <c s="35" t="s">
        <v>5</v>
      </c>
      <c s="6" t="s">
        <v>2123</v>
      </c>
      <c s="36" t="s">
        <v>53</v>
      </c>
      <c s="37">
        <v>59.22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2433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107</v>
      </c>
      <c s="34" t="s">
        <v>2125</v>
      </c>
      <c s="35" t="s">
        <v>5</v>
      </c>
      <c s="6" t="s">
        <v>2126</v>
      </c>
      <c s="36" t="s">
        <v>78</v>
      </c>
      <c s="37">
        <v>9.659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2434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111</v>
      </c>
      <c s="34" t="s">
        <v>670</v>
      </c>
      <c s="35" t="s">
        <v>5</v>
      </c>
      <c s="6" t="s">
        <v>671</v>
      </c>
      <c s="36" t="s">
        <v>53</v>
      </c>
      <c s="37">
        <v>20.771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2435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115</v>
      </c>
      <c s="34" t="s">
        <v>2137</v>
      </c>
      <c s="35" t="s">
        <v>5</v>
      </c>
      <c s="6" t="s">
        <v>2138</v>
      </c>
      <c s="36" t="s">
        <v>53</v>
      </c>
      <c s="37">
        <v>17.344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2436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2140</v>
      </c>
      <c s="35" t="s">
        <v>5</v>
      </c>
      <c s="6" t="s">
        <v>2141</v>
      </c>
      <c s="36" t="s">
        <v>53</v>
      </c>
      <c s="37">
        <v>7.702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2437</v>
      </c>
    </row>
    <row r="75" spans="1:5" ht="12.75">
      <c r="A75" t="s">
        <v>58</v>
      </c>
      <c r="E75" s="39" t="s">
        <v>284</v>
      </c>
    </row>
    <row r="76" spans="1:16" ht="12.75">
      <c r="A76" t="s">
        <v>49</v>
      </c>
      <c s="34" t="s">
        <v>123</v>
      </c>
      <c s="34" t="s">
        <v>2143</v>
      </c>
      <c s="35" t="s">
        <v>5</v>
      </c>
      <c s="6" t="s">
        <v>2144</v>
      </c>
      <c s="36" t="s">
        <v>78</v>
      </c>
      <c s="37">
        <v>0.366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2438</v>
      </c>
    </row>
    <row r="79" spans="1:5" ht="12.75">
      <c r="A79" t="s">
        <v>58</v>
      </c>
      <c r="E79" s="39" t="s">
        <v>284</v>
      </c>
    </row>
    <row r="80" spans="1:13" ht="12.75">
      <c r="A80" t="s">
        <v>46</v>
      </c>
      <c r="C80" s="31" t="s">
        <v>2157</v>
      </c>
      <c r="E80" s="33" t="s">
        <v>2158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2159</v>
      </c>
      <c s="35" t="s">
        <v>5</v>
      </c>
      <c s="6" t="s">
        <v>2160</v>
      </c>
      <c s="36" t="s">
        <v>97</v>
      </c>
      <c s="37">
        <v>154.034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2439</v>
      </c>
    </row>
    <row r="84" spans="1:5" ht="409.5">
      <c r="A84" t="s">
        <v>58</v>
      </c>
      <c r="E84" s="39" t="s">
        <v>2162</v>
      </c>
    </row>
    <row r="85" spans="1:16" ht="12.75">
      <c r="A85" t="s">
        <v>49</v>
      </c>
      <c s="34" t="s">
        <v>129</v>
      </c>
      <c s="34" t="s">
        <v>2163</v>
      </c>
      <c s="35" t="s">
        <v>5</v>
      </c>
      <c s="6" t="s">
        <v>2164</v>
      </c>
      <c s="36" t="s">
        <v>97</v>
      </c>
      <c s="37">
        <v>33.308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2440</v>
      </c>
    </row>
    <row r="88" spans="1:5" ht="409.5">
      <c r="A88" t="s">
        <v>58</v>
      </c>
      <c r="E88" s="39" t="s">
        <v>2166</v>
      </c>
    </row>
    <row r="89" spans="1:13" ht="12.75">
      <c r="A89" t="s">
        <v>46</v>
      </c>
      <c r="C89" s="31" t="s">
        <v>991</v>
      </c>
      <c r="E89" s="33" t="s">
        <v>2175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133</v>
      </c>
      <c s="34" t="s">
        <v>2176</v>
      </c>
      <c s="35" t="s">
        <v>5</v>
      </c>
      <c s="6" t="s">
        <v>2177</v>
      </c>
      <c s="36" t="s">
        <v>88</v>
      </c>
      <c s="37">
        <v>14.29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2441</v>
      </c>
    </row>
    <row r="93" spans="1:5" ht="12.75">
      <c r="A93" t="s">
        <v>58</v>
      </c>
      <c r="E93" s="39" t="s">
        <v>284</v>
      </c>
    </row>
    <row r="94" spans="1:13" ht="12.75">
      <c r="A94" t="s">
        <v>46</v>
      </c>
      <c r="C94" s="31" t="s">
        <v>1008</v>
      </c>
      <c r="E94" s="33" t="s">
        <v>1585</v>
      </c>
      <c r="J94" s="32">
        <f>0</f>
      </c>
      <c s="32">
        <f>0</f>
      </c>
      <c s="32">
        <f>0+L95+L99+L103+L107</f>
      </c>
      <c s="32">
        <f>0+M95+M99+M103+M107</f>
      </c>
    </row>
    <row r="95" spans="1:16" ht="12.75">
      <c r="A95" t="s">
        <v>49</v>
      </c>
      <c s="34" t="s">
        <v>136</v>
      </c>
      <c s="34" t="s">
        <v>2179</v>
      </c>
      <c s="35" t="s">
        <v>5</v>
      </c>
      <c s="6" t="s">
        <v>2180</v>
      </c>
      <c s="36" t="s">
        <v>110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2181</v>
      </c>
    </row>
    <row r="98" spans="1:5" ht="38.25">
      <c r="A98" t="s">
        <v>58</v>
      </c>
      <c r="E98" s="39" t="s">
        <v>2182</v>
      </c>
    </row>
    <row r="99" spans="1:16" ht="12.75">
      <c r="A99" t="s">
        <v>49</v>
      </c>
      <c s="34" t="s">
        <v>140</v>
      </c>
      <c s="34" t="s">
        <v>2036</v>
      </c>
      <c s="35" t="s">
        <v>5</v>
      </c>
      <c s="6" t="s">
        <v>2037</v>
      </c>
      <c s="36" t="s">
        <v>88</v>
      </c>
      <c s="37">
        <v>22.2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2442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144</v>
      </c>
      <c s="34" t="s">
        <v>2192</v>
      </c>
      <c s="35" t="s">
        <v>5</v>
      </c>
      <c s="6" t="s">
        <v>2193</v>
      </c>
      <c s="36" t="s">
        <v>2073</v>
      </c>
      <c s="37">
        <v>2.5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2194</v>
      </c>
    </row>
    <row r="106" spans="1:5" ht="12.75">
      <c r="A106" t="s">
        <v>58</v>
      </c>
      <c r="E106" s="39" t="s">
        <v>284</v>
      </c>
    </row>
    <row r="107" spans="1:16" ht="12.75">
      <c r="A107" t="s">
        <v>49</v>
      </c>
      <c s="34" t="s">
        <v>148</v>
      </c>
      <c s="34" t="s">
        <v>2197</v>
      </c>
      <c s="35" t="s">
        <v>5</v>
      </c>
      <c s="6" t="s">
        <v>2198</v>
      </c>
      <c s="36" t="s">
        <v>110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2199</v>
      </c>
    </row>
    <row r="110" spans="1:5" ht="38.25">
      <c r="A110" t="s">
        <v>58</v>
      </c>
      <c r="E110" s="39" t="s">
        <v>2200</v>
      </c>
    </row>
    <row r="111" spans="1:13" ht="12.75">
      <c r="A111" t="s">
        <v>46</v>
      </c>
      <c r="C111" s="31" t="s">
        <v>793</v>
      </c>
      <c r="E111" s="33" t="s">
        <v>2059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152</v>
      </c>
      <c s="34" t="s">
        <v>2201</v>
      </c>
      <c s="35" t="s">
        <v>5</v>
      </c>
      <c s="6" t="s">
        <v>2202</v>
      </c>
      <c s="36" t="s">
        <v>53</v>
      </c>
      <c s="37">
        <v>9.583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2443</v>
      </c>
    </row>
    <row r="115" spans="1:5" ht="12.75">
      <c r="A115" t="s">
        <v>58</v>
      </c>
      <c r="E11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2446</v>
      </c>
      <c r="E8" s="30" t="s">
        <v>2445</v>
      </c>
      <c r="J8" s="29">
        <f>0+J9+J14+J19+J28+J45+J50+J83+J88+J101+J106</f>
      </c>
      <c s="29">
        <f>0+K9+K14+K19+K28+K45+K50+K83+K88+K101+K106</f>
      </c>
      <c s="29">
        <f>0+L9+L14+L19+L28+L45+L50+L83+L88+L101+L106</f>
      </c>
      <c s="29">
        <f>0+M9+M14+M19+M28+M45+M50+M83+M88+M101+M106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2067</v>
      </c>
      <c s="35" t="s">
        <v>5</v>
      </c>
      <c s="6" t="s">
        <v>2068</v>
      </c>
      <c s="36" t="s">
        <v>53</v>
      </c>
      <c s="37">
        <v>222.856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2447</v>
      </c>
    </row>
    <row r="13" spans="1:5" ht="318.75">
      <c r="A13" t="s">
        <v>58</v>
      </c>
      <c r="E13" s="39" t="s">
        <v>2070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574</v>
      </c>
      <c s="35" t="s">
        <v>575</v>
      </c>
      <c s="6" t="s">
        <v>576</v>
      </c>
      <c s="36" t="s">
        <v>78</v>
      </c>
      <c s="37">
        <v>403.301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2448</v>
      </c>
    </row>
    <row r="18" spans="1:5" ht="153">
      <c r="A18" t="s">
        <v>58</v>
      </c>
      <c r="E18" s="39" t="s">
        <v>2077</v>
      </c>
    </row>
    <row r="19" spans="1:13" ht="12.75">
      <c r="A19" t="s">
        <v>46</v>
      </c>
      <c r="C19" s="31" t="s">
        <v>100</v>
      </c>
      <c r="E19" s="33" t="s">
        <v>48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2085</v>
      </c>
      <c s="35" t="s">
        <v>5</v>
      </c>
      <c s="6" t="s">
        <v>2086</v>
      </c>
      <c s="36" t="s">
        <v>53</v>
      </c>
      <c s="37">
        <v>1.2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2449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838</v>
      </c>
      <c s="35" t="s">
        <v>5</v>
      </c>
      <c s="6" t="s">
        <v>839</v>
      </c>
      <c s="36" t="s">
        <v>53</v>
      </c>
      <c s="37">
        <v>224.056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2450</v>
      </c>
    </row>
    <row r="27" spans="1:5" ht="12.75">
      <c r="A27" t="s">
        <v>58</v>
      </c>
      <c r="E27" s="39" t="s">
        <v>284</v>
      </c>
    </row>
    <row r="28" spans="1:13" ht="12.75">
      <c r="A28" t="s">
        <v>46</v>
      </c>
      <c r="C28" s="31" t="s">
        <v>136</v>
      </c>
      <c r="E28" s="33" t="s">
        <v>1547</v>
      </c>
      <c r="J28" s="32">
        <f>0</f>
      </c>
      <c s="32">
        <f>0</f>
      </c>
      <c s="32">
        <f>0+L29+L33+L37+L41</f>
      </c>
      <c s="32">
        <f>0+M29+M33+M37+M41</f>
      </c>
    </row>
    <row r="29" spans="1:16" ht="12.75">
      <c r="A29" t="s">
        <v>49</v>
      </c>
      <c s="34" t="s">
        <v>70</v>
      </c>
      <c s="34" t="s">
        <v>2097</v>
      </c>
      <c s="35" t="s">
        <v>5</v>
      </c>
      <c s="6" t="s">
        <v>2098</v>
      </c>
      <c s="36" t="s">
        <v>53</v>
      </c>
      <c s="37">
        <v>1.97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2451</v>
      </c>
    </row>
    <row r="32" spans="1:5" ht="12.75">
      <c r="A32" t="s">
        <v>58</v>
      </c>
      <c r="E32" s="39" t="s">
        <v>284</v>
      </c>
    </row>
    <row r="33" spans="1:16" ht="12.75">
      <c r="A33" t="s">
        <v>49</v>
      </c>
      <c s="34" t="s">
        <v>74</v>
      </c>
      <c s="34" t="s">
        <v>2452</v>
      </c>
      <c s="35" t="s">
        <v>5</v>
      </c>
      <c s="6" t="s">
        <v>2453</v>
      </c>
      <c s="36" t="s">
        <v>88</v>
      </c>
      <c s="37">
        <v>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2454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1993</v>
      </c>
      <c s="35" t="s">
        <v>5</v>
      </c>
      <c s="6" t="s">
        <v>1994</v>
      </c>
      <c s="36" t="s">
        <v>53</v>
      </c>
      <c s="37">
        <v>3.382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51">
      <c r="A39" s="35" t="s">
        <v>56</v>
      </c>
      <c r="E39" s="40" t="s">
        <v>2455</v>
      </c>
    </row>
    <row r="40" spans="1:5" ht="369.75">
      <c r="A40" t="s">
        <v>58</v>
      </c>
      <c r="E40" s="39" t="s">
        <v>2101</v>
      </c>
    </row>
    <row r="41" spans="1:16" ht="25.5">
      <c r="A41" t="s">
        <v>49</v>
      </c>
      <c s="34" t="s">
        <v>90</v>
      </c>
      <c s="34" t="s">
        <v>2456</v>
      </c>
      <c s="35" t="s">
        <v>5</v>
      </c>
      <c s="6" t="s">
        <v>2457</v>
      </c>
      <c s="36" t="s">
        <v>110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2458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66</v>
      </c>
      <c r="E45" s="33" t="s">
        <v>1567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2118</v>
      </c>
      <c s="35" t="s">
        <v>5</v>
      </c>
      <c s="6" t="s">
        <v>2119</v>
      </c>
      <c s="36" t="s">
        <v>53</v>
      </c>
      <c s="37">
        <v>62.561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2459</v>
      </c>
    </row>
    <row r="49" spans="1:5" ht="38.25">
      <c r="A49" t="s">
        <v>58</v>
      </c>
      <c r="E49" s="39" t="s">
        <v>2121</v>
      </c>
    </row>
    <row r="50" spans="1:13" ht="12.75">
      <c r="A50" t="s">
        <v>46</v>
      </c>
      <c r="C50" s="31" t="s">
        <v>211</v>
      </c>
      <c r="E50" s="33" t="s">
        <v>1567</v>
      </c>
      <c r="J50" s="32">
        <f>0</f>
      </c>
      <c s="32">
        <f>0</f>
      </c>
      <c s="32">
        <f>0+L51+L55+L59+L63+L67+L71+L75+L79</f>
      </c>
      <c s="32">
        <f>0+M51+M55+M59+M63+M67+M71+M75+M79</f>
      </c>
    </row>
    <row r="51" spans="1:16" ht="12.75">
      <c r="A51" t="s">
        <v>49</v>
      </c>
      <c s="34" t="s">
        <v>100</v>
      </c>
      <c s="34" t="s">
        <v>2122</v>
      </c>
      <c s="35" t="s">
        <v>5</v>
      </c>
      <c s="6" t="s">
        <v>2123</v>
      </c>
      <c s="36" t="s">
        <v>53</v>
      </c>
      <c s="37">
        <v>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2460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2125</v>
      </c>
      <c s="35" t="s">
        <v>5</v>
      </c>
      <c s="6" t="s">
        <v>2126</v>
      </c>
      <c s="36" t="s">
        <v>78</v>
      </c>
      <c s="37">
        <v>3.598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2461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1629</v>
      </c>
      <c s="35" t="s">
        <v>5</v>
      </c>
      <c s="6" t="s">
        <v>1630</v>
      </c>
      <c s="36" t="s">
        <v>53</v>
      </c>
      <c s="37">
        <v>4.243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2462</v>
      </c>
    </row>
    <row r="62" spans="1:5" ht="12.75">
      <c r="A62" t="s">
        <v>58</v>
      </c>
      <c r="E62" s="39" t="s">
        <v>284</v>
      </c>
    </row>
    <row r="63" spans="1:16" ht="12.75">
      <c r="A63" t="s">
        <v>49</v>
      </c>
      <c s="34" t="s">
        <v>111</v>
      </c>
      <c s="34" t="s">
        <v>670</v>
      </c>
      <c s="35" t="s">
        <v>5</v>
      </c>
      <c s="6" t="s">
        <v>671</v>
      </c>
      <c s="36" t="s">
        <v>53</v>
      </c>
      <c s="37">
        <v>6.216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2463</v>
      </c>
    </row>
    <row r="66" spans="1:5" ht="12.75">
      <c r="A66" t="s">
        <v>58</v>
      </c>
      <c r="E66" s="39" t="s">
        <v>284</v>
      </c>
    </row>
    <row r="67" spans="1:16" ht="12.75">
      <c r="A67" t="s">
        <v>49</v>
      </c>
      <c s="34" t="s">
        <v>115</v>
      </c>
      <c s="34" t="s">
        <v>2131</v>
      </c>
      <c s="35" t="s">
        <v>5</v>
      </c>
      <c s="6" t="s">
        <v>2132</v>
      </c>
      <c s="36" t="s">
        <v>53</v>
      </c>
      <c s="37">
        <v>17.778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2133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2134</v>
      </c>
      <c s="35" t="s">
        <v>5</v>
      </c>
      <c s="6" t="s">
        <v>2135</v>
      </c>
      <c s="36" t="s">
        <v>78</v>
      </c>
      <c s="37">
        <v>0.746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2464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2140</v>
      </c>
      <c s="35" t="s">
        <v>5</v>
      </c>
      <c s="6" t="s">
        <v>2141</v>
      </c>
      <c s="36" t="s">
        <v>53</v>
      </c>
      <c s="37">
        <v>5.895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63.75">
      <c r="A77" s="35" t="s">
        <v>56</v>
      </c>
      <c r="E77" s="40" t="s">
        <v>2465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2143</v>
      </c>
      <c s="35" t="s">
        <v>5</v>
      </c>
      <c s="6" t="s">
        <v>2144</v>
      </c>
      <c s="36" t="s">
        <v>78</v>
      </c>
      <c s="37">
        <v>0.272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89.25">
      <c r="A81" s="35" t="s">
        <v>56</v>
      </c>
      <c r="E81" s="40" t="s">
        <v>2466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759</v>
      </c>
      <c r="E83" s="33" t="s">
        <v>2150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2151</v>
      </c>
      <c s="35" t="s">
        <v>5</v>
      </c>
      <c s="6" t="s">
        <v>2152</v>
      </c>
      <c s="36" t="s">
        <v>97</v>
      </c>
      <c s="37">
        <v>10.973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2467</v>
      </c>
    </row>
    <row r="87" spans="1:5" ht="12.75">
      <c r="A87" t="s">
        <v>58</v>
      </c>
      <c r="E87" s="39" t="s">
        <v>284</v>
      </c>
    </row>
    <row r="88" spans="1:13" ht="12.75">
      <c r="A88" t="s">
        <v>46</v>
      </c>
      <c r="C88" s="31" t="s">
        <v>2157</v>
      </c>
      <c r="E88" s="33" t="s">
        <v>2158</v>
      </c>
      <c r="J88" s="32">
        <f>0</f>
      </c>
      <c s="32">
        <f>0</f>
      </c>
      <c s="32">
        <f>0+L89+L93+L97</f>
      </c>
      <c s="32">
        <f>0+M89+M93+M97</f>
      </c>
    </row>
    <row r="89" spans="1:16" ht="12.75">
      <c r="A89" t="s">
        <v>49</v>
      </c>
      <c s="34" t="s">
        <v>133</v>
      </c>
      <c s="34" t="s">
        <v>2159</v>
      </c>
      <c s="35" t="s">
        <v>5</v>
      </c>
      <c s="6" t="s">
        <v>2160</v>
      </c>
      <c s="36" t="s">
        <v>97</v>
      </c>
      <c s="37">
        <v>123.24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79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76.5">
      <c r="A91" s="35" t="s">
        <v>56</v>
      </c>
      <c r="E91" s="40" t="s">
        <v>2468</v>
      </c>
    </row>
    <row r="92" spans="1:5" ht="409.5">
      <c r="A92" t="s">
        <v>58</v>
      </c>
      <c r="E92" s="39" t="s">
        <v>2162</v>
      </c>
    </row>
    <row r="93" spans="1:16" ht="12.75">
      <c r="A93" t="s">
        <v>49</v>
      </c>
      <c s="34" t="s">
        <v>136</v>
      </c>
      <c s="34" t="s">
        <v>2163</v>
      </c>
      <c s="35" t="s">
        <v>5</v>
      </c>
      <c s="6" t="s">
        <v>2164</v>
      </c>
      <c s="36" t="s">
        <v>97</v>
      </c>
      <c s="37">
        <v>12.189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2469</v>
      </c>
    </row>
    <row r="96" spans="1:5" ht="409.5">
      <c r="A96" t="s">
        <v>58</v>
      </c>
      <c r="E96" s="39" t="s">
        <v>2166</v>
      </c>
    </row>
    <row r="97" spans="1:16" ht="12.75">
      <c r="A97" t="s">
        <v>49</v>
      </c>
      <c s="34" t="s">
        <v>140</v>
      </c>
      <c s="34" t="s">
        <v>2167</v>
      </c>
      <c s="35" t="s">
        <v>5</v>
      </c>
      <c s="6" t="s">
        <v>2168</v>
      </c>
      <c s="36" t="s">
        <v>97</v>
      </c>
      <c s="37">
        <v>10.973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2470</v>
      </c>
    </row>
    <row r="100" spans="1:5" ht="409.5">
      <c r="A100" t="s">
        <v>58</v>
      </c>
      <c r="E100" s="39" t="s">
        <v>2170</v>
      </c>
    </row>
    <row r="101" spans="1:13" ht="12.75">
      <c r="A101" t="s">
        <v>46</v>
      </c>
      <c r="C101" s="31" t="s">
        <v>991</v>
      </c>
      <c r="E101" s="33" t="s">
        <v>2175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2176</v>
      </c>
      <c s="35" t="s">
        <v>5</v>
      </c>
      <c s="6" t="s">
        <v>2177</v>
      </c>
      <c s="36" t="s">
        <v>88</v>
      </c>
      <c s="37">
        <v>21.2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2471</v>
      </c>
    </row>
    <row r="105" spans="1:5" ht="12.75">
      <c r="A105" t="s">
        <v>58</v>
      </c>
      <c r="E105" s="39" t="s">
        <v>284</v>
      </c>
    </row>
    <row r="106" spans="1:13" ht="12.75">
      <c r="A106" t="s">
        <v>46</v>
      </c>
      <c r="C106" s="31" t="s">
        <v>1008</v>
      </c>
      <c r="E106" s="33" t="s">
        <v>1585</v>
      </c>
      <c r="J106" s="32">
        <f>0</f>
      </c>
      <c s="32">
        <f>0</f>
      </c>
      <c s="32">
        <f>0+L107+L111+L115+L119+L123+L127+L131</f>
      </c>
      <c s="32">
        <f>0+M107+M111+M115+M119+M123+M127+M131</f>
      </c>
    </row>
    <row r="107" spans="1:16" ht="12.75">
      <c r="A107" t="s">
        <v>49</v>
      </c>
      <c s="34" t="s">
        <v>148</v>
      </c>
      <c s="34" t="s">
        <v>2472</v>
      </c>
      <c s="35" t="s">
        <v>5</v>
      </c>
      <c s="6" t="s">
        <v>2473</v>
      </c>
      <c s="36" t="s">
        <v>97</v>
      </c>
      <c s="37">
        <v>11.29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2474</v>
      </c>
    </row>
    <row r="110" spans="1:5" ht="12.75">
      <c r="A110" t="s">
        <v>58</v>
      </c>
      <c r="E110" s="39" t="s">
        <v>284</v>
      </c>
    </row>
    <row r="111" spans="1:16" ht="12.75">
      <c r="A111" t="s">
        <v>49</v>
      </c>
      <c s="34" t="s">
        <v>152</v>
      </c>
      <c s="34" t="s">
        <v>2475</v>
      </c>
      <c s="35" t="s">
        <v>5</v>
      </c>
      <c s="6" t="s">
        <v>2476</v>
      </c>
      <c s="36" t="s">
        <v>88</v>
      </c>
      <c s="37">
        <v>20.315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2477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156</v>
      </c>
      <c s="34" t="s">
        <v>1865</v>
      </c>
      <c s="35" t="s">
        <v>5</v>
      </c>
      <c s="6" t="s">
        <v>1866</v>
      </c>
      <c s="36" t="s">
        <v>88</v>
      </c>
      <c s="37">
        <v>20.315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2478</v>
      </c>
    </row>
    <row r="118" spans="1:5" ht="12.75">
      <c r="A118" t="s">
        <v>58</v>
      </c>
      <c r="E118" s="39" t="s">
        <v>284</v>
      </c>
    </row>
    <row r="119" spans="1:16" ht="25.5">
      <c r="A119" t="s">
        <v>49</v>
      </c>
      <c s="34" t="s">
        <v>159</v>
      </c>
      <c s="34" t="s">
        <v>2186</v>
      </c>
      <c s="35" t="s">
        <v>5</v>
      </c>
      <c s="6" t="s">
        <v>2187</v>
      </c>
      <c s="36" t="s">
        <v>88</v>
      </c>
      <c s="37">
        <v>37.004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2479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163</v>
      </c>
      <c s="34" t="s">
        <v>2036</v>
      </c>
      <c s="35" t="s">
        <v>5</v>
      </c>
      <c s="6" t="s">
        <v>2037</v>
      </c>
      <c s="36" t="s">
        <v>88</v>
      </c>
      <c s="37">
        <v>9.504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2480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167</v>
      </c>
      <c s="34" t="s">
        <v>2192</v>
      </c>
      <c s="35" t="s">
        <v>5</v>
      </c>
      <c s="6" t="s">
        <v>2193</v>
      </c>
      <c s="36" t="s">
        <v>2073</v>
      </c>
      <c s="37">
        <v>2.5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2194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171</v>
      </c>
      <c s="34" t="s">
        <v>2195</v>
      </c>
      <c s="35" t="s">
        <v>5</v>
      </c>
      <c s="6" t="s">
        <v>2196</v>
      </c>
      <c s="36" t="s">
        <v>97</v>
      </c>
      <c s="37">
        <v>52.819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2481</v>
      </c>
    </row>
    <row r="134" spans="1:5" ht="12.75">
      <c r="A134" t="s">
        <v>58</v>
      </c>
      <c r="E13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240</v>
      </c>
      <c r="E8" s="30" t="s">
        <v>239</v>
      </c>
      <c r="J8" s="29">
        <f>0+J9+J14+J43+J56+J69+J106+J111+J132</f>
      </c>
      <c s="29">
        <f>0+K9+K14+K43+K56+K69+K106+K111+K132</f>
      </c>
      <c s="29">
        <f>0+L9+L14+L43+L56+L69+L106+L111+L132</f>
      </c>
      <c s="29">
        <f>0+M9+M14+M43+M56+M69+M106+M111+M132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12.5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252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7160.848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257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313.2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261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2.408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265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267</v>
      </c>
      <c s="6" t="s">
        <v>268</v>
      </c>
      <c s="36" t="s">
        <v>78</v>
      </c>
      <c s="37">
        <v>5.068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269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340.6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25.5">
      <c r="A37" s="35" t="s">
        <v>56</v>
      </c>
      <c r="E37" s="40" t="s">
        <v>273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275</v>
      </c>
      <c s="35" t="s">
        <v>276</v>
      </c>
      <c s="6" t="s">
        <v>277</v>
      </c>
      <c s="36" t="s">
        <v>78</v>
      </c>
      <c s="37">
        <v>550.06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278</v>
      </c>
    </row>
    <row r="42" spans="1:5" ht="140.25">
      <c r="A42" t="s">
        <v>58</v>
      </c>
      <c r="E42" s="39" t="s">
        <v>253</v>
      </c>
    </row>
    <row r="43" spans="1:13" ht="12.75">
      <c r="A43" t="s">
        <v>46</v>
      </c>
      <c r="C43" s="31" t="s">
        <v>279</v>
      </c>
      <c r="E43" s="33" t="s">
        <v>280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281</v>
      </c>
      <c s="35" t="s">
        <v>5</v>
      </c>
      <c s="6" t="s">
        <v>282</v>
      </c>
      <c s="36" t="s">
        <v>53</v>
      </c>
      <c s="37">
        <v>16288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283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285</v>
      </c>
      <c s="35" t="s">
        <v>5</v>
      </c>
      <c s="6" t="s">
        <v>286</v>
      </c>
      <c s="36" t="s">
        <v>53</v>
      </c>
      <c s="37">
        <v>1169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287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288</v>
      </c>
      <c s="35" t="s">
        <v>5</v>
      </c>
      <c s="6" t="s">
        <v>289</v>
      </c>
      <c s="36" t="s">
        <v>53</v>
      </c>
      <c s="37">
        <v>2337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290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291</v>
      </c>
      <c r="E56" s="33" t="s">
        <v>292</v>
      </c>
      <c r="J56" s="32">
        <f>0</f>
      </c>
      <c s="32">
        <f>0</f>
      </c>
      <c s="32">
        <f>0+L57+L61+L65</f>
      </c>
      <c s="32">
        <f>0+M57+M61+M65</f>
      </c>
    </row>
    <row r="57" spans="1:16" ht="25.5">
      <c r="A57" t="s">
        <v>49</v>
      </c>
      <c s="34" t="s">
        <v>107</v>
      </c>
      <c s="34" t="s">
        <v>293</v>
      </c>
      <c s="35" t="s">
        <v>5</v>
      </c>
      <c s="6" t="s">
        <v>294</v>
      </c>
      <c s="36" t="s">
        <v>88</v>
      </c>
      <c s="37">
        <v>17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295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296</v>
      </c>
      <c s="35" t="s">
        <v>5</v>
      </c>
      <c s="6" t="s">
        <v>297</v>
      </c>
      <c s="36" t="s">
        <v>88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298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299</v>
      </c>
      <c s="35" t="s">
        <v>5</v>
      </c>
      <c s="6" t="s">
        <v>300</v>
      </c>
      <c s="36" t="s">
        <v>88</v>
      </c>
      <c s="37">
        <v>5849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79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301</v>
      </c>
    </row>
    <row r="68" spans="1:5" ht="344.25">
      <c r="A68" t="s">
        <v>58</v>
      </c>
      <c r="E68" s="39" t="s">
        <v>302</v>
      </c>
    </row>
    <row r="69" spans="1:13" ht="12.75">
      <c r="A69" t="s">
        <v>46</v>
      </c>
      <c r="C69" s="31" t="s">
        <v>303</v>
      </c>
      <c r="E69" s="33" t="s">
        <v>304</v>
      </c>
      <c r="J69" s="32">
        <f>0</f>
      </c>
      <c s="32">
        <f>0</f>
      </c>
      <c s="32">
        <f>0+L70+L74+L78+L82+L86+L90+L94+L98+L102</f>
      </c>
      <c s="32">
        <f>0+M70+M74+M78+M82+M86+M90+M94+M98+M102</f>
      </c>
    </row>
    <row r="70" spans="1:16" ht="25.5">
      <c r="A70" t="s">
        <v>49</v>
      </c>
      <c s="34" t="s">
        <v>119</v>
      </c>
      <c s="34" t="s">
        <v>305</v>
      </c>
      <c s="35" t="s">
        <v>5</v>
      </c>
      <c s="6" t="s">
        <v>306</v>
      </c>
      <c s="36" t="s">
        <v>88</v>
      </c>
      <c s="37">
        <v>1275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307</v>
      </c>
    </row>
    <row r="73" spans="1:5" ht="12.75">
      <c r="A73" t="s">
        <v>58</v>
      </c>
      <c r="E73" s="39" t="s">
        <v>284</v>
      </c>
    </row>
    <row r="74" spans="1:16" ht="25.5">
      <c r="A74" t="s">
        <v>49</v>
      </c>
      <c s="34" t="s">
        <v>123</v>
      </c>
      <c s="34" t="s">
        <v>308</v>
      </c>
      <c s="35" t="s">
        <v>5</v>
      </c>
      <c s="6" t="s">
        <v>309</v>
      </c>
      <c s="36" t="s">
        <v>88</v>
      </c>
      <c s="37">
        <v>6299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51">
      <c r="A75" s="35" t="s">
        <v>55</v>
      </c>
      <c r="E75" s="39" t="s">
        <v>310</v>
      </c>
    </row>
    <row r="76" spans="1:5" ht="38.25">
      <c r="A76" s="35" t="s">
        <v>56</v>
      </c>
      <c r="E76" s="40" t="s">
        <v>311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133</v>
      </c>
      <c s="34" t="s">
        <v>312</v>
      </c>
      <c s="35" t="s">
        <v>5</v>
      </c>
      <c s="6" t="s">
        <v>313</v>
      </c>
      <c s="36" t="s">
        <v>88</v>
      </c>
      <c s="37">
        <v>2450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314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148</v>
      </c>
      <c s="34" t="s">
        <v>315</v>
      </c>
      <c s="35" t="s">
        <v>5</v>
      </c>
      <c s="6" t="s">
        <v>316</v>
      </c>
      <c s="36" t="s">
        <v>110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51">
      <c r="A84" s="35" t="s">
        <v>56</v>
      </c>
      <c r="E84" s="40" t="s">
        <v>317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152</v>
      </c>
      <c s="34" t="s">
        <v>318</v>
      </c>
      <c s="35" t="s">
        <v>5</v>
      </c>
      <c s="6" t="s">
        <v>319</v>
      </c>
      <c s="36" t="s">
        <v>110</v>
      </c>
      <c s="37">
        <v>178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320</v>
      </c>
    </row>
    <row r="89" spans="1:5" ht="12.75">
      <c r="A89" t="s">
        <v>58</v>
      </c>
      <c r="E89" s="39" t="s">
        <v>284</v>
      </c>
    </row>
    <row r="90" spans="1:16" ht="12.75">
      <c r="A90" t="s">
        <v>49</v>
      </c>
      <c s="34" t="s">
        <v>156</v>
      </c>
      <c s="34" t="s">
        <v>321</v>
      </c>
      <c s="35" t="s">
        <v>5</v>
      </c>
      <c s="6" t="s">
        <v>322</v>
      </c>
      <c s="36" t="s">
        <v>88</v>
      </c>
      <c s="37">
        <v>7074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323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159</v>
      </c>
      <c s="34" t="s">
        <v>324</v>
      </c>
      <c s="35" t="s">
        <v>5</v>
      </c>
      <c s="6" t="s">
        <v>325</v>
      </c>
      <c s="36" t="s">
        <v>110</v>
      </c>
      <c s="37">
        <v>745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326</v>
      </c>
    </row>
    <row r="97" spans="1:5" ht="12.75">
      <c r="A97" t="s">
        <v>58</v>
      </c>
      <c r="E97" s="39" t="s">
        <v>284</v>
      </c>
    </row>
    <row r="98" spans="1:16" ht="25.5">
      <c r="A98" t="s">
        <v>49</v>
      </c>
      <c s="34" t="s">
        <v>192</v>
      </c>
      <c s="34" t="s">
        <v>327</v>
      </c>
      <c s="35" t="s">
        <v>5</v>
      </c>
      <c s="6" t="s">
        <v>328</v>
      </c>
      <c s="36" t="s">
        <v>110</v>
      </c>
      <c s="37">
        <v>2042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329</v>
      </c>
    </row>
    <row r="100" spans="1:5" ht="25.5">
      <c r="A100" s="35" t="s">
        <v>56</v>
      </c>
      <c r="E100" s="40" t="s">
        <v>330</v>
      </c>
    </row>
    <row r="101" spans="1:5" ht="153">
      <c r="A101" t="s">
        <v>58</v>
      </c>
      <c r="E101" s="39" t="s">
        <v>331</v>
      </c>
    </row>
    <row r="102" spans="1:16" ht="12.75">
      <c r="A102" t="s">
        <v>49</v>
      </c>
      <c s="34" t="s">
        <v>195</v>
      </c>
      <c s="34" t="s">
        <v>332</v>
      </c>
      <c s="35" t="s">
        <v>5</v>
      </c>
      <c s="6" t="s">
        <v>333</v>
      </c>
      <c s="36" t="s">
        <v>88</v>
      </c>
      <c s="37">
        <v>2500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334</v>
      </c>
    </row>
    <row r="105" spans="1:5" ht="191.25">
      <c r="A105" t="s">
        <v>58</v>
      </c>
      <c r="E105" s="39" t="s">
        <v>335</v>
      </c>
    </row>
    <row r="106" spans="1:13" ht="12.75">
      <c r="A106" t="s">
        <v>46</v>
      </c>
      <c r="C106" s="31" t="s">
        <v>336</v>
      </c>
      <c r="E106" s="33" t="s">
        <v>337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167</v>
      </c>
      <c s="34" t="s">
        <v>338</v>
      </c>
      <c s="35" t="s">
        <v>5</v>
      </c>
      <c s="6" t="s">
        <v>339</v>
      </c>
      <c s="36" t="s">
        <v>88</v>
      </c>
      <c s="37">
        <v>72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340</v>
      </c>
    </row>
    <row r="110" spans="1:5" ht="12.75">
      <c r="A110" t="s">
        <v>58</v>
      </c>
      <c r="E110" s="39" t="s">
        <v>284</v>
      </c>
    </row>
    <row r="111" spans="1:13" ht="12.75">
      <c r="A111" t="s">
        <v>46</v>
      </c>
      <c r="C111" s="31" t="s">
        <v>341</v>
      </c>
      <c r="E111" s="33" t="s">
        <v>342</v>
      </c>
      <c r="J111" s="32">
        <f>0</f>
      </c>
      <c s="32">
        <f>0</f>
      </c>
      <c s="32">
        <f>0+L112+L116+L120+L124+L128</f>
      </c>
      <c s="32">
        <f>0+M112+M116+M120+M124+M128</f>
      </c>
    </row>
    <row r="112" spans="1:16" ht="12.75">
      <c r="A112" t="s">
        <v>49</v>
      </c>
      <c s="34" t="s">
        <v>171</v>
      </c>
      <c s="34" t="s">
        <v>343</v>
      </c>
      <c s="35" t="s">
        <v>5</v>
      </c>
      <c s="6" t="s">
        <v>344</v>
      </c>
      <c s="36" t="s">
        <v>53</v>
      </c>
      <c s="37">
        <v>9296.8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345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175</v>
      </c>
      <c s="34" t="s">
        <v>346</v>
      </c>
      <c s="35" t="s">
        <v>5</v>
      </c>
      <c s="6" t="s">
        <v>347</v>
      </c>
      <c s="36" t="s">
        <v>61</v>
      </c>
      <c s="37">
        <v>46484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348</v>
      </c>
    </row>
    <row r="119" spans="1:5" ht="12.75">
      <c r="A119" t="s">
        <v>58</v>
      </c>
      <c r="E119" s="39" t="s">
        <v>284</v>
      </c>
    </row>
    <row r="120" spans="1:16" ht="25.5">
      <c r="A120" t="s">
        <v>49</v>
      </c>
      <c s="34" t="s">
        <v>179</v>
      </c>
      <c s="34" t="s">
        <v>349</v>
      </c>
      <c s="35" t="s">
        <v>5</v>
      </c>
      <c s="6" t="s">
        <v>350</v>
      </c>
      <c s="36" t="s">
        <v>88</v>
      </c>
      <c s="37">
        <v>1517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351</v>
      </c>
    </row>
    <row r="123" spans="1:5" ht="204">
      <c r="A123" t="s">
        <v>58</v>
      </c>
      <c r="E123" s="39" t="s">
        <v>352</v>
      </c>
    </row>
    <row r="124" spans="1:16" ht="25.5">
      <c r="A124" t="s">
        <v>49</v>
      </c>
      <c s="34" t="s">
        <v>183</v>
      </c>
      <c s="34" t="s">
        <v>353</v>
      </c>
      <c s="35" t="s">
        <v>5</v>
      </c>
      <c s="6" t="s">
        <v>354</v>
      </c>
      <c s="36" t="s">
        <v>88</v>
      </c>
      <c s="37">
        <v>4782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51">
      <c r="A126" s="35" t="s">
        <v>56</v>
      </c>
      <c r="E126" s="40" t="s">
        <v>355</v>
      </c>
    </row>
    <row r="127" spans="1:5" ht="204">
      <c r="A127" t="s">
        <v>58</v>
      </c>
      <c r="E127" s="39" t="s">
        <v>356</v>
      </c>
    </row>
    <row r="128" spans="1:16" ht="25.5">
      <c r="A128" t="s">
        <v>49</v>
      </c>
      <c s="34" t="s">
        <v>186</v>
      </c>
      <c s="34" t="s">
        <v>357</v>
      </c>
      <c s="35" t="s">
        <v>5</v>
      </c>
      <c s="6" t="s">
        <v>358</v>
      </c>
      <c s="36" t="s">
        <v>88</v>
      </c>
      <c s="37">
        <v>31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38.25">
      <c r="A130" s="35" t="s">
        <v>56</v>
      </c>
      <c r="E130" s="40" t="s">
        <v>359</v>
      </c>
    </row>
    <row r="131" spans="1:5" ht="12.75">
      <c r="A131" t="s">
        <v>58</v>
      </c>
      <c r="E131" s="39" t="s">
        <v>284</v>
      </c>
    </row>
    <row r="132" spans="1:13" ht="12.75">
      <c r="A132" t="s">
        <v>46</v>
      </c>
      <c r="C132" s="31" t="s">
        <v>360</v>
      </c>
      <c r="E132" s="33" t="s">
        <v>361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49</v>
      </c>
      <c s="34" t="s">
        <v>189</v>
      </c>
      <c s="34" t="s">
        <v>362</v>
      </c>
      <c s="35" t="s">
        <v>5</v>
      </c>
      <c s="6" t="s">
        <v>363</v>
      </c>
      <c s="36" t="s">
        <v>53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364</v>
      </c>
    </row>
    <row r="136" spans="1:5" ht="12.75">
      <c r="A136" t="s">
        <v>58</v>
      </c>
      <c r="E136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2484</v>
      </c>
      <c r="E8" s="30" t="s">
        <v>2483</v>
      </c>
      <c r="J8" s="29">
        <f>0+J9+J14+J27+J36+J65+J82+J87+J120+J125+J130+J143+J156+J161+J214</f>
      </c>
      <c s="29">
        <f>0+K9+K14+K27+K36+K65+K82+K87+K120+K125+K130+K143+K156+K161+K214</f>
      </c>
      <c s="29">
        <f>0+L9+L14+L27+L36+L65+L82+L87+L120+L125+L130+L143+L156+L161+L214</f>
      </c>
      <c s="29">
        <f>0+M9+M14+M27+M36+M65+M82+M87+M120+M125+M130+M143+M156+M161+M214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2071</v>
      </c>
      <c s="35" t="s">
        <v>5</v>
      </c>
      <c s="6" t="s">
        <v>2072</v>
      </c>
      <c s="36" t="s">
        <v>2073</v>
      </c>
      <c s="37">
        <v>1666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2485</v>
      </c>
    </row>
    <row r="13" spans="1:5" ht="293.25">
      <c r="A13" t="s">
        <v>58</v>
      </c>
      <c r="E13" s="39" t="s">
        <v>2075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574</v>
      </c>
      <c s="35" t="s">
        <v>575</v>
      </c>
      <c s="6" t="s">
        <v>576</v>
      </c>
      <c s="36" t="s">
        <v>78</v>
      </c>
      <c s="37">
        <v>737.532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2486</v>
      </c>
    </row>
    <row r="18" spans="1:5" ht="153">
      <c r="A18" t="s">
        <v>58</v>
      </c>
      <c r="E18" s="39" t="s">
        <v>2077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41.497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2487</v>
      </c>
    </row>
    <row r="22" spans="1:5" ht="140.25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808</v>
      </c>
      <c s="35" t="s">
        <v>809</v>
      </c>
      <c s="6" t="s">
        <v>1872</v>
      </c>
      <c s="36" t="s">
        <v>78</v>
      </c>
      <c s="37">
        <v>47.161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2488</v>
      </c>
    </row>
    <row r="26" spans="1:5" ht="153">
      <c r="A26" t="s">
        <v>58</v>
      </c>
      <c r="E26" s="39" t="s">
        <v>2077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70</v>
      </c>
      <c s="34" t="s">
        <v>2489</v>
      </c>
      <c s="35" t="s">
        <v>5</v>
      </c>
      <c s="6" t="s">
        <v>2068</v>
      </c>
      <c s="36" t="s">
        <v>53</v>
      </c>
      <c s="37">
        <v>409.74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2490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838</v>
      </c>
      <c s="35" t="s">
        <v>5</v>
      </c>
      <c s="6" t="s">
        <v>839</v>
      </c>
      <c s="36" t="s">
        <v>53</v>
      </c>
      <c s="37">
        <v>409.74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2490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136</v>
      </c>
      <c r="E36" s="33" t="s">
        <v>1547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12.75">
      <c r="A37" t="s">
        <v>49</v>
      </c>
      <c s="34" t="s">
        <v>85</v>
      </c>
      <c s="34" t="s">
        <v>2097</v>
      </c>
      <c s="35" t="s">
        <v>5</v>
      </c>
      <c s="6" t="s">
        <v>2098</v>
      </c>
      <c s="36" t="s">
        <v>53</v>
      </c>
      <c s="37">
        <v>3.6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2491</v>
      </c>
    </row>
    <row r="40" spans="1:5" ht="12.75">
      <c r="A40" t="s">
        <v>58</v>
      </c>
      <c r="E40" s="39" t="s">
        <v>284</v>
      </c>
    </row>
    <row r="41" spans="1:16" ht="12.75">
      <c r="A41" t="s">
        <v>49</v>
      </c>
      <c s="34" t="s">
        <v>90</v>
      </c>
      <c s="34" t="s">
        <v>2492</v>
      </c>
      <c s="35" t="s">
        <v>5</v>
      </c>
      <c s="6" t="s">
        <v>2493</v>
      </c>
      <c s="36" t="s">
        <v>88</v>
      </c>
      <c s="37">
        <v>121.6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2494</v>
      </c>
    </row>
    <row r="44" spans="1:5" ht="12.75">
      <c r="A44" t="s">
        <v>58</v>
      </c>
      <c r="E44" s="39" t="s">
        <v>284</v>
      </c>
    </row>
    <row r="45" spans="1:16" ht="25.5">
      <c r="A45" t="s">
        <v>49</v>
      </c>
      <c s="34" t="s">
        <v>94</v>
      </c>
      <c s="34" t="s">
        <v>2238</v>
      </c>
      <c s="35" t="s">
        <v>5</v>
      </c>
      <c s="6" t="s">
        <v>2239</v>
      </c>
      <c s="36" t="s">
        <v>88</v>
      </c>
      <c s="37">
        <v>192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2495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2369</v>
      </c>
      <c s="35" t="s">
        <v>5</v>
      </c>
      <c s="6" t="s">
        <v>2370</v>
      </c>
      <c s="36" t="s">
        <v>88</v>
      </c>
      <c s="37">
        <v>65.6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2496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2497</v>
      </c>
      <c s="35" t="s">
        <v>5</v>
      </c>
      <c s="6" t="s">
        <v>2498</v>
      </c>
      <c s="36" t="s">
        <v>88</v>
      </c>
      <c s="37">
        <v>179.2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51">
      <c r="A55" s="35" t="s">
        <v>56</v>
      </c>
      <c r="E55" s="40" t="s">
        <v>2499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2500</v>
      </c>
      <c s="35" t="s">
        <v>5</v>
      </c>
      <c s="6" t="s">
        <v>2501</v>
      </c>
      <c s="36" t="s">
        <v>53</v>
      </c>
      <c s="37">
        <v>88.422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2502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2503</v>
      </c>
      <c s="35" t="s">
        <v>5</v>
      </c>
      <c s="6" t="s">
        <v>2504</v>
      </c>
      <c s="36" t="s">
        <v>53</v>
      </c>
      <c s="37">
        <v>160.768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79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2505</v>
      </c>
    </row>
    <row r="64" spans="1:5" ht="38.25">
      <c r="A64" t="s">
        <v>58</v>
      </c>
      <c r="E64" s="39" t="s">
        <v>1737</v>
      </c>
    </row>
    <row r="65" spans="1:13" ht="12.75">
      <c r="A65" t="s">
        <v>46</v>
      </c>
      <c r="C65" s="31" t="s">
        <v>175</v>
      </c>
      <c r="E65" s="33" t="s">
        <v>1555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2105</v>
      </c>
      <c s="35" t="s">
        <v>5</v>
      </c>
      <c s="6" t="s">
        <v>2106</v>
      </c>
      <c s="36" t="s">
        <v>53</v>
      </c>
      <c s="37">
        <v>17.1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2506</v>
      </c>
    </row>
    <row r="69" spans="1:5" ht="382.5">
      <c r="A69" t="s">
        <v>58</v>
      </c>
      <c r="E69" s="39" t="s">
        <v>2108</v>
      </c>
    </row>
    <row r="70" spans="1:16" ht="12.75">
      <c r="A70" t="s">
        <v>49</v>
      </c>
      <c s="34" t="s">
        <v>119</v>
      </c>
      <c s="34" t="s">
        <v>2109</v>
      </c>
      <c s="35" t="s">
        <v>5</v>
      </c>
      <c s="6" t="s">
        <v>2110</v>
      </c>
      <c s="36" t="s">
        <v>78</v>
      </c>
      <c s="37">
        <v>4.104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2507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2426</v>
      </c>
      <c s="35" t="s">
        <v>5</v>
      </c>
      <c s="6" t="s">
        <v>2427</v>
      </c>
      <c s="36" t="s">
        <v>53</v>
      </c>
      <c s="37">
        <v>45.2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2508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2429</v>
      </c>
      <c s="35" t="s">
        <v>5</v>
      </c>
      <c s="6" t="s">
        <v>2430</v>
      </c>
      <c s="36" t="s">
        <v>78</v>
      </c>
      <c s="37">
        <v>5.424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2509</v>
      </c>
    </row>
    <row r="81" spans="1:5" ht="12.75">
      <c r="A81" t="s">
        <v>58</v>
      </c>
      <c r="E81" s="39" t="s">
        <v>284</v>
      </c>
    </row>
    <row r="82" spans="1:13" ht="12.75">
      <c r="A82" t="s">
        <v>46</v>
      </c>
      <c r="C82" s="31" t="s">
        <v>66</v>
      </c>
      <c r="E82" s="33" t="s">
        <v>1567</v>
      </c>
      <c r="J82" s="32">
        <f>0</f>
      </c>
      <c s="32">
        <f>0</f>
      </c>
      <c s="32">
        <f>0+L83</f>
      </c>
      <c s="32">
        <f>0+M83</f>
      </c>
    </row>
    <row r="83" spans="1:16" ht="12.75">
      <c r="A83" t="s">
        <v>49</v>
      </c>
      <c s="34" t="s">
        <v>129</v>
      </c>
      <c s="34" t="s">
        <v>2118</v>
      </c>
      <c s="35" t="s">
        <v>5</v>
      </c>
      <c s="6" t="s">
        <v>2119</v>
      </c>
      <c s="36" t="s">
        <v>53</v>
      </c>
      <c s="37">
        <v>280.14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2510</v>
      </c>
    </row>
    <row r="86" spans="1:5" ht="38.25">
      <c r="A86" t="s">
        <v>58</v>
      </c>
      <c r="E86" s="39" t="s">
        <v>2121</v>
      </c>
    </row>
    <row r="87" spans="1:13" ht="12.75">
      <c r="A87" t="s">
        <v>46</v>
      </c>
      <c r="C87" s="31" t="s">
        <v>211</v>
      </c>
      <c r="E87" s="33" t="s">
        <v>1567</v>
      </c>
      <c r="J87" s="32">
        <f>0</f>
      </c>
      <c s="32">
        <f>0</f>
      </c>
      <c s="32">
        <f>0+L88+L92+L96+L100+L104+L108+L112+L116</f>
      </c>
      <c s="32">
        <f>0+M88+M92+M96+M100+M104+M108+M112+M116</f>
      </c>
    </row>
    <row r="88" spans="1:16" ht="12.75">
      <c r="A88" t="s">
        <v>49</v>
      </c>
      <c s="34" t="s">
        <v>133</v>
      </c>
      <c s="34" t="s">
        <v>2122</v>
      </c>
      <c s="35" t="s">
        <v>5</v>
      </c>
      <c s="6" t="s">
        <v>2123</v>
      </c>
      <c s="36" t="s">
        <v>53</v>
      </c>
      <c s="37">
        <v>48.9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2511</v>
      </c>
    </row>
    <row r="91" spans="1:5" ht="12.75">
      <c r="A91" t="s">
        <v>58</v>
      </c>
      <c r="E91" s="39" t="s">
        <v>284</v>
      </c>
    </row>
    <row r="92" spans="1:16" ht="12.75">
      <c r="A92" t="s">
        <v>49</v>
      </c>
      <c s="34" t="s">
        <v>136</v>
      </c>
      <c s="34" t="s">
        <v>2125</v>
      </c>
      <c s="35" t="s">
        <v>5</v>
      </c>
      <c s="6" t="s">
        <v>2126</v>
      </c>
      <c s="36" t="s">
        <v>78</v>
      </c>
      <c s="37">
        <v>6.846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2512</v>
      </c>
    </row>
    <row r="95" spans="1:5" ht="12.75">
      <c r="A95" t="s">
        <v>58</v>
      </c>
      <c r="E95" s="39" t="s">
        <v>284</v>
      </c>
    </row>
    <row r="96" spans="1:16" ht="12.75">
      <c r="A96" t="s">
        <v>49</v>
      </c>
      <c s="34" t="s">
        <v>140</v>
      </c>
      <c s="34" t="s">
        <v>2513</v>
      </c>
      <c s="35" t="s">
        <v>5</v>
      </c>
      <c s="6" t="s">
        <v>2514</v>
      </c>
      <c s="36" t="s">
        <v>78</v>
      </c>
      <c s="37">
        <v>27.9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2515</v>
      </c>
    </row>
    <row r="99" spans="1:5" ht="12.75">
      <c r="A99" t="s">
        <v>58</v>
      </c>
      <c r="E99" s="39" t="s">
        <v>284</v>
      </c>
    </row>
    <row r="100" spans="1:16" ht="12.75">
      <c r="A100" t="s">
        <v>49</v>
      </c>
      <c s="34" t="s">
        <v>144</v>
      </c>
      <c s="34" t="s">
        <v>1633</v>
      </c>
      <c s="35" t="s">
        <v>5</v>
      </c>
      <c s="6" t="s">
        <v>1634</v>
      </c>
      <c s="36" t="s">
        <v>53</v>
      </c>
      <c s="37">
        <v>16.358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51">
      <c r="A102" s="35" t="s">
        <v>56</v>
      </c>
      <c r="E102" s="40" t="s">
        <v>2516</v>
      </c>
    </row>
    <row r="103" spans="1:5" ht="12.75">
      <c r="A103" t="s">
        <v>58</v>
      </c>
      <c r="E103" s="39" t="s">
        <v>284</v>
      </c>
    </row>
    <row r="104" spans="1:16" ht="12.75">
      <c r="A104" t="s">
        <v>49</v>
      </c>
      <c s="34" t="s">
        <v>148</v>
      </c>
      <c s="34" t="s">
        <v>2140</v>
      </c>
      <c s="35" t="s">
        <v>5</v>
      </c>
      <c s="6" t="s">
        <v>2141</v>
      </c>
      <c s="36" t="s">
        <v>53</v>
      </c>
      <c s="37">
        <v>13.88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2517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2143</v>
      </c>
      <c s="35" t="s">
        <v>5</v>
      </c>
      <c s="6" t="s">
        <v>2144</v>
      </c>
      <c s="36" t="s">
        <v>78</v>
      </c>
      <c s="37">
        <v>0.207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2518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2519</v>
      </c>
      <c s="35" t="s">
        <v>5</v>
      </c>
      <c s="6" t="s">
        <v>2520</v>
      </c>
      <c s="36" t="s">
        <v>53</v>
      </c>
      <c s="37">
        <v>0.168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2521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683</v>
      </c>
      <c s="35" t="s">
        <v>5</v>
      </c>
      <c s="6" t="s">
        <v>684</v>
      </c>
      <c s="36" t="s">
        <v>53</v>
      </c>
      <c s="37">
        <v>5.278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2522</v>
      </c>
    </row>
    <row r="119" spans="1:5" ht="12.75">
      <c r="A119" t="s">
        <v>58</v>
      </c>
      <c r="E119" s="39" t="s">
        <v>284</v>
      </c>
    </row>
    <row r="120" spans="1:13" ht="12.75">
      <c r="A120" t="s">
        <v>46</v>
      </c>
      <c r="C120" s="31" t="s">
        <v>502</v>
      </c>
      <c r="E120" s="33" t="s">
        <v>381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49</v>
      </c>
      <c s="34" t="s">
        <v>163</v>
      </c>
      <c s="34" t="s">
        <v>2523</v>
      </c>
      <c s="35" t="s">
        <v>5</v>
      </c>
      <c s="6" t="s">
        <v>2524</v>
      </c>
      <c s="36" t="s">
        <v>97</v>
      </c>
      <c s="37">
        <v>126.5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2525</v>
      </c>
    </row>
    <row r="124" spans="1:5" ht="12.75">
      <c r="A124" t="s">
        <v>58</v>
      </c>
      <c r="E124" s="39" t="s">
        <v>284</v>
      </c>
    </row>
    <row r="125" spans="1:13" ht="12.75">
      <c r="A125" t="s">
        <v>46</v>
      </c>
      <c r="C125" s="31" t="s">
        <v>759</v>
      </c>
      <c r="E125" s="33" t="s">
        <v>2150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2154</v>
      </c>
      <c s="35" t="s">
        <v>5</v>
      </c>
      <c s="6" t="s">
        <v>2155</v>
      </c>
      <c s="36" t="s">
        <v>97</v>
      </c>
      <c s="37">
        <v>133.565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38.25">
      <c r="A128" s="35" t="s">
        <v>56</v>
      </c>
      <c r="E128" s="40" t="s">
        <v>2526</v>
      </c>
    </row>
    <row r="129" spans="1:5" ht="12.75">
      <c r="A129" t="s">
        <v>58</v>
      </c>
      <c r="E129" s="39" t="s">
        <v>284</v>
      </c>
    </row>
    <row r="130" spans="1:13" ht="12.75">
      <c r="A130" t="s">
        <v>46</v>
      </c>
      <c r="C130" s="31" t="s">
        <v>2157</v>
      </c>
      <c r="E130" s="33" t="s">
        <v>2158</v>
      </c>
      <c r="J130" s="32">
        <f>0</f>
      </c>
      <c s="32">
        <f>0</f>
      </c>
      <c s="32">
        <f>0+L131+L135+L139</f>
      </c>
      <c s="32">
        <f>0+M131+M135+M139</f>
      </c>
    </row>
    <row r="131" spans="1:16" ht="12.75">
      <c r="A131" t="s">
        <v>49</v>
      </c>
      <c s="34" t="s">
        <v>171</v>
      </c>
      <c s="34" t="s">
        <v>2527</v>
      </c>
      <c s="35" t="s">
        <v>5</v>
      </c>
      <c s="6" t="s">
        <v>2528</v>
      </c>
      <c s="36" t="s">
        <v>97</v>
      </c>
      <c s="37">
        <v>126.5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2529</v>
      </c>
    </row>
    <row r="134" spans="1:5" ht="409.5">
      <c r="A134" t="s">
        <v>58</v>
      </c>
      <c r="E134" s="39" t="s">
        <v>2530</v>
      </c>
    </row>
    <row r="135" spans="1:16" ht="12.75">
      <c r="A135" t="s">
        <v>49</v>
      </c>
      <c s="34" t="s">
        <v>175</v>
      </c>
      <c s="34" t="s">
        <v>2163</v>
      </c>
      <c s="35" t="s">
        <v>5</v>
      </c>
      <c s="6" t="s">
        <v>2164</v>
      </c>
      <c s="36" t="s">
        <v>97</v>
      </c>
      <c s="37">
        <v>94.138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2531</v>
      </c>
    </row>
    <row r="138" spans="1:5" ht="409.5">
      <c r="A138" t="s">
        <v>58</v>
      </c>
      <c r="E138" s="39" t="s">
        <v>2166</v>
      </c>
    </row>
    <row r="139" spans="1:16" ht="12.75">
      <c r="A139" t="s">
        <v>49</v>
      </c>
      <c s="34" t="s">
        <v>179</v>
      </c>
      <c s="34" t="s">
        <v>2532</v>
      </c>
      <c s="35" t="s">
        <v>5</v>
      </c>
      <c s="6" t="s">
        <v>2533</v>
      </c>
      <c s="36" t="s">
        <v>97</v>
      </c>
      <c s="37">
        <v>34.1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79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2534</v>
      </c>
    </row>
    <row r="142" spans="1:5" ht="409.5">
      <c r="A142" t="s">
        <v>58</v>
      </c>
      <c r="E142" s="39" t="s">
        <v>2535</v>
      </c>
    </row>
    <row r="143" spans="1:13" ht="12.75">
      <c r="A143" t="s">
        <v>46</v>
      </c>
      <c r="C143" s="31" t="s">
        <v>2536</v>
      </c>
      <c r="E143" s="33" t="s">
        <v>2537</v>
      </c>
      <c r="J143" s="32">
        <f>0</f>
      </c>
      <c s="32">
        <f>0</f>
      </c>
      <c s="32">
        <f>0+L144+L148+L152</f>
      </c>
      <c s="32">
        <f>0+M144+M148+M152</f>
      </c>
    </row>
    <row r="144" spans="1:16" ht="12.75">
      <c r="A144" t="s">
        <v>49</v>
      </c>
      <c s="34" t="s">
        <v>183</v>
      </c>
      <c s="34" t="s">
        <v>1506</v>
      </c>
      <c s="35" t="s">
        <v>5</v>
      </c>
      <c s="6" t="s">
        <v>1507</v>
      </c>
      <c s="36" t="s">
        <v>97</v>
      </c>
      <c s="37">
        <v>27.9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2515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186</v>
      </c>
      <c s="34" t="s">
        <v>2538</v>
      </c>
      <c s="35" t="s">
        <v>5</v>
      </c>
      <c s="6" t="s">
        <v>2539</v>
      </c>
      <c s="36" t="s">
        <v>97</v>
      </c>
      <c s="37">
        <v>117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2540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189</v>
      </c>
      <c s="34" t="s">
        <v>2541</v>
      </c>
      <c s="35" t="s">
        <v>5</v>
      </c>
      <c s="6" t="s">
        <v>2542</v>
      </c>
      <c s="36" t="s">
        <v>97</v>
      </c>
      <c s="37">
        <v>219.6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63.75">
      <c r="A154" s="35" t="s">
        <v>56</v>
      </c>
      <c r="E154" s="40" t="s">
        <v>2543</v>
      </c>
    </row>
    <row r="155" spans="1:5" ht="12.75">
      <c r="A155" t="s">
        <v>58</v>
      </c>
      <c r="E155" s="39" t="s">
        <v>284</v>
      </c>
    </row>
    <row r="156" spans="1:13" ht="12.75">
      <c r="A156" t="s">
        <v>46</v>
      </c>
      <c r="C156" s="31" t="s">
        <v>991</v>
      </c>
      <c r="E156" s="33" t="s">
        <v>2175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49</v>
      </c>
      <c s="34" t="s">
        <v>192</v>
      </c>
      <c s="34" t="s">
        <v>2544</v>
      </c>
      <c s="35" t="s">
        <v>5</v>
      </c>
      <c s="6" t="s">
        <v>2545</v>
      </c>
      <c s="36" t="s">
        <v>88</v>
      </c>
      <c s="37">
        <v>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2546</v>
      </c>
    </row>
    <row r="160" spans="1:5" ht="12.75">
      <c r="A160" t="s">
        <v>58</v>
      </c>
      <c r="E160" s="39" t="s">
        <v>284</v>
      </c>
    </row>
    <row r="161" spans="1:13" ht="12.75">
      <c r="A161" t="s">
        <v>46</v>
      </c>
      <c r="C161" s="31" t="s">
        <v>1008</v>
      </c>
      <c r="E161" s="33" t="s">
        <v>1585</v>
      </c>
      <c r="J161" s="32">
        <f>0</f>
      </c>
      <c s="32">
        <f>0</f>
      </c>
      <c s="32">
        <f>0+L162+L166+L170+L174+L178+L182+L186+L190+L194+L198+L202+L206+L210</f>
      </c>
      <c s="32">
        <f>0+M162+M166+M170+M174+M178+M182+M186+M190+M194+M198+M202+M206+M210</f>
      </c>
    </row>
    <row r="162" spans="1:16" ht="12.75">
      <c r="A162" t="s">
        <v>49</v>
      </c>
      <c s="34" t="s">
        <v>195</v>
      </c>
      <c s="34" t="s">
        <v>2547</v>
      </c>
      <c s="35" t="s">
        <v>5</v>
      </c>
      <c s="6" t="s">
        <v>2548</v>
      </c>
      <c s="36" t="s">
        <v>97</v>
      </c>
      <c s="37">
        <v>10.6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2549</v>
      </c>
    </row>
    <row r="165" spans="1:5" ht="12.75">
      <c r="A165" t="s">
        <v>58</v>
      </c>
      <c r="E165" s="39" t="s">
        <v>284</v>
      </c>
    </row>
    <row r="166" spans="1:16" ht="12.75">
      <c r="A166" t="s">
        <v>49</v>
      </c>
      <c s="34" t="s">
        <v>200</v>
      </c>
      <c s="34" t="s">
        <v>2183</v>
      </c>
      <c s="35" t="s">
        <v>5</v>
      </c>
      <c s="6" t="s">
        <v>2184</v>
      </c>
      <c s="36" t="s">
        <v>97</v>
      </c>
      <c s="37">
        <v>0.6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2550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204</v>
      </c>
      <c s="34" t="s">
        <v>2472</v>
      </c>
      <c s="35" t="s">
        <v>5</v>
      </c>
      <c s="6" t="s">
        <v>2473</v>
      </c>
      <c s="36" t="s">
        <v>97</v>
      </c>
      <c s="37">
        <v>0.6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2551</v>
      </c>
    </row>
    <row r="173" spans="1:5" ht="12.75">
      <c r="A173" t="s">
        <v>58</v>
      </c>
      <c r="E173" s="39" t="s">
        <v>284</v>
      </c>
    </row>
    <row r="174" spans="1:16" ht="25.5">
      <c r="A174" t="s">
        <v>49</v>
      </c>
      <c s="34" t="s">
        <v>207</v>
      </c>
      <c s="34" t="s">
        <v>2552</v>
      </c>
      <c s="35" t="s">
        <v>5</v>
      </c>
      <c s="6" t="s">
        <v>2553</v>
      </c>
      <c s="36" t="s">
        <v>88</v>
      </c>
      <c s="37">
        <v>16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2554</v>
      </c>
    </row>
    <row r="177" spans="1:5" ht="12.75">
      <c r="A177" t="s">
        <v>58</v>
      </c>
      <c r="E177" s="39" t="s">
        <v>284</v>
      </c>
    </row>
    <row r="178" spans="1:16" ht="12.75">
      <c r="A178" t="s">
        <v>49</v>
      </c>
      <c s="34" t="s">
        <v>211</v>
      </c>
      <c s="34" t="s">
        <v>2475</v>
      </c>
      <c s="35" t="s">
        <v>5</v>
      </c>
      <c s="6" t="s">
        <v>2476</v>
      </c>
      <c s="36" t="s">
        <v>88</v>
      </c>
      <c s="37">
        <v>12.4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2555</v>
      </c>
    </row>
    <row r="181" spans="1:5" ht="12.75">
      <c r="A181" t="s">
        <v>58</v>
      </c>
      <c r="E181" s="39" t="s">
        <v>284</v>
      </c>
    </row>
    <row r="182" spans="1:16" ht="12.75">
      <c r="A182" t="s">
        <v>49</v>
      </c>
      <c s="34" t="s">
        <v>215</v>
      </c>
      <c s="34" t="s">
        <v>2556</v>
      </c>
      <c s="35" t="s">
        <v>5</v>
      </c>
      <c s="6" t="s">
        <v>2557</v>
      </c>
      <c s="36" t="s">
        <v>88</v>
      </c>
      <c s="37">
        <v>32.6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2558</v>
      </c>
    </row>
    <row r="185" spans="1:5" ht="12.75">
      <c r="A185" t="s">
        <v>58</v>
      </c>
      <c r="E185" s="39" t="s">
        <v>284</v>
      </c>
    </row>
    <row r="186" spans="1:16" ht="12.75">
      <c r="A186" t="s">
        <v>49</v>
      </c>
      <c s="34" t="s">
        <v>219</v>
      </c>
      <c s="34" t="s">
        <v>2036</v>
      </c>
      <c s="35" t="s">
        <v>5</v>
      </c>
      <c s="6" t="s">
        <v>2037</v>
      </c>
      <c s="36" t="s">
        <v>88</v>
      </c>
      <c s="37">
        <v>10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2559</v>
      </c>
    </row>
    <row r="189" spans="1:5" ht="12.75">
      <c r="A189" t="s">
        <v>58</v>
      </c>
      <c r="E189" s="39" t="s">
        <v>284</v>
      </c>
    </row>
    <row r="190" spans="1:16" ht="12.75">
      <c r="A190" t="s">
        <v>49</v>
      </c>
      <c s="34" t="s">
        <v>223</v>
      </c>
      <c s="34" t="s">
        <v>2192</v>
      </c>
      <c s="35" t="s">
        <v>5</v>
      </c>
      <c s="6" t="s">
        <v>2193</v>
      </c>
      <c s="36" t="s">
        <v>2073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2560</v>
      </c>
    </row>
    <row r="193" spans="1:5" ht="12.75">
      <c r="A193" t="s">
        <v>58</v>
      </c>
      <c r="E193" s="39" t="s">
        <v>284</v>
      </c>
    </row>
    <row r="194" spans="1:16" ht="12.75">
      <c r="A194" t="s">
        <v>49</v>
      </c>
      <c s="34" t="s">
        <v>227</v>
      </c>
      <c s="34" t="s">
        <v>2195</v>
      </c>
      <c s="35" t="s">
        <v>5</v>
      </c>
      <c s="6" t="s">
        <v>2196</v>
      </c>
      <c s="36" t="s">
        <v>97</v>
      </c>
      <c s="37">
        <v>123.085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25.5">
      <c r="A196" s="35" t="s">
        <v>56</v>
      </c>
      <c r="E196" s="40" t="s">
        <v>2561</v>
      </c>
    </row>
    <row r="197" spans="1:5" ht="12.75">
      <c r="A197" t="s">
        <v>58</v>
      </c>
      <c r="E197" s="39" t="s">
        <v>284</v>
      </c>
    </row>
    <row r="198" spans="1:16" ht="12.75">
      <c r="A198" t="s">
        <v>49</v>
      </c>
      <c s="34" t="s">
        <v>230</v>
      </c>
      <c s="34" t="s">
        <v>2562</v>
      </c>
      <c s="35" t="s">
        <v>5</v>
      </c>
      <c s="6" t="s">
        <v>2563</v>
      </c>
      <c s="36" t="s">
        <v>97</v>
      </c>
      <c s="37">
        <v>35.12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2564</v>
      </c>
    </row>
    <row r="201" spans="1:5" ht="12.75">
      <c r="A201" t="s">
        <v>58</v>
      </c>
      <c r="E201" s="39" t="s">
        <v>284</v>
      </c>
    </row>
    <row r="202" spans="1:16" ht="12.75">
      <c r="A202" t="s">
        <v>49</v>
      </c>
      <c s="34" t="s">
        <v>233</v>
      </c>
      <c s="34" t="s">
        <v>2565</v>
      </c>
      <c s="35" t="s">
        <v>5</v>
      </c>
      <c s="6" t="s">
        <v>2566</v>
      </c>
      <c s="36" t="s">
        <v>97</v>
      </c>
      <c s="37">
        <v>263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2567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490</v>
      </c>
      <c s="34" t="s">
        <v>2568</v>
      </c>
      <c s="35" t="s">
        <v>5</v>
      </c>
      <c s="6" t="s">
        <v>2569</v>
      </c>
      <c s="36" t="s">
        <v>97</v>
      </c>
      <c s="37">
        <v>0.042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2570</v>
      </c>
    </row>
    <row r="209" spans="1:5" ht="25.5">
      <c r="A209" t="s">
        <v>58</v>
      </c>
      <c r="E209" s="39" t="s">
        <v>2571</v>
      </c>
    </row>
    <row r="210" spans="1:16" ht="12.75">
      <c r="A210" t="s">
        <v>49</v>
      </c>
      <c s="34" t="s">
        <v>494</v>
      </c>
      <c s="34" t="s">
        <v>2197</v>
      </c>
      <c s="35" t="s">
        <v>5</v>
      </c>
      <c s="6" t="s">
        <v>2198</v>
      </c>
      <c s="36" t="s">
        <v>110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79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2572</v>
      </c>
    </row>
    <row r="213" spans="1:5" ht="38.25">
      <c r="A213" t="s">
        <v>58</v>
      </c>
      <c r="E213" s="39" t="s">
        <v>2200</v>
      </c>
    </row>
    <row r="214" spans="1:13" ht="12.75">
      <c r="A214" t="s">
        <v>46</v>
      </c>
      <c r="C214" s="31" t="s">
        <v>793</v>
      </c>
      <c r="E214" s="33" t="s">
        <v>2059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497</v>
      </c>
      <c s="34" t="s">
        <v>2201</v>
      </c>
      <c s="35" t="s">
        <v>5</v>
      </c>
      <c s="6" t="s">
        <v>2202</v>
      </c>
      <c s="36" t="s">
        <v>53</v>
      </c>
      <c s="37">
        <v>18.94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25.5">
      <c r="A217" s="35" t="s">
        <v>56</v>
      </c>
      <c r="E217" s="40" t="s">
        <v>2573</v>
      </c>
    </row>
    <row r="218" spans="1:5" ht="12.75">
      <c r="A218" t="s">
        <v>58</v>
      </c>
      <c r="E218" s="39" t="s">
        <v>284</v>
      </c>
    </row>
    <row r="219" spans="1:16" ht="12.75">
      <c r="A219" t="s">
        <v>49</v>
      </c>
      <c s="34" t="s">
        <v>502</v>
      </c>
      <c s="34" t="s">
        <v>1798</v>
      </c>
      <c s="35" t="s">
        <v>5</v>
      </c>
      <c s="6" t="s">
        <v>1799</v>
      </c>
      <c s="36" t="s">
        <v>53</v>
      </c>
      <c s="37">
        <v>3.958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2574</v>
      </c>
    </row>
    <row r="222" spans="1:5" ht="12.75">
      <c r="A222" t="s">
        <v>58</v>
      </c>
      <c r="E222" s="39" t="s">
        <v>284</v>
      </c>
    </row>
    <row r="223" spans="1:16" ht="12.75">
      <c r="A223" t="s">
        <v>49</v>
      </c>
      <c s="34" t="s">
        <v>279</v>
      </c>
      <c s="34" t="s">
        <v>362</v>
      </c>
      <c s="35" t="s">
        <v>5</v>
      </c>
      <c s="6" t="s">
        <v>363</v>
      </c>
      <c s="36" t="s">
        <v>53</v>
      </c>
      <c s="37">
        <v>13.662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2575</v>
      </c>
    </row>
    <row r="226" spans="1:5" ht="12.75">
      <c r="A226" t="s">
        <v>58</v>
      </c>
      <c r="E226" s="39" t="s">
        <v>284</v>
      </c>
    </row>
    <row r="227" spans="1:16" ht="12.75">
      <c r="A227" t="s">
        <v>49</v>
      </c>
      <c s="34" t="s">
        <v>291</v>
      </c>
      <c s="34" t="s">
        <v>2206</v>
      </c>
      <c s="35" t="s">
        <v>5</v>
      </c>
      <c s="6" t="s">
        <v>2207</v>
      </c>
      <c s="36" t="s">
        <v>78</v>
      </c>
      <c s="37">
        <v>18.7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2576</v>
      </c>
    </row>
    <row r="230" spans="1:5" ht="12.75">
      <c r="A230" t="s">
        <v>58</v>
      </c>
      <c r="E23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COUNTIFS(L8:L146,"=0",A8:A146,"P")+COUNTIFS(L8:L146,"",A8:A146,"P")+SUM(Q8:Q146)</f>
      </c>
    </row>
    <row r="8" spans="1:13" ht="12.75">
      <c r="A8" t="s">
        <v>44</v>
      </c>
      <c r="C8" s="28" t="s">
        <v>2579</v>
      </c>
      <c r="E8" s="30" t="s">
        <v>2578</v>
      </c>
      <c r="J8" s="29">
        <f>0+J9+J14+J31+J36+J41+J46+J59+J84+J101+J110+J119+J124+J137</f>
      </c>
      <c s="29">
        <f>0+K9+K14+K31+K36+K41+K46+K59+K84+K101+K110+K119+K124+K137</f>
      </c>
      <c s="29">
        <f>0+L9+L14+L31+L36+L41+L46+L59+L84+L101+L110+L119+L124+L137</f>
      </c>
      <c s="29">
        <f>0+M9+M14+M31+M36+M41+M46+M59+M84+M101+M110+M119+M124+M137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2580</v>
      </c>
      <c s="35" t="s">
        <v>5</v>
      </c>
      <c s="6" t="s">
        <v>2581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2582</v>
      </c>
    </row>
    <row r="13" spans="1:5" ht="12.75">
      <c r="A13" t="s">
        <v>58</v>
      </c>
      <c r="E13" s="39" t="s">
        <v>2583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4.752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2584</v>
      </c>
    </row>
    <row r="18" spans="1:5" ht="140.25">
      <c r="A18" t="s">
        <v>58</v>
      </c>
      <c r="E18" s="39" t="s">
        <v>2079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0.146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2585</v>
      </c>
    </row>
    <row r="22" spans="1:5" ht="153">
      <c r="A22" t="s">
        <v>58</v>
      </c>
      <c r="E22" s="39" t="s">
        <v>2077</v>
      </c>
    </row>
    <row r="23" spans="1:16" ht="38.25">
      <c r="A23" t="s">
        <v>49</v>
      </c>
      <c s="34" t="s">
        <v>66</v>
      </c>
      <c s="34" t="s">
        <v>808</v>
      </c>
      <c s="35" t="s">
        <v>809</v>
      </c>
      <c s="6" t="s">
        <v>1872</v>
      </c>
      <c s="36" t="s">
        <v>78</v>
      </c>
      <c s="37">
        <v>7.171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2586</v>
      </c>
    </row>
    <row r="26" spans="1:5" ht="153">
      <c r="A26" t="s">
        <v>58</v>
      </c>
      <c r="E26" s="39" t="s">
        <v>2077</v>
      </c>
    </row>
    <row r="27" spans="1:16" ht="38.25">
      <c r="A27" t="s">
        <v>49</v>
      </c>
      <c s="34" t="s">
        <v>70</v>
      </c>
      <c s="34" t="s">
        <v>275</v>
      </c>
      <c s="35" t="s">
        <v>271</v>
      </c>
      <c s="6" t="s">
        <v>277</v>
      </c>
      <c s="36" t="s">
        <v>78</v>
      </c>
      <c s="37">
        <v>0.842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2587</v>
      </c>
    </row>
    <row r="30" spans="1:5" ht="153">
      <c r="A30" t="s">
        <v>58</v>
      </c>
      <c r="E30" s="39" t="s">
        <v>2077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1614</v>
      </c>
      <c s="35" t="s">
        <v>5</v>
      </c>
      <c s="6" t="s">
        <v>1615</v>
      </c>
      <c s="36" t="s">
        <v>97</v>
      </c>
      <c s="37">
        <v>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2588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27</v>
      </c>
      <c r="E36" s="33" t="s">
        <v>1547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2093</v>
      </c>
      <c s="35" t="s">
        <v>5</v>
      </c>
      <c s="6" t="s">
        <v>2094</v>
      </c>
      <c s="36" t="s">
        <v>53</v>
      </c>
      <c s="37">
        <v>12.96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2589</v>
      </c>
    </row>
    <row r="40" spans="1:5" ht="76.5">
      <c r="A40" t="s">
        <v>58</v>
      </c>
      <c r="E40" s="39" t="s">
        <v>2096</v>
      </c>
    </row>
    <row r="41" spans="1:13" ht="12.75">
      <c r="A41" t="s">
        <v>46</v>
      </c>
      <c r="C41" s="31" t="s">
        <v>136</v>
      </c>
      <c r="E41" s="33" t="s">
        <v>1547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2317</v>
      </c>
      <c s="35" t="s">
        <v>5</v>
      </c>
      <c s="6" t="s">
        <v>2318</v>
      </c>
      <c s="36" t="s">
        <v>88</v>
      </c>
      <c s="37">
        <v>135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2590</v>
      </c>
    </row>
    <row r="45" spans="1:5" ht="12.75">
      <c r="A45" t="s">
        <v>58</v>
      </c>
      <c r="E45" s="39" t="s">
        <v>284</v>
      </c>
    </row>
    <row r="46" spans="1:13" ht="12.75">
      <c r="A46" t="s">
        <v>46</v>
      </c>
      <c r="C46" s="31" t="s">
        <v>211</v>
      </c>
      <c r="E46" s="33" t="s">
        <v>1567</v>
      </c>
      <c r="J46" s="32">
        <f>0</f>
      </c>
      <c s="32">
        <f>0</f>
      </c>
      <c s="32">
        <f>0+L47+L51+L55</f>
      </c>
      <c s="32">
        <f>0+M47+M51+M55</f>
      </c>
    </row>
    <row r="47" spans="1:16" ht="12.75">
      <c r="A47" t="s">
        <v>49</v>
      </c>
      <c s="34" t="s">
        <v>94</v>
      </c>
      <c s="34" t="s">
        <v>1633</v>
      </c>
      <c s="35" t="s">
        <v>5</v>
      </c>
      <c s="6" t="s">
        <v>1634</v>
      </c>
      <c s="36" t="s">
        <v>53</v>
      </c>
      <c s="37">
        <v>2.16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2591</v>
      </c>
    </row>
    <row r="50" spans="1:5" ht="12.75">
      <c r="A50" t="s">
        <v>58</v>
      </c>
      <c r="E50" s="39" t="s">
        <v>284</v>
      </c>
    </row>
    <row r="51" spans="1:16" ht="12.75">
      <c r="A51" t="s">
        <v>49</v>
      </c>
      <c s="34" t="s">
        <v>100</v>
      </c>
      <c s="34" t="s">
        <v>683</v>
      </c>
      <c s="35" t="s">
        <v>5</v>
      </c>
      <c s="6" t="s">
        <v>684</v>
      </c>
      <c s="36" t="s">
        <v>53</v>
      </c>
      <c s="37">
        <v>2.88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2592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2593</v>
      </c>
      <c s="35" t="s">
        <v>5</v>
      </c>
      <c s="6" t="s">
        <v>2594</v>
      </c>
      <c s="36" t="s">
        <v>110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2595</v>
      </c>
    </row>
    <row r="58" spans="1:5" ht="153">
      <c r="A58" t="s">
        <v>58</v>
      </c>
      <c r="E58" s="39" t="s">
        <v>2596</v>
      </c>
    </row>
    <row r="59" spans="1:13" ht="12.75">
      <c r="A59" t="s">
        <v>46</v>
      </c>
      <c r="C59" s="31" t="s">
        <v>291</v>
      </c>
      <c r="E59" s="33" t="s">
        <v>2597</v>
      </c>
      <c r="J59" s="32">
        <f>0</f>
      </c>
      <c s="32">
        <f>0</f>
      </c>
      <c s="32">
        <f>0+L60+L64+L68+L72+L76+L80</f>
      </c>
      <c s="32">
        <f>0+M60+M64+M68+M72+M76+M80</f>
      </c>
    </row>
    <row r="60" spans="1:16" ht="12.75">
      <c r="A60" t="s">
        <v>49</v>
      </c>
      <c s="34" t="s">
        <v>107</v>
      </c>
      <c s="34" t="s">
        <v>281</v>
      </c>
      <c s="35" t="s">
        <v>5</v>
      </c>
      <c s="6" t="s">
        <v>282</v>
      </c>
      <c s="36" t="s">
        <v>53</v>
      </c>
      <c s="37">
        <v>10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2598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111</v>
      </c>
      <c s="34" t="s">
        <v>285</v>
      </c>
      <c s="35" t="s">
        <v>5</v>
      </c>
      <c s="6" t="s">
        <v>286</v>
      </c>
      <c s="36" t="s">
        <v>53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2599</v>
      </c>
    </row>
    <row r="67" spans="1:5" ht="12.75">
      <c r="A67" t="s">
        <v>58</v>
      </c>
      <c r="E67" s="39" t="s">
        <v>284</v>
      </c>
    </row>
    <row r="68" spans="1:16" ht="25.5">
      <c r="A68" t="s">
        <v>49</v>
      </c>
      <c s="34" t="s">
        <v>115</v>
      </c>
      <c s="34" t="s">
        <v>437</v>
      </c>
      <c s="35" t="s">
        <v>5</v>
      </c>
      <c s="6" t="s">
        <v>438</v>
      </c>
      <c s="36" t="s">
        <v>88</v>
      </c>
      <c s="37">
        <v>14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2600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2601</v>
      </c>
      <c s="35" t="s">
        <v>5</v>
      </c>
      <c s="6" t="s">
        <v>2602</v>
      </c>
      <c s="36" t="s">
        <v>110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2603</v>
      </c>
    </row>
    <row r="75" spans="1:5" ht="12.75">
      <c r="A75" t="s">
        <v>58</v>
      </c>
      <c r="E75" s="39" t="s">
        <v>284</v>
      </c>
    </row>
    <row r="76" spans="1:16" ht="12.75">
      <c r="A76" t="s">
        <v>49</v>
      </c>
      <c s="34" t="s">
        <v>123</v>
      </c>
      <c s="34" t="s">
        <v>2601</v>
      </c>
      <c s="35" t="s">
        <v>50</v>
      </c>
      <c s="6" t="s">
        <v>2604</v>
      </c>
      <c s="36" t="s">
        <v>110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2605</v>
      </c>
    </row>
    <row r="79" spans="1:5" ht="153">
      <c r="A79" t="s">
        <v>58</v>
      </c>
      <c r="E79" s="39" t="s">
        <v>2606</v>
      </c>
    </row>
    <row r="80" spans="1:16" ht="38.25">
      <c r="A80" t="s">
        <v>49</v>
      </c>
      <c s="34" t="s">
        <v>126</v>
      </c>
      <c s="34" t="s">
        <v>2607</v>
      </c>
      <c s="35" t="s">
        <v>5</v>
      </c>
      <c s="6" t="s">
        <v>2608</v>
      </c>
      <c s="36" t="s">
        <v>88</v>
      </c>
      <c s="37">
        <v>14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2600</v>
      </c>
    </row>
    <row r="83" spans="1:5" ht="178.5">
      <c r="A83" t="s">
        <v>58</v>
      </c>
      <c r="E83" s="39" t="s">
        <v>2609</v>
      </c>
    </row>
    <row r="84" spans="1:13" ht="12.75">
      <c r="A84" t="s">
        <v>46</v>
      </c>
      <c r="C84" s="31" t="s">
        <v>511</v>
      </c>
      <c r="E84" s="33" t="s">
        <v>2610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129</v>
      </c>
      <c s="34" t="s">
        <v>343</v>
      </c>
      <c s="35" t="s">
        <v>5</v>
      </c>
      <c s="6" t="s">
        <v>344</v>
      </c>
      <c s="36" t="s">
        <v>53</v>
      </c>
      <c s="37">
        <v>10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2598</v>
      </c>
    </row>
    <row r="88" spans="1:5" ht="12.75">
      <c r="A88" t="s">
        <v>58</v>
      </c>
      <c r="E88" s="39" t="s">
        <v>284</v>
      </c>
    </row>
    <row r="89" spans="1:16" ht="25.5">
      <c r="A89" t="s">
        <v>49</v>
      </c>
      <c s="34" t="s">
        <v>133</v>
      </c>
      <c s="34" t="s">
        <v>2611</v>
      </c>
      <c s="35" t="s">
        <v>5</v>
      </c>
      <c s="6" t="s">
        <v>2612</v>
      </c>
      <c s="36" t="s">
        <v>61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2613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136</v>
      </c>
      <c s="34" t="s">
        <v>2614</v>
      </c>
      <c s="35" t="s">
        <v>5</v>
      </c>
      <c s="6" t="s">
        <v>2615</v>
      </c>
      <c s="36" t="s">
        <v>88</v>
      </c>
      <c s="37">
        <v>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2616</v>
      </c>
    </row>
    <row r="96" spans="1:5" ht="127.5">
      <c r="A96" t="s">
        <v>58</v>
      </c>
      <c r="E96" s="39" t="s">
        <v>2617</v>
      </c>
    </row>
    <row r="97" spans="1:16" ht="25.5">
      <c r="A97" t="s">
        <v>49</v>
      </c>
      <c s="34" t="s">
        <v>140</v>
      </c>
      <c s="34" t="s">
        <v>2618</v>
      </c>
      <c s="35" t="s">
        <v>5</v>
      </c>
      <c s="6" t="s">
        <v>2619</v>
      </c>
      <c s="36" t="s">
        <v>88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2620</v>
      </c>
    </row>
    <row r="100" spans="1:5" ht="127.5">
      <c r="A100" t="s">
        <v>58</v>
      </c>
      <c r="E100" s="39" t="s">
        <v>2621</v>
      </c>
    </row>
    <row r="101" spans="1:13" ht="12.75">
      <c r="A101" t="s">
        <v>46</v>
      </c>
      <c r="C101" s="31" t="s">
        <v>759</v>
      </c>
      <c r="E101" s="33" t="s">
        <v>2150</v>
      </c>
      <c r="J101" s="32">
        <f>0</f>
      </c>
      <c s="32">
        <f>0</f>
      </c>
      <c s="32">
        <f>0+L102+L106</f>
      </c>
      <c s="32">
        <f>0+M102+M106</f>
      </c>
    </row>
    <row r="102" spans="1:16" ht="25.5">
      <c r="A102" t="s">
        <v>49</v>
      </c>
      <c s="34" t="s">
        <v>144</v>
      </c>
      <c s="34" t="s">
        <v>2383</v>
      </c>
      <c s="35" t="s">
        <v>5</v>
      </c>
      <c s="6" t="s">
        <v>2384</v>
      </c>
      <c s="36" t="s">
        <v>97</v>
      </c>
      <c s="37">
        <v>12.7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2622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148</v>
      </c>
      <c s="34" t="s">
        <v>2154</v>
      </c>
      <c s="35" t="s">
        <v>5</v>
      </c>
      <c s="6" t="s">
        <v>2155</v>
      </c>
      <c s="36" t="s">
        <v>97</v>
      </c>
      <c s="37">
        <v>43.5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2623</v>
      </c>
    </row>
    <row r="109" spans="1:5" ht="12.75">
      <c r="A109" t="s">
        <v>58</v>
      </c>
      <c r="E109" s="39" t="s">
        <v>284</v>
      </c>
    </row>
    <row r="110" spans="1:13" ht="12.75">
      <c r="A110" t="s">
        <v>46</v>
      </c>
      <c r="C110" s="31" t="s">
        <v>2053</v>
      </c>
      <c r="E110" s="33" t="s">
        <v>2054</v>
      </c>
      <c r="J110" s="32">
        <f>0</f>
      </c>
      <c s="32">
        <f>0</f>
      </c>
      <c s="32">
        <f>0+L111+L115</f>
      </c>
      <c s="32">
        <f>0+M111+M115</f>
      </c>
    </row>
    <row r="111" spans="1:16" ht="12.75">
      <c r="A111" t="s">
        <v>49</v>
      </c>
      <c s="34" t="s">
        <v>152</v>
      </c>
      <c s="34" t="s">
        <v>2055</v>
      </c>
      <c s="35" t="s">
        <v>5</v>
      </c>
      <c s="6" t="s">
        <v>2056</v>
      </c>
      <c s="36" t="s">
        <v>78</v>
      </c>
      <c s="37">
        <v>2.355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79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2624</v>
      </c>
    </row>
    <row r="114" spans="1:5" ht="63.75">
      <c r="A114" t="s">
        <v>58</v>
      </c>
      <c r="E114" s="39" t="s">
        <v>2058</v>
      </c>
    </row>
    <row r="115" spans="1:16" ht="25.5">
      <c r="A115" t="s">
        <v>49</v>
      </c>
      <c s="34" t="s">
        <v>156</v>
      </c>
      <c s="34" t="s">
        <v>2625</v>
      </c>
      <c s="35" t="s">
        <v>5</v>
      </c>
      <c s="6" t="s">
        <v>2626</v>
      </c>
      <c s="36" t="s">
        <v>78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79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2627</v>
      </c>
    </row>
    <row r="118" spans="1:5" ht="12.75">
      <c r="A118" t="s">
        <v>58</v>
      </c>
      <c r="E118" s="39" t="s">
        <v>2628</v>
      </c>
    </row>
    <row r="119" spans="1:13" ht="12.75">
      <c r="A119" t="s">
        <v>46</v>
      </c>
      <c r="C119" s="31" t="s">
        <v>2536</v>
      </c>
      <c r="E119" s="33" t="s">
        <v>2537</v>
      </c>
      <c r="J119" s="32">
        <f>0</f>
      </c>
      <c s="32">
        <f>0</f>
      </c>
      <c s="32">
        <f>0+L120</f>
      </c>
      <c s="32">
        <f>0+M120</f>
      </c>
    </row>
    <row r="120" spans="1:16" ht="12.75">
      <c r="A120" t="s">
        <v>49</v>
      </c>
      <c s="34" t="s">
        <v>159</v>
      </c>
      <c s="34" t="s">
        <v>1506</v>
      </c>
      <c s="35" t="s">
        <v>5</v>
      </c>
      <c s="6" t="s">
        <v>1507</v>
      </c>
      <c s="36" t="s">
        <v>97</v>
      </c>
      <c s="37">
        <v>154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2629</v>
      </c>
    </row>
    <row r="123" spans="1:5" ht="12.75">
      <c r="A123" t="s">
        <v>58</v>
      </c>
      <c r="E123" s="39" t="s">
        <v>284</v>
      </c>
    </row>
    <row r="124" spans="1:13" ht="12.75">
      <c r="A124" t="s">
        <v>46</v>
      </c>
      <c r="C124" s="31" t="s">
        <v>1008</v>
      </c>
      <c r="E124" s="33" t="s">
        <v>1585</v>
      </c>
      <c r="J124" s="32">
        <f>0</f>
      </c>
      <c s="32">
        <f>0</f>
      </c>
      <c s="32">
        <f>0+L125+L129+L133</f>
      </c>
      <c s="32">
        <f>0+M125+M129+M133</f>
      </c>
    </row>
    <row r="125" spans="1:16" ht="12.75">
      <c r="A125" t="s">
        <v>49</v>
      </c>
      <c s="34" t="s">
        <v>163</v>
      </c>
      <c s="34" t="s">
        <v>2409</v>
      </c>
      <c s="35" t="s">
        <v>5</v>
      </c>
      <c s="6" t="s">
        <v>2410</v>
      </c>
      <c s="36" t="s">
        <v>97</v>
      </c>
      <c s="37">
        <v>43.5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2630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167</v>
      </c>
      <c s="34" t="s">
        <v>2412</v>
      </c>
      <c s="35" t="s">
        <v>5</v>
      </c>
      <c s="6" t="s">
        <v>2413</v>
      </c>
      <c s="36" t="s">
        <v>97</v>
      </c>
      <c s="37">
        <v>63.5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2631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171</v>
      </c>
      <c s="34" t="s">
        <v>2632</v>
      </c>
      <c s="35" t="s">
        <v>5</v>
      </c>
      <c s="6" t="s">
        <v>2633</v>
      </c>
      <c s="36" t="s">
        <v>97</v>
      </c>
      <c s="37">
        <v>154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79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2629</v>
      </c>
    </row>
    <row r="136" spans="1:5" ht="25.5">
      <c r="A136" t="s">
        <v>58</v>
      </c>
      <c r="E136" s="39" t="s">
        <v>2634</v>
      </c>
    </row>
    <row r="137" spans="1:13" ht="12.75">
      <c r="A137" t="s">
        <v>46</v>
      </c>
      <c r="C137" s="31" t="s">
        <v>793</v>
      </c>
      <c r="E137" s="33" t="s">
        <v>2059</v>
      </c>
      <c r="J137" s="32">
        <f>0</f>
      </c>
      <c s="32">
        <f>0</f>
      </c>
      <c s="32">
        <f>0+L138+L142+L146</f>
      </c>
      <c s="32">
        <f>0+M138+M142+M146</f>
      </c>
    </row>
    <row r="138" spans="1:16" ht="12.75">
      <c r="A138" t="s">
        <v>49</v>
      </c>
      <c s="34" t="s">
        <v>175</v>
      </c>
      <c s="34" t="s">
        <v>2201</v>
      </c>
      <c s="35" t="s">
        <v>5</v>
      </c>
      <c s="6" t="s">
        <v>2202</v>
      </c>
      <c s="36" t="s">
        <v>53</v>
      </c>
      <c s="37">
        <v>2.88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2592</v>
      </c>
    </row>
    <row r="141" spans="1:5" ht="12.75">
      <c r="A141" t="s">
        <v>58</v>
      </c>
      <c r="E141" s="39" t="s">
        <v>284</v>
      </c>
    </row>
    <row r="142" spans="1:16" ht="12.75">
      <c r="A142" t="s">
        <v>49</v>
      </c>
      <c s="34" t="s">
        <v>179</v>
      </c>
      <c s="34" t="s">
        <v>1798</v>
      </c>
      <c s="35" t="s">
        <v>5</v>
      </c>
      <c s="6" t="s">
        <v>1799</v>
      </c>
      <c s="36" t="s">
        <v>53</v>
      </c>
      <c s="37">
        <v>2.16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2591</v>
      </c>
    </row>
    <row r="145" spans="1:5" ht="12.75">
      <c r="A145" t="s">
        <v>58</v>
      </c>
      <c r="E145" s="39" t="s">
        <v>284</v>
      </c>
    </row>
    <row r="146" spans="1:16" ht="12.75">
      <c r="A146" t="s">
        <v>49</v>
      </c>
      <c s="34" t="s">
        <v>183</v>
      </c>
      <c s="34" t="s">
        <v>2060</v>
      </c>
      <c s="35" t="s">
        <v>5</v>
      </c>
      <c s="6" t="s">
        <v>2061</v>
      </c>
      <c s="36" t="s">
        <v>78</v>
      </c>
      <c s="37">
        <v>2.355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79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2635</v>
      </c>
    </row>
    <row r="149" spans="1:5" ht="38.25">
      <c r="A149" t="s">
        <v>58</v>
      </c>
      <c r="E149" s="39" t="s">
        <v>2063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2638</v>
      </c>
      <c r="E8" s="30" t="s">
        <v>2637</v>
      </c>
      <c r="J8" s="29">
        <f>0+J9+J14+J27+J44+J61+J78+J107+J120+J129+J142</f>
      </c>
      <c s="29">
        <f>0+K9+K14+K27+K44+K61+K78+K107+K120+K129+K142</f>
      </c>
      <c s="29">
        <f>0+L9+L14+L27+L44+L61+L78+L107+L120+L129+L142</f>
      </c>
      <c s="29">
        <f>0+M9+M14+M27+M44+M61+M78+M107+M120+M129+M142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2071</v>
      </c>
      <c s="35" t="s">
        <v>5</v>
      </c>
      <c s="6" t="s">
        <v>2072</v>
      </c>
      <c s="36" t="s">
        <v>2073</v>
      </c>
      <c s="37">
        <v>708.2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2639</v>
      </c>
    </row>
    <row r="13" spans="1:5" ht="293.25">
      <c r="A13" t="s">
        <v>58</v>
      </c>
      <c r="E13" s="39" t="s">
        <v>2075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574</v>
      </c>
      <c s="35" t="s">
        <v>575</v>
      </c>
      <c s="6" t="s">
        <v>576</v>
      </c>
      <c s="36" t="s">
        <v>78</v>
      </c>
      <c s="37">
        <v>172.561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2640</v>
      </c>
    </row>
    <row r="18" spans="1:5" ht="153">
      <c r="A18" t="s">
        <v>58</v>
      </c>
      <c r="E18" s="39" t="s">
        <v>2077</v>
      </c>
    </row>
    <row r="19" spans="1:16" ht="38.25">
      <c r="A19" t="s">
        <v>49</v>
      </c>
      <c s="34" t="s">
        <v>26</v>
      </c>
      <c s="34" t="s">
        <v>808</v>
      </c>
      <c s="35" t="s">
        <v>809</v>
      </c>
      <c s="6" t="s">
        <v>1872</v>
      </c>
      <c s="36" t="s">
        <v>78</v>
      </c>
      <c s="37">
        <v>67.803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2641</v>
      </c>
    </row>
    <row r="22" spans="1:5" ht="153">
      <c r="A22" t="s">
        <v>58</v>
      </c>
      <c r="E22" s="39" t="s">
        <v>2077</v>
      </c>
    </row>
    <row r="23" spans="1:16" ht="38.25">
      <c r="A23" t="s">
        <v>49</v>
      </c>
      <c s="34" t="s">
        <v>66</v>
      </c>
      <c s="34" t="s">
        <v>2081</v>
      </c>
      <c s="35" t="s">
        <v>2082</v>
      </c>
      <c s="6" t="s">
        <v>2083</v>
      </c>
      <c s="36" t="s">
        <v>78</v>
      </c>
      <c s="37">
        <v>0.374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2642</v>
      </c>
    </row>
    <row r="26" spans="1:5" ht="153">
      <c r="A26" t="s">
        <v>58</v>
      </c>
      <c r="E26" s="39" t="s">
        <v>2077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70</v>
      </c>
      <c s="34" t="s">
        <v>2643</v>
      </c>
      <c s="35" t="s">
        <v>5</v>
      </c>
      <c s="6" t="s">
        <v>2644</v>
      </c>
      <c s="36" t="s">
        <v>53</v>
      </c>
      <c s="37">
        <v>27.23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2645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2489</v>
      </c>
      <c s="35" t="s">
        <v>5</v>
      </c>
      <c s="6" t="s">
        <v>2068</v>
      </c>
      <c s="36" t="s">
        <v>53</v>
      </c>
      <c s="37">
        <v>95.867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89.25">
      <c r="A34" s="35" t="s">
        <v>56</v>
      </c>
      <c r="E34" s="40" t="s">
        <v>2646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838</v>
      </c>
      <c s="35" t="s">
        <v>5</v>
      </c>
      <c s="6" t="s">
        <v>839</v>
      </c>
      <c s="36" t="s">
        <v>53</v>
      </c>
      <c s="37">
        <v>95.867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2647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636</v>
      </c>
      <c s="35" t="s">
        <v>5</v>
      </c>
      <c s="6" t="s">
        <v>637</v>
      </c>
      <c s="36" t="s">
        <v>97</v>
      </c>
      <c s="37">
        <v>49.158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2648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136</v>
      </c>
      <c r="E44" s="33" t="s">
        <v>1547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94</v>
      </c>
      <c s="34" t="s">
        <v>2097</v>
      </c>
      <c s="35" t="s">
        <v>5</v>
      </c>
      <c s="6" t="s">
        <v>2098</v>
      </c>
      <c s="36" t="s">
        <v>53</v>
      </c>
      <c s="37">
        <v>1.206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2649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2369</v>
      </c>
      <c s="35" t="s">
        <v>5</v>
      </c>
      <c s="6" t="s">
        <v>2370</v>
      </c>
      <c s="36" t="s">
        <v>88</v>
      </c>
      <c s="37">
        <v>1.55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2650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2372</v>
      </c>
      <c s="35" t="s">
        <v>5</v>
      </c>
      <c s="6" t="s">
        <v>2373</v>
      </c>
      <c s="36" t="s">
        <v>88</v>
      </c>
      <c s="37">
        <v>1.55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2651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1993</v>
      </c>
      <c s="35" t="s">
        <v>5</v>
      </c>
      <c s="6" t="s">
        <v>1994</v>
      </c>
      <c s="36" t="s">
        <v>53</v>
      </c>
      <c s="37">
        <v>5.272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2652</v>
      </c>
    </row>
    <row r="60" spans="1:5" ht="369.75">
      <c r="A60" t="s">
        <v>58</v>
      </c>
      <c r="E60" s="39" t="s">
        <v>2101</v>
      </c>
    </row>
    <row r="61" spans="1:13" ht="12.75">
      <c r="A61" t="s">
        <v>46</v>
      </c>
      <c r="C61" s="31" t="s">
        <v>211</v>
      </c>
      <c r="E61" s="33" t="s">
        <v>1567</v>
      </c>
      <c r="J61" s="32">
        <f>0</f>
      </c>
      <c s="32">
        <f>0</f>
      </c>
      <c s="32">
        <f>0+L62+L66+L70+L74</f>
      </c>
      <c s="32">
        <f>0+M62+M66+M70+M74</f>
      </c>
    </row>
    <row r="62" spans="1:16" ht="12.75">
      <c r="A62" t="s">
        <v>49</v>
      </c>
      <c s="34" t="s">
        <v>111</v>
      </c>
      <c s="34" t="s">
        <v>670</v>
      </c>
      <c s="35" t="s">
        <v>5</v>
      </c>
      <c s="6" t="s">
        <v>671</v>
      </c>
      <c s="36" t="s">
        <v>53</v>
      </c>
      <c s="37">
        <v>1.199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2653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1633</v>
      </c>
      <c s="35" t="s">
        <v>5</v>
      </c>
      <c s="6" t="s">
        <v>1634</v>
      </c>
      <c s="36" t="s">
        <v>53</v>
      </c>
      <c s="37">
        <v>20.499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63.75">
      <c r="A68" s="35" t="s">
        <v>56</v>
      </c>
      <c r="E68" s="40" t="s">
        <v>2654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2376</v>
      </c>
      <c s="35" t="s">
        <v>5</v>
      </c>
      <c s="6" t="s">
        <v>2377</v>
      </c>
      <c s="36" t="s">
        <v>53</v>
      </c>
      <c s="37">
        <v>35.224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2655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683</v>
      </c>
      <c s="35" t="s">
        <v>5</v>
      </c>
      <c s="6" t="s">
        <v>684</v>
      </c>
      <c s="36" t="s">
        <v>53</v>
      </c>
      <c s="37">
        <v>27.333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51">
      <c r="A76" s="35" t="s">
        <v>56</v>
      </c>
      <c r="E76" s="40" t="s">
        <v>2656</v>
      </c>
    </row>
    <row r="77" spans="1:5" ht="12.75">
      <c r="A77" t="s">
        <v>58</v>
      </c>
      <c r="E77" s="39" t="s">
        <v>284</v>
      </c>
    </row>
    <row r="78" spans="1:13" ht="12.75">
      <c r="A78" t="s">
        <v>46</v>
      </c>
      <c r="C78" s="31" t="s">
        <v>759</v>
      </c>
      <c r="E78" s="33" t="s">
        <v>2150</v>
      </c>
      <c r="J78" s="32">
        <f>0</f>
      </c>
      <c s="32">
        <f>0</f>
      </c>
      <c s="32">
        <f>0+L79+L83+L87+L91+L95+L99+L103</f>
      </c>
      <c s="32">
        <f>0+M79+M83+M87+M91+M95+M99+M103</f>
      </c>
    </row>
    <row r="79" spans="1:16" ht="12.75">
      <c r="A79" t="s">
        <v>49</v>
      </c>
      <c s="34" t="s">
        <v>126</v>
      </c>
      <c s="34" t="s">
        <v>2151</v>
      </c>
      <c s="35" t="s">
        <v>5</v>
      </c>
      <c s="6" t="s">
        <v>2152</v>
      </c>
      <c s="36" t="s">
        <v>97</v>
      </c>
      <c s="37">
        <v>88.177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2657</v>
      </c>
    </row>
    <row r="82" spans="1:5" ht="12.75">
      <c r="A82" t="s">
        <v>58</v>
      </c>
      <c r="E82" s="39" t="s">
        <v>284</v>
      </c>
    </row>
    <row r="83" spans="1:16" ht="25.5">
      <c r="A83" t="s">
        <v>49</v>
      </c>
      <c s="34" t="s">
        <v>129</v>
      </c>
      <c s="34" t="s">
        <v>2380</v>
      </c>
      <c s="35" t="s">
        <v>5</v>
      </c>
      <c s="6" t="s">
        <v>2381</v>
      </c>
      <c s="36" t="s">
        <v>97</v>
      </c>
      <c s="37">
        <v>126.354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02">
      <c r="A85" s="35" t="s">
        <v>56</v>
      </c>
      <c r="E85" s="40" t="s">
        <v>2658</v>
      </c>
    </row>
    <row r="86" spans="1:5" ht="12.75">
      <c r="A86" t="s">
        <v>58</v>
      </c>
      <c r="E86" s="39" t="s">
        <v>284</v>
      </c>
    </row>
    <row r="87" spans="1:16" ht="25.5">
      <c r="A87" t="s">
        <v>49</v>
      </c>
      <c s="34" t="s">
        <v>133</v>
      </c>
      <c s="34" t="s">
        <v>2383</v>
      </c>
      <c s="35" t="s">
        <v>5</v>
      </c>
      <c s="6" t="s">
        <v>2384</v>
      </c>
      <c s="36" t="s">
        <v>97</v>
      </c>
      <c s="37">
        <v>46.333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02">
      <c r="A89" s="35" t="s">
        <v>56</v>
      </c>
      <c r="E89" s="40" t="s">
        <v>2659</v>
      </c>
    </row>
    <row r="90" spans="1:5" ht="12.75">
      <c r="A90" t="s">
        <v>58</v>
      </c>
      <c r="E90" s="39" t="s">
        <v>284</v>
      </c>
    </row>
    <row r="91" spans="1:16" ht="25.5">
      <c r="A91" t="s">
        <v>49</v>
      </c>
      <c s="34" t="s">
        <v>136</v>
      </c>
      <c s="34" t="s">
        <v>2386</v>
      </c>
      <c s="35" t="s">
        <v>5</v>
      </c>
      <c s="6" t="s">
        <v>2387</v>
      </c>
      <c s="36" t="s">
        <v>97</v>
      </c>
      <c s="37">
        <v>20.966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2660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2389</v>
      </c>
      <c s="35" t="s">
        <v>5</v>
      </c>
      <c s="6" t="s">
        <v>2390</v>
      </c>
      <c s="36" t="s">
        <v>97</v>
      </c>
      <c s="37">
        <v>21.231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2661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2662</v>
      </c>
      <c s="35" t="s">
        <v>5</v>
      </c>
      <c s="6" t="s">
        <v>2663</v>
      </c>
      <c s="36" t="s">
        <v>88</v>
      </c>
      <c s="37">
        <v>22.005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2664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2665</v>
      </c>
      <c s="35" t="s">
        <v>5</v>
      </c>
      <c s="6" t="s">
        <v>2666</v>
      </c>
      <c s="36" t="s">
        <v>88</v>
      </c>
      <c s="37">
        <v>26.895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2667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2157</v>
      </c>
      <c r="E107" s="33" t="s">
        <v>2158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49</v>
      </c>
      <c s="34" t="s">
        <v>152</v>
      </c>
      <c s="34" t="s">
        <v>2396</v>
      </c>
      <c s="35" t="s">
        <v>5</v>
      </c>
      <c s="6" t="s">
        <v>2397</v>
      </c>
      <c s="36" t="s">
        <v>97</v>
      </c>
      <c s="37">
        <v>36.186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79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2668</v>
      </c>
    </row>
    <row r="111" spans="1:5" ht="409.5">
      <c r="A111" t="s">
        <v>58</v>
      </c>
      <c r="E111" s="39" t="s">
        <v>2399</v>
      </c>
    </row>
    <row r="112" spans="1:16" ht="12.75">
      <c r="A112" t="s">
        <v>49</v>
      </c>
      <c s="34" t="s">
        <v>156</v>
      </c>
      <c s="34" t="s">
        <v>2400</v>
      </c>
      <c s="35" t="s">
        <v>5</v>
      </c>
      <c s="6" t="s">
        <v>2401</v>
      </c>
      <c s="36" t="s">
        <v>97</v>
      </c>
      <c s="37">
        <v>44.44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79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2669</v>
      </c>
    </row>
    <row r="115" spans="1:5" ht="409.5">
      <c r="A115" t="s">
        <v>58</v>
      </c>
      <c r="E115" s="39" t="s">
        <v>2403</v>
      </c>
    </row>
    <row r="116" spans="1:16" ht="12.75">
      <c r="A116" t="s">
        <v>49</v>
      </c>
      <c s="34" t="s">
        <v>159</v>
      </c>
      <c s="34" t="s">
        <v>2171</v>
      </c>
      <c s="35" t="s">
        <v>5</v>
      </c>
      <c s="6" t="s">
        <v>2172</v>
      </c>
      <c s="36" t="s">
        <v>97</v>
      </c>
      <c s="37">
        <v>16.872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2670</v>
      </c>
    </row>
    <row r="119" spans="1:5" ht="409.5">
      <c r="A119" t="s">
        <v>58</v>
      </c>
      <c r="E119" s="39" t="s">
        <v>2174</v>
      </c>
    </row>
    <row r="120" spans="1:13" ht="12.75">
      <c r="A120" t="s">
        <v>46</v>
      </c>
      <c r="C120" s="31" t="s">
        <v>991</v>
      </c>
      <c r="E120" s="33" t="s">
        <v>2175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49</v>
      </c>
      <c s="34" t="s">
        <v>163</v>
      </c>
      <c s="34" t="s">
        <v>2405</v>
      </c>
      <c s="35" t="s">
        <v>5</v>
      </c>
      <c s="6" t="s">
        <v>2406</v>
      </c>
      <c s="36" t="s">
        <v>88</v>
      </c>
      <c s="37">
        <v>1.95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2671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2176</v>
      </c>
      <c s="35" t="s">
        <v>5</v>
      </c>
      <c s="6" t="s">
        <v>2177</v>
      </c>
      <c s="36" t="s">
        <v>88</v>
      </c>
      <c s="37">
        <v>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2672</v>
      </c>
    </row>
    <row r="128" spans="1:5" ht="12.75">
      <c r="A128" t="s">
        <v>58</v>
      </c>
      <c r="E128" s="39" t="s">
        <v>284</v>
      </c>
    </row>
    <row r="129" spans="1:13" ht="12.75">
      <c r="A129" t="s">
        <v>46</v>
      </c>
      <c r="C129" s="31" t="s">
        <v>1008</v>
      </c>
      <c r="E129" s="33" t="s">
        <v>1585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2673</v>
      </c>
      <c s="35" t="s">
        <v>5</v>
      </c>
      <c s="6" t="s">
        <v>2674</v>
      </c>
      <c s="36" t="s">
        <v>88</v>
      </c>
      <c s="37">
        <v>35.2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2675</v>
      </c>
    </row>
    <row r="133" spans="1:5" ht="12.75">
      <c r="A133" t="s">
        <v>58</v>
      </c>
      <c r="E133" s="39" t="s">
        <v>284</v>
      </c>
    </row>
    <row r="134" spans="1:16" ht="25.5">
      <c r="A134" t="s">
        <v>49</v>
      </c>
      <c s="34" t="s">
        <v>175</v>
      </c>
      <c s="34" t="s">
        <v>2186</v>
      </c>
      <c s="35" t="s">
        <v>5</v>
      </c>
      <c s="6" t="s">
        <v>2187</v>
      </c>
      <c s="36" t="s">
        <v>88</v>
      </c>
      <c s="37">
        <v>109.1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51">
      <c r="A136" s="35" t="s">
        <v>56</v>
      </c>
      <c r="E136" s="40" t="s">
        <v>2676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2412</v>
      </c>
      <c s="35" t="s">
        <v>5</v>
      </c>
      <c s="6" t="s">
        <v>2413</v>
      </c>
      <c s="36" t="s">
        <v>97</v>
      </c>
      <c s="37">
        <v>208.777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02">
      <c r="A140" s="35" t="s">
        <v>56</v>
      </c>
      <c r="E140" s="40" t="s">
        <v>2677</v>
      </c>
    </row>
    <row r="141" spans="1:5" ht="12.75">
      <c r="A141" t="s">
        <v>58</v>
      </c>
      <c r="E141" s="39" t="s">
        <v>284</v>
      </c>
    </row>
    <row r="142" spans="1:13" ht="12.75">
      <c r="A142" t="s">
        <v>46</v>
      </c>
      <c r="C142" s="31" t="s">
        <v>793</v>
      </c>
      <c r="E142" s="33" t="s">
        <v>2059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49</v>
      </c>
      <c s="34" t="s">
        <v>183</v>
      </c>
      <c s="34" t="s">
        <v>2209</v>
      </c>
      <c s="35" t="s">
        <v>5</v>
      </c>
      <c s="6" t="s">
        <v>2210</v>
      </c>
      <c s="36" t="s">
        <v>97</v>
      </c>
      <c s="37">
        <v>83.173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2678</v>
      </c>
    </row>
    <row r="146" spans="1:5" ht="12.75">
      <c r="A146" t="s">
        <v>58</v>
      </c>
      <c r="E146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COUNTIFS(L8:L222,"=0",A8:A222,"P")+COUNTIFS(L8:L222,"",A8:A222,"P")+SUM(Q8:Q222)</f>
      </c>
    </row>
    <row r="8" spans="1:13" ht="12.75">
      <c r="A8" t="s">
        <v>44</v>
      </c>
      <c r="C8" s="28" t="s">
        <v>2681</v>
      </c>
      <c r="E8" s="30" t="s">
        <v>2680</v>
      </c>
      <c r="J8" s="29">
        <f>0+J9+J18+J35+J44+J49+J74+J91+J96+J141+J150+J167+J172+J205</f>
      </c>
      <c s="29">
        <f>0+K9+K18+K35+K44+K49+K74+K91+K96+K141+K150+K167+K172+K205</f>
      </c>
      <c s="29">
        <f>0+L9+L18+L35+L44+L49+L74+L91+L96+L141+L150+L167+L172+L205</f>
      </c>
      <c s="29">
        <f>0+M9+M18+M35+M44+M49+M74+M91+M96+M141+M150+M167+M172+M205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2067</v>
      </c>
      <c s="35" t="s">
        <v>5</v>
      </c>
      <c s="6" t="s">
        <v>2068</v>
      </c>
      <c s="36" t="s">
        <v>53</v>
      </c>
      <c s="37">
        <v>590.913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2682</v>
      </c>
    </row>
    <row r="13" spans="1:5" ht="318.75">
      <c r="A13" t="s">
        <v>58</v>
      </c>
      <c r="E13" s="39" t="s">
        <v>2070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1068.51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2683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574</v>
      </c>
      <c s="35" t="s">
        <v>575</v>
      </c>
      <c s="6" t="s">
        <v>576</v>
      </c>
      <c s="36" t="s">
        <v>78</v>
      </c>
      <c s="37">
        <v>1067.287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2684</v>
      </c>
    </row>
    <row r="22" spans="1:5" ht="153">
      <c r="A22" t="s">
        <v>58</v>
      </c>
      <c r="E22" s="39" t="s">
        <v>2077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7.474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2685</v>
      </c>
    </row>
    <row r="26" spans="1:5" ht="140.25">
      <c r="A26" t="s">
        <v>58</v>
      </c>
      <c r="E26" s="39" t="s">
        <v>2079</v>
      </c>
    </row>
    <row r="27" spans="1:16" ht="38.25">
      <c r="A27" t="s">
        <v>49</v>
      </c>
      <c s="34" t="s">
        <v>70</v>
      </c>
      <c s="34" t="s">
        <v>808</v>
      </c>
      <c s="35" t="s">
        <v>809</v>
      </c>
      <c s="6" t="s">
        <v>1872</v>
      </c>
      <c s="36" t="s">
        <v>78</v>
      </c>
      <c s="37">
        <v>25.737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2686</v>
      </c>
    </row>
    <row r="30" spans="1:5" ht="153">
      <c r="A30" t="s">
        <v>58</v>
      </c>
      <c r="E30" s="39" t="s">
        <v>2077</v>
      </c>
    </row>
    <row r="31" spans="1:16" ht="38.25">
      <c r="A31" t="s">
        <v>49</v>
      </c>
      <c s="34" t="s">
        <v>74</v>
      </c>
      <c s="34" t="s">
        <v>2081</v>
      </c>
      <c s="35" t="s">
        <v>2082</v>
      </c>
      <c s="6" t="s">
        <v>2083</v>
      </c>
      <c s="36" t="s">
        <v>78</v>
      </c>
      <c s="37">
        <v>0.385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2687</v>
      </c>
    </row>
    <row r="34" spans="1:5" ht="153">
      <c r="A34" t="s">
        <v>58</v>
      </c>
      <c r="E34" s="39" t="s">
        <v>2077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2085</v>
      </c>
      <c s="35" t="s">
        <v>5</v>
      </c>
      <c s="6" t="s">
        <v>2086</v>
      </c>
      <c s="36" t="s">
        <v>53</v>
      </c>
      <c s="37">
        <v>2.024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2688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838</v>
      </c>
      <c s="35" t="s">
        <v>5</v>
      </c>
      <c s="6" t="s">
        <v>839</v>
      </c>
      <c s="36" t="s">
        <v>53</v>
      </c>
      <c s="37">
        <v>592.937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2689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1547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94</v>
      </c>
      <c s="34" t="s">
        <v>2093</v>
      </c>
      <c s="35" t="s">
        <v>5</v>
      </c>
      <c s="6" t="s">
        <v>2094</v>
      </c>
      <c s="36" t="s">
        <v>53</v>
      </c>
      <c s="37">
        <v>52.8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2690</v>
      </c>
    </row>
    <row r="48" spans="1:5" ht="76.5">
      <c r="A48" t="s">
        <v>58</v>
      </c>
      <c r="E48" s="39" t="s">
        <v>2096</v>
      </c>
    </row>
    <row r="49" spans="1:13" ht="12.75">
      <c r="A49" t="s">
        <v>46</v>
      </c>
      <c r="C49" s="31" t="s">
        <v>136</v>
      </c>
      <c r="E49" s="33" t="s">
        <v>1547</v>
      </c>
      <c r="J49" s="32">
        <f>0</f>
      </c>
      <c s="32">
        <f>0</f>
      </c>
      <c s="32">
        <f>0+L50+L54+L58+L62+L66+L70</f>
      </c>
      <c s="32">
        <f>0+M50+M54+M58+M62+M66+M70</f>
      </c>
    </row>
    <row r="50" spans="1:16" ht="12.75">
      <c r="A50" t="s">
        <v>49</v>
      </c>
      <c s="34" t="s">
        <v>100</v>
      </c>
      <c s="34" t="s">
        <v>2097</v>
      </c>
      <c s="35" t="s">
        <v>5</v>
      </c>
      <c s="6" t="s">
        <v>2098</v>
      </c>
      <c s="36" t="s">
        <v>53</v>
      </c>
      <c s="37">
        <v>4.816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2691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2317</v>
      </c>
      <c s="35" t="s">
        <v>5</v>
      </c>
      <c s="6" t="s">
        <v>2318</v>
      </c>
      <c s="36" t="s">
        <v>88</v>
      </c>
      <c s="37">
        <v>406.65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76.5">
      <c r="A56" s="35" t="s">
        <v>56</v>
      </c>
      <c r="E56" s="40" t="s">
        <v>2692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2089</v>
      </c>
      <c s="35" t="s">
        <v>5</v>
      </c>
      <c s="6" t="s">
        <v>2090</v>
      </c>
      <c s="36" t="s">
        <v>88</v>
      </c>
      <c s="37">
        <v>165.2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2693</v>
      </c>
    </row>
    <row r="61" spans="1:5" ht="12.75">
      <c r="A61" t="s">
        <v>58</v>
      </c>
      <c r="E61" s="39" t="s">
        <v>284</v>
      </c>
    </row>
    <row r="62" spans="1:16" ht="12.75">
      <c r="A62" t="s">
        <v>49</v>
      </c>
      <c s="34" t="s">
        <v>111</v>
      </c>
      <c s="34" t="s">
        <v>1993</v>
      </c>
      <c s="35" t="s">
        <v>5</v>
      </c>
      <c s="6" t="s">
        <v>1994</v>
      </c>
      <c s="36" t="s">
        <v>53</v>
      </c>
      <c s="37">
        <v>3.424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51">
      <c r="A64" s="35" t="s">
        <v>56</v>
      </c>
      <c r="E64" s="40" t="s">
        <v>2694</v>
      </c>
    </row>
    <row r="65" spans="1:5" ht="369.75">
      <c r="A65" t="s">
        <v>58</v>
      </c>
      <c r="E65" s="39" t="s">
        <v>2101</v>
      </c>
    </row>
    <row r="66" spans="1:16" ht="12.75">
      <c r="A66" t="s">
        <v>49</v>
      </c>
      <c s="34" t="s">
        <v>115</v>
      </c>
      <c s="34" t="s">
        <v>2326</v>
      </c>
      <c s="35" t="s">
        <v>5</v>
      </c>
      <c s="6" t="s">
        <v>2327</v>
      </c>
      <c s="36" t="s">
        <v>110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2695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2102</v>
      </c>
      <c s="35" t="s">
        <v>5</v>
      </c>
      <c s="6" t="s">
        <v>2103</v>
      </c>
      <c s="36" t="s">
        <v>97</v>
      </c>
      <c s="37">
        <v>160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2696</v>
      </c>
    </row>
    <row r="73" spans="1:5" ht="12.75">
      <c r="A73" t="s">
        <v>58</v>
      </c>
      <c r="E73" s="39" t="s">
        <v>284</v>
      </c>
    </row>
    <row r="74" spans="1:13" ht="12.75">
      <c r="A74" t="s">
        <v>46</v>
      </c>
      <c r="C74" s="31" t="s">
        <v>175</v>
      </c>
      <c r="E74" s="33" t="s">
        <v>1555</v>
      </c>
      <c r="J74" s="32">
        <f>0</f>
      </c>
      <c s="32">
        <f>0</f>
      </c>
      <c s="32">
        <f>0+L75+L79+L83+L87</f>
      </c>
      <c s="32">
        <f>0+M75+M79+M83+M87</f>
      </c>
    </row>
    <row r="75" spans="1:16" ht="12.75">
      <c r="A75" t="s">
        <v>49</v>
      </c>
      <c s="34" t="s">
        <v>123</v>
      </c>
      <c s="34" t="s">
        <v>2105</v>
      </c>
      <c s="35" t="s">
        <v>5</v>
      </c>
      <c s="6" t="s">
        <v>2106</v>
      </c>
      <c s="36" t="s">
        <v>53</v>
      </c>
      <c s="37">
        <v>3.744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2697</v>
      </c>
    </row>
    <row r="78" spans="1:5" ht="382.5">
      <c r="A78" t="s">
        <v>58</v>
      </c>
      <c r="E78" s="39" t="s">
        <v>2108</v>
      </c>
    </row>
    <row r="79" spans="1:16" ht="12.75">
      <c r="A79" t="s">
        <v>49</v>
      </c>
      <c s="34" t="s">
        <v>126</v>
      </c>
      <c s="34" t="s">
        <v>2109</v>
      </c>
      <c s="35" t="s">
        <v>5</v>
      </c>
      <c s="6" t="s">
        <v>2110</v>
      </c>
      <c s="36" t="s">
        <v>78</v>
      </c>
      <c s="37">
        <v>0.383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2698</v>
      </c>
    </row>
    <row r="82" spans="1:5" ht="12.75">
      <c r="A82" t="s">
        <v>58</v>
      </c>
      <c r="E82" s="39" t="s">
        <v>284</v>
      </c>
    </row>
    <row r="83" spans="1:16" ht="12.75">
      <c r="A83" t="s">
        <v>49</v>
      </c>
      <c s="34" t="s">
        <v>129</v>
      </c>
      <c s="34" t="s">
        <v>2112</v>
      </c>
      <c s="35" t="s">
        <v>5</v>
      </c>
      <c s="6" t="s">
        <v>2113</v>
      </c>
      <c s="36" t="s">
        <v>53</v>
      </c>
      <c s="37">
        <v>2.75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2699</v>
      </c>
    </row>
    <row r="86" spans="1:5" ht="12.75">
      <c r="A86" t="s">
        <v>58</v>
      </c>
      <c r="E86" s="39" t="s">
        <v>284</v>
      </c>
    </row>
    <row r="87" spans="1:16" ht="12.75">
      <c r="A87" t="s">
        <v>49</v>
      </c>
      <c s="34" t="s">
        <v>133</v>
      </c>
      <c s="34" t="s">
        <v>2115</v>
      </c>
      <c s="35" t="s">
        <v>5</v>
      </c>
      <c s="6" t="s">
        <v>2116</v>
      </c>
      <c s="36" t="s">
        <v>53</v>
      </c>
      <c s="37">
        <v>10.314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2700</v>
      </c>
    </row>
    <row r="90" spans="1:5" ht="12.75">
      <c r="A90" t="s">
        <v>58</v>
      </c>
      <c r="E90" s="39" t="s">
        <v>284</v>
      </c>
    </row>
    <row r="91" spans="1:13" ht="12.75">
      <c r="A91" t="s">
        <v>46</v>
      </c>
      <c r="C91" s="31" t="s">
        <v>66</v>
      </c>
      <c r="E91" s="33" t="s">
        <v>1567</v>
      </c>
      <c r="J91" s="32">
        <f>0</f>
      </c>
      <c s="32">
        <f>0</f>
      </c>
      <c s="32">
        <f>0+L92</f>
      </c>
      <c s="32">
        <f>0+M92</f>
      </c>
    </row>
    <row r="92" spans="1:16" ht="12.75">
      <c r="A92" t="s">
        <v>49</v>
      </c>
      <c s="34" t="s">
        <v>136</v>
      </c>
      <c s="34" t="s">
        <v>2118</v>
      </c>
      <c s="35" t="s">
        <v>5</v>
      </c>
      <c s="6" t="s">
        <v>2119</v>
      </c>
      <c s="36" t="s">
        <v>53</v>
      </c>
      <c s="37">
        <v>326.13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02">
      <c r="A94" s="35" t="s">
        <v>56</v>
      </c>
      <c r="E94" s="40" t="s">
        <v>2701</v>
      </c>
    </row>
    <row r="95" spans="1:5" ht="38.25">
      <c r="A95" t="s">
        <v>58</v>
      </c>
      <c r="E95" s="39" t="s">
        <v>2121</v>
      </c>
    </row>
    <row r="96" spans="1:13" ht="12.75">
      <c r="A96" t="s">
        <v>46</v>
      </c>
      <c r="C96" s="31" t="s">
        <v>211</v>
      </c>
      <c r="E96" s="33" t="s">
        <v>1567</v>
      </c>
      <c r="J96" s="32">
        <f>0</f>
      </c>
      <c s="32">
        <f>0</f>
      </c>
      <c s="32">
        <f>0+L97+L101+L105+L109+L113+L117+L121+L125+L129+L133+L137</f>
      </c>
      <c s="32">
        <f>0+M97+M101+M105+M109+M113+M117+M121+M125+M129+M133+M137</f>
      </c>
    </row>
    <row r="97" spans="1:16" ht="12.75">
      <c r="A97" t="s">
        <v>49</v>
      </c>
      <c s="34" t="s">
        <v>140</v>
      </c>
      <c s="34" t="s">
        <v>2122</v>
      </c>
      <c s="35" t="s">
        <v>5</v>
      </c>
      <c s="6" t="s">
        <v>2123</v>
      </c>
      <c s="36" t="s">
        <v>53</v>
      </c>
      <c s="37">
        <v>59.202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2702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2125</v>
      </c>
      <c s="35" t="s">
        <v>5</v>
      </c>
      <c s="6" t="s">
        <v>2126</v>
      </c>
      <c s="36" t="s">
        <v>78</v>
      </c>
      <c s="37">
        <v>10.968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2703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1629</v>
      </c>
      <c s="35" t="s">
        <v>5</v>
      </c>
      <c s="6" t="s">
        <v>1630</v>
      </c>
      <c s="36" t="s">
        <v>53</v>
      </c>
      <c s="37">
        <v>11.834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2704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670</v>
      </c>
      <c s="35" t="s">
        <v>5</v>
      </c>
      <c s="6" t="s">
        <v>671</v>
      </c>
      <c s="36" t="s">
        <v>53</v>
      </c>
      <c s="37">
        <v>8.567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2705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1633</v>
      </c>
      <c s="35" t="s">
        <v>5</v>
      </c>
      <c s="6" t="s">
        <v>1634</v>
      </c>
      <c s="36" t="s">
        <v>53</v>
      </c>
      <c s="37">
        <v>11.046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2706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2131</v>
      </c>
      <c s="35" t="s">
        <v>5</v>
      </c>
      <c s="6" t="s">
        <v>2132</v>
      </c>
      <c s="36" t="s">
        <v>53</v>
      </c>
      <c s="37">
        <v>19.804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2707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2134</v>
      </c>
      <c s="35" t="s">
        <v>5</v>
      </c>
      <c s="6" t="s">
        <v>2135</v>
      </c>
      <c s="36" t="s">
        <v>78</v>
      </c>
      <c s="37">
        <v>1.736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2708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2137</v>
      </c>
      <c s="35" t="s">
        <v>5</v>
      </c>
      <c s="6" t="s">
        <v>2138</v>
      </c>
      <c s="36" t="s">
        <v>53</v>
      </c>
      <c s="37">
        <v>139.303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2709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2140</v>
      </c>
      <c s="35" t="s">
        <v>5</v>
      </c>
      <c s="6" t="s">
        <v>2141</v>
      </c>
      <c s="36" t="s">
        <v>53</v>
      </c>
      <c s="37">
        <v>10.062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76.5">
      <c r="A131" s="35" t="s">
        <v>56</v>
      </c>
      <c r="E131" s="40" t="s">
        <v>2710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2143</v>
      </c>
      <c s="35" t="s">
        <v>5</v>
      </c>
      <c s="6" t="s">
        <v>2144</v>
      </c>
      <c s="36" t="s">
        <v>78</v>
      </c>
      <c s="37">
        <v>0.478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89.25">
      <c r="A135" s="35" t="s">
        <v>56</v>
      </c>
      <c r="E135" s="40" t="s">
        <v>2711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683</v>
      </c>
      <c s="35" t="s">
        <v>5</v>
      </c>
      <c s="6" t="s">
        <v>684</v>
      </c>
      <c s="36" t="s">
        <v>53</v>
      </c>
      <c s="37">
        <v>14.728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2712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759</v>
      </c>
      <c r="E141" s="33" t="s">
        <v>2150</v>
      </c>
      <c r="J141" s="32">
        <f>0</f>
      </c>
      <c s="32">
        <f>0</f>
      </c>
      <c s="32">
        <f>0+L142+L146</f>
      </c>
      <c s="32">
        <f>0+M142+M146</f>
      </c>
    </row>
    <row r="142" spans="1:16" ht="12.75">
      <c r="A142" t="s">
        <v>49</v>
      </c>
      <c s="34" t="s">
        <v>183</v>
      </c>
      <c s="34" t="s">
        <v>2151</v>
      </c>
      <c s="35" t="s">
        <v>5</v>
      </c>
      <c s="6" t="s">
        <v>2152</v>
      </c>
      <c s="36" t="s">
        <v>97</v>
      </c>
      <c s="37">
        <v>33.422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2713</v>
      </c>
    </row>
    <row r="145" spans="1:5" ht="12.75">
      <c r="A145" t="s">
        <v>58</v>
      </c>
      <c r="E145" s="39" t="s">
        <v>284</v>
      </c>
    </row>
    <row r="146" spans="1:16" ht="12.75">
      <c r="A146" t="s">
        <v>49</v>
      </c>
      <c s="34" t="s">
        <v>186</v>
      </c>
      <c s="34" t="s">
        <v>2154</v>
      </c>
      <c s="35" t="s">
        <v>5</v>
      </c>
      <c s="6" t="s">
        <v>2155</v>
      </c>
      <c s="36" t="s">
        <v>97</v>
      </c>
      <c s="37">
        <v>327.332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2714</v>
      </c>
    </row>
    <row r="149" spans="1:5" ht="12.75">
      <c r="A149" t="s">
        <v>58</v>
      </c>
      <c r="E149" s="39" t="s">
        <v>284</v>
      </c>
    </row>
    <row r="150" spans="1:13" ht="12.75">
      <c r="A150" t="s">
        <v>46</v>
      </c>
      <c r="C150" s="31" t="s">
        <v>2157</v>
      </c>
      <c r="E150" s="33" t="s">
        <v>2158</v>
      </c>
      <c r="J150" s="32">
        <f>0</f>
      </c>
      <c s="32">
        <f>0</f>
      </c>
      <c s="32">
        <f>0+L151+L155+L159+L163</f>
      </c>
      <c s="32">
        <f>0+M151+M155+M159+M163</f>
      </c>
    </row>
    <row r="151" spans="1:16" ht="12.75">
      <c r="A151" t="s">
        <v>49</v>
      </c>
      <c s="34" t="s">
        <v>189</v>
      </c>
      <c s="34" t="s">
        <v>2159</v>
      </c>
      <c s="35" t="s">
        <v>5</v>
      </c>
      <c s="6" t="s">
        <v>2160</v>
      </c>
      <c s="36" t="s">
        <v>97</v>
      </c>
      <c s="37">
        <v>228.322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63.75">
      <c r="A153" s="35" t="s">
        <v>56</v>
      </c>
      <c r="E153" s="40" t="s">
        <v>2715</v>
      </c>
    </row>
    <row r="154" spans="1:5" ht="409.5">
      <c r="A154" t="s">
        <v>58</v>
      </c>
      <c r="E154" s="39" t="s">
        <v>2162</v>
      </c>
    </row>
    <row r="155" spans="1:16" ht="12.75">
      <c r="A155" t="s">
        <v>49</v>
      </c>
      <c s="34" t="s">
        <v>192</v>
      </c>
      <c s="34" t="s">
        <v>2163</v>
      </c>
      <c s="35" t="s">
        <v>5</v>
      </c>
      <c s="6" t="s">
        <v>2164</v>
      </c>
      <c s="36" t="s">
        <v>97</v>
      </c>
      <c s="37">
        <v>49.371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63.75">
      <c r="A157" s="35" t="s">
        <v>56</v>
      </c>
      <c r="E157" s="40" t="s">
        <v>2716</v>
      </c>
    </row>
    <row r="158" spans="1:5" ht="409.5">
      <c r="A158" t="s">
        <v>58</v>
      </c>
      <c r="E158" s="39" t="s">
        <v>2166</v>
      </c>
    </row>
    <row r="159" spans="1:16" ht="12.75">
      <c r="A159" t="s">
        <v>49</v>
      </c>
      <c s="34" t="s">
        <v>195</v>
      </c>
      <c s="34" t="s">
        <v>2167</v>
      </c>
      <c s="35" t="s">
        <v>5</v>
      </c>
      <c s="6" t="s">
        <v>2168</v>
      </c>
      <c s="36" t="s">
        <v>97</v>
      </c>
      <c s="37">
        <v>82.382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2717</v>
      </c>
    </row>
    <row r="162" spans="1:5" ht="409.5">
      <c r="A162" t="s">
        <v>58</v>
      </c>
      <c r="E162" s="39" t="s">
        <v>2170</v>
      </c>
    </row>
    <row r="163" spans="1:16" ht="12.75">
      <c r="A163" t="s">
        <v>49</v>
      </c>
      <c s="34" t="s">
        <v>200</v>
      </c>
      <c s="34" t="s">
        <v>2171</v>
      </c>
      <c s="35" t="s">
        <v>5</v>
      </c>
      <c s="6" t="s">
        <v>2172</v>
      </c>
      <c s="36" t="s">
        <v>97</v>
      </c>
      <c s="37">
        <v>189.196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2718</v>
      </c>
    </row>
    <row r="166" spans="1:5" ht="409.5">
      <c r="A166" t="s">
        <v>58</v>
      </c>
      <c r="E166" s="39" t="s">
        <v>2174</v>
      </c>
    </row>
    <row r="167" spans="1:13" ht="12.75">
      <c r="A167" t="s">
        <v>46</v>
      </c>
      <c r="C167" s="31" t="s">
        <v>991</v>
      </c>
      <c r="E167" s="33" t="s">
        <v>2175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204</v>
      </c>
      <c s="34" t="s">
        <v>2176</v>
      </c>
      <c s="35" t="s">
        <v>5</v>
      </c>
      <c s="6" t="s">
        <v>2177</v>
      </c>
      <c s="36" t="s">
        <v>88</v>
      </c>
      <c s="37">
        <v>30.1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2719</v>
      </c>
    </row>
    <row r="171" spans="1:5" ht="12.75">
      <c r="A171" t="s">
        <v>58</v>
      </c>
      <c r="E171" s="39" t="s">
        <v>284</v>
      </c>
    </row>
    <row r="172" spans="1:13" ht="12.75">
      <c r="A172" t="s">
        <v>46</v>
      </c>
      <c r="C172" s="31" t="s">
        <v>1008</v>
      </c>
      <c r="E172" s="33" t="s">
        <v>1585</v>
      </c>
      <c r="J172" s="32">
        <f>0</f>
      </c>
      <c s="32">
        <f>0</f>
      </c>
      <c s="32">
        <f>0+L173+L177+L181+L185+L189+L193+L197+L201</f>
      </c>
      <c s="32">
        <f>0+M173+M177+M181+M185+M189+M193+M197+M201</f>
      </c>
    </row>
    <row r="173" spans="1:16" ht="12.75">
      <c r="A173" t="s">
        <v>49</v>
      </c>
      <c s="34" t="s">
        <v>207</v>
      </c>
      <c s="34" t="s">
        <v>2179</v>
      </c>
      <c s="35" t="s">
        <v>5</v>
      </c>
      <c s="6" t="s">
        <v>2180</v>
      </c>
      <c s="36" t="s">
        <v>110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2181</v>
      </c>
    </row>
    <row r="176" spans="1:5" ht="38.25">
      <c r="A176" t="s">
        <v>58</v>
      </c>
      <c r="E176" s="39" t="s">
        <v>2182</v>
      </c>
    </row>
    <row r="177" spans="1:16" ht="12.75">
      <c r="A177" t="s">
        <v>49</v>
      </c>
      <c s="34" t="s">
        <v>211</v>
      </c>
      <c s="34" t="s">
        <v>2183</v>
      </c>
      <c s="35" t="s">
        <v>5</v>
      </c>
      <c s="6" t="s">
        <v>2184</v>
      </c>
      <c s="36" t="s">
        <v>97</v>
      </c>
      <c s="37">
        <v>0.468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2720</v>
      </c>
    </row>
    <row r="180" spans="1:5" ht="12.75">
      <c r="A180" t="s">
        <v>58</v>
      </c>
      <c r="E180" s="39" t="s">
        <v>284</v>
      </c>
    </row>
    <row r="181" spans="1:16" ht="25.5">
      <c r="A181" t="s">
        <v>49</v>
      </c>
      <c s="34" t="s">
        <v>215</v>
      </c>
      <c s="34" t="s">
        <v>2186</v>
      </c>
      <c s="35" t="s">
        <v>5</v>
      </c>
      <c s="6" t="s">
        <v>2187</v>
      </c>
      <c s="36" t="s">
        <v>88</v>
      </c>
      <c s="37">
        <v>4.52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2721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2189</v>
      </c>
      <c s="35" t="s">
        <v>5</v>
      </c>
      <c s="6" t="s">
        <v>2190</v>
      </c>
      <c s="36" t="s">
        <v>88</v>
      </c>
      <c s="37">
        <v>4.52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2721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2036</v>
      </c>
      <c s="35" t="s">
        <v>5</v>
      </c>
      <c s="6" t="s">
        <v>2037</v>
      </c>
      <c s="36" t="s">
        <v>88</v>
      </c>
      <c s="37">
        <v>16.38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2722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2192</v>
      </c>
      <c s="35" t="s">
        <v>5</v>
      </c>
      <c s="6" t="s">
        <v>2193</v>
      </c>
      <c s="36" t="s">
        <v>2073</v>
      </c>
      <c s="37">
        <v>2.5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2194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2195</v>
      </c>
      <c s="35" t="s">
        <v>5</v>
      </c>
      <c s="6" t="s">
        <v>2196</v>
      </c>
      <c s="36" t="s">
        <v>97</v>
      </c>
      <c s="37">
        <v>327.332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51">
      <c r="A199" s="35" t="s">
        <v>56</v>
      </c>
      <c r="E199" s="40" t="s">
        <v>2714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2197</v>
      </c>
      <c s="35" t="s">
        <v>5</v>
      </c>
      <c s="6" t="s">
        <v>2198</v>
      </c>
      <c s="36" t="s">
        <v>110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79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2199</v>
      </c>
    </row>
    <row r="204" spans="1:5" ht="38.25">
      <c r="A204" t="s">
        <v>58</v>
      </c>
      <c r="E204" s="39" t="s">
        <v>2200</v>
      </c>
    </row>
    <row r="205" spans="1:13" ht="12.75">
      <c r="A205" t="s">
        <v>46</v>
      </c>
      <c r="C205" s="31" t="s">
        <v>793</v>
      </c>
      <c r="E205" s="33" t="s">
        <v>2059</v>
      </c>
      <c r="J205" s="32">
        <f>0</f>
      </c>
      <c s="32">
        <f>0</f>
      </c>
      <c s="32">
        <f>0+L206+L210+L214+L218+L222</f>
      </c>
      <c s="32">
        <f>0+M206+M210+M214+M218+M222</f>
      </c>
    </row>
    <row r="206" spans="1:16" ht="12.75">
      <c r="A206" t="s">
        <v>49</v>
      </c>
      <c s="34" t="s">
        <v>490</v>
      </c>
      <c s="34" t="s">
        <v>2201</v>
      </c>
      <c s="35" t="s">
        <v>5</v>
      </c>
      <c s="6" t="s">
        <v>2202</v>
      </c>
      <c s="36" t="s">
        <v>53</v>
      </c>
      <c s="37">
        <v>10.336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38.25">
      <c r="A208" s="35" t="s">
        <v>56</v>
      </c>
      <c r="E208" s="40" t="s">
        <v>2723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494</v>
      </c>
      <c s="34" t="s">
        <v>1798</v>
      </c>
      <c s="35" t="s">
        <v>5</v>
      </c>
      <c s="6" t="s">
        <v>1799</v>
      </c>
      <c s="36" t="s">
        <v>53</v>
      </c>
      <c s="37">
        <v>0.924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2724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497</v>
      </c>
      <c s="34" t="s">
        <v>362</v>
      </c>
      <c s="35" t="s">
        <v>5</v>
      </c>
      <c s="6" t="s">
        <v>363</v>
      </c>
      <c s="36" t="s">
        <v>53</v>
      </c>
      <c s="37">
        <v>2.19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2725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502</v>
      </c>
      <c s="34" t="s">
        <v>2206</v>
      </c>
      <c s="35" t="s">
        <v>5</v>
      </c>
      <c s="6" t="s">
        <v>2207</v>
      </c>
      <c s="36" t="s">
        <v>78</v>
      </c>
      <c s="37">
        <v>0.453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2726</v>
      </c>
    </row>
    <row r="221" spans="1:5" ht="12.75">
      <c r="A221" t="s">
        <v>58</v>
      </c>
      <c r="E221" s="39" t="s">
        <v>284</v>
      </c>
    </row>
    <row r="222" spans="1:16" ht="12.75">
      <c r="A222" t="s">
        <v>49</v>
      </c>
      <c s="34" t="s">
        <v>279</v>
      </c>
      <c s="34" t="s">
        <v>2209</v>
      </c>
      <c s="35" t="s">
        <v>5</v>
      </c>
      <c s="6" t="s">
        <v>2210</v>
      </c>
      <c s="36" t="s">
        <v>97</v>
      </c>
      <c s="37">
        <v>85.487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2727</v>
      </c>
    </row>
    <row r="225" spans="1:5" ht="12.75">
      <c r="A225" t="s">
        <v>58</v>
      </c>
      <c r="E22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COUNTIFS(L8:L158,"=0",A8:A158,"P")+COUNTIFS(L8:L158,"",A8:A158,"P")+SUM(Q8:Q158)</f>
      </c>
    </row>
    <row r="8" spans="1:13" ht="12.75">
      <c r="A8" t="s">
        <v>44</v>
      </c>
      <c r="C8" s="28" t="s">
        <v>2730</v>
      </c>
      <c r="E8" s="30" t="s">
        <v>2729</v>
      </c>
      <c r="J8" s="29">
        <f>0+J9+J22+J31+J60+J65+J82+J103+J108+J117</f>
      </c>
      <c s="29">
        <f>0+K9+K22+K31+K60+K65+K82+K103+K108+K117</f>
      </c>
      <c s="29">
        <f>0+L9+L22+L31+L60+L65+L82+L103+L108+L117</f>
      </c>
      <c s="29">
        <f>0+M9+M22+M31+M60+M65+M82+M103+M108+M117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2071</v>
      </c>
      <c s="35" t="s">
        <v>5</v>
      </c>
      <c s="6" t="s">
        <v>2072</v>
      </c>
      <c s="36" t="s">
        <v>2073</v>
      </c>
      <c s="37">
        <v>177.32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2731</v>
      </c>
    </row>
    <row r="13" spans="1:5" ht="293.25">
      <c r="A13" t="s">
        <v>58</v>
      </c>
      <c r="E13" s="39" t="s">
        <v>2075</v>
      </c>
    </row>
    <row r="14" spans="1:16" ht="12.75">
      <c r="A14" t="s">
        <v>49</v>
      </c>
      <c s="34" t="s">
        <v>27</v>
      </c>
      <c s="34" t="s">
        <v>2732</v>
      </c>
      <c s="35" t="s">
        <v>27</v>
      </c>
      <c s="6" t="s">
        <v>2733</v>
      </c>
      <c s="36" t="s">
        <v>88</v>
      </c>
      <c s="37">
        <v>26.235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2734</v>
      </c>
    </row>
    <row r="17" spans="1:5" ht="51">
      <c r="A17" t="s">
        <v>58</v>
      </c>
      <c r="E17" s="39" t="s">
        <v>2735</v>
      </c>
    </row>
    <row r="18" spans="1:16" ht="25.5">
      <c r="A18" t="s">
        <v>49</v>
      </c>
      <c s="34" t="s">
        <v>26</v>
      </c>
      <c s="34" t="s">
        <v>2736</v>
      </c>
      <c s="35" t="s">
        <v>5</v>
      </c>
      <c s="6" t="s">
        <v>2737</v>
      </c>
      <c s="36" t="s">
        <v>97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2738</v>
      </c>
    </row>
    <row r="21" spans="1:5" ht="191.25">
      <c r="A21" t="s">
        <v>58</v>
      </c>
      <c r="E21" s="39" t="s">
        <v>2739</v>
      </c>
    </row>
    <row r="22" spans="1:13" ht="12.75">
      <c r="A22" t="s">
        <v>46</v>
      </c>
      <c r="C22" s="31" t="s">
        <v>247</v>
      </c>
      <c r="E22" s="33" t="s">
        <v>248</v>
      </c>
      <c r="J22" s="32">
        <f>0</f>
      </c>
      <c s="32">
        <f>0</f>
      </c>
      <c s="32">
        <f>0+L23+L27</f>
      </c>
      <c s="32">
        <f>0+M23+M27</f>
      </c>
    </row>
    <row r="23" spans="1:16" ht="38.25">
      <c r="A23" t="s">
        <v>49</v>
      </c>
      <c s="34" t="s">
        <v>66</v>
      </c>
      <c s="34" t="s">
        <v>574</v>
      </c>
      <c s="35" t="s">
        <v>575</v>
      </c>
      <c s="6" t="s">
        <v>576</v>
      </c>
      <c s="36" t="s">
        <v>78</v>
      </c>
      <c s="37">
        <v>15.897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2740</v>
      </c>
    </row>
    <row r="26" spans="1:5" ht="153">
      <c r="A26" t="s">
        <v>58</v>
      </c>
      <c r="E26" s="39" t="s">
        <v>2077</v>
      </c>
    </row>
    <row r="27" spans="1:16" ht="38.25">
      <c r="A27" t="s">
        <v>49</v>
      </c>
      <c s="34" t="s">
        <v>70</v>
      </c>
      <c s="34" t="s">
        <v>808</v>
      </c>
      <c s="35" t="s">
        <v>809</v>
      </c>
      <c s="6" t="s">
        <v>1872</v>
      </c>
      <c s="36" t="s">
        <v>78</v>
      </c>
      <c s="37">
        <v>3.34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2741</v>
      </c>
    </row>
    <row r="30" spans="1:5" ht="153">
      <c r="A30" t="s">
        <v>58</v>
      </c>
      <c r="E30" s="39" t="s">
        <v>2077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49</v>
      </c>
      <c s="34" t="s">
        <v>74</v>
      </c>
      <c s="34" t="s">
        <v>1614</v>
      </c>
      <c s="35" t="s">
        <v>5</v>
      </c>
      <c s="6" t="s">
        <v>1615</v>
      </c>
      <c s="36" t="s">
        <v>97</v>
      </c>
      <c s="37">
        <v>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2742</v>
      </c>
    </row>
    <row r="35" spans="1:5" ht="12.75">
      <c r="A35" t="s">
        <v>58</v>
      </c>
      <c r="E35" s="39" t="s">
        <v>384</v>
      </c>
    </row>
    <row r="36" spans="1:16" ht="12.75">
      <c r="A36" t="s">
        <v>49</v>
      </c>
      <c s="34" t="s">
        <v>85</v>
      </c>
      <c s="34" t="s">
        <v>2743</v>
      </c>
      <c s="35" t="s">
        <v>5</v>
      </c>
      <c s="6" t="s">
        <v>2744</v>
      </c>
      <c s="36" t="s">
        <v>88</v>
      </c>
      <c s="37">
        <v>32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2745</v>
      </c>
    </row>
    <row r="39" spans="1:5" ht="12.75">
      <c r="A39" t="s">
        <v>58</v>
      </c>
      <c r="E39" s="39" t="s">
        <v>384</v>
      </c>
    </row>
    <row r="40" spans="1:16" ht="12.75">
      <c r="A40" t="s">
        <v>49</v>
      </c>
      <c s="34" t="s">
        <v>90</v>
      </c>
      <c s="34" t="s">
        <v>1622</v>
      </c>
      <c s="35" t="s">
        <v>5</v>
      </c>
      <c s="6" t="s">
        <v>1623</v>
      </c>
      <c s="36" t="s">
        <v>53</v>
      </c>
      <c s="37">
        <v>16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2746</v>
      </c>
    </row>
    <row r="43" spans="1:5" ht="12.75">
      <c r="A43" t="s">
        <v>58</v>
      </c>
      <c r="E43" s="39" t="s">
        <v>384</v>
      </c>
    </row>
    <row r="44" spans="1:16" ht="12.75">
      <c r="A44" t="s">
        <v>49</v>
      </c>
      <c s="34" t="s">
        <v>94</v>
      </c>
      <c s="34" t="s">
        <v>2747</v>
      </c>
      <c s="35" t="s">
        <v>5</v>
      </c>
      <c s="6" t="s">
        <v>2748</v>
      </c>
      <c s="36" t="s">
        <v>53</v>
      </c>
      <c s="37">
        <v>6.37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51">
      <c r="A46" s="35" t="s">
        <v>56</v>
      </c>
      <c r="E46" s="40" t="s">
        <v>2749</v>
      </c>
    </row>
    <row r="47" spans="1:5" ht="12.75">
      <c r="A47" t="s">
        <v>58</v>
      </c>
      <c r="E47" s="39" t="s">
        <v>384</v>
      </c>
    </row>
    <row r="48" spans="1:16" ht="12.75">
      <c r="A48" t="s">
        <v>49</v>
      </c>
      <c s="34" t="s">
        <v>100</v>
      </c>
      <c s="34" t="s">
        <v>838</v>
      </c>
      <c s="35" t="s">
        <v>5</v>
      </c>
      <c s="6" t="s">
        <v>839</v>
      </c>
      <c s="36" t="s">
        <v>53</v>
      </c>
      <c s="37">
        <v>1.2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2750</v>
      </c>
    </row>
    <row r="51" spans="1:5" ht="12.75">
      <c r="A51" t="s">
        <v>58</v>
      </c>
      <c r="E51" s="39" t="s">
        <v>384</v>
      </c>
    </row>
    <row r="52" spans="1:16" ht="12.75">
      <c r="A52" t="s">
        <v>49</v>
      </c>
      <c s="34" t="s">
        <v>104</v>
      </c>
      <c s="34" t="s">
        <v>63</v>
      </c>
      <c s="35" t="s">
        <v>5</v>
      </c>
      <c s="6" t="s">
        <v>64</v>
      </c>
      <c s="36" t="s">
        <v>53</v>
      </c>
      <c s="37">
        <v>14.8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2751</v>
      </c>
    </row>
    <row r="55" spans="1:5" ht="12.75">
      <c r="A55" t="s">
        <v>58</v>
      </c>
      <c r="E55" s="39" t="s">
        <v>384</v>
      </c>
    </row>
    <row r="56" spans="1:16" ht="12.75">
      <c r="A56" t="s">
        <v>49</v>
      </c>
      <c s="34" t="s">
        <v>107</v>
      </c>
      <c s="34" t="s">
        <v>2228</v>
      </c>
      <c s="35" t="s">
        <v>5</v>
      </c>
      <c s="6" t="s">
        <v>2229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2752</v>
      </c>
    </row>
    <row r="59" spans="1:5" ht="12.75">
      <c r="A59" t="s">
        <v>58</v>
      </c>
      <c r="E59" s="39" t="s">
        <v>384</v>
      </c>
    </row>
    <row r="60" spans="1:13" ht="12.75">
      <c r="A60" t="s">
        <v>46</v>
      </c>
      <c r="C60" s="31" t="s">
        <v>27</v>
      </c>
      <c r="E60" s="33" t="s">
        <v>1547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111</v>
      </c>
      <c s="34" t="s">
        <v>2753</v>
      </c>
      <c s="35" t="s">
        <v>5</v>
      </c>
      <c s="6" t="s">
        <v>2754</v>
      </c>
      <c s="36" t="s">
        <v>88</v>
      </c>
      <c s="37">
        <v>17.2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2755</v>
      </c>
    </row>
    <row r="64" spans="1:5" ht="12.75">
      <c r="A64" t="s">
        <v>58</v>
      </c>
      <c r="E64" s="39" t="s">
        <v>384</v>
      </c>
    </row>
    <row r="65" spans="1:13" ht="12.75">
      <c r="A65" t="s">
        <v>46</v>
      </c>
      <c r="C65" s="31" t="s">
        <v>26</v>
      </c>
      <c r="E65" s="33" t="s">
        <v>1555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2105</v>
      </c>
      <c s="35" t="s">
        <v>5</v>
      </c>
      <c s="6" t="s">
        <v>2106</v>
      </c>
      <c s="36" t="s">
        <v>53</v>
      </c>
      <c s="37">
        <v>3.5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2756</v>
      </c>
    </row>
    <row r="69" spans="1:5" ht="12.75">
      <c r="A69" t="s">
        <v>58</v>
      </c>
      <c r="E69" s="39" t="s">
        <v>384</v>
      </c>
    </row>
    <row r="70" spans="1:16" ht="12.75">
      <c r="A70" t="s">
        <v>49</v>
      </c>
      <c s="34" t="s">
        <v>119</v>
      </c>
      <c s="34" t="s">
        <v>2109</v>
      </c>
      <c s="35" t="s">
        <v>5</v>
      </c>
      <c s="6" t="s">
        <v>2110</v>
      </c>
      <c s="36" t="s">
        <v>78</v>
      </c>
      <c s="37">
        <v>0.495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2757</v>
      </c>
    </row>
    <row r="73" spans="1:5" ht="242.25">
      <c r="A73" t="s">
        <v>58</v>
      </c>
      <c r="E73" s="39" t="s">
        <v>2758</v>
      </c>
    </row>
    <row r="74" spans="1:16" ht="12.75">
      <c r="A74" t="s">
        <v>49</v>
      </c>
      <c s="34" t="s">
        <v>123</v>
      </c>
      <c s="34" t="s">
        <v>659</v>
      </c>
      <c s="35" t="s">
        <v>5</v>
      </c>
      <c s="6" t="s">
        <v>660</v>
      </c>
      <c s="36" t="s">
        <v>53</v>
      </c>
      <c s="37">
        <v>0.76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2759</v>
      </c>
    </row>
    <row r="77" spans="1:5" ht="12.75">
      <c r="A77" t="s">
        <v>58</v>
      </c>
      <c r="E77" s="39" t="s">
        <v>384</v>
      </c>
    </row>
    <row r="78" spans="1:16" ht="12.75">
      <c r="A78" t="s">
        <v>49</v>
      </c>
      <c s="34" t="s">
        <v>126</v>
      </c>
      <c s="34" t="s">
        <v>2760</v>
      </c>
      <c s="35" t="s">
        <v>5</v>
      </c>
      <c s="6" t="s">
        <v>2761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2762</v>
      </c>
    </row>
    <row r="81" spans="1:5" ht="25.5">
      <c r="A81" t="s">
        <v>58</v>
      </c>
      <c r="E81" s="39" t="s">
        <v>2763</v>
      </c>
    </row>
    <row r="82" spans="1:13" ht="12.75">
      <c r="A82" t="s">
        <v>46</v>
      </c>
      <c r="C82" s="31" t="s">
        <v>66</v>
      </c>
      <c r="E82" s="33" t="s">
        <v>1567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49</v>
      </c>
      <c s="34" t="s">
        <v>129</v>
      </c>
      <c s="34" t="s">
        <v>1420</v>
      </c>
      <c s="35" t="s">
        <v>5</v>
      </c>
      <c s="6" t="s">
        <v>1421</v>
      </c>
      <c s="36" t="s">
        <v>53</v>
      </c>
      <c s="37">
        <v>2.709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2764</v>
      </c>
    </row>
    <row r="86" spans="1:5" ht="12.75">
      <c r="A86" t="s">
        <v>58</v>
      </c>
      <c r="E86" s="39" t="s">
        <v>384</v>
      </c>
    </row>
    <row r="87" spans="1:16" ht="12.75">
      <c r="A87" t="s">
        <v>49</v>
      </c>
      <c s="34" t="s">
        <v>133</v>
      </c>
      <c s="34" t="s">
        <v>1633</v>
      </c>
      <c s="35" t="s">
        <v>5</v>
      </c>
      <c s="6" t="s">
        <v>1634</v>
      </c>
      <c s="36" t="s">
        <v>53</v>
      </c>
      <c s="37">
        <v>2.93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2765</v>
      </c>
    </row>
    <row r="90" spans="1:5" ht="12.75">
      <c r="A90" t="s">
        <v>58</v>
      </c>
      <c r="E90" s="39" t="s">
        <v>384</v>
      </c>
    </row>
    <row r="91" spans="1:16" ht="12.75">
      <c r="A91" t="s">
        <v>49</v>
      </c>
      <c s="34" t="s">
        <v>136</v>
      </c>
      <c s="34" t="s">
        <v>679</v>
      </c>
      <c s="35" t="s">
        <v>5</v>
      </c>
      <c s="6" t="s">
        <v>680</v>
      </c>
      <c s="36" t="s">
        <v>53</v>
      </c>
      <c s="37">
        <v>5.4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2766</v>
      </c>
    </row>
    <row r="94" spans="1:5" ht="12.75">
      <c r="A94" t="s">
        <v>58</v>
      </c>
      <c r="E94" s="39" t="s">
        <v>384</v>
      </c>
    </row>
    <row r="95" spans="1:16" ht="12.75">
      <c r="A95" t="s">
        <v>49</v>
      </c>
      <c s="34" t="s">
        <v>140</v>
      </c>
      <c s="34" t="s">
        <v>2767</v>
      </c>
      <c s="35" t="s">
        <v>5</v>
      </c>
      <c s="6" t="s">
        <v>2768</v>
      </c>
      <c s="36" t="s">
        <v>53</v>
      </c>
      <c s="37">
        <v>16.2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2769</v>
      </c>
    </row>
    <row r="98" spans="1:5" ht="12.75">
      <c r="A98" t="s">
        <v>58</v>
      </c>
      <c r="E98" s="39" t="s">
        <v>384</v>
      </c>
    </row>
    <row r="99" spans="1:16" ht="12.75">
      <c r="A99" t="s">
        <v>49</v>
      </c>
      <c s="34" t="s">
        <v>144</v>
      </c>
      <c s="34" t="s">
        <v>683</v>
      </c>
      <c s="35" t="s">
        <v>5</v>
      </c>
      <c s="6" t="s">
        <v>684</v>
      </c>
      <c s="36" t="s">
        <v>53</v>
      </c>
      <c s="37">
        <v>4.395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2770</v>
      </c>
    </row>
    <row r="102" spans="1:5" ht="12.75">
      <c r="A102" t="s">
        <v>58</v>
      </c>
      <c r="E102" s="39" t="s">
        <v>384</v>
      </c>
    </row>
    <row r="103" spans="1:13" ht="12.75">
      <c r="A103" t="s">
        <v>46</v>
      </c>
      <c r="C103" s="31" t="s">
        <v>74</v>
      </c>
      <c r="E103" s="33" t="s">
        <v>2771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2154</v>
      </c>
      <c s="35" t="s">
        <v>5</v>
      </c>
      <c s="6" t="s">
        <v>2155</v>
      </c>
      <c s="36" t="s">
        <v>97</v>
      </c>
      <c s="37">
        <v>17.17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51">
      <c r="A106" s="35" t="s">
        <v>56</v>
      </c>
      <c r="E106" s="40" t="s">
        <v>2772</v>
      </c>
    </row>
    <row r="107" spans="1:5" ht="12.75">
      <c r="A107" t="s">
        <v>58</v>
      </c>
      <c r="E107" s="39" t="s">
        <v>384</v>
      </c>
    </row>
    <row r="108" spans="1:13" ht="12.75">
      <c r="A108" t="s">
        <v>46</v>
      </c>
      <c r="C108" s="31" t="s">
        <v>85</v>
      </c>
      <c r="E108" s="33" t="s">
        <v>2773</v>
      </c>
      <c r="J108" s="32">
        <f>0</f>
      </c>
      <c s="32">
        <f>0</f>
      </c>
      <c s="32">
        <f>0+L109+L113</f>
      </c>
      <c s="32">
        <f>0+M109+M113</f>
      </c>
    </row>
    <row r="109" spans="1:16" ht="12.75">
      <c r="A109" t="s">
        <v>49</v>
      </c>
      <c s="34" t="s">
        <v>152</v>
      </c>
      <c s="34" t="s">
        <v>2774</v>
      </c>
      <c s="35" t="s">
        <v>5</v>
      </c>
      <c s="6" t="s">
        <v>2775</v>
      </c>
      <c s="36" t="s">
        <v>97</v>
      </c>
      <c s="37">
        <v>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2776</v>
      </c>
    </row>
    <row r="112" spans="1:5" ht="12.75">
      <c r="A112" t="s">
        <v>58</v>
      </c>
      <c r="E112" s="39" t="s">
        <v>384</v>
      </c>
    </row>
    <row r="113" spans="1:16" ht="12.75">
      <c r="A113" t="s">
        <v>49</v>
      </c>
      <c s="34" t="s">
        <v>156</v>
      </c>
      <c s="34" t="s">
        <v>2777</v>
      </c>
      <c s="35" t="s">
        <v>5</v>
      </c>
      <c s="6" t="s">
        <v>2778</v>
      </c>
      <c s="36" t="s">
        <v>97</v>
      </c>
      <c s="37">
        <v>9.18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2779</v>
      </c>
    </row>
    <row r="116" spans="1:5" ht="12.75">
      <c r="A116" t="s">
        <v>58</v>
      </c>
      <c r="E116" s="39" t="s">
        <v>384</v>
      </c>
    </row>
    <row r="117" spans="1:13" ht="12.75">
      <c r="A117" t="s">
        <v>46</v>
      </c>
      <c r="C117" s="31" t="s">
        <v>94</v>
      </c>
      <c r="E117" s="33" t="s">
        <v>1585</v>
      </c>
      <c r="J117" s="32">
        <f>0</f>
      </c>
      <c s="32">
        <f>0</f>
      </c>
      <c s="32">
        <f>0+L118+L122+L126+L130+L134+L138+L142+L146+L150+L154+L158</f>
      </c>
      <c s="32">
        <f>0+M118+M122+M126+M130+M134+M138+M142+M146+M150+M154+M158</f>
      </c>
    </row>
    <row r="118" spans="1:16" ht="25.5">
      <c r="A118" t="s">
        <v>49</v>
      </c>
      <c s="34" t="s">
        <v>159</v>
      </c>
      <c s="34" t="s">
        <v>2780</v>
      </c>
      <c s="35" t="s">
        <v>5</v>
      </c>
      <c s="6" t="s">
        <v>2781</v>
      </c>
      <c s="36" t="s">
        <v>97</v>
      </c>
      <c s="37">
        <v>6.25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56</v>
      </c>
      <c r="E120" s="40" t="s">
        <v>2782</v>
      </c>
    </row>
    <row r="121" spans="1:5" ht="12.75">
      <c r="A121" t="s">
        <v>58</v>
      </c>
      <c r="E121" s="39" t="s">
        <v>384</v>
      </c>
    </row>
    <row r="122" spans="1:16" ht="12.75">
      <c r="A122" t="s">
        <v>49</v>
      </c>
      <c s="34" t="s">
        <v>163</v>
      </c>
      <c s="34" t="s">
        <v>2783</v>
      </c>
      <c s="35" t="s">
        <v>5</v>
      </c>
      <c s="6" t="s">
        <v>2784</v>
      </c>
      <c s="36" t="s">
        <v>2073</v>
      </c>
      <c s="37">
        <v>62.489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51">
      <c r="A124" s="35" t="s">
        <v>56</v>
      </c>
      <c r="E124" s="40" t="s">
        <v>2785</v>
      </c>
    </row>
    <row r="125" spans="1:5" ht="12.75">
      <c r="A125" t="s">
        <v>58</v>
      </c>
      <c r="E125" s="39" t="s">
        <v>384</v>
      </c>
    </row>
    <row r="126" spans="1:16" ht="12.75">
      <c r="A126" t="s">
        <v>49</v>
      </c>
      <c s="34" t="s">
        <v>167</v>
      </c>
      <c s="34" t="s">
        <v>2192</v>
      </c>
      <c s="35" t="s">
        <v>5</v>
      </c>
      <c s="6" t="s">
        <v>2193</v>
      </c>
      <c s="36" t="s">
        <v>2073</v>
      </c>
      <c s="37">
        <v>63.936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2786</v>
      </c>
    </row>
    <row r="129" spans="1:5" ht="12.75">
      <c r="A129" t="s">
        <v>58</v>
      </c>
      <c r="E129" s="39" t="s">
        <v>384</v>
      </c>
    </row>
    <row r="130" spans="1:16" ht="12.75">
      <c r="A130" t="s">
        <v>49</v>
      </c>
      <c s="34" t="s">
        <v>171</v>
      </c>
      <c s="34" t="s">
        <v>2787</v>
      </c>
      <c s="35" t="s">
        <v>5</v>
      </c>
      <c s="6" t="s">
        <v>2788</v>
      </c>
      <c s="36" t="s">
        <v>97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38.25">
      <c r="A132" s="35" t="s">
        <v>56</v>
      </c>
      <c r="E132" s="40" t="s">
        <v>2789</v>
      </c>
    </row>
    <row r="133" spans="1:5" ht="12.75">
      <c r="A133" t="s">
        <v>58</v>
      </c>
      <c r="E133" s="39" t="s">
        <v>384</v>
      </c>
    </row>
    <row r="134" spans="1:16" ht="12.75">
      <c r="A134" t="s">
        <v>49</v>
      </c>
      <c s="34" t="s">
        <v>175</v>
      </c>
      <c s="34" t="s">
        <v>2195</v>
      </c>
      <c s="35" t="s">
        <v>5</v>
      </c>
      <c s="6" t="s">
        <v>2196</v>
      </c>
      <c s="36" t="s">
        <v>97</v>
      </c>
      <c s="37">
        <v>91.12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2790</v>
      </c>
    </row>
    <row r="137" spans="1:5" ht="25.5">
      <c r="A137" t="s">
        <v>58</v>
      </c>
      <c r="E137" s="39" t="s">
        <v>2634</v>
      </c>
    </row>
    <row r="138" spans="1:16" ht="12.75">
      <c r="A138" t="s">
        <v>49</v>
      </c>
      <c s="34" t="s">
        <v>179</v>
      </c>
      <c s="34" t="s">
        <v>2562</v>
      </c>
      <c s="35" t="s">
        <v>5</v>
      </c>
      <c s="6" t="s">
        <v>2563</v>
      </c>
      <c s="36" t="s">
        <v>97</v>
      </c>
      <c s="37">
        <v>17.17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51">
      <c r="A140" s="35" t="s">
        <v>56</v>
      </c>
      <c r="E140" s="40" t="s">
        <v>2772</v>
      </c>
    </row>
    <row r="141" spans="1:5" ht="12.75">
      <c r="A141" t="s">
        <v>58</v>
      </c>
      <c r="E141" s="39" t="s">
        <v>384</v>
      </c>
    </row>
    <row r="142" spans="1:16" ht="12.75">
      <c r="A142" t="s">
        <v>49</v>
      </c>
      <c s="34" t="s">
        <v>183</v>
      </c>
      <c s="34" t="s">
        <v>2791</v>
      </c>
      <c s="35" t="s">
        <v>5</v>
      </c>
      <c s="6" t="s">
        <v>2792</v>
      </c>
      <c s="36" t="s">
        <v>2793</v>
      </c>
      <c s="37">
        <v>9.75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2794</v>
      </c>
    </row>
    <row r="145" spans="1:5" ht="12.75">
      <c r="A145" t="s">
        <v>58</v>
      </c>
      <c r="E145" s="39" t="s">
        <v>384</v>
      </c>
    </row>
    <row r="146" spans="1:16" ht="12.75">
      <c r="A146" t="s">
        <v>49</v>
      </c>
      <c s="34" t="s">
        <v>186</v>
      </c>
      <c s="34" t="s">
        <v>2795</v>
      </c>
      <c s="35" t="s">
        <v>5</v>
      </c>
      <c s="6" t="s">
        <v>2796</v>
      </c>
      <c s="36" t="s">
        <v>53</v>
      </c>
      <c s="37">
        <v>1.25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2797</v>
      </c>
    </row>
    <row r="149" spans="1:5" ht="12.75">
      <c r="A149" t="s">
        <v>58</v>
      </c>
      <c r="E149" s="39" t="s">
        <v>384</v>
      </c>
    </row>
    <row r="150" spans="1:16" ht="12.75">
      <c r="A150" t="s">
        <v>49</v>
      </c>
      <c s="34" t="s">
        <v>189</v>
      </c>
      <c s="34" t="s">
        <v>2798</v>
      </c>
      <c s="35" t="s">
        <v>5</v>
      </c>
      <c s="6" t="s">
        <v>2799</v>
      </c>
      <c s="36" t="s">
        <v>53</v>
      </c>
      <c s="37">
        <v>0.086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2800</v>
      </c>
    </row>
    <row r="153" spans="1:5" ht="12.75">
      <c r="A153" t="s">
        <v>58</v>
      </c>
      <c r="E153" s="39" t="s">
        <v>384</v>
      </c>
    </row>
    <row r="154" spans="1:16" ht="12.75">
      <c r="A154" t="s">
        <v>49</v>
      </c>
      <c s="34" t="s">
        <v>192</v>
      </c>
      <c s="34" t="s">
        <v>2801</v>
      </c>
      <c s="35" t="s">
        <v>5</v>
      </c>
      <c s="6" t="s">
        <v>2802</v>
      </c>
      <c s="36" t="s">
        <v>110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79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2803</v>
      </c>
    </row>
    <row r="157" spans="1:5" ht="12.75">
      <c r="A157" t="s">
        <v>58</v>
      </c>
      <c r="E157" s="39" t="s">
        <v>2804</v>
      </c>
    </row>
    <row r="158" spans="1:16" ht="12.75">
      <c r="A158" t="s">
        <v>49</v>
      </c>
      <c s="34" t="s">
        <v>195</v>
      </c>
      <c s="34" t="s">
        <v>2805</v>
      </c>
      <c s="35" t="s">
        <v>5</v>
      </c>
      <c s="6" t="s">
        <v>2806</v>
      </c>
      <c s="36" t="s">
        <v>110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79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2807</v>
      </c>
    </row>
    <row r="161" spans="1:5" ht="51">
      <c r="A161" t="s">
        <v>58</v>
      </c>
      <c r="E161" s="39" t="s">
        <v>2808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2811</v>
      </c>
      <c r="E8" s="30" t="s">
        <v>2810</v>
      </c>
      <c r="J8" s="29">
        <f>0+J9+J18+J31+J68+J85+J110+J123+J148+J157</f>
      </c>
      <c s="29">
        <f>0+K9+K18+K31+K68+K85+K110+K123+K148+K157</f>
      </c>
      <c s="29">
        <f>0+L9+L18+L31+L68+L85+L110+L123+L148+L157</f>
      </c>
      <c s="29">
        <f>0+M9+M18+M31+M68+M85+M110+M123+M148+M157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2071</v>
      </c>
      <c s="35" t="s">
        <v>5</v>
      </c>
      <c s="6" t="s">
        <v>2072</v>
      </c>
      <c s="36" t="s">
        <v>2073</v>
      </c>
      <c s="37">
        <v>337.48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2812</v>
      </c>
    </row>
    <row r="13" spans="1:5" ht="293.25">
      <c r="A13" t="s">
        <v>58</v>
      </c>
      <c r="E13" s="39" t="s">
        <v>2075</v>
      </c>
    </row>
    <row r="14" spans="1:16" ht="25.5">
      <c r="A14" t="s">
        <v>49</v>
      </c>
      <c s="34" t="s">
        <v>27</v>
      </c>
      <c s="34" t="s">
        <v>2736</v>
      </c>
      <c s="35" t="s">
        <v>5</v>
      </c>
      <c s="6" t="s">
        <v>2737</v>
      </c>
      <c s="36" t="s">
        <v>97</v>
      </c>
      <c s="37">
        <v>9.123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2813</v>
      </c>
    </row>
    <row r="17" spans="1:5" ht="191.25">
      <c r="A17" t="s">
        <v>58</v>
      </c>
      <c r="E17" s="39" t="s">
        <v>2739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2814</v>
      </c>
      <c s="35" t="s">
        <v>5</v>
      </c>
      <c s="6" t="s">
        <v>2815</v>
      </c>
      <c s="36" t="s">
        <v>53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2816</v>
      </c>
    </row>
    <row r="22" spans="1:5" ht="12.75">
      <c r="A22" t="s">
        <v>58</v>
      </c>
      <c r="E22" s="39" t="s">
        <v>384</v>
      </c>
    </row>
    <row r="23" spans="1:16" ht="38.25">
      <c r="A23" t="s">
        <v>49</v>
      </c>
      <c s="34" t="s">
        <v>66</v>
      </c>
      <c s="34" t="s">
        <v>574</v>
      </c>
      <c s="35" t="s">
        <v>575</v>
      </c>
      <c s="6" t="s">
        <v>576</v>
      </c>
      <c s="36" t="s">
        <v>78</v>
      </c>
      <c s="37">
        <v>38.168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2817</v>
      </c>
    </row>
    <row r="26" spans="1:5" ht="153">
      <c r="A26" t="s">
        <v>58</v>
      </c>
      <c r="E26" s="39" t="s">
        <v>2077</v>
      </c>
    </row>
    <row r="27" spans="1:16" ht="38.25">
      <c r="A27" t="s">
        <v>49</v>
      </c>
      <c s="34" t="s">
        <v>70</v>
      </c>
      <c s="34" t="s">
        <v>808</v>
      </c>
      <c s="35" t="s">
        <v>809</v>
      </c>
      <c s="6" t="s">
        <v>1872</v>
      </c>
      <c s="36" t="s">
        <v>78</v>
      </c>
      <c s="37">
        <v>2.755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2818</v>
      </c>
    </row>
    <row r="30" spans="1:5" ht="153">
      <c r="A30" t="s">
        <v>58</v>
      </c>
      <c r="E30" s="39" t="s">
        <v>2077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0+L32+L36+L40+L44+L48+L52+L56+L60+L64</f>
      </c>
      <c s="32">
        <f>0+M32+M36+M40+M44+M48+M52+M56+M60+M64</f>
      </c>
    </row>
    <row r="32" spans="1:16" ht="12.75">
      <c r="A32" t="s">
        <v>49</v>
      </c>
      <c s="34" t="s">
        <v>74</v>
      </c>
      <c s="34" t="s">
        <v>1614</v>
      </c>
      <c s="35" t="s">
        <v>5</v>
      </c>
      <c s="6" t="s">
        <v>1615</v>
      </c>
      <c s="36" t="s">
        <v>97</v>
      </c>
      <c s="37">
        <v>274.5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2819</v>
      </c>
    </row>
    <row r="35" spans="1:5" ht="12.75">
      <c r="A35" t="s">
        <v>58</v>
      </c>
      <c r="E35" s="39" t="s">
        <v>384</v>
      </c>
    </row>
    <row r="36" spans="1:16" ht="12.75">
      <c r="A36" t="s">
        <v>49</v>
      </c>
      <c s="34" t="s">
        <v>85</v>
      </c>
      <c s="34" t="s">
        <v>2820</v>
      </c>
      <c s="35" t="s">
        <v>5</v>
      </c>
      <c s="6" t="s">
        <v>2821</v>
      </c>
      <c s="36" t="s">
        <v>88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2822</v>
      </c>
    </row>
    <row r="39" spans="1:5" ht="12.75">
      <c r="A39" t="s">
        <v>58</v>
      </c>
      <c r="E39" s="39" t="s">
        <v>384</v>
      </c>
    </row>
    <row r="40" spans="1:16" ht="12.75">
      <c r="A40" t="s">
        <v>49</v>
      </c>
      <c s="34" t="s">
        <v>90</v>
      </c>
      <c s="34" t="s">
        <v>1622</v>
      </c>
      <c s="35" t="s">
        <v>5</v>
      </c>
      <c s="6" t="s">
        <v>1623</v>
      </c>
      <c s="36" t="s">
        <v>53</v>
      </c>
      <c s="37">
        <v>6.175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2823</v>
      </c>
    </row>
    <row r="43" spans="1:5" ht="12.75">
      <c r="A43" t="s">
        <v>58</v>
      </c>
      <c r="E43" s="39" t="s">
        <v>384</v>
      </c>
    </row>
    <row r="44" spans="1:16" ht="12.75">
      <c r="A44" t="s">
        <v>49</v>
      </c>
      <c s="34" t="s">
        <v>94</v>
      </c>
      <c s="34" t="s">
        <v>1482</v>
      </c>
      <c s="35" t="s">
        <v>5</v>
      </c>
      <c s="6" t="s">
        <v>1483</v>
      </c>
      <c s="36" t="s">
        <v>53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2824</v>
      </c>
    </row>
    <row r="47" spans="1:5" ht="12.75">
      <c r="A47" t="s">
        <v>58</v>
      </c>
      <c r="E47" s="39" t="s">
        <v>384</v>
      </c>
    </row>
    <row r="48" spans="1:16" ht="12.75">
      <c r="A48" t="s">
        <v>49</v>
      </c>
      <c s="34" t="s">
        <v>100</v>
      </c>
      <c s="34" t="s">
        <v>2747</v>
      </c>
      <c s="35" t="s">
        <v>5</v>
      </c>
      <c s="6" t="s">
        <v>2748</v>
      </c>
      <c s="36" t="s">
        <v>53</v>
      </c>
      <c s="37">
        <v>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2825</v>
      </c>
    </row>
    <row r="51" spans="1:5" ht="12.75">
      <c r="A51" t="s">
        <v>58</v>
      </c>
      <c r="E51" s="39" t="s">
        <v>384</v>
      </c>
    </row>
    <row r="52" spans="1:16" ht="12.75">
      <c r="A52" t="s">
        <v>49</v>
      </c>
      <c s="34" t="s">
        <v>104</v>
      </c>
      <c s="34" t="s">
        <v>838</v>
      </c>
      <c s="35" t="s">
        <v>5</v>
      </c>
      <c s="6" t="s">
        <v>839</v>
      </c>
      <c s="36" t="s">
        <v>53</v>
      </c>
      <c s="37">
        <v>6.175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2826</v>
      </c>
    </row>
    <row r="55" spans="1:5" ht="12.75">
      <c r="A55" t="s">
        <v>58</v>
      </c>
      <c r="E55" s="39" t="s">
        <v>384</v>
      </c>
    </row>
    <row r="56" spans="1:16" ht="12.75">
      <c r="A56" t="s">
        <v>49</v>
      </c>
      <c s="34" t="s">
        <v>107</v>
      </c>
      <c s="34" t="s">
        <v>2228</v>
      </c>
      <c s="35" t="s">
        <v>5</v>
      </c>
      <c s="6" t="s">
        <v>2229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2827</v>
      </c>
    </row>
    <row r="59" spans="1:5" ht="12.75">
      <c r="A59" t="s">
        <v>58</v>
      </c>
      <c r="E59" s="39" t="s">
        <v>384</v>
      </c>
    </row>
    <row r="60" spans="1:16" ht="12.75">
      <c r="A60" t="s">
        <v>49</v>
      </c>
      <c s="34" t="s">
        <v>111</v>
      </c>
      <c s="34" t="s">
        <v>2828</v>
      </c>
      <c s="35" t="s">
        <v>5</v>
      </c>
      <c s="6" t="s">
        <v>2829</v>
      </c>
      <c s="36" t="s">
        <v>53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2830</v>
      </c>
    </row>
    <row r="63" spans="1:5" ht="12.75">
      <c r="A63" t="s">
        <v>58</v>
      </c>
      <c r="E63" s="39" t="s">
        <v>384</v>
      </c>
    </row>
    <row r="64" spans="1:16" ht="12.75">
      <c r="A64" t="s">
        <v>49</v>
      </c>
      <c s="34" t="s">
        <v>115</v>
      </c>
      <c s="34" t="s">
        <v>2831</v>
      </c>
      <c s="35" t="s">
        <v>5</v>
      </c>
      <c s="6" t="s">
        <v>2832</v>
      </c>
      <c s="36" t="s">
        <v>97</v>
      </c>
      <c s="37">
        <v>6.5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2833</v>
      </c>
    </row>
    <row r="67" spans="1:5" ht="12.75">
      <c r="A67" t="s">
        <v>58</v>
      </c>
      <c r="E67" s="39" t="s">
        <v>384</v>
      </c>
    </row>
    <row r="68" spans="1:13" ht="12.75">
      <c r="A68" t="s">
        <v>46</v>
      </c>
      <c r="C68" s="31" t="s">
        <v>27</v>
      </c>
      <c r="E68" s="33" t="s">
        <v>1547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2753</v>
      </c>
      <c s="35" t="s">
        <v>5</v>
      </c>
      <c s="6" t="s">
        <v>2754</v>
      </c>
      <c s="36" t="s">
        <v>88</v>
      </c>
      <c s="37">
        <v>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2834</v>
      </c>
    </row>
    <row r="72" spans="1:5" ht="12.75">
      <c r="A72" t="s">
        <v>58</v>
      </c>
      <c r="E72" s="39" t="s">
        <v>384</v>
      </c>
    </row>
    <row r="73" spans="1:16" ht="12.75">
      <c r="A73" t="s">
        <v>49</v>
      </c>
      <c s="34" t="s">
        <v>123</v>
      </c>
      <c s="34" t="s">
        <v>2317</v>
      </c>
      <c s="35" t="s">
        <v>5</v>
      </c>
      <c s="6" t="s">
        <v>2318</v>
      </c>
      <c s="36" t="s">
        <v>88</v>
      </c>
      <c s="37">
        <v>306.45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2835</v>
      </c>
    </row>
    <row r="76" spans="1:5" ht="12.75">
      <c r="A76" t="s">
        <v>58</v>
      </c>
      <c r="E76" s="39" t="s">
        <v>384</v>
      </c>
    </row>
    <row r="77" spans="1:16" ht="12.75">
      <c r="A77" t="s">
        <v>49</v>
      </c>
      <c s="34" t="s">
        <v>126</v>
      </c>
      <c s="34" t="s">
        <v>2093</v>
      </c>
      <c s="35" t="s">
        <v>5</v>
      </c>
      <c s="6" t="s">
        <v>2094</v>
      </c>
      <c s="36" t="s">
        <v>53</v>
      </c>
      <c s="37">
        <v>80.58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2836</v>
      </c>
    </row>
    <row r="80" spans="1:5" ht="12.75">
      <c r="A80" t="s">
        <v>58</v>
      </c>
      <c r="E80" s="39" t="s">
        <v>384</v>
      </c>
    </row>
    <row r="81" spans="1:16" ht="12.75">
      <c r="A81" t="s">
        <v>49</v>
      </c>
      <c s="34" t="s">
        <v>129</v>
      </c>
      <c s="34" t="s">
        <v>2837</v>
      </c>
      <c s="35" t="s">
        <v>5</v>
      </c>
      <c s="6" t="s">
        <v>2838</v>
      </c>
      <c s="36" t="s">
        <v>97</v>
      </c>
      <c s="37">
        <v>14.7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2839</v>
      </c>
    </row>
    <row r="84" spans="1:5" ht="12.75">
      <c r="A84" t="s">
        <v>58</v>
      </c>
      <c r="E84" s="39" t="s">
        <v>384</v>
      </c>
    </row>
    <row r="85" spans="1:13" ht="12.75">
      <c r="A85" t="s">
        <v>46</v>
      </c>
      <c r="C85" s="31" t="s">
        <v>26</v>
      </c>
      <c r="E85" s="33" t="s">
        <v>1555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12.75">
      <c r="A86" t="s">
        <v>49</v>
      </c>
      <c s="34" t="s">
        <v>133</v>
      </c>
      <c s="34" t="s">
        <v>2105</v>
      </c>
      <c s="35" t="s">
        <v>5</v>
      </c>
      <c s="6" t="s">
        <v>2106</v>
      </c>
      <c s="36" t="s">
        <v>53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2840</v>
      </c>
    </row>
    <row r="89" spans="1:5" ht="382.5">
      <c r="A89" t="s">
        <v>58</v>
      </c>
      <c r="E89" s="39" t="s">
        <v>2108</v>
      </c>
    </row>
    <row r="90" spans="1:16" ht="12.75">
      <c r="A90" t="s">
        <v>49</v>
      </c>
      <c s="34" t="s">
        <v>136</v>
      </c>
      <c s="34" t="s">
        <v>2109</v>
      </c>
      <c s="35" t="s">
        <v>5</v>
      </c>
      <c s="6" t="s">
        <v>2110</v>
      </c>
      <c s="36" t="s">
        <v>78</v>
      </c>
      <c s="37">
        <v>0.29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2841</v>
      </c>
    </row>
    <row r="93" spans="1:5" ht="12.75">
      <c r="A93" t="s">
        <v>58</v>
      </c>
      <c r="E93" s="39" t="s">
        <v>384</v>
      </c>
    </row>
    <row r="94" spans="1:16" ht="12.75">
      <c r="A94" t="s">
        <v>49</v>
      </c>
      <c s="34" t="s">
        <v>140</v>
      </c>
      <c s="34" t="s">
        <v>2760</v>
      </c>
      <c s="35" t="s">
        <v>5</v>
      </c>
      <c s="6" t="s">
        <v>2761</v>
      </c>
      <c s="36" t="s">
        <v>53</v>
      </c>
      <c s="37">
        <v>1.575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2842</v>
      </c>
    </row>
    <row r="97" spans="1:5" ht="12.75">
      <c r="A97" t="s">
        <v>58</v>
      </c>
      <c r="E97" s="39" t="s">
        <v>384</v>
      </c>
    </row>
    <row r="98" spans="1:16" ht="12.75">
      <c r="A98" t="s">
        <v>49</v>
      </c>
      <c s="34" t="s">
        <v>144</v>
      </c>
      <c s="34" t="s">
        <v>2426</v>
      </c>
      <c s="35" t="s">
        <v>5</v>
      </c>
      <c s="6" t="s">
        <v>2427</v>
      </c>
      <c s="36" t="s">
        <v>53</v>
      </c>
      <c s="37">
        <v>5.5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2843</v>
      </c>
    </row>
    <row r="101" spans="1:5" ht="369.75">
      <c r="A101" t="s">
        <v>58</v>
      </c>
      <c r="E101" s="39" t="s">
        <v>2844</v>
      </c>
    </row>
    <row r="102" spans="1:16" ht="12.75">
      <c r="A102" t="s">
        <v>49</v>
      </c>
      <c s="34" t="s">
        <v>148</v>
      </c>
      <c s="34" t="s">
        <v>2429</v>
      </c>
      <c s="35" t="s">
        <v>5</v>
      </c>
      <c s="6" t="s">
        <v>2430</v>
      </c>
      <c s="36" t="s">
        <v>78</v>
      </c>
      <c s="37">
        <v>0.159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2845</v>
      </c>
    </row>
    <row r="105" spans="1:5" ht="12.75">
      <c r="A105" t="s">
        <v>58</v>
      </c>
      <c r="E105" s="39" t="s">
        <v>384</v>
      </c>
    </row>
    <row r="106" spans="1:16" ht="12.75">
      <c r="A106" t="s">
        <v>49</v>
      </c>
      <c s="34" t="s">
        <v>152</v>
      </c>
      <c s="34" t="s">
        <v>2846</v>
      </c>
      <c s="35" t="s">
        <v>5</v>
      </c>
      <c s="6" t="s">
        <v>2847</v>
      </c>
      <c s="36" t="s">
        <v>78</v>
      </c>
      <c s="37">
        <v>0.284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2848</v>
      </c>
    </row>
    <row r="109" spans="1:5" ht="12.75">
      <c r="A109" t="s">
        <v>58</v>
      </c>
      <c r="E109" s="39" t="s">
        <v>384</v>
      </c>
    </row>
    <row r="110" spans="1:13" ht="12.75">
      <c r="A110" t="s">
        <v>46</v>
      </c>
      <c r="C110" s="31" t="s">
        <v>66</v>
      </c>
      <c r="E110" s="33" t="s">
        <v>1567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156</v>
      </c>
      <c s="34" t="s">
        <v>1420</v>
      </c>
      <c s="35" t="s">
        <v>5</v>
      </c>
      <c s="6" t="s">
        <v>1421</v>
      </c>
      <c s="36" t="s">
        <v>53</v>
      </c>
      <c s="37">
        <v>2.265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38.25">
      <c r="A113" s="35" t="s">
        <v>56</v>
      </c>
      <c r="E113" s="40" t="s">
        <v>2849</v>
      </c>
    </row>
    <row r="114" spans="1:5" ht="12.75">
      <c r="A114" t="s">
        <v>58</v>
      </c>
      <c r="E114" s="39" t="s">
        <v>384</v>
      </c>
    </row>
    <row r="115" spans="1:16" ht="12.75">
      <c r="A115" t="s">
        <v>49</v>
      </c>
      <c s="34" t="s">
        <v>159</v>
      </c>
      <c s="34" t="s">
        <v>1633</v>
      </c>
      <c s="35" t="s">
        <v>5</v>
      </c>
      <c s="6" t="s">
        <v>1634</v>
      </c>
      <c s="36" t="s">
        <v>53</v>
      </c>
      <c s="37">
        <v>5.554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2850</v>
      </c>
    </row>
    <row r="118" spans="1:5" ht="12.75">
      <c r="A118" t="s">
        <v>58</v>
      </c>
      <c r="E118" s="39" t="s">
        <v>384</v>
      </c>
    </row>
    <row r="119" spans="1:16" ht="12.75">
      <c r="A119" t="s">
        <v>49</v>
      </c>
      <c s="34" t="s">
        <v>163</v>
      </c>
      <c s="34" t="s">
        <v>683</v>
      </c>
      <c s="35" t="s">
        <v>5</v>
      </c>
      <c s="6" t="s">
        <v>684</v>
      </c>
      <c s="36" t="s">
        <v>53</v>
      </c>
      <c s="37">
        <v>6.004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2851</v>
      </c>
    </row>
    <row r="122" spans="1:5" ht="12.75">
      <c r="A122" t="s">
        <v>58</v>
      </c>
      <c r="E122" s="39" t="s">
        <v>384</v>
      </c>
    </row>
    <row r="123" spans="1:13" ht="12.75">
      <c r="A123" t="s">
        <v>46</v>
      </c>
      <c r="C123" s="31" t="s">
        <v>74</v>
      </c>
      <c r="E123" s="33" t="s">
        <v>2771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12.75">
      <c r="A124" t="s">
        <v>49</v>
      </c>
      <c s="34" t="s">
        <v>167</v>
      </c>
      <c s="34" t="s">
        <v>2852</v>
      </c>
      <c s="35" t="s">
        <v>5</v>
      </c>
      <c s="6" t="s">
        <v>2853</v>
      </c>
      <c s="36" t="s">
        <v>97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2854</v>
      </c>
    </row>
    <row r="127" spans="1:5" ht="12.75">
      <c r="A127" t="s">
        <v>58</v>
      </c>
      <c r="E127" s="39" t="s">
        <v>384</v>
      </c>
    </row>
    <row r="128" spans="1:16" ht="12.75">
      <c r="A128" t="s">
        <v>49</v>
      </c>
      <c s="34" t="s">
        <v>171</v>
      </c>
      <c s="34" t="s">
        <v>2855</v>
      </c>
      <c s="35" t="s">
        <v>5</v>
      </c>
      <c s="6" t="s">
        <v>2856</v>
      </c>
      <c s="36" t="s">
        <v>97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2857</v>
      </c>
    </row>
    <row r="131" spans="1:5" ht="12.75">
      <c r="A131" t="s">
        <v>58</v>
      </c>
      <c r="E131" s="39" t="s">
        <v>384</v>
      </c>
    </row>
    <row r="132" spans="1:16" ht="12.75">
      <c r="A132" t="s">
        <v>49</v>
      </c>
      <c s="34" t="s">
        <v>175</v>
      </c>
      <c s="34" t="s">
        <v>2662</v>
      </c>
      <c s="35" t="s">
        <v>5</v>
      </c>
      <c s="6" t="s">
        <v>2663</v>
      </c>
      <c s="36" t="s">
        <v>88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2858</v>
      </c>
    </row>
    <row r="135" spans="1:5" ht="12.75">
      <c r="A135" t="s">
        <v>58</v>
      </c>
      <c r="E135" s="39" t="s">
        <v>384</v>
      </c>
    </row>
    <row r="136" spans="1:16" ht="12.75">
      <c r="A136" t="s">
        <v>49</v>
      </c>
      <c s="34" t="s">
        <v>179</v>
      </c>
      <c s="34" t="s">
        <v>2859</v>
      </c>
      <c s="35" t="s">
        <v>5</v>
      </c>
      <c s="6" t="s">
        <v>2860</v>
      </c>
      <c s="36" t="s">
        <v>88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2861</v>
      </c>
    </row>
    <row r="139" spans="1:5" ht="12.75">
      <c r="A139" t="s">
        <v>58</v>
      </c>
      <c r="E139" s="39" t="s">
        <v>384</v>
      </c>
    </row>
    <row r="140" spans="1:16" ht="12.75">
      <c r="A140" t="s">
        <v>49</v>
      </c>
      <c s="34" t="s">
        <v>183</v>
      </c>
      <c s="34" t="s">
        <v>2154</v>
      </c>
      <c s="35" t="s">
        <v>5</v>
      </c>
      <c s="6" t="s">
        <v>2155</v>
      </c>
      <c s="36" t="s">
        <v>97</v>
      </c>
      <c s="37">
        <v>183.12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89.25">
      <c r="A142" s="35" t="s">
        <v>56</v>
      </c>
      <c r="E142" s="40" t="s">
        <v>2862</v>
      </c>
    </row>
    <row r="143" spans="1:5" ht="12.75">
      <c r="A143" t="s">
        <v>58</v>
      </c>
      <c r="E143" s="39" t="s">
        <v>384</v>
      </c>
    </row>
    <row r="144" spans="1:16" ht="12.75">
      <c r="A144" t="s">
        <v>49</v>
      </c>
      <c s="34" t="s">
        <v>186</v>
      </c>
      <c s="34" t="s">
        <v>2392</v>
      </c>
      <c s="35" t="s">
        <v>5</v>
      </c>
      <c s="6" t="s">
        <v>2393</v>
      </c>
      <c s="36" t="s">
        <v>97</v>
      </c>
      <c s="37">
        <v>40.867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63.75">
      <c r="A146" s="35" t="s">
        <v>56</v>
      </c>
      <c r="E146" s="40" t="s">
        <v>2863</v>
      </c>
    </row>
    <row r="147" spans="1:5" ht="12.75">
      <c r="A147" t="s">
        <v>58</v>
      </c>
      <c r="E147" s="39" t="s">
        <v>384</v>
      </c>
    </row>
    <row r="148" spans="1:13" ht="12.75">
      <c r="A148" t="s">
        <v>46</v>
      </c>
      <c r="C148" s="31" t="s">
        <v>85</v>
      </c>
      <c r="E148" s="33" t="s">
        <v>2773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189</v>
      </c>
      <c s="34" t="s">
        <v>2774</v>
      </c>
      <c s="35" t="s">
        <v>5</v>
      </c>
      <c s="6" t="s">
        <v>2775</v>
      </c>
      <c s="36" t="s">
        <v>97</v>
      </c>
      <c s="37">
        <v>9.123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38.25">
      <c r="A151" s="35" t="s">
        <v>56</v>
      </c>
      <c r="E151" s="40" t="s">
        <v>2864</v>
      </c>
    </row>
    <row r="152" spans="1:5" ht="12.75">
      <c r="A152" t="s">
        <v>58</v>
      </c>
      <c r="E152" s="39" t="s">
        <v>384</v>
      </c>
    </row>
    <row r="153" spans="1:16" ht="12.75">
      <c r="A153" t="s">
        <v>49</v>
      </c>
      <c s="34" t="s">
        <v>192</v>
      </c>
      <c s="34" t="s">
        <v>2777</v>
      </c>
      <c s="35" t="s">
        <v>5</v>
      </c>
      <c s="6" t="s">
        <v>2778</v>
      </c>
      <c s="36" t="s">
        <v>97</v>
      </c>
      <c s="37">
        <v>30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2865</v>
      </c>
    </row>
    <row r="156" spans="1:5" ht="12.75">
      <c r="A156" t="s">
        <v>58</v>
      </c>
      <c r="E156" s="39" t="s">
        <v>384</v>
      </c>
    </row>
    <row r="157" spans="1:13" ht="12.75">
      <c r="A157" t="s">
        <v>46</v>
      </c>
      <c r="C157" s="31" t="s">
        <v>94</v>
      </c>
      <c r="E157" s="33" t="s">
        <v>1585</v>
      </c>
      <c r="J157" s="32">
        <f>0</f>
      </c>
      <c s="32">
        <f>0</f>
      </c>
      <c s="32">
        <f>0+L158+L162+L166+L170+L174+L178+L182+L186+L190</f>
      </c>
      <c s="32">
        <f>0+M158+M162+M166+M170+M174+M178+M182+M186+M190</f>
      </c>
    </row>
    <row r="158" spans="1:16" ht="12.75">
      <c r="A158" t="s">
        <v>49</v>
      </c>
      <c s="34" t="s">
        <v>195</v>
      </c>
      <c s="34" t="s">
        <v>2783</v>
      </c>
      <c s="35" t="s">
        <v>5</v>
      </c>
      <c s="6" t="s">
        <v>2784</v>
      </c>
      <c s="36" t="s">
        <v>2073</v>
      </c>
      <c s="37">
        <v>209.085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63.75">
      <c r="A160" s="35" t="s">
        <v>56</v>
      </c>
      <c r="E160" s="40" t="s">
        <v>2866</v>
      </c>
    </row>
    <row r="161" spans="1:5" ht="12.75">
      <c r="A161" t="s">
        <v>58</v>
      </c>
      <c r="E161" s="39" t="s">
        <v>384</v>
      </c>
    </row>
    <row r="162" spans="1:16" ht="12.75">
      <c r="A162" t="s">
        <v>49</v>
      </c>
      <c s="34" t="s">
        <v>200</v>
      </c>
      <c s="34" t="s">
        <v>2192</v>
      </c>
      <c s="35" t="s">
        <v>5</v>
      </c>
      <c s="6" t="s">
        <v>2193</v>
      </c>
      <c s="36" t="s">
        <v>2073</v>
      </c>
      <c s="37">
        <v>47.952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2867</v>
      </c>
    </row>
    <row r="165" spans="1:5" ht="12.75">
      <c r="A165" t="s">
        <v>58</v>
      </c>
      <c r="E165" s="39" t="s">
        <v>384</v>
      </c>
    </row>
    <row r="166" spans="1:16" ht="12.75">
      <c r="A166" t="s">
        <v>49</v>
      </c>
      <c s="34" t="s">
        <v>204</v>
      </c>
      <c s="34" t="s">
        <v>2787</v>
      </c>
      <c s="35" t="s">
        <v>5</v>
      </c>
      <c s="6" t="s">
        <v>2788</v>
      </c>
      <c s="36" t="s">
        <v>97</v>
      </c>
      <c s="37">
        <v>100.867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89.25">
      <c r="A168" s="35" t="s">
        <v>56</v>
      </c>
      <c r="E168" s="40" t="s">
        <v>2868</v>
      </c>
    </row>
    <row r="169" spans="1:5" ht="12.75">
      <c r="A169" t="s">
        <v>58</v>
      </c>
      <c r="E169" s="39" t="s">
        <v>384</v>
      </c>
    </row>
    <row r="170" spans="1:16" ht="12.75">
      <c r="A170" t="s">
        <v>49</v>
      </c>
      <c s="34" t="s">
        <v>207</v>
      </c>
      <c s="34" t="s">
        <v>2409</v>
      </c>
      <c s="35" t="s">
        <v>5</v>
      </c>
      <c s="6" t="s">
        <v>2410</v>
      </c>
      <c s="36" t="s">
        <v>97</v>
      </c>
      <c s="37">
        <v>30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2869</v>
      </c>
    </row>
    <row r="173" spans="1:5" ht="12.75">
      <c r="A173" t="s">
        <v>58</v>
      </c>
      <c r="E173" s="39" t="s">
        <v>384</v>
      </c>
    </row>
    <row r="174" spans="1:16" ht="12.75">
      <c r="A174" t="s">
        <v>49</v>
      </c>
      <c s="34" t="s">
        <v>211</v>
      </c>
      <c s="34" t="s">
        <v>2562</v>
      </c>
      <c s="35" t="s">
        <v>5</v>
      </c>
      <c s="6" t="s">
        <v>2563</v>
      </c>
      <c s="36" t="s">
        <v>97</v>
      </c>
      <c s="37">
        <v>223.987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40.25">
      <c r="A176" s="35" t="s">
        <v>56</v>
      </c>
      <c r="E176" s="40" t="s">
        <v>2870</v>
      </c>
    </row>
    <row r="177" spans="1:5" ht="12.75">
      <c r="A177" t="s">
        <v>58</v>
      </c>
      <c r="E177" s="39" t="s">
        <v>384</v>
      </c>
    </row>
    <row r="178" spans="1:16" ht="12.75">
      <c r="A178" t="s">
        <v>49</v>
      </c>
      <c s="34" t="s">
        <v>215</v>
      </c>
      <c s="34" t="s">
        <v>2791</v>
      </c>
      <c s="35" t="s">
        <v>5</v>
      </c>
      <c s="6" t="s">
        <v>2792</v>
      </c>
      <c s="36" t="s">
        <v>2793</v>
      </c>
      <c s="37">
        <v>149.1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25.5">
      <c r="A180" s="35" t="s">
        <v>56</v>
      </c>
      <c r="E180" s="40" t="s">
        <v>2871</v>
      </c>
    </row>
    <row r="181" spans="1:5" ht="12.75">
      <c r="A181" t="s">
        <v>58</v>
      </c>
      <c r="E181" s="39" t="s">
        <v>384</v>
      </c>
    </row>
    <row r="182" spans="1:16" ht="12.75">
      <c r="A182" t="s">
        <v>49</v>
      </c>
      <c s="34" t="s">
        <v>219</v>
      </c>
      <c s="34" t="s">
        <v>2201</v>
      </c>
      <c s="35" t="s">
        <v>5</v>
      </c>
      <c s="6" t="s">
        <v>2202</v>
      </c>
      <c s="36" t="s">
        <v>53</v>
      </c>
      <c s="37">
        <v>1.102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51">
      <c r="A184" s="35" t="s">
        <v>56</v>
      </c>
      <c r="E184" s="40" t="s">
        <v>2872</v>
      </c>
    </row>
    <row r="185" spans="1:5" ht="12.75">
      <c r="A185" t="s">
        <v>58</v>
      </c>
      <c r="E185" s="39" t="s">
        <v>384</v>
      </c>
    </row>
    <row r="186" spans="1:16" ht="12.75">
      <c r="A186" t="s">
        <v>49</v>
      </c>
      <c s="34" t="s">
        <v>223</v>
      </c>
      <c s="34" t="s">
        <v>2798</v>
      </c>
      <c s="35" t="s">
        <v>5</v>
      </c>
      <c s="6" t="s">
        <v>2799</v>
      </c>
      <c s="36" t="s">
        <v>53</v>
      </c>
      <c s="37">
        <v>0.065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25.5">
      <c r="A188" s="35" t="s">
        <v>56</v>
      </c>
      <c r="E188" s="40" t="s">
        <v>2873</v>
      </c>
    </row>
    <row r="189" spans="1:5" ht="12.75">
      <c r="A189" t="s">
        <v>58</v>
      </c>
      <c r="E189" s="39" t="s">
        <v>384</v>
      </c>
    </row>
    <row r="190" spans="1:16" ht="12.75">
      <c r="A190" t="s">
        <v>49</v>
      </c>
      <c s="34" t="s">
        <v>227</v>
      </c>
      <c s="34" t="s">
        <v>2801</v>
      </c>
      <c s="35" t="s">
        <v>5</v>
      </c>
      <c s="6" t="s">
        <v>2802</v>
      </c>
      <c s="36" t="s">
        <v>110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79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2874</v>
      </c>
    </row>
    <row r="193" spans="1:5" ht="12.75">
      <c r="A193" t="s">
        <v>58</v>
      </c>
      <c r="E193" s="39" t="s">
        <v>2804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2877</v>
      </c>
      <c r="E8" s="30" t="s">
        <v>2876</v>
      </c>
      <c r="J8" s="29">
        <f>0+J9+J18+J43+J56+J61</f>
      </c>
      <c s="29">
        <f>0+K9+K18+K43+K56+K61</f>
      </c>
      <c s="29">
        <f>0+L9+L18+L43+L56+L61</f>
      </c>
      <c s="29">
        <f>0+M9+M18+M43+M56+M61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3.413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2878</v>
      </c>
    </row>
    <row r="13" spans="1:5" ht="140.25">
      <c r="A13" t="s">
        <v>58</v>
      </c>
      <c r="E13" s="39" t="s">
        <v>2079</v>
      </c>
    </row>
    <row r="14" spans="1:16" ht="38.25">
      <c r="A14" t="s">
        <v>49</v>
      </c>
      <c s="34" t="s">
        <v>27</v>
      </c>
      <c s="34" t="s">
        <v>2879</v>
      </c>
      <c s="35" t="s">
        <v>2880</v>
      </c>
      <c s="6" t="s">
        <v>2881</v>
      </c>
      <c s="36" t="s">
        <v>78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2882</v>
      </c>
    </row>
    <row r="17" spans="1:5" ht="12.75">
      <c r="A17" t="s">
        <v>58</v>
      </c>
      <c r="E17" s="39" t="s">
        <v>284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1614</v>
      </c>
      <c s="35" t="s">
        <v>50</v>
      </c>
      <c s="6" t="s">
        <v>1615</v>
      </c>
      <c s="36" t="s">
        <v>97</v>
      </c>
      <c s="37">
        <v>61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2883</v>
      </c>
    </row>
    <row r="21" spans="1:5" ht="12.75">
      <c r="A21" s="35" t="s">
        <v>56</v>
      </c>
      <c r="E21" s="40" t="s">
        <v>2884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2885</v>
      </c>
      <c s="35" t="s">
        <v>50</v>
      </c>
      <c s="6" t="s">
        <v>2886</v>
      </c>
      <c s="36" t="s">
        <v>110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2883</v>
      </c>
    </row>
    <row r="25" spans="1:5" ht="12.75">
      <c r="A25" s="35" t="s">
        <v>56</v>
      </c>
      <c r="E25" s="40" t="s">
        <v>2887</v>
      </c>
    </row>
    <row r="26" spans="1:5" ht="165.75">
      <c r="A26" t="s">
        <v>58</v>
      </c>
      <c r="E26" s="39" t="s">
        <v>2888</v>
      </c>
    </row>
    <row r="27" spans="1:16" ht="12.75">
      <c r="A27" t="s">
        <v>49</v>
      </c>
      <c s="34" t="s">
        <v>70</v>
      </c>
      <c s="34" t="s">
        <v>1622</v>
      </c>
      <c s="35" t="s">
        <v>50</v>
      </c>
      <c s="6" t="s">
        <v>1623</v>
      </c>
      <c s="36" t="s">
        <v>53</v>
      </c>
      <c s="37">
        <v>11.535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2883</v>
      </c>
    </row>
    <row r="29" spans="1:5" ht="12.75">
      <c r="A29" s="35" t="s">
        <v>56</v>
      </c>
      <c r="E29" s="40" t="s">
        <v>2889</v>
      </c>
    </row>
    <row r="30" spans="1:5" ht="12.75">
      <c r="A30" t="s">
        <v>58</v>
      </c>
      <c r="E30" s="39" t="s">
        <v>284</v>
      </c>
    </row>
    <row r="31" spans="1:16" ht="12.75">
      <c r="A31" t="s">
        <v>49</v>
      </c>
      <c s="34" t="s">
        <v>74</v>
      </c>
      <c s="34" t="s">
        <v>623</v>
      </c>
      <c s="35" t="s">
        <v>50</v>
      </c>
      <c s="6" t="s">
        <v>624</v>
      </c>
      <c s="36" t="s">
        <v>53</v>
      </c>
      <c s="37">
        <v>231.466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2890</v>
      </c>
    </row>
    <row r="33" spans="1:5" ht="12.75">
      <c r="A33" s="35" t="s">
        <v>56</v>
      </c>
      <c r="E33" s="40" t="s">
        <v>2891</v>
      </c>
    </row>
    <row r="34" spans="1:5" ht="12.75">
      <c r="A34" t="s">
        <v>58</v>
      </c>
      <c r="E34" s="39" t="s">
        <v>284</v>
      </c>
    </row>
    <row r="35" spans="1:16" ht="12.75">
      <c r="A35" t="s">
        <v>49</v>
      </c>
      <c s="34" t="s">
        <v>85</v>
      </c>
      <c s="34" t="s">
        <v>1284</v>
      </c>
      <c s="35" t="s">
        <v>50</v>
      </c>
      <c s="6" t="s">
        <v>1285</v>
      </c>
      <c s="36" t="s">
        <v>97</v>
      </c>
      <c s="37">
        <v>138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2883</v>
      </c>
    </row>
    <row r="37" spans="1:5" ht="12.75">
      <c r="A37" s="35" t="s">
        <v>56</v>
      </c>
      <c r="E37" s="40" t="s">
        <v>2892</v>
      </c>
    </row>
    <row r="38" spans="1:5" ht="38.25">
      <c r="A38" t="s">
        <v>58</v>
      </c>
      <c r="E38" s="39" t="s">
        <v>2893</v>
      </c>
    </row>
    <row r="39" spans="1:16" ht="12.75">
      <c r="A39" t="s">
        <v>49</v>
      </c>
      <c s="34" t="s">
        <v>90</v>
      </c>
      <c s="34" t="s">
        <v>2831</v>
      </c>
      <c s="35" t="s">
        <v>50</v>
      </c>
      <c s="6" t="s">
        <v>2832</v>
      </c>
      <c s="36" t="s">
        <v>97</v>
      </c>
      <c s="37">
        <v>138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2883</v>
      </c>
    </row>
    <row r="41" spans="1:5" ht="12.75">
      <c r="A41" s="35" t="s">
        <v>56</v>
      </c>
      <c r="E41" s="40" t="s">
        <v>2892</v>
      </c>
    </row>
    <row r="42" spans="1:5" ht="12.75">
      <c r="A42" t="s">
        <v>58</v>
      </c>
      <c r="E42" s="39" t="s">
        <v>284</v>
      </c>
    </row>
    <row r="43" spans="1:13" ht="12.75">
      <c r="A43" t="s">
        <v>46</v>
      </c>
      <c r="C43" s="31" t="s">
        <v>27</v>
      </c>
      <c r="E43" s="33" t="s">
        <v>1547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2894</v>
      </c>
      <c s="35" t="s">
        <v>50</v>
      </c>
      <c s="6" t="s">
        <v>2895</v>
      </c>
      <c s="36" t="s">
        <v>88</v>
      </c>
      <c s="37">
        <v>49.16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2883</v>
      </c>
    </row>
    <row r="46" spans="1:5" ht="12.75">
      <c r="A46" s="35" t="s">
        <v>56</v>
      </c>
      <c r="E46" s="40" t="s">
        <v>2896</v>
      </c>
    </row>
    <row r="47" spans="1:5" ht="12.75">
      <c r="A47" t="s">
        <v>58</v>
      </c>
      <c r="E47" s="39" t="s">
        <v>284</v>
      </c>
    </row>
    <row r="48" spans="1:16" ht="25.5">
      <c r="A48" t="s">
        <v>49</v>
      </c>
      <c s="34" t="s">
        <v>100</v>
      </c>
      <c s="34" t="s">
        <v>2250</v>
      </c>
      <c s="35" t="s">
        <v>50</v>
      </c>
      <c s="6" t="s">
        <v>2251</v>
      </c>
      <c s="36" t="s">
        <v>88</v>
      </c>
      <c s="37">
        <v>4.24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2883</v>
      </c>
    </row>
    <row r="50" spans="1:5" ht="12.75">
      <c r="A50" s="35" t="s">
        <v>56</v>
      </c>
      <c r="E50" s="40" t="s">
        <v>2897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2898</v>
      </c>
      <c s="35" t="s">
        <v>50</v>
      </c>
      <c s="6" t="s">
        <v>2899</v>
      </c>
      <c s="36" t="s">
        <v>53</v>
      </c>
      <c s="37">
        <v>76.581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2900</v>
      </c>
    </row>
    <row r="54" spans="1:5" ht="12.75">
      <c r="A54" s="35" t="s">
        <v>56</v>
      </c>
      <c r="E54" s="40" t="s">
        <v>2901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66</v>
      </c>
      <c r="E56" s="33" t="s">
        <v>1567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2118</v>
      </c>
      <c s="35" t="s">
        <v>5</v>
      </c>
      <c s="6" t="s">
        <v>2119</v>
      </c>
      <c s="36" t="s">
        <v>53</v>
      </c>
      <c s="37">
        <v>29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2902</v>
      </c>
    </row>
    <row r="60" spans="1:5" ht="38.25">
      <c r="A60" t="s">
        <v>58</v>
      </c>
      <c r="E60" s="39" t="s">
        <v>2121</v>
      </c>
    </row>
    <row r="61" spans="1:13" ht="12.75">
      <c r="A61" t="s">
        <v>46</v>
      </c>
      <c r="C61" s="31" t="s">
        <v>94</v>
      </c>
      <c r="E61" s="33" t="s">
        <v>1585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2201</v>
      </c>
      <c s="35" t="s">
        <v>50</v>
      </c>
      <c s="6" t="s">
        <v>2202</v>
      </c>
      <c s="36" t="s">
        <v>53</v>
      </c>
      <c s="37">
        <v>9.419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2883</v>
      </c>
    </row>
    <row r="64" spans="1:5" ht="12.75">
      <c r="A64" s="35" t="s">
        <v>56</v>
      </c>
      <c r="E64" s="40" t="s">
        <v>2903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1798</v>
      </c>
      <c s="35" t="s">
        <v>50</v>
      </c>
      <c s="6" t="s">
        <v>1799</v>
      </c>
      <c s="36" t="s">
        <v>53</v>
      </c>
      <c s="37">
        <v>1.484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2883</v>
      </c>
    </row>
    <row r="68" spans="1:5" ht="12.75">
      <c r="A68" s="35" t="s">
        <v>56</v>
      </c>
      <c r="E68" s="40" t="s">
        <v>2904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2206</v>
      </c>
      <c s="35" t="s">
        <v>50</v>
      </c>
      <c s="6" t="s">
        <v>2207</v>
      </c>
      <c s="36" t="s">
        <v>78</v>
      </c>
      <c s="37">
        <v>0.18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2905</v>
      </c>
    </row>
    <row r="72" spans="1:5" ht="12.75">
      <c r="A72" s="35" t="s">
        <v>56</v>
      </c>
      <c r="E72" s="40" t="s">
        <v>2906</v>
      </c>
    </row>
    <row r="73" spans="1:5" ht="12.75">
      <c r="A73" t="s">
        <v>58</v>
      </c>
      <c r="E7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COUNTIFS(L8:L57,"=0",A8:A57,"P")+COUNTIFS(L8:L57,"",A8:A57,"P")+SUM(Q8:Q57)</f>
      </c>
    </row>
    <row r="8" spans="1:13" ht="12.75">
      <c r="A8" t="s">
        <v>44</v>
      </c>
      <c r="C8" s="28" t="s">
        <v>2909</v>
      </c>
      <c r="E8" s="30" t="s">
        <v>2908</v>
      </c>
      <c r="J8" s="29">
        <f>0+J9+J22+J43+J56</f>
      </c>
      <c s="29">
        <f>0+K9+K22+K43+K56</f>
      </c>
      <c s="29">
        <f>0+L9+L22+L43+L56</f>
      </c>
      <c s="29">
        <f>0+M9+M22+M43+M56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2910</v>
      </c>
    </row>
    <row r="13" spans="1:5" ht="153">
      <c r="A13" t="s">
        <v>58</v>
      </c>
      <c r="E13" s="39" t="s">
        <v>2077</v>
      </c>
    </row>
    <row r="14" spans="1:16" ht="38.25">
      <c r="A14" t="s">
        <v>49</v>
      </c>
      <c s="34" t="s">
        <v>27</v>
      </c>
      <c s="34" t="s">
        <v>2879</v>
      </c>
      <c s="35" t="s">
        <v>2880</v>
      </c>
      <c s="6" t="s">
        <v>2881</v>
      </c>
      <c s="36" t="s">
        <v>78</v>
      </c>
      <c s="37">
        <v>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2882</v>
      </c>
    </row>
    <row r="17" spans="1:5" ht="153">
      <c r="A17" t="s">
        <v>58</v>
      </c>
      <c r="E17" s="39" t="s">
        <v>2077</v>
      </c>
    </row>
    <row r="18" spans="1:16" ht="38.25">
      <c r="A18" t="s">
        <v>49</v>
      </c>
      <c s="34" t="s">
        <v>26</v>
      </c>
      <c s="34" t="s">
        <v>808</v>
      </c>
      <c s="35" t="s">
        <v>809</v>
      </c>
      <c s="6" t="s">
        <v>1872</v>
      </c>
      <c s="36" t="s">
        <v>78</v>
      </c>
      <c s="37">
        <v>0.69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12.75">
      <c r="A20" s="35" t="s">
        <v>56</v>
      </c>
      <c r="E20" s="40" t="s">
        <v>2911</v>
      </c>
    </row>
    <row r="21" spans="1:5" ht="153">
      <c r="A21" t="s">
        <v>58</v>
      </c>
      <c r="E21" s="39" t="s">
        <v>2077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1614</v>
      </c>
      <c s="35" t="s">
        <v>50</v>
      </c>
      <c s="6" t="s">
        <v>1615</v>
      </c>
      <c s="36" t="s">
        <v>97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2883</v>
      </c>
    </row>
    <row r="25" spans="1:5" ht="12.75">
      <c r="A25" s="35" t="s">
        <v>56</v>
      </c>
      <c r="E25" s="40" t="s">
        <v>2912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2885</v>
      </c>
      <c s="35" t="s">
        <v>50</v>
      </c>
      <c s="6" t="s">
        <v>2886</v>
      </c>
      <c s="36" t="s">
        <v>110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2883</v>
      </c>
    </row>
    <row r="29" spans="1:5" ht="12.75">
      <c r="A29" s="35" t="s">
        <v>56</v>
      </c>
      <c r="E29" s="40" t="s">
        <v>1599</v>
      </c>
    </row>
    <row r="30" spans="1:5" ht="165.75">
      <c r="A30" t="s">
        <v>58</v>
      </c>
      <c r="E30" s="39" t="s">
        <v>2888</v>
      </c>
    </row>
    <row r="31" spans="1:16" ht="12.75">
      <c r="A31" t="s">
        <v>49</v>
      </c>
      <c s="34" t="s">
        <v>74</v>
      </c>
      <c s="34" t="s">
        <v>2913</v>
      </c>
      <c s="35" t="s">
        <v>50</v>
      </c>
      <c s="6" t="s">
        <v>2914</v>
      </c>
      <c s="36" t="s">
        <v>88</v>
      </c>
      <c s="37">
        <v>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2883</v>
      </c>
    </row>
    <row r="33" spans="1:5" ht="12.75">
      <c r="A33" s="35" t="s">
        <v>56</v>
      </c>
      <c r="E33" s="40" t="s">
        <v>2915</v>
      </c>
    </row>
    <row r="34" spans="1:5" ht="12.75">
      <c r="A34" t="s">
        <v>58</v>
      </c>
      <c r="E34" s="39" t="s">
        <v>384</v>
      </c>
    </row>
    <row r="35" spans="1:16" ht="12.75">
      <c r="A35" t="s">
        <v>49</v>
      </c>
      <c s="34" t="s">
        <v>85</v>
      </c>
      <c s="34" t="s">
        <v>2489</v>
      </c>
      <c s="35" t="s">
        <v>5</v>
      </c>
      <c s="6" t="s">
        <v>2068</v>
      </c>
      <c s="36" t="s">
        <v>53</v>
      </c>
      <c s="37">
        <v>3.75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2883</v>
      </c>
    </row>
    <row r="37" spans="1:5" ht="12.75">
      <c r="A37" s="35" t="s">
        <v>56</v>
      </c>
      <c r="E37" s="40" t="s">
        <v>2916</v>
      </c>
    </row>
    <row r="38" spans="1:5" ht="12.75">
      <c r="A38" t="s">
        <v>58</v>
      </c>
      <c r="E38" s="39" t="s">
        <v>384</v>
      </c>
    </row>
    <row r="39" spans="1:16" ht="12.75">
      <c r="A39" t="s">
        <v>49</v>
      </c>
      <c s="34" t="s">
        <v>90</v>
      </c>
      <c s="34" t="s">
        <v>63</v>
      </c>
      <c s="35" t="s">
        <v>50</v>
      </c>
      <c s="6" t="s">
        <v>64</v>
      </c>
      <c s="36" t="s">
        <v>53</v>
      </c>
      <c s="37">
        <v>4.03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2883</v>
      </c>
    </row>
    <row r="41" spans="1:5" ht="12.75">
      <c r="A41" s="35" t="s">
        <v>56</v>
      </c>
      <c r="E41" s="40" t="s">
        <v>2917</v>
      </c>
    </row>
    <row r="42" spans="1:5" ht="12.75">
      <c r="A42" t="s">
        <v>58</v>
      </c>
      <c r="E42" s="39" t="s">
        <v>384</v>
      </c>
    </row>
    <row r="43" spans="1:13" ht="12.75">
      <c r="A43" t="s">
        <v>46</v>
      </c>
      <c r="C43" s="31" t="s">
        <v>27</v>
      </c>
      <c r="E43" s="33" t="s">
        <v>1547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2894</v>
      </c>
      <c s="35" t="s">
        <v>50</v>
      </c>
      <c s="6" t="s">
        <v>2895</v>
      </c>
      <c s="36" t="s">
        <v>88</v>
      </c>
      <c s="37">
        <v>2.76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2883</v>
      </c>
    </row>
    <row r="46" spans="1:5" ht="12.75">
      <c r="A46" s="35" t="s">
        <v>56</v>
      </c>
      <c r="E46" s="40" t="s">
        <v>2918</v>
      </c>
    </row>
    <row r="47" spans="1:5" ht="12.75">
      <c r="A47" t="s">
        <v>58</v>
      </c>
      <c r="E47" s="39" t="s">
        <v>384</v>
      </c>
    </row>
    <row r="48" spans="1:16" ht="25.5">
      <c r="A48" t="s">
        <v>49</v>
      </c>
      <c s="34" t="s">
        <v>100</v>
      </c>
      <c s="34" t="s">
        <v>2250</v>
      </c>
      <c s="35" t="s">
        <v>50</v>
      </c>
      <c s="6" t="s">
        <v>2251</v>
      </c>
      <c s="36" t="s">
        <v>88</v>
      </c>
      <c s="37">
        <v>0.5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2883</v>
      </c>
    </row>
    <row r="50" spans="1:5" ht="12.75">
      <c r="A50" s="35" t="s">
        <v>56</v>
      </c>
      <c r="E50" s="40" t="s">
        <v>2919</v>
      </c>
    </row>
    <row r="51" spans="1:5" ht="12.75">
      <c r="A51" t="s">
        <v>58</v>
      </c>
      <c r="E51" s="39" t="s">
        <v>384</v>
      </c>
    </row>
    <row r="52" spans="1:16" ht="12.75">
      <c r="A52" t="s">
        <v>49</v>
      </c>
      <c s="34" t="s">
        <v>104</v>
      </c>
      <c s="34" t="s">
        <v>2898</v>
      </c>
      <c s="35" t="s">
        <v>50</v>
      </c>
      <c s="6" t="s">
        <v>2899</v>
      </c>
      <c s="36" t="s">
        <v>53</v>
      </c>
      <c s="37">
        <v>3.708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2900</v>
      </c>
    </row>
    <row r="54" spans="1:5" ht="12.75">
      <c r="A54" s="35" t="s">
        <v>56</v>
      </c>
      <c r="E54" s="40" t="s">
        <v>2920</v>
      </c>
    </row>
    <row r="55" spans="1:5" ht="12.75">
      <c r="A55" t="s">
        <v>58</v>
      </c>
      <c r="E55" s="39" t="s">
        <v>384</v>
      </c>
    </row>
    <row r="56" spans="1:13" ht="12.75">
      <c r="A56" t="s">
        <v>46</v>
      </c>
      <c r="C56" s="31" t="s">
        <v>94</v>
      </c>
      <c r="E56" s="33" t="s">
        <v>1585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2201</v>
      </c>
      <c s="35" t="s">
        <v>50</v>
      </c>
      <c s="6" t="s">
        <v>2202</v>
      </c>
      <c s="36" t="s">
        <v>53</v>
      </c>
      <c s="37">
        <v>0.31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2883</v>
      </c>
    </row>
    <row r="59" spans="1:5" ht="12.75">
      <c r="A59" s="35" t="s">
        <v>56</v>
      </c>
      <c r="E59" s="40" t="s">
        <v>2921</v>
      </c>
    </row>
    <row r="60" spans="1:5" ht="12.75">
      <c r="A60" t="s">
        <v>58</v>
      </c>
      <c r="E60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2924</v>
      </c>
      <c r="E8" s="30" t="s">
        <v>2923</v>
      </c>
      <c r="J8" s="29">
        <f>0+J9+J14+J23+J60+J81+J106+J111+J116</f>
      </c>
      <c s="29">
        <f>0+K9+K14+K23+K60+K81+K106+K111+K116</f>
      </c>
      <c s="29">
        <f>0+L9+L14+L23+L60+L81+L106+L111+L116</f>
      </c>
      <c s="29">
        <f>0+M9+M14+M23+M60+M81+M106+M111+M116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2925</v>
      </c>
      <c s="35" t="s">
        <v>27</v>
      </c>
      <c s="6" t="s">
        <v>2926</v>
      </c>
      <c s="36" t="s">
        <v>88</v>
      </c>
      <c s="37">
        <v>10.2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2927</v>
      </c>
    </row>
    <row r="13" spans="1:5" ht="255">
      <c r="A13" t="s">
        <v>58</v>
      </c>
      <c r="E13" s="39" t="s">
        <v>2928</v>
      </c>
    </row>
    <row r="14" spans="1:13" ht="12.75">
      <c r="A14" t="s">
        <v>46</v>
      </c>
      <c r="C14" s="31" t="s">
        <v>50</v>
      </c>
      <c r="E14" s="33" t="s">
        <v>1536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574</v>
      </c>
      <c s="35" t="s">
        <v>575</v>
      </c>
      <c s="6" t="s">
        <v>576</v>
      </c>
      <c s="36" t="s">
        <v>78</v>
      </c>
      <c s="37">
        <v>87.459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2929</v>
      </c>
    </row>
    <row r="18" spans="1:5" ht="153">
      <c r="A18" t="s">
        <v>58</v>
      </c>
      <c r="E18" s="39" t="s">
        <v>2077</v>
      </c>
    </row>
    <row r="19" spans="1:16" ht="38.25">
      <c r="A19" t="s">
        <v>49</v>
      </c>
      <c s="34" t="s">
        <v>26</v>
      </c>
      <c s="34" t="s">
        <v>808</v>
      </c>
      <c s="35" t="s">
        <v>809</v>
      </c>
      <c s="6" t="s">
        <v>1872</v>
      </c>
      <c s="36" t="s">
        <v>78</v>
      </c>
      <c s="37">
        <v>47.912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2930</v>
      </c>
    </row>
    <row r="22" spans="1:5" ht="153">
      <c r="A22" t="s">
        <v>58</v>
      </c>
      <c r="E22" s="39" t="s">
        <v>2077</v>
      </c>
    </row>
    <row r="23" spans="1:13" ht="12.75">
      <c r="A23" t="s">
        <v>46</v>
      </c>
      <c r="C23" s="31" t="s">
        <v>2931</v>
      </c>
      <c r="E23" s="33" t="s">
        <v>48</v>
      </c>
      <c r="J23" s="32">
        <f>0</f>
      </c>
      <c s="32">
        <f>0</f>
      </c>
      <c s="32">
        <f>0+L24+L28+L32+L36+L40+L44+L48+L52+L56</f>
      </c>
      <c s="32">
        <f>0+M24+M28+M32+M36+M40+M44+M48+M52+M56</f>
      </c>
    </row>
    <row r="24" spans="1:16" ht="12.75">
      <c r="A24" t="s">
        <v>49</v>
      </c>
      <c s="34" t="s">
        <v>66</v>
      </c>
      <c s="34" t="s">
        <v>1614</v>
      </c>
      <c s="35" t="s">
        <v>5</v>
      </c>
      <c s="6" t="s">
        <v>1615</v>
      </c>
      <c s="36" t="s">
        <v>97</v>
      </c>
      <c s="37">
        <v>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2883</v>
      </c>
    </row>
    <row r="26" spans="1:5" ht="12.75">
      <c r="A26" s="35" t="s">
        <v>56</v>
      </c>
      <c r="E26" s="40" t="s">
        <v>2932</v>
      </c>
    </row>
    <row r="27" spans="1:5" ht="12.75">
      <c r="A27" t="s">
        <v>58</v>
      </c>
      <c r="E27" s="39" t="s">
        <v>384</v>
      </c>
    </row>
    <row r="28" spans="1:16" ht="12.75">
      <c r="A28" t="s">
        <v>49</v>
      </c>
      <c s="34" t="s">
        <v>70</v>
      </c>
      <c s="34" t="s">
        <v>1727</v>
      </c>
      <c s="35" t="s">
        <v>5</v>
      </c>
      <c s="6" t="s">
        <v>1728</v>
      </c>
      <c s="36" t="s">
        <v>53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2883</v>
      </c>
    </row>
    <row r="30" spans="1:5" ht="12.75">
      <c r="A30" s="35" t="s">
        <v>56</v>
      </c>
      <c r="E30" s="40" t="s">
        <v>2933</v>
      </c>
    </row>
    <row r="31" spans="1:5" ht="12.75">
      <c r="A31" t="s">
        <v>58</v>
      </c>
      <c r="E31" s="39" t="s">
        <v>384</v>
      </c>
    </row>
    <row r="32" spans="1:16" ht="12.75">
      <c r="A32" t="s">
        <v>49</v>
      </c>
      <c s="34" t="s">
        <v>74</v>
      </c>
      <c s="34" t="s">
        <v>1539</v>
      </c>
      <c s="35" t="s">
        <v>5</v>
      </c>
      <c s="6" t="s">
        <v>1540</v>
      </c>
      <c s="36" t="s">
        <v>53</v>
      </c>
      <c s="37">
        <v>86.3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2934</v>
      </c>
    </row>
    <row r="34" spans="1:5" ht="12.75">
      <c r="A34" s="35" t="s">
        <v>56</v>
      </c>
      <c r="E34" s="40" t="s">
        <v>2935</v>
      </c>
    </row>
    <row r="35" spans="1:5" ht="12.75">
      <c r="A35" t="s">
        <v>58</v>
      </c>
      <c r="E35" s="39" t="s">
        <v>384</v>
      </c>
    </row>
    <row r="36" spans="1:16" ht="12.75">
      <c r="A36" t="s">
        <v>49</v>
      </c>
      <c s="34" t="s">
        <v>85</v>
      </c>
      <c s="34" t="s">
        <v>830</v>
      </c>
      <c s="35" t="s">
        <v>5</v>
      </c>
      <c s="6" t="s">
        <v>831</v>
      </c>
      <c s="36" t="s">
        <v>53</v>
      </c>
      <c s="37">
        <v>28.225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2936</v>
      </c>
    </row>
    <row r="38" spans="1:5" ht="12.75">
      <c r="A38" s="35" t="s">
        <v>56</v>
      </c>
      <c r="E38" s="40" t="s">
        <v>2937</v>
      </c>
    </row>
    <row r="39" spans="1:5" ht="12.75">
      <c r="A39" t="s">
        <v>58</v>
      </c>
      <c r="E39" s="39" t="s">
        <v>384</v>
      </c>
    </row>
    <row r="40" spans="1:16" ht="12.75">
      <c r="A40" t="s">
        <v>49</v>
      </c>
      <c s="34" t="s">
        <v>90</v>
      </c>
      <c s="34" t="s">
        <v>2223</v>
      </c>
      <c s="35" t="s">
        <v>5</v>
      </c>
      <c s="6" t="s">
        <v>2224</v>
      </c>
      <c s="36" t="s">
        <v>53</v>
      </c>
      <c s="37">
        <v>62.075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2938</v>
      </c>
    </row>
    <row r="42" spans="1:5" ht="12.75">
      <c r="A42" s="35" t="s">
        <v>56</v>
      </c>
      <c r="E42" s="40" t="s">
        <v>2939</v>
      </c>
    </row>
    <row r="43" spans="1:5" ht="12.75">
      <c r="A43" t="s">
        <v>58</v>
      </c>
      <c r="E43" s="39" t="s">
        <v>384</v>
      </c>
    </row>
    <row r="44" spans="1:16" ht="12.75">
      <c r="A44" t="s">
        <v>49</v>
      </c>
      <c s="34" t="s">
        <v>94</v>
      </c>
      <c s="34" t="s">
        <v>616</v>
      </c>
      <c s="35" t="s">
        <v>5</v>
      </c>
      <c s="6" t="s">
        <v>617</v>
      </c>
      <c s="36" t="s">
        <v>53</v>
      </c>
      <c s="37">
        <v>24.225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2883</v>
      </c>
    </row>
    <row r="46" spans="1:5" ht="12.75">
      <c r="A46" s="35" t="s">
        <v>56</v>
      </c>
      <c r="E46" s="40" t="s">
        <v>2940</v>
      </c>
    </row>
    <row r="47" spans="1:5" ht="12.75">
      <c r="A47" t="s">
        <v>58</v>
      </c>
      <c r="E47" s="39" t="s">
        <v>384</v>
      </c>
    </row>
    <row r="48" spans="1:16" ht="12.75">
      <c r="A48" t="s">
        <v>49</v>
      </c>
      <c s="34" t="s">
        <v>100</v>
      </c>
      <c s="34" t="s">
        <v>2941</v>
      </c>
      <c s="35" t="s">
        <v>5</v>
      </c>
      <c s="6" t="s">
        <v>2942</v>
      </c>
      <c s="36" t="s">
        <v>97</v>
      </c>
      <c s="37">
        <v>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2943</v>
      </c>
    </row>
    <row r="50" spans="1:5" ht="12.75">
      <c r="A50" s="35" t="s">
        <v>56</v>
      </c>
      <c r="E50" s="40" t="s">
        <v>2932</v>
      </c>
    </row>
    <row r="51" spans="1:5" ht="12.75">
      <c r="A51" t="s">
        <v>58</v>
      </c>
      <c r="E51" s="39" t="s">
        <v>384</v>
      </c>
    </row>
    <row r="52" spans="1:16" ht="12.75">
      <c r="A52" t="s">
        <v>49</v>
      </c>
      <c s="34" t="s">
        <v>104</v>
      </c>
      <c s="34" t="s">
        <v>1284</v>
      </c>
      <c s="35" t="s">
        <v>5</v>
      </c>
      <c s="6" t="s">
        <v>1285</v>
      </c>
      <c s="36" t="s">
        <v>97</v>
      </c>
      <c s="37">
        <v>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2883</v>
      </c>
    </row>
    <row r="54" spans="1:5" ht="12.75">
      <c r="A54" s="35" t="s">
        <v>56</v>
      </c>
      <c r="E54" s="40" t="s">
        <v>2932</v>
      </c>
    </row>
    <row r="55" spans="1:5" ht="12.75">
      <c r="A55" t="s">
        <v>58</v>
      </c>
      <c r="E55" s="39" t="s">
        <v>384</v>
      </c>
    </row>
    <row r="56" spans="1:16" ht="12.75">
      <c r="A56" t="s">
        <v>49</v>
      </c>
      <c s="34" t="s">
        <v>107</v>
      </c>
      <c s="34" t="s">
        <v>2831</v>
      </c>
      <c s="35" t="s">
        <v>5</v>
      </c>
      <c s="6" t="s">
        <v>2832</v>
      </c>
      <c s="36" t="s">
        <v>97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2883</v>
      </c>
    </row>
    <row r="58" spans="1:5" ht="12.75">
      <c r="A58" s="35" t="s">
        <v>56</v>
      </c>
      <c r="E58" s="40" t="s">
        <v>2932</v>
      </c>
    </row>
    <row r="59" spans="1:5" ht="12.75">
      <c r="A59" t="s">
        <v>58</v>
      </c>
      <c r="E59" s="39" t="s">
        <v>384</v>
      </c>
    </row>
    <row r="60" spans="1:13" ht="12.75">
      <c r="A60" t="s">
        <v>46</v>
      </c>
      <c r="C60" s="31" t="s">
        <v>27</v>
      </c>
      <c r="E60" s="33" t="s">
        <v>1547</v>
      </c>
      <c r="J60" s="32">
        <f>0</f>
      </c>
      <c s="32">
        <f>0</f>
      </c>
      <c s="32">
        <f>0+L61+L65+L69+L73+L77</f>
      </c>
      <c s="32">
        <f>0+M61+M65+M69+M73+M77</f>
      </c>
    </row>
    <row r="61" spans="1:16" ht="12.75">
      <c r="A61" t="s">
        <v>49</v>
      </c>
      <c s="34" t="s">
        <v>111</v>
      </c>
      <c s="34" t="s">
        <v>1548</v>
      </c>
      <c s="35" t="s">
        <v>5</v>
      </c>
      <c s="6" t="s">
        <v>2944</v>
      </c>
      <c s="36" t="s">
        <v>53</v>
      </c>
      <c s="37">
        <v>2.48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2883</v>
      </c>
    </row>
    <row r="63" spans="1:5" ht="12.75">
      <c r="A63" s="35" t="s">
        <v>56</v>
      </c>
      <c r="E63" s="40" t="s">
        <v>2945</v>
      </c>
    </row>
    <row r="64" spans="1:5" ht="369.75">
      <c r="A64" t="s">
        <v>58</v>
      </c>
      <c r="E64" s="39" t="s">
        <v>2101</v>
      </c>
    </row>
    <row r="65" spans="1:16" ht="12.75">
      <c r="A65" t="s">
        <v>49</v>
      </c>
      <c s="34" t="s">
        <v>115</v>
      </c>
      <c s="34" t="s">
        <v>1993</v>
      </c>
      <c s="35" t="s">
        <v>5</v>
      </c>
      <c s="6" t="s">
        <v>1994</v>
      </c>
      <c s="36" t="s">
        <v>53</v>
      </c>
      <c s="37">
        <v>5.19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2883</v>
      </c>
    </row>
    <row r="67" spans="1:5" ht="25.5">
      <c r="A67" s="35" t="s">
        <v>56</v>
      </c>
      <c r="E67" s="40" t="s">
        <v>2946</v>
      </c>
    </row>
    <row r="68" spans="1:5" ht="369.75">
      <c r="A68" t="s">
        <v>58</v>
      </c>
      <c r="E68" s="39" t="s">
        <v>2101</v>
      </c>
    </row>
    <row r="69" spans="1:16" ht="12.75">
      <c r="A69" t="s">
        <v>49</v>
      </c>
      <c s="34" t="s">
        <v>119</v>
      </c>
      <c s="34" t="s">
        <v>2947</v>
      </c>
      <c s="35" t="s">
        <v>5</v>
      </c>
      <c s="6" t="s">
        <v>2948</v>
      </c>
      <c s="36" t="s">
        <v>53</v>
      </c>
      <c s="37">
        <v>3.004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2883</v>
      </c>
    </row>
    <row r="71" spans="1:5" ht="12.75">
      <c r="A71" s="35" t="s">
        <v>56</v>
      </c>
      <c r="E71" s="40" t="s">
        <v>2949</v>
      </c>
    </row>
    <row r="72" spans="1:5" ht="369.75">
      <c r="A72" t="s">
        <v>58</v>
      </c>
      <c r="E72" s="39" t="s">
        <v>2101</v>
      </c>
    </row>
    <row r="73" spans="1:16" ht="12.75">
      <c r="A73" t="s">
        <v>49</v>
      </c>
      <c s="34" t="s">
        <v>123</v>
      </c>
      <c s="34" t="s">
        <v>2950</v>
      </c>
      <c s="35" t="s">
        <v>5</v>
      </c>
      <c s="6" t="s">
        <v>2951</v>
      </c>
      <c s="36" t="s">
        <v>78</v>
      </c>
      <c s="37">
        <v>0.09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2883</v>
      </c>
    </row>
    <row r="75" spans="1:5" ht="12.75">
      <c r="A75" s="35" t="s">
        <v>56</v>
      </c>
      <c r="E75" s="40" t="s">
        <v>2952</v>
      </c>
    </row>
    <row r="76" spans="1:5" ht="267.75">
      <c r="A76" t="s">
        <v>58</v>
      </c>
      <c r="E76" s="39" t="s">
        <v>2953</v>
      </c>
    </row>
    <row r="77" spans="1:16" ht="12.75">
      <c r="A77" t="s">
        <v>49</v>
      </c>
      <c s="34" t="s">
        <v>126</v>
      </c>
      <c s="34" t="s">
        <v>2954</v>
      </c>
      <c s="35" t="s">
        <v>50</v>
      </c>
      <c s="6" t="s">
        <v>2955</v>
      </c>
      <c s="36" t="s">
        <v>78</v>
      </c>
      <c s="37">
        <v>0.418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2883</v>
      </c>
    </row>
    <row r="79" spans="1:5" ht="12.75">
      <c r="A79" s="35" t="s">
        <v>56</v>
      </c>
      <c r="E79" s="40" t="s">
        <v>2956</v>
      </c>
    </row>
    <row r="80" spans="1:5" ht="12.75">
      <c r="A80" t="s">
        <v>58</v>
      </c>
      <c r="E80" s="39" t="s">
        <v>384</v>
      </c>
    </row>
    <row r="81" spans="1:13" ht="12.75">
      <c r="A81" t="s">
        <v>46</v>
      </c>
      <c r="C81" s="31" t="s">
        <v>66</v>
      </c>
      <c r="E81" s="33" t="s">
        <v>1567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129</v>
      </c>
      <c s="34" t="s">
        <v>1633</v>
      </c>
      <c s="35" t="s">
        <v>5</v>
      </c>
      <c s="6" t="s">
        <v>1634</v>
      </c>
      <c s="36" t="s">
        <v>53</v>
      </c>
      <c s="37">
        <v>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2883</v>
      </c>
    </row>
    <row r="84" spans="1:5" ht="25.5">
      <c r="A84" s="35" t="s">
        <v>56</v>
      </c>
      <c r="E84" s="40" t="s">
        <v>2957</v>
      </c>
    </row>
    <row r="85" spans="1:5" ht="12.75">
      <c r="A85" t="s">
        <v>58</v>
      </c>
      <c r="E85" s="39" t="s">
        <v>384</v>
      </c>
    </row>
    <row r="86" spans="1:16" ht="12.75">
      <c r="A86" t="s">
        <v>49</v>
      </c>
      <c s="34" t="s">
        <v>133</v>
      </c>
      <c s="34" t="s">
        <v>2131</v>
      </c>
      <c s="35" t="s">
        <v>5</v>
      </c>
      <c s="6" t="s">
        <v>2132</v>
      </c>
      <c s="36" t="s">
        <v>53</v>
      </c>
      <c s="37">
        <v>3.9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2883</v>
      </c>
    </row>
    <row r="88" spans="1:5" ht="12.75">
      <c r="A88" s="35" t="s">
        <v>56</v>
      </c>
      <c r="E88" s="40" t="s">
        <v>2958</v>
      </c>
    </row>
    <row r="89" spans="1:5" ht="12.75">
      <c r="A89" t="s">
        <v>58</v>
      </c>
      <c r="E89" s="39" t="s">
        <v>384</v>
      </c>
    </row>
    <row r="90" spans="1:16" ht="12.75">
      <c r="A90" t="s">
        <v>49</v>
      </c>
      <c s="34" t="s">
        <v>136</v>
      </c>
      <c s="34" t="s">
        <v>679</v>
      </c>
      <c s="35" t="s">
        <v>5</v>
      </c>
      <c s="6" t="s">
        <v>680</v>
      </c>
      <c s="36" t="s">
        <v>53</v>
      </c>
      <c s="37">
        <v>3.9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2883</v>
      </c>
    </row>
    <row r="92" spans="1:5" ht="12.75">
      <c r="A92" s="35" t="s">
        <v>56</v>
      </c>
      <c r="E92" s="40" t="s">
        <v>2959</v>
      </c>
    </row>
    <row r="93" spans="1:5" ht="12.75">
      <c r="A93" t="s">
        <v>58</v>
      </c>
      <c r="E93" s="39" t="s">
        <v>384</v>
      </c>
    </row>
    <row r="94" spans="1:16" ht="12.75">
      <c r="A94" t="s">
        <v>49</v>
      </c>
      <c s="34" t="s">
        <v>140</v>
      </c>
      <c s="34" t="s">
        <v>2118</v>
      </c>
      <c s="35" t="s">
        <v>5</v>
      </c>
      <c s="6" t="s">
        <v>2119</v>
      </c>
      <c s="36" t="s">
        <v>53</v>
      </c>
      <c s="37">
        <v>24.225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2940</v>
      </c>
    </row>
    <row r="97" spans="1:5" ht="38.25">
      <c r="A97" t="s">
        <v>58</v>
      </c>
      <c r="E97" s="39" t="s">
        <v>2121</v>
      </c>
    </row>
    <row r="98" spans="1:16" ht="12.75">
      <c r="A98" t="s">
        <v>49</v>
      </c>
      <c s="34" t="s">
        <v>144</v>
      </c>
      <c s="34" t="s">
        <v>683</v>
      </c>
      <c s="35" t="s">
        <v>5</v>
      </c>
      <c s="6" t="s">
        <v>684</v>
      </c>
      <c s="36" t="s">
        <v>53</v>
      </c>
      <c s="37">
        <v>6.955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2883</v>
      </c>
    </row>
    <row r="100" spans="1:5" ht="12.75">
      <c r="A100" s="35" t="s">
        <v>56</v>
      </c>
      <c r="E100" s="40" t="s">
        <v>2960</v>
      </c>
    </row>
    <row r="101" spans="1:5" ht="12.75">
      <c r="A101" t="s">
        <v>58</v>
      </c>
      <c r="E101" s="39" t="s">
        <v>384</v>
      </c>
    </row>
    <row r="102" spans="1:16" ht="12.75">
      <c r="A102" t="s">
        <v>49</v>
      </c>
      <c s="34" t="s">
        <v>148</v>
      </c>
      <c s="34" t="s">
        <v>2961</v>
      </c>
      <c s="35" t="s">
        <v>5</v>
      </c>
      <c s="6" t="s">
        <v>2962</v>
      </c>
      <c s="36" t="s">
        <v>53</v>
      </c>
      <c s="37">
        <v>1.05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2883</v>
      </c>
    </row>
    <row r="104" spans="1:5" ht="12.75">
      <c r="A104" s="35" t="s">
        <v>56</v>
      </c>
      <c r="E104" s="40" t="s">
        <v>2963</v>
      </c>
    </row>
    <row r="105" spans="1:5" ht="12.75">
      <c r="A105" t="s">
        <v>58</v>
      </c>
      <c r="E105" s="39" t="s">
        <v>384</v>
      </c>
    </row>
    <row r="106" spans="1:13" ht="12.75">
      <c r="A106" t="s">
        <v>46</v>
      </c>
      <c r="C106" s="31" t="s">
        <v>85</v>
      </c>
      <c r="E106" s="33" t="s">
        <v>2964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49</v>
      </c>
      <c s="34" t="s">
        <v>152</v>
      </c>
      <c s="34" t="s">
        <v>2965</v>
      </c>
      <c s="35" t="s">
        <v>5</v>
      </c>
      <c s="6" t="s">
        <v>2966</v>
      </c>
      <c s="36" t="s">
        <v>97</v>
      </c>
      <c s="37">
        <v>38.6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2883</v>
      </c>
    </row>
    <row r="109" spans="1:5" ht="12.75">
      <c r="A109" s="35" t="s">
        <v>56</v>
      </c>
      <c r="E109" s="40" t="s">
        <v>2967</v>
      </c>
    </row>
    <row r="110" spans="1:5" ht="12.75">
      <c r="A110" t="s">
        <v>58</v>
      </c>
      <c r="E110" s="39" t="s">
        <v>384</v>
      </c>
    </row>
    <row r="111" spans="1:13" ht="12.75">
      <c r="A111" t="s">
        <v>46</v>
      </c>
      <c r="C111" s="31" t="s">
        <v>90</v>
      </c>
      <c r="E111" s="33" t="s">
        <v>480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156</v>
      </c>
      <c s="34" t="s">
        <v>2968</v>
      </c>
      <c s="35" t="s">
        <v>5</v>
      </c>
      <c s="6" t="s">
        <v>2969</v>
      </c>
      <c s="36" t="s">
        <v>53</v>
      </c>
      <c s="37">
        <v>2.772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2883</v>
      </c>
    </row>
    <row r="114" spans="1:5" ht="12.75">
      <c r="A114" s="35" t="s">
        <v>56</v>
      </c>
      <c r="E114" s="40" t="s">
        <v>2970</v>
      </c>
    </row>
    <row r="115" spans="1:5" ht="369.75">
      <c r="A115" t="s">
        <v>58</v>
      </c>
      <c r="E115" s="39" t="s">
        <v>2844</v>
      </c>
    </row>
    <row r="116" spans="1:13" ht="12.75">
      <c r="A116" t="s">
        <v>46</v>
      </c>
      <c r="C116" s="31" t="s">
        <v>94</v>
      </c>
      <c r="E116" s="33" t="s">
        <v>1585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12.75">
      <c r="A117" t="s">
        <v>49</v>
      </c>
      <c s="34" t="s">
        <v>159</v>
      </c>
      <c s="34" t="s">
        <v>2971</v>
      </c>
      <c s="35" t="s">
        <v>5</v>
      </c>
      <c s="6" t="s">
        <v>2972</v>
      </c>
      <c s="36" t="s">
        <v>110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2973</v>
      </c>
    </row>
    <row r="119" spans="1:5" ht="12.75">
      <c r="A119" s="35" t="s">
        <v>56</v>
      </c>
      <c r="E119" s="40" t="s">
        <v>1603</v>
      </c>
    </row>
    <row r="120" spans="1:5" ht="25.5">
      <c r="A120" t="s">
        <v>58</v>
      </c>
      <c r="E120" s="39" t="s">
        <v>2974</v>
      </c>
    </row>
    <row r="121" spans="1:16" ht="12.75">
      <c r="A121" t="s">
        <v>49</v>
      </c>
      <c s="34" t="s">
        <v>163</v>
      </c>
      <c s="34" t="s">
        <v>2183</v>
      </c>
      <c s="35" t="s">
        <v>5</v>
      </c>
      <c s="6" t="s">
        <v>2184</v>
      </c>
      <c s="36" t="s">
        <v>97</v>
      </c>
      <c s="37">
        <v>3.4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2975</v>
      </c>
    </row>
    <row r="123" spans="1:5" ht="12.75">
      <c r="A123" s="35" t="s">
        <v>56</v>
      </c>
      <c r="E123" s="40" t="s">
        <v>2976</v>
      </c>
    </row>
    <row r="124" spans="1:5" ht="12.75">
      <c r="A124" t="s">
        <v>58</v>
      </c>
      <c r="E124" s="39" t="s">
        <v>384</v>
      </c>
    </row>
    <row r="125" spans="1:16" ht="25.5">
      <c r="A125" t="s">
        <v>49</v>
      </c>
      <c s="34" t="s">
        <v>167</v>
      </c>
      <c s="34" t="s">
        <v>2977</v>
      </c>
      <c s="35" t="s">
        <v>5</v>
      </c>
      <c s="6" t="s">
        <v>2978</v>
      </c>
      <c s="36" t="s">
        <v>88</v>
      </c>
      <c s="37">
        <v>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2883</v>
      </c>
    </row>
    <row r="127" spans="1:5" ht="12.75">
      <c r="A127" s="35" t="s">
        <v>56</v>
      </c>
      <c r="E127" s="40" t="s">
        <v>2979</v>
      </c>
    </row>
    <row r="128" spans="1:5" ht="12.75">
      <c r="A128" t="s">
        <v>58</v>
      </c>
      <c r="E128" s="39" t="s">
        <v>384</v>
      </c>
    </row>
    <row r="129" spans="1:16" ht="12.75">
      <c r="A129" t="s">
        <v>49</v>
      </c>
      <c s="34" t="s">
        <v>171</v>
      </c>
      <c s="34" t="s">
        <v>2201</v>
      </c>
      <c s="35" t="s">
        <v>5</v>
      </c>
      <c s="6" t="s">
        <v>2202</v>
      </c>
      <c s="36" t="s">
        <v>53</v>
      </c>
      <c s="37">
        <v>20.337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2883</v>
      </c>
    </row>
    <row r="131" spans="1:5" ht="38.25">
      <c r="A131" s="35" t="s">
        <v>56</v>
      </c>
      <c r="E131" s="40" t="s">
        <v>2980</v>
      </c>
    </row>
    <row r="132" spans="1:5" ht="12.75">
      <c r="A132" t="s">
        <v>58</v>
      </c>
      <c r="E132" s="39" t="s">
        <v>384</v>
      </c>
    </row>
    <row r="133" spans="1:16" ht="12.75">
      <c r="A133" t="s">
        <v>49</v>
      </c>
      <c s="34" t="s">
        <v>175</v>
      </c>
      <c s="34" t="s">
        <v>362</v>
      </c>
      <c s="35" t="s">
        <v>5</v>
      </c>
      <c s="6" t="s">
        <v>363</v>
      </c>
      <c s="36" t="s">
        <v>53</v>
      </c>
      <c s="37">
        <v>0.516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2883</v>
      </c>
    </row>
    <row r="135" spans="1:5" ht="12.75">
      <c r="A135" s="35" t="s">
        <v>56</v>
      </c>
      <c r="E135" s="40" t="s">
        <v>2981</v>
      </c>
    </row>
    <row r="136" spans="1:5" ht="12.75">
      <c r="A136" t="s">
        <v>58</v>
      </c>
      <c r="E136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2984</v>
      </c>
      <c r="E8" s="30" t="s">
        <v>2983</v>
      </c>
      <c r="J8" s="29">
        <f>0+J9+J18+J31+J40+J45+J62+J71+J76</f>
      </c>
      <c s="29">
        <f>0+K9+K18+K31+K40+K45+K62+K71+K76</f>
      </c>
      <c s="29">
        <f>0+L9+L18+L31+L40+L45+L62+L71+L76</f>
      </c>
      <c s="29">
        <f>0+M9+M18+M31+M40+M45+M62+M71+M76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29.178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2985</v>
      </c>
    </row>
    <row r="13" spans="1:5" ht="153">
      <c r="A13" t="s">
        <v>58</v>
      </c>
      <c r="E13" s="39" t="s">
        <v>2077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471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2986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1614</v>
      </c>
      <c s="35" t="s">
        <v>50</v>
      </c>
      <c s="6" t="s">
        <v>1615</v>
      </c>
      <c s="36" t="s">
        <v>97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2883</v>
      </c>
    </row>
    <row r="21" spans="1:5" ht="12.75">
      <c r="A21" s="35" t="s">
        <v>56</v>
      </c>
      <c r="E21" s="40" t="s">
        <v>2987</v>
      </c>
    </row>
    <row r="22" spans="1:5" ht="12.75">
      <c r="A22" t="s">
        <v>58</v>
      </c>
      <c r="E22" s="39" t="s">
        <v>384</v>
      </c>
    </row>
    <row r="23" spans="1:16" ht="12.75">
      <c r="A23" t="s">
        <v>49</v>
      </c>
      <c s="34" t="s">
        <v>66</v>
      </c>
      <c s="34" t="s">
        <v>1622</v>
      </c>
      <c s="35" t="s">
        <v>50</v>
      </c>
      <c s="6" t="s">
        <v>1623</v>
      </c>
      <c s="36" t="s">
        <v>53</v>
      </c>
      <c s="37">
        <v>18.236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2883</v>
      </c>
    </row>
    <row r="25" spans="1:5" ht="12.75">
      <c r="A25" s="35" t="s">
        <v>56</v>
      </c>
      <c r="E25" s="40" t="s">
        <v>2988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2989</v>
      </c>
      <c s="35" t="s">
        <v>50</v>
      </c>
      <c s="6" t="s">
        <v>2990</v>
      </c>
      <c s="36" t="s">
        <v>88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2883</v>
      </c>
    </row>
    <row r="29" spans="1:5" ht="12.75">
      <c r="A29" s="35" t="s">
        <v>56</v>
      </c>
      <c r="E29" s="40" t="s">
        <v>2991</v>
      </c>
    </row>
    <row r="30" spans="1:5" ht="12.75">
      <c r="A30" t="s">
        <v>58</v>
      </c>
      <c r="E30" s="39" t="s">
        <v>384</v>
      </c>
    </row>
    <row r="31" spans="1:13" ht="12.75">
      <c r="A31" t="s">
        <v>46</v>
      </c>
      <c r="C31" s="31" t="s">
        <v>27</v>
      </c>
      <c r="E31" s="33" t="s">
        <v>1547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2992</v>
      </c>
      <c s="35" t="s">
        <v>50</v>
      </c>
      <c s="6" t="s">
        <v>2993</v>
      </c>
      <c s="36" t="s">
        <v>88</v>
      </c>
      <c s="37">
        <v>6.4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2883</v>
      </c>
    </row>
    <row r="34" spans="1:5" ht="12.75">
      <c r="A34" s="35" t="s">
        <v>56</v>
      </c>
      <c r="E34" s="40" t="s">
        <v>2994</v>
      </c>
    </row>
    <row r="35" spans="1:5" ht="12.75">
      <c r="A35" t="s">
        <v>58</v>
      </c>
      <c r="E35" s="39" t="s">
        <v>384</v>
      </c>
    </row>
    <row r="36" spans="1:16" ht="12.75">
      <c r="A36" t="s">
        <v>49</v>
      </c>
      <c s="34" t="s">
        <v>85</v>
      </c>
      <c s="34" t="s">
        <v>1993</v>
      </c>
      <c s="35" t="s">
        <v>50</v>
      </c>
      <c s="6" t="s">
        <v>1994</v>
      </c>
      <c s="36" t="s">
        <v>53</v>
      </c>
      <c s="37">
        <v>3.56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2883</v>
      </c>
    </row>
    <row r="38" spans="1:5" ht="12.75">
      <c r="A38" s="35" t="s">
        <v>56</v>
      </c>
      <c r="E38" s="40" t="s">
        <v>2995</v>
      </c>
    </row>
    <row r="39" spans="1:5" ht="369.75">
      <c r="A39" t="s">
        <v>58</v>
      </c>
      <c r="E39" s="39" t="s">
        <v>2101</v>
      </c>
    </row>
    <row r="40" spans="1:13" ht="12.75">
      <c r="A40" t="s">
        <v>46</v>
      </c>
      <c r="C40" s="31" t="s">
        <v>26</v>
      </c>
      <c r="E40" s="33" t="s">
        <v>1555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2996</v>
      </c>
      <c s="35" t="s">
        <v>50</v>
      </c>
      <c s="6" t="s">
        <v>2997</v>
      </c>
      <c s="36" t="s">
        <v>53</v>
      </c>
      <c s="37">
        <v>2.512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2998</v>
      </c>
    </row>
    <row r="43" spans="1:5" ht="12.75">
      <c r="A43" s="35" t="s">
        <v>56</v>
      </c>
      <c r="E43" s="40" t="s">
        <v>2999</v>
      </c>
    </row>
    <row r="44" spans="1:5" ht="229.5">
      <c r="A44" t="s">
        <v>58</v>
      </c>
      <c r="E44" s="39" t="s">
        <v>3000</v>
      </c>
    </row>
    <row r="45" spans="1:13" ht="12.75">
      <c r="A45" t="s">
        <v>46</v>
      </c>
      <c r="C45" s="31" t="s">
        <v>66</v>
      </c>
      <c r="E45" s="33" t="s">
        <v>1567</v>
      </c>
      <c r="J45" s="32">
        <f>0</f>
      </c>
      <c s="32">
        <f>0</f>
      </c>
      <c s="32">
        <f>0+L46+L50+L54+L58</f>
      </c>
      <c s="32">
        <f>0+M46+M50+M54+M58</f>
      </c>
    </row>
    <row r="46" spans="1:16" ht="12.75">
      <c r="A46" t="s">
        <v>49</v>
      </c>
      <c s="34" t="s">
        <v>94</v>
      </c>
      <c s="34" t="s">
        <v>1633</v>
      </c>
      <c s="35" t="s">
        <v>50</v>
      </c>
      <c s="6" t="s">
        <v>1634</v>
      </c>
      <c s="36" t="s">
        <v>53</v>
      </c>
      <c s="37">
        <v>3.284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2883</v>
      </c>
    </row>
    <row r="48" spans="1:5" ht="12.75">
      <c r="A48" s="35" t="s">
        <v>56</v>
      </c>
      <c r="E48" s="40" t="s">
        <v>3001</v>
      </c>
    </row>
    <row r="49" spans="1:5" ht="12.75">
      <c r="A49" t="s">
        <v>58</v>
      </c>
      <c r="E49" s="39" t="s">
        <v>384</v>
      </c>
    </row>
    <row r="50" spans="1:16" ht="12.75">
      <c r="A50" t="s">
        <v>49</v>
      </c>
      <c s="34" t="s">
        <v>100</v>
      </c>
      <c s="34" t="s">
        <v>2134</v>
      </c>
      <c s="35" t="s">
        <v>50</v>
      </c>
      <c s="6" t="s">
        <v>2135</v>
      </c>
      <c s="36" t="s">
        <v>78</v>
      </c>
      <c s="37">
        <v>0.195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2883</v>
      </c>
    </row>
    <row r="52" spans="1:5" ht="12.75">
      <c r="A52" s="35" t="s">
        <v>56</v>
      </c>
      <c r="E52" s="40" t="s">
        <v>3002</v>
      </c>
    </row>
    <row r="53" spans="1:5" ht="12.75">
      <c r="A53" t="s">
        <v>58</v>
      </c>
      <c r="E53" s="39" t="s">
        <v>384</v>
      </c>
    </row>
    <row r="54" spans="1:16" ht="12.75">
      <c r="A54" t="s">
        <v>49</v>
      </c>
      <c s="34" t="s">
        <v>104</v>
      </c>
      <c s="34" t="s">
        <v>679</v>
      </c>
      <c s="35" t="s">
        <v>50</v>
      </c>
      <c s="6" t="s">
        <v>680</v>
      </c>
      <c s="36" t="s">
        <v>53</v>
      </c>
      <c s="37">
        <v>3.686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2883</v>
      </c>
    </row>
    <row r="56" spans="1:5" ht="12.75">
      <c r="A56" s="35" t="s">
        <v>56</v>
      </c>
      <c r="E56" s="40" t="s">
        <v>3003</v>
      </c>
    </row>
    <row r="57" spans="1:5" ht="12.75">
      <c r="A57" t="s">
        <v>58</v>
      </c>
      <c r="E57" s="39" t="s">
        <v>384</v>
      </c>
    </row>
    <row r="58" spans="1:16" ht="12.75">
      <c r="A58" t="s">
        <v>49</v>
      </c>
      <c s="34" t="s">
        <v>107</v>
      </c>
      <c s="34" t="s">
        <v>683</v>
      </c>
      <c s="35" t="s">
        <v>50</v>
      </c>
      <c s="6" t="s">
        <v>684</v>
      </c>
      <c s="36" t="s">
        <v>53</v>
      </c>
      <c s="37">
        <v>7.372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2883</v>
      </c>
    </row>
    <row r="60" spans="1:5" ht="12.75">
      <c r="A60" s="35" t="s">
        <v>56</v>
      </c>
      <c r="E60" s="40" t="s">
        <v>3004</v>
      </c>
    </row>
    <row r="61" spans="1:5" ht="12.75">
      <c r="A61" t="s">
        <v>58</v>
      </c>
      <c r="E61" s="39" t="s">
        <v>384</v>
      </c>
    </row>
    <row r="62" spans="1:13" ht="12.75">
      <c r="A62" t="s">
        <v>46</v>
      </c>
      <c r="C62" s="31" t="s">
        <v>74</v>
      </c>
      <c r="E62" s="33" t="s">
        <v>3005</v>
      </c>
      <c r="J62" s="32">
        <f>0</f>
      </c>
      <c s="32">
        <f>0</f>
      </c>
      <c s="32">
        <f>0+L63+L67</f>
      </c>
      <c s="32">
        <f>0+M63+M67</f>
      </c>
    </row>
    <row r="63" spans="1:16" ht="25.5">
      <c r="A63" t="s">
        <v>49</v>
      </c>
      <c s="34" t="s">
        <v>111</v>
      </c>
      <c s="34" t="s">
        <v>2383</v>
      </c>
      <c s="35" t="s">
        <v>50</v>
      </c>
      <c s="6" t="s">
        <v>2384</v>
      </c>
      <c s="36" t="s">
        <v>97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2883</v>
      </c>
    </row>
    <row r="65" spans="1:5" ht="12.75">
      <c r="A65" s="35" t="s">
        <v>56</v>
      </c>
      <c r="E65" s="40" t="s">
        <v>3006</v>
      </c>
    </row>
    <row r="66" spans="1:5" ht="12.75">
      <c r="A66" t="s">
        <v>58</v>
      </c>
      <c r="E66" s="39" t="s">
        <v>384</v>
      </c>
    </row>
    <row r="67" spans="1:16" ht="12.75">
      <c r="A67" t="s">
        <v>49</v>
      </c>
      <c s="34" t="s">
        <v>115</v>
      </c>
      <c s="34" t="s">
        <v>2855</v>
      </c>
      <c s="35" t="s">
        <v>104</v>
      </c>
      <c s="6" t="s">
        <v>2856</v>
      </c>
      <c s="36" t="s">
        <v>97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2883</v>
      </c>
    </row>
    <row r="69" spans="1:5" ht="12.75">
      <c r="A69" s="35" t="s">
        <v>56</v>
      </c>
      <c r="E69" s="40" t="s">
        <v>3006</v>
      </c>
    </row>
    <row r="70" spans="1:5" ht="12.75">
      <c r="A70" t="s">
        <v>58</v>
      </c>
      <c r="E70" s="39" t="s">
        <v>384</v>
      </c>
    </row>
    <row r="71" spans="1:13" ht="12.75">
      <c r="A71" t="s">
        <v>46</v>
      </c>
      <c r="C71" s="31" t="s">
        <v>85</v>
      </c>
      <c r="E71" s="33" t="s">
        <v>2964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119</v>
      </c>
      <c s="34" t="s">
        <v>2965</v>
      </c>
      <c s="35" t="s">
        <v>50</v>
      </c>
      <c s="6" t="s">
        <v>2966</v>
      </c>
      <c s="36" t="s">
        <v>97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2883</v>
      </c>
    </row>
    <row r="74" spans="1:5" ht="12.75">
      <c r="A74" s="35" t="s">
        <v>56</v>
      </c>
      <c r="E74" s="40" t="s">
        <v>3007</v>
      </c>
    </row>
    <row r="75" spans="1:5" ht="12.75">
      <c r="A75" t="s">
        <v>58</v>
      </c>
      <c r="E75" s="39" t="s">
        <v>384</v>
      </c>
    </row>
    <row r="76" spans="1:13" ht="12.75">
      <c r="A76" t="s">
        <v>46</v>
      </c>
      <c r="C76" s="31" t="s">
        <v>94</v>
      </c>
      <c r="E76" s="33" t="s">
        <v>1585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123</v>
      </c>
      <c s="34" t="s">
        <v>2183</v>
      </c>
      <c s="35" t="s">
        <v>50</v>
      </c>
      <c s="6" t="s">
        <v>2184</v>
      </c>
      <c s="36" t="s">
        <v>97</v>
      </c>
      <c s="37">
        <v>4.14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2975</v>
      </c>
    </row>
    <row r="79" spans="1:5" ht="12.75">
      <c r="A79" s="35" t="s">
        <v>56</v>
      </c>
      <c r="E79" s="40" t="s">
        <v>3008</v>
      </c>
    </row>
    <row r="80" spans="1:5" ht="12.75">
      <c r="A80" t="s">
        <v>58</v>
      </c>
      <c r="E80" s="39" t="s">
        <v>384</v>
      </c>
    </row>
    <row r="81" spans="1:16" ht="25.5">
      <c r="A81" t="s">
        <v>49</v>
      </c>
      <c s="34" t="s">
        <v>126</v>
      </c>
      <c s="34" t="s">
        <v>2977</v>
      </c>
      <c s="35" t="s">
        <v>50</v>
      </c>
      <c s="6" t="s">
        <v>2978</v>
      </c>
      <c s="36" t="s">
        <v>88</v>
      </c>
      <c s="37">
        <v>13.8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2883</v>
      </c>
    </row>
    <row r="83" spans="1:5" ht="12.75">
      <c r="A83" s="35" t="s">
        <v>56</v>
      </c>
      <c r="E83" s="40" t="s">
        <v>3009</v>
      </c>
    </row>
    <row r="84" spans="1:5" ht="12.75">
      <c r="A84" t="s">
        <v>58</v>
      </c>
      <c r="E84" s="39" t="s">
        <v>384</v>
      </c>
    </row>
    <row r="85" spans="1:16" ht="12.75">
      <c r="A85" t="s">
        <v>49</v>
      </c>
      <c s="34" t="s">
        <v>129</v>
      </c>
      <c s="34" t="s">
        <v>3010</v>
      </c>
      <c s="35" t="s">
        <v>50</v>
      </c>
      <c s="6" t="s">
        <v>3011</v>
      </c>
      <c s="36" t="s">
        <v>110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3012</v>
      </c>
    </row>
    <row r="87" spans="1:5" ht="12.75">
      <c r="A87" s="35" t="s">
        <v>56</v>
      </c>
      <c r="E87" s="40" t="s">
        <v>1603</v>
      </c>
    </row>
    <row r="88" spans="1:5" ht="89.25">
      <c r="A88" t="s">
        <v>58</v>
      </c>
      <c r="E88" s="39" t="s">
        <v>3013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COUNTIFS(L8:L236,"=0",A8:A236,"P")+COUNTIFS(L8:L236,"",A8:A236,"P")+SUM(Q8:Q236)</f>
      </c>
    </row>
    <row r="8" spans="1:13" ht="12.75">
      <c r="A8" t="s">
        <v>44</v>
      </c>
      <c r="C8" s="28" t="s">
        <v>367</v>
      </c>
      <c r="E8" s="30" t="s">
        <v>366</v>
      </c>
      <c r="J8" s="29">
        <f>0+J9+J14+J47+J164+J173+J186+J191</f>
      </c>
      <c s="29">
        <f>0+K9+K14+K47+K164+K173+K186+K191</f>
      </c>
      <c s="29">
        <f>0+L9+L14+L47+L164+L173+L186+L191</f>
      </c>
      <c s="29">
        <f>0+M9+M14+M47+M164+M173+M186+M191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368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6499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369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401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370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0.62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371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372</v>
      </c>
      <c s="6" t="s">
        <v>373</v>
      </c>
      <c s="36" t="s">
        <v>78</v>
      </c>
      <c s="37">
        <v>1.24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374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188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25.5">
      <c r="A37" s="35" t="s">
        <v>56</v>
      </c>
      <c r="E37" s="40" t="s">
        <v>375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376</v>
      </c>
      <c s="35" t="s">
        <v>377</v>
      </c>
      <c s="6" t="s">
        <v>378</v>
      </c>
      <c s="36" t="s">
        <v>78</v>
      </c>
      <c s="37">
        <v>260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379</v>
      </c>
    </row>
    <row r="42" spans="1:5" ht="140.25">
      <c r="A42" t="s">
        <v>58</v>
      </c>
      <c r="E42" s="39" t="s">
        <v>253</v>
      </c>
    </row>
    <row r="43" spans="1:16" ht="38.25">
      <c r="A43" t="s">
        <v>49</v>
      </c>
      <c s="34" t="s">
        <v>94</v>
      </c>
      <c s="34" t="s">
        <v>275</v>
      </c>
      <c s="35" t="s">
        <v>276</v>
      </c>
      <c s="6" t="s">
        <v>277</v>
      </c>
      <c s="36" t="s">
        <v>78</v>
      </c>
      <c s="37">
        <v>170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25.5">
      <c r="A44" s="35" t="s">
        <v>55</v>
      </c>
      <c r="E44" s="39" t="s">
        <v>80</v>
      </c>
    </row>
    <row r="45" spans="1:5" ht="25.5">
      <c r="A45" s="35" t="s">
        <v>56</v>
      </c>
      <c r="E45" s="40" t="s">
        <v>380</v>
      </c>
    </row>
    <row r="46" spans="1:5" ht="140.25">
      <c r="A46" t="s">
        <v>58</v>
      </c>
      <c r="E46" s="39" t="s">
        <v>253</v>
      </c>
    </row>
    <row r="47" spans="1:13" ht="12.75">
      <c r="A47" t="s">
        <v>46</v>
      </c>
      <c r="C47" s="31" t="s">
        <v>70</v>
      </c>
      <c r="E47" s="33" t="s">
        <v>381</v>
      </c>
      <c r="J47" s="32">
        <f>0</f>
      </c>
      <c s="32">
        <f>0</f>
      </c>
      <c s="32">
        <f>0+L48+L52+L56+L60+L64+L68+L72+L76+L80+L84+L88+L92+L96+L100+L104+L108+L112+L116+L120+L124+L128+L132+L136+L140+L144+L148+L152+L156+L160</f>
      </c>
      <c s="32">
        <f>0+M48+M52+M56+M60+M64+M68+M72+M76+M80+M84+M88+M92+M96+M100+M104+M108+M112+M116+M120+M124+M128+M132+M136+M140+M144+M148+M152+M156+M160</f>
      </c>
    </row>
    <row r="48" spans="1:16" ht="12.75">
      <c r="A48" t="s">
        <v>49</v>
      </c>
      <c s="34" t="s">
        <v>100</v>
      </c>
      <c s="34" t="s">
        <v>281</v>
      </c>
      <c s="35" t="s">
        <v>5</v>
      </c>
      <c s="6" t="s">
        <v>282</v>
      </c>
      <c s="36" t="s">
        <v>53</v>
      </c>
      <c s="37">
        <v>6326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382</v>
      </c>
    </row>
    <row r="50" spans="1:5" ht="25.5">
      <c r="A50" s="35" t="s">
        <v>56</v>
      </c>
      <c r="E50" s="40" t="s">
        <v>383</v>
      </c>
    </row>
    <row r="51" spans="1:5" ht="12.75">
      <c r="A51" t="s">
        <v>58</v>
      </c>
      <c r="E51" s="39" t="s">
        <v>384</v>
      </c>
    </row>
    <row r="52" spans="1:16" ht="12.75">
      <c r="A52" t="s">
        <v>49</v>
      </c>
      <c s="34" t="s">
        <v>104</v>
      </c>
      <c s="34" t="s">
        <v>285</v>
      </c>
      <c s="35" t="s">
        <v>5</v>
      </c>
      <c s="6" t="s">
        <v>286</v>
      </c>
      <c s="36" t="s">
        <v>53</v>
      </c>
      <c s="37">
        <v>247.5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385</v>
      </c>
    </row>
    <row r="55" spans="1:5" ht="12.75">
      <c r="A55" t="s">
        <v>58</v>
      </c>
      <c r="E55" s="39" t="s">
        <v>384</v>
      </c>
    </row>
    <row r="56" spans="1:16" ht="25.5">
      <c r="A56" t="s">
        <v>49</v>
      </c>
      <c s="34" t="s">
        <v>107</v>
      </c>
      <c s="34" t="s">
        <v>386</v>
      </c>
      <c s="35" t="s">
        <v>5</v>
      </c>
      <c s="6" t="s">
        <v>387</v>
      </c>
      <c s="36" t="s">
        <v>88</v>
      </c>
      <c s="37">
        <v>298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25.5">
      <c r="A57" s="35" t="s">
        <v>55</v>
      </c>
      <c r="E57" s="39" t="s">
        <v>388</v>
      </c>
    </row>
    <row r="58" spans="1:5" ht="25.5">
      <c r="A58" s="35" t="s">
        <v>56</v>
      </c>
      <c r="E58" s="40" t="s">
        <v>389</v>
      </c>
    </row>
    <row r="59" spans="1:5" ht="12.75">
      <c r="A59" t="s">
        <v>58</v>
      </c>
      <c r="E59" s="39" t="s">
        <v>384</v>
      </c>
    </row>
    <row r="60" spans="1:16" ht="25.5">
      <c r="A60" t="s">
        <v>49</v>
      </c>
      <c s="34" t="s">
        <v>111</v>
      </c>
      <c s="34" t="s">
        <v>390</v>
      </c>
      <c s="35" t="s">
        <v>391</v>
      </c>
      <c s="6" t="s">
        <v>392</v>
      </c>
      <c s="36" t="s">
        <v>88</v>
      </c>
      <c s="37">
        <v>599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25.5">
      <c r="A61" s="35" t="s">
        <v>55</v>
      </c>
      <c r="E61" s="39" t="s">
        <v>393</v>
      </c>
    </row>
    <row r="62" spans="1:5" ht="25.5">
      <c r="A62" s="35" t="s">
        <v>56</v>
      </c>
      <c r="E62" s="40" t="s">
        <v>394</v>
      </c>
    </row>
    <row r="63" spans="1:5" ht="12.75">
      <c r="A63" t="s">
        <v>58</v>
      </c>
      <c r="E63" s="39" t="s">
        <v>384</v>
      </c>
    </row>
    <row r="64" spans="1:16" ht="25.5">
      <c r="A64" t="s">
        <v>49</v>
      </c>
      <c s="34" t="s">
        <v>115</v>
      </c>
      <c s="34" t="s">
        <v>390</v>
      </c>
      <c s="35" t="s">
        <v>395</v>
      </c>
      <c s="6" t="s">
        <v>392</v>
      </c>
      <c s="36" t="s">
        <v>88</v>
      </c>
      <c s="37">
        <v>495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25.5">
      <c r="A65" s="35" t="s">
        <v>55</v>
      </c>
      <c r="E65" s="39" t="s">
        <v>396</v>
      </c>
    </row>
    <row r="66" spans="1:5" ht="25.5">
      <c r="A66" s="35" t="s">
        <v>56</v>
      </c>
      <c r="E66" s="40" t="s">
        <v>397</v>
      </c>
    </row>
    <row r="67" spans="1:5" ht="12.75">
      <c r="A67" t="s">
        <v>58</v>
      </c>
      <c r="E67" s="39" t="s">
        <v>384</v>
      </c>
    </row>
    <row r="68" spans="1:16" ht="12.75">
      <c r="A68" t="s">
        <v>49</v>
      </c>
      <c s="34" t="s">
        <v>119</v>
      </c>
      <c s="34" t="s">
        <v>398</v>
      </c>
      <c s="35" t="s">
        <v>5</v>
      </c>
      <c s="6" t="s">
        <v>399</v>
      </c>
      <c s="36" t="s">
        <v>110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400</v>
      </c>
    </row>
    <row r="71" spans="1:5" ht="12.75">
      <c r="A71" t="s">
        <v>58</v>
      </c>
      <c r="E71" s="39" t="s">
        <v>384</v>
      </c>
    </row>
    <row r="72" spans="1:16" ht="12.75">
      <c r="A72" t="s">
        <v>49</v>
      </c>
      <c s="34" t="s">
        <v>123</v>
      </c>
      <c s="34" t="s">
        <v>401</v>
      </c>
      <c s="35" t="s">
        <v>5</v>
      </c>
      <c s="6" t="s">
        <v>402</v>
      </c>
      <c s="36" t="s">
        <v>110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403</v>
      </c>
    </row>
    <row r="75" spans="1:5" ht="12.75">
      <c r="A75" t="s">
        <v>58</v>
      </c>
      <c r="E75" s="39" t="s">
        <v>384</v>
      </c>
    </row>
    <row r="76" spans="1:16" ht="12.75">
      <c r="A76" t="s">
        <v>49</v>
      </c>
      <c s="34" t="s">
        <v>126</v>
      </c>
      <c s="34" t="s">
        <v>404</v>
      </c>
      <c s="35" t="s">
        <v>5</v>
      </c>
      <c s="6" t="s">
        <v>405</v>
      </c>
      <c s="36" t="s">
        <v>110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406</v>
      </c>
    </row>
    <row r="79" spans="1:5" ht="12.75">
      <c r="A79" t="s">
        <v>58</v>
      </c>
      <c r="E79" s="39" t="s">
        <v>384</v>
      </c>
    </row>
    <row r="80" spans="1:16" ht="12.75">
      <c r="A80" t="s">
        <v>49</v>
      </c>
      <c s="34" t="s">
        <v>129</v>
      </c>
      <c s="34" t="s">
        <v>407</v>
      </c>
      <c s="35" t="s">
        <v>5</v>
      </c>
      <c s="6" t="s">
        <v>408</v>
      </c>
      <c s="36" t="s">
        <v>409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51">
      <c r="A82" s="35" t="s">
        <v>56</v>
      </c>
      <c r="E82" s="40" t="s">
        <v>410</v>
      </c>
    </row>
    <row r="83" spans="1:5" ht="12.75">
      <c r="A83" t="s">
        <v>58</v>
      </c>
      <c r="E83" s="39" t="s">
        <v>384</v>
      </c>
    </row>
    <row r="84" spans="1:16" ht="25.5">
      <c r="A84" t="s">
        <v>49</v>
      </c>
      <c s="34" t="s">
        <v>133</v>
      </c>
      <c s="34" t="s">
        <v>411</v>
      </c>
      <c s="35" t="s">
        <v>5</v>
      </c>
      <c s="6" t="s">
        <v>412</v>
      </c>
      <c s="36" t="s">
        <v>245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413</v>
      </c>
    </row>
    <row r="87" spans="1:5" ht="12.75">
      <c r="A87" t="s">
        <v>58</v>
      </c>
      <c r="E87" s="39" t="s">
        <v>384</v>
      </c>
    </row>
    <row r="88" spans="1:16" ht="25.5">
      <c r="A88" t="s">
        <v>49</v>
      </c>
      <c s="34" t="s">
        <v>136</v>
      </c>
      <c s="34" t="s">
        <v>414</v>
      </c>
      <c s="35" t="s">
        <v>5</v>
      </c>
      <c s="6" t="s">
        <v>415</v>
      </c>
      <c s="36" t="s">
        <v>245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416</v>
      </c>
    </row>
    <row r="91" spans="1:5" ht="12.75">
      <c r="A91" t="s">
        <v>58</v>
      </c>
      <c r="E91" s="39" t="s">
        <v>384</v>
      </c>
    </row>
    <row r="92" spans="1:16" ht="25.5">
      <c r="A92" t="s">
        <v>49</v>
      </c>
      <c s="34" t="s">
        <v>140</v>
      </c>
      <c s="34" t="s">
        <v>417</v>
      </c>
      <c s="35" t="s">
        <v>5</v>
      </c>
      <c s="6" t="s">
        <v>418</v>
      </c>
      <c s="36" t="s">
        <v>245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419</v>
      </c>
    </row>
    <row r="95" spans="1:5" ht="12.75">
      <c r="A95" t="s">
        <v>58</v>
      </c>
      <c r="E95" s="39" t="s">
        <v>384</v>
      </c>
    </row>
    <row r="96" spans="1:16" ht="25.5">
      <c r="A96" t="s">
        <v>49</v>
      </c>
      <c s="34" t="s">
        <v>144</v>
      </c>
      <c s="34" t="s">
        <v>420</v>
      </c>
      <c s="35" t="s">
        <v>5</v>
      </c>
      <c s="6" t="s">
        <v>421</v>
      </c>
      <c s="36" t="s">
        <v>409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422</v>
      </c>
    </row>
    <row r="99" spans="1:5" ht="12.75">
      <c r="A99" t="s">
        <v>58</v>
      </c>
      <c r="E99" s="39" t="s">
        <v>384</v>
      </c>
    </row>
    <row r="100" spans="1:16" ht="25.5">
      <c r="A100" t="s">
        <v>49</v>
      </c>
      <c s="34" t="s">
        <v>148</v>
      </c>
      <c s="34" t="s">
        <v>423</v>
      </c>
      <c s="35" t="s">
        <v>5</v>
      </c>
      <c s="6" t="s">
        <v>424</v>
      </c>
      <c s="36" t="s">
        <v>409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416</v>
      </c>
    </row>
    <row r="103" spans="1:5" ht="12.75">
      <c r="A103" t="s">
        <v>58</v>
      </c>
      <c r="E103" s="39" t="s">
        <v>384</v>
      </c>
    </row>
    <row r="104" spans="1:16" ht="25.5">
      <c r="A104" t="s">
        <v>49</v>
      </c>
      <c s="34" t="s">
        <v>152</v>
      </c>
      <c s="34" t="s">
        <v>425</v>
      </c>
      <c s="35" t="s">
        <v>5</v>
      </c>
      <c s="6" t="s">
        <v>426</v>
      </c>
      <c s="36" t="s">
        <v>409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427</v>
      </c>
    </row>
    <row r="107" spans="1:5" ht="12.75">
      <c r="A107" t="s">
        <v>58</v>
      </c>
      <c r="E107" s="39" t="s">
        <v>384</v>
      </c>
    </row>
    <row r="108" spans="1:16" ht="25.5">
      <c r="A108" t="s">
        <v>49</v>
      </c>
      <c s="34" t="s">
        <v>156</v>
      </c>
      <c s="34" t="s">
        <v>428</v>
      </c>
      <c s="35" t="s">
        <v>5</v>
      </c>
      <c s="6" t="s">
        <v>429</v>
      </c>
      <c s="36" t="s">
        <v>110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430</v>
      </c>
    </row>
    <row r="111" spans="1:5" ht="12.75">
      <c r="A111" t="s">
        <v>58</v>
      </c>
      <c r="E111" s="39" t="s">
        <v>384</v>
      </c>
    </row>
    <row r="112" spans="1:16" ht="12.75">
      <c r="A112" t="s">
        <v>49</v>
      </c>
      <c s="34" t="s">
        <v>159</v>
      </c>
      <c s="34" t="s">
        <v>431</v>
      </c>
      <c s="35" t="s">
        <v>5</v>
      </c>
      <c s="6" t="s">
        <v>432</v>
      </c>
      <c s="36" t="s">
        <v>110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433</v>
      </c>
    </row>
    <row r="115" spans="1:5" ht="12.75">
      <c r="A115" t="s">
        <v>58</v>
      </c>
      <c r="E115" s="39" t="s">
        <v>384</v>
      </c>
    </row>
    <row r="116" spans="1:16" ht="25.5">
      <c r="A116" t="s">
        <v>49</v>
      </c>
      <c s="34" t="s">
        <v>163</v>
      </c>
      <c s="34" t="s">
        <v>434</v>
      </c>
      <c s="35" t="s">
        <v>5</v>
      </c>
      <c s="6" t="s">
        <v>435</v>
      </c>
      <c s="36" t="s">
        <v>110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436</v>
      </c>
    </row>
    <row r="119" spans="1:5" ht="12.75">
      <c r="A119" t="s">
        <v>58</v>
      </c>
      <c r="E119" s="39" t="s">
        <v>384</v>
      </c>
    </row>
    <row r="120" spans="1:16" ht="25.5">
      <c r="A120" t="s">
        <v>49</v>
      </c>
      <c s="34" t="s">
        <v>167</v>
      </c>
      <c s="34" t="s">
        <v>437</v>
      </c>
      <c s="35" t="s">
        <v>5</v>
      </c>
      <c s="6" t="s">
        <v>438</v>
      </c>
      <c s="36" t="s">
        <v>88</v>
      </c>
      <c s="37">
        <v>80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439</v>
      </c>
    </row>
    <row r="123" spans="1:5" ht="12.75">
      <c r="A123" t="s">
        <v>58</v>
      </c>
      <c r="E123" s="39" t="s">
        <v>384</v>
      </c>
    </row>
    <row r="124" spans="1:16" ht="25.5">
      <c r="A124" t="s">
        <v>49</v>
      </c>
      <c s="34" t="s">
        <v>171</v>
      </c>
      <c s="34" t="s">
        <v>305</v>
      </c>
      <c s="35" t="s">
        <v>5</v>
      </c>
      <c s="6" t="s">
        <v>306</v>
      </c>
      <c s="36" t="s">
        <v>88</v>
      </c>
      <c s="37">
        <v>495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440</v>
      </c>
    </row>
    <row r="127" spans="1:5" ht="12.75">
      <c r="A127" t="s">
        <v>58</v>
      </c>
      <c r="E127" s="39" t="s">
        <v>384</v>
      </c>
    </row>
    <row r="128" spans="1:16" ht="12.75">
      <c r="A128" t="s">
        <v>49</v>
      </c>
      <c s="34" t="s">
        <v>175</v>
      </c>
      <c s="34" t="s">
        <v>441</v>
      </c>
      <c s="35" t="s">
        <v>5</v>
      </c>
      <c s="6" t="s">
        <v>442</v>
      </c>
      <c s="36" t="s">
        <v>110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443</v>
      </c>
    </row>
    <row r="131" spans="1:5" ht="12.75">
      <c r="A131" t="s">
        <v>58</v>
      </c>
      <c r="E131" s="39" t="s">
        <v>384</v>
      </c>
    </row>
    <row r="132" spans="1:16" ht="12.75">
      <c r="A132" t="s">
        <v>49</v>
      </c>
      <c s="34" t="s">
        <v>179</v>
      </c>
      <c s="34" t="s">
        <v>315</v>
      </c>
      <c s="35" t="s">
        <v>5</v>
      </c>
      <c s="6" t="s">
        <v>316</v>
      </c>
      <c s="36" t="s">
        <v>110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444</v>
      </c>
    </row>
    <row r="135" spans="1:5" ht="12.75">
      <c r="A135" t="s">
        <v>58</v>
      </c>
      <c r="E135" s="39" t="s">
        <v>384</v>
      </c>
    </row>
    <row r="136" spans="1:16" ht="12.75">
      <c r="A136" t="s">
        <v>49</v>
      </c>
      <c s="34" t="s">
        <v>183</v>
      </c>
      <c s="34" t="s">
        <v>318</v>
      </c>
      <c s="35" t="s">
        <v>5</v>
      </c>
      <c s="6" t="s">
        <v>319</v>
      </c>
      <c s="36" t="s">
        <v>110</v>
      </c>
      <c s="37">
        <v>226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38.25">
      <c r="A138" s="35" t="s">
        <v>56</v>
      </c>
      <c r="E138" s="40" t="s">
        <v>445</v>
      </c>
    </row>
    <row r="139" spans="1:5" ht="12.75">
      <c r="A139" t="s">
        <v>58</v>
      </c>
      <c r="E139" s="39" t="s">
        <v>384</v>
      </c>
    </row>
    <row r="140" spans="1:16" ht="12.75">
      <c r="A140" t="s">
        <v>49</v>
      </c>
      <c s="34" t="s">
        <v>186</v>
      </c>
      <c s="34" t="s">
        <v>446</v>
      </c>
      <c s="35" t="s">
        <v>5</v>
      </c>
      <c s="6" t="s">
        <v>447</v>
      </c>
      <c s="36" t="s">
        <v>110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448</v>
      </c>
    </row>
    <row r="142" spans="1:5" ht="25.5">
      <c r="A142" s="35" t="s">
        <v>56</v>
      </c>
      <c r="E142" s="40" t="s">
        <v>449</v>
      </c>
    </row>
    <row r="143" spans="1:5" ht="12.75">
      <c r="A143" t="s">
        <v>58</v>
      </c>
      <c r="E143" s="39" t="s">
        <v>384</v>
      </c>
    </row>
    <row r="144" spans="1:16" ht="12.75">
      <c r="A144" t="s">
        <v>49</v>
      </c>
      <c s="34" t="s">
        <v>189</v>
      </c>
      <c s="34" t="s">
        <v>321</v>
      </c>
      <c s="35" t="s">
        <v>5</v>
      </c>
      <c s="6" t="s">
        <v>322</v>
      </c>
      <c s="36" t="s">
        <v>88</v>
      </c>
      <c s="37">
        <v>1950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450</v>
      </c>
    </row>
    <row r="147" spans="1:5" ht="12.75">
      <c r="A147" t="s">
        <v>58</v>
      </c>
      <c r="E147" s="39" t="s">
        <v>384</v>
      </c>
    </row>
    <row r="148" spans="1:16" ht="12.75">
      <c r="A148" t="s">
        <v>49</v>
      </c>
      <c s="34" t="s">
        <v>192</v>
      </c>
      <c s="34" t="s">
        <v>451</v>
      </c>
      <c s="35" t="s">
        <v>5</v>
      </c>
      <c s="6" t="s">
        <v>452</v>
      </c>
      <c s="36" t="s">
        <v>110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453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195</v>
      </c>
      <c s="34" t="s">
        <v>454</v>
      </c>
      <c s="35" t="s">
        <v>5</v>
      </c>
      <c s="6" t="s">
        <v>455</v>
      </c>
      <c s="36" t="s">
        <v>110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453</v>
      </c>
    </row>
    <row r="155" spans="1:5" ht="12.75">
      <c r="A155" t="s">
        <v>58</v>
      </c>
      <c r="E155" s="39" t="s">
        <v>284</v>
      </c>
    </row>
    <row r="156" spans="1:16" ht="25.5">
      <c r="A156" t="s">
        <v>49</v>
      </c>
      <c s="34" t="s">
        <v>200</v>
      </c>
      <c s="34" t="s">
        <v>456</v>
      </c>
      <c s="35" t="s">
        <v>5</v>
      </c>
      <c s="6" t="s">
        <v>457</v>
      </c>
      <c s="36" t="s">
        <v>88</v>
      </c>
      <c s="37">
        <v>58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79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458</v>
      </c>
    </row>
    <row r="159" spans="1:5" ht="331.5">
      <c r="A159" t="s">
        <v>58</v>
      </c>
      <c r="E159" s="39" t="s">
        <v>459</v>
      </c>
    </row>
    <row r="160" spans="1:16" ht="25.5">
      <c r="A160" t="s">
        <v>49</v>
      </c>
      <c s="34" t="s">
        <v>204</v>
      </c>
      <c s="34" t="s">
        <v>460</v>
      </c>
      <c s="35" t="s">
        <v>5</v>
      </c>
      <c s="6" t="s">
        <v>461</v>
      </c>
      <c s="36" t="s">
        <v>88</v>
      </c>
      <c s="37">
        <v>62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79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462</v>
      </c>
    </row>
    <row r="163" spans="1:5" ht="318.75">
      <c r="A163" t="s">
        <v>58</v>
      </c>
      <c r="E163" s="39" t="s">
        <v>463</v>
      </c>
    </row>
    <row r="164" spans="1:13" ht="12.75">
      <c r="A164" t="s">
        <v>46</v>
      </c>
      <c r="C164" s="31" t="s">
        <v>303</v>
      </c>
      <c r="E164" s="33" t="s">
        <v>304</v>
      </c>
      <c r="J164" s="32">
        <f>0</f>
      </c>
      <c s="32">
        <f>0</f>
      </c>
      <c s="32">
        <f>0+L165+L169</f>
      </c>
      <c s="32">
        <f>0+M165+M169</f>
      </c>
    </row>
    <row r="165" spans="1:16" ht="25.5">
      <c r="A165" t="s">
        <v>49</v>
      </c>
      <c s="34" t="s">
        <v>207</v>
      </c>
      <c s="34" t="s">
        <v>308</v>
      </c>
      <c s="35" t="s">
        <v>5</v>
      </c>
      <c s="6" t="s">
        <v>309</v>
      </c>
      <c s="36" t="s">
        <v>88</v>
      </c>
      <c s="37">
        <v>1600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51">
      <c r="A166" s="35" t="s">
        <v>55</v>
      </c>
      <c r="E166" s="39" t="s">
        <v>310</v>
      </c>
    </row>
    <row r="167" spans="1:5" ht="25.5">
      <c r="A167" s="35" t="s">
        <v>56</v>
      </c>
      <c r="E167" s="40" t="s">
        <v>464</v>
      </c>
    </row>
    <row r="168" spans="1:5" ht="12.75">
      <c r="A168" t="s">
        <v>58</v>
      </c>
      <c r="E168" s="39" t="s">
        <v>384</v>
      </c>
    </row>
    <row r="169" spans="1:16" ht="25.5">
      <c r="A169" t="s">
        <v>49</v>
      </c>
      <c s="34" t="s">
        <v>211</v>
      </c>
      <c s="34" t="s">
        <v>465</v>
      </c>
      <c s="35" t="s">
        <v>5</v>
      </c>
      <c s="6" t="s">
        <v>466</v>
      </c>
      <c s="36" t="s">
        <v>88</v>
      </c>
      <c s="37">
        <v>446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51">
      <c r="A170" s="35" t="s">
        <v>55</v>
      </c>
      <c r="E170" s="39" t="s">
        <v>310</v>
      </c>
    </row>
    <row r="171" spans="1:5" ht="25.5">
      <c r="A171" s="35" t="s">
        <v>56</v>
      </c>
      <c r="E171" s="40" t="s">
        <v>467</v>
      </c>
    </row>
    <row r="172" spans="1:5" ht="12.75">
      <c r="A172" t="s">
        <v>58</v>
      </c>
      <c r="E172" s="39" t="s">
        <v>384</v>
      </c>
    </row>
    <row r="173" spans="1:13" ht="12.75">
      <c r="A173" t="s">
        <v>46</v>
      </c>
      <c r="C173" s="31" t="s">
        <v>85</v>
      </c>
      <c r="E173" s="33" t="s">
        <v>468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49</v>
      </c>
      <c s="34" t="s">
        <v>215</v>
      </c>
      <c s="34" t="s">
        <v>469</v>
      </c>
      <c s="35" t="s">
        <v>5</v>
      </c>
      <c s="6" t="s">
        <v>470</v>
      </c>
      <c s="36" t="s">
        <v>88</v>
      </c>
      <c s="37">
        <v>939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471</v>
      </c>
    </row>
    <row r="176" spans="1:5" ht="25.5">
      <c r="A176" s="35" t="s">
        <v>56</v>
      </c>
      <c r="E176" s="40" t="s">
        <v>472</v>
      </c>
    </row>
    <row r="177" spans="1:5" ht="12.75">
      <c r="A177" t="s">
        <v>58</v>
      </c>
      <c r="E177" s="39" t="s">
        <v>384</v>
      </c>
    </row>
    <row r="178" spans="1:16" ht="12.75">
      <c r="A178" t="s">
        <v>49</v>
      </c>
      <c s="34" t="s">
        <v>219</v>
      </c>
      <c s="34" t="s">
        <v>473</v>
      </c>
      <c s="35" t="s">
        <v>5</v>
      </c>
      <c s="6" t="s">
        <v>474</v>
      </c>
      <c s="36" t="s">
        <v>88</v>
      </c>
      <c s="37">
        <v>610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79</v>
      </c>
      <c>
        <f>(M178*21)/100</f>
      </c>
      <c t="s">
        <v>27</v>
      </c>
    </row>
    <row r="179" spans="1:5" ht="12.75">
      <c r="A179" s="35" t="s">
        <v>55</v>
      </c>
      <c r="E179" s="39" t="s">
        <v>475</v>
      </c>
    </row>
    <row r="180" spans="1:5" ht="25.5">
      <c r="A180" s="35" t="s">
        <v>56</v>
      </c>
      <c r="E180" s="40" t="s">
        <v>476</v>
      </c>
    </row>
    <row r="181" spans="1:5" ht="12.75">
      <c r="A181" t="s">
        <v>58</v>
      </c>
      <c r="E181" s="39" t="s">
        <v>384</v>
      </c>
    </row>
    <row r="182" spans="1:16" ht="12.75">
      <c r="A182" t="s">
        <v>49</v>
      </c>
      <c s="34" t="s">
        <v>223</v>
      </c>
      <c s="34" t="s">
        <v>477</v>
      </c>
      <c s="35" t="s">
        <v>5</v>
      </c>
      <c s="6" t="s">
        <v>478</v>
      </c>
      <c s="36" t="s">
        <v>88</v>
      </c>
      <c s="37">
        <v>1215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79</v>
      </c>
      <c>
        <f>(M182*21)/100</f>
      </c>
      <c t="s">
        <v>27</v>
      </c>
    </row>
    <row r="183" spans="1:5" ht="12.75">
      <c r="A183" s="35" t="s">
        <v>55</v>
      </c>
      <c r="E183" s="39" t="s">
        <v>475</v>
      </c>
    </row>
    <row r="184" spans="1:5" ht="25.5">
      <c r="A184" s="35" t="s">
        <v>56</v>
      </c>
      <c r="E184" s="40" t="s">
        <v>479</v>
      </c>
    </row>
    <row r="185" spans="1:5" ht="12.75">
      <c r="A185" t="s">
        <v>58</v>
      </c>
      <c r="E185" s="39" t="s">
        <v>384</v>
      </c>
    </row>
    <row r="186" spans="1:13" ht="12.75">
      <c r="A186" t="s">
        <v>46</v>
      </c>
      <c r="C186" s="31" t="s">
        <v>90</v>
      </c>
      <c r="E186" s="33" t="s">
        <v>480</v>
      </c>
      <c r="J186" s="32">
        <f>0</f>
      </c>
      <c s="32">
        <f>0</f>
      </c>
      <c s="32">
        <f>0+L187</f>
      </c>
      <c s="32">
        <f>0+M187</f>
      </c>
    </row>
    <row r="187" spans="1:16" ht="12.75">
      <c r="A187" t="s">
        <v>49</v>
      </c>
      <c s="34" t="s">
        <v>227</v>
      </c>
      <c s="34" t="s">
        <v>481</v>
      </c>
      <c s="35" t="s">
        <v>5</v>
      </c>
      <c s="6" t="s">
        <v>482</v>
      </c>
      <c s="36" t="s">
        <v>53</v>
      </c>
      <c s="37">
        <v>39.3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25.5">
      <c r="A189" s="35" t="s">
        <v>56</v>
      </c>
      <c r="E189" s="40" t="s">
        <v>483</v>
      </c>
    </row>
    <row r="190" spans="1:5" ht="12.75">
      <c r="A190" t="s">
        <v>58</v>
      </c>
      <c r="E190" s="39" t="s">
        <v>384</v>
      </c>
    </row>
    <row r="191" spans="1:13" ht="12.75">
      <c r="A191" t="s">
        <v>46</v>
      </c>
      <c r="C191" s="31" t="s">
        <v>94</v>
      </c>
      <c r="E191" s="33" t="s">
        <v>484</v>
      </c>
      <c r="J191" s="32">
        <f>0</f>
      </c>
      <c s="32">
        <f>0</f>
      </c>
      <c s="32">
        <f>0+L192+L196+L200+L204+L208+L212+L216+L220+L224+L228+L232+L236</f>
      </c>
      <c s="32">
        <f>0+M192+M196+M200+M204+M208+M212+M216+M220+M224+M228+M232+M236</f>
      </c>
    </row>
    <row r="192" spans="1:16" ht="12.75">
      <c r="A192" t="s">
        <v>49</v>
      </c>
      <c s="34" t="s">
        <v>230</v>
      </c>
      <c s="34" t="s">
        <v>338</v>
      </c>
      <c s="35" t="s">
        <v>5</v>
      </c>
      <c s="6" t="s">
        <v>339</v>
      </c>
      <c s="36" t="s">
        <v>88</v>
      </c>
      <c s="37">
        <v>14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485</v>
      </c>
    </row>
    <row r="195" spans="1:5" ht="12.75">
      <c r="A195" t="s">
        <v>58</v>
      </c>
      <c r="E195" s="39" t="s">
        <v>384</v>
      </c>
    </row>
    <row r="196" spans="1:16" ht="12.75">
      <c r="A196" t="s">
        <v>49</v>
      </c>
      <c s="34" t="s">
        <v>233</v>
      </c>
      <c s="34" t="s">
        <v>486</v>
      </c>
      <c s="35" t="s">
        <v>5</v>
      </c>
      <c s="6" t="s">
        <v>487</v>
      </c>
      <c s="36" t="s">
        <v>110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488</v>
      </c>
    </row>
    <row r="198" spans="1:5" ht="25.5">
      <c r="A198" s="35" t="s">
        <v>56</v>
      </c>
      <c r="E198" s="40" t="s">
        <v>489</v>
      </c>
    </row>
    <row r="199" spans="1:5" ht="12.75">
      <c r="A199" t="s">
        <v>58</v>
      </c>
      <c r="E199" s="39" t="s">
        <v>384</v>
      </c>
    </row>
    <row r="200" spans="1:16" ht="12.75">
      <c r="A200" t="s">
        <v>49</v>
      </c>
      <c s="34" t="s">
        <v>490</v>
      </c>
      <c s="34" t="s">
        <v>491</v>
      </c>
      <c s="35" t="s">
        <v>5</v>
      </c>
      <c s="6" t="s">
        <v>492</v>
      </c>
      <c s="36" t="s">
        <v>110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493</v>
      </c>
    </row>
    <row r="202" spans="1:5" ht="25.5">
      <c r="A202" s="35" t="s">
        <v>56</v>
      </c>
      <c r="E202" s="40" t="s">
        <v>489</v>
      </c>
    </row>
    <row r="203" spans="1:5" ht="12.75">
      <c r="A203" t="s">
        <v>58</v>
      </c>
      <c r="E203" s="39" t="s">
        <v>384</v>
      </c>
    </row>
    <row r="204" spans="1:16" ht="12.75">
      <c r="A204" t="s">
        <v>49</v>
      </c>
      <c s="34" t="s">
        <v>494</v>
      </c>
      <c s="34" t="s">
        <v>495</v>
      </c>
      <c s="35" t="s">
        <v>5</v>
      </c>
      <c s="6" t="s">
        <v>496</v>
      </c>
      <c s="36" t="s">
        <v>110</v>
      </c>
      <c s="37">
        <v>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433</v>
      </c>
    </row>
    <row r="207" spans="1:5" ht="12.75">
      <c r="A207" t="s">
        <v>58</v>
      </c>
      <c r="E207" s="39" t="s">
        <v>384</v>
      </c>
    </row>
    <row r="208" spans="1:16" ht="12.75">
      <c r="A208" t="s">
        <v>49</v>
      </c>
      <c s="34" t="s">
        <v>497</v>
      </c>
      <c s="34" t="s">
        <v>498</v>
      </c>
      <c s="35" t="s">
        <v>5</v>
      </c>
      <c s="6" t="s">
        <v>499</v>
      </c>
      <c s="36" t="s">
        <v>97</v>
      </c>
      <c s="37">
        <v>3711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500</v>
      </c>
    </row>
    <row r="210" spans="1:5" ht="25.5">
      <c r="A210" s="35" t="s">
        <v>56</v>
      </c>
      <c r="E210" s="40" t="s">
        <v>501</v>
      </c>
    </row>
    <row r="211" spans="1:5" ht="12.75">
      <c r="A211" t="s">
        <v>58</v>
      </c>
      <c r="E211" s="39" t="s">
        <v>384</v>
      </c>
    </row>
    <row r="212" spans="1:16" ht="12.75">
      <c r="A212" t="s">
        <v>49</v>
      </c>
      <c s="34" t="s">
        <v>502</v>
      </c>
      <c s="34" t="s">
        <v>343</v>
      </c>
      <c s="35" t="s">
        <v>5</v>
      </c>
      <c s="6" t="s">
        <v>344</v>
      </c>
      <c s="36" t="s">
        <v>53</v>
      </c>
      <c s="37">
        <v>4224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503</v>
      </c>
    </row>
    <row r="215" spans="1:5" ht="12.75">
      <c r="A215" t="s">
        <v>58</v>
      </c>
      <c r="E215" s="39" t="s">
        <v>384</v>
      </c>
    </row>
    <row r="216" spans="1:16" ht="25.5">
      <c r="A216" t="s">
        <v>49</v>
      </c>
      <c s="34" t="s">
        <v>279</v>
      </c>
      <c s="34" t="s">
        <v>346</v>
      </c>
      <c s="35" t="s">
        <v>5</v>
      </c>
      <c s="6" t="s">
        <v>347</v>
      </c>
      <c s="36" t="s">
        <v>61</v>
      </c>
      <c s="37">
        <v>21120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504</v>
      </c>
    </row>
    <row r="219" spans="1:5" ht="12.75">
      <c r="A219" t="s">
        <v>58</v>
      </c>
      <c r="E219" s="39" t="s">
        <v>384</v>
      </c>
    </row>
    <row r="220" spans="1:16" ht="25.5">
      <c r="A220" t="s">
        <v>49</v>
      </c>
      <c s="34" t="s">
        <v>291</v>
      </c>
      <c s="34" t="s">
        <v>349</v>
      </c>
      <c s="35" t="s">
        <v>5</v>
      </c>
      <c s="6" t="s">
        <v>350</v>
      </c>
      <c s="36" t="s">
        <v>88</v>
      </c>
      <c s="37">
        <v>1510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505</v>
      </c>
    </row>
    <row r="223" spans="1:5" ht="12.75">
      <c r="A223" t="s">
        <v>58</v>
      </c>
      <c r="E223" s="39" t="s">
        <v>384</v>
      </c>
    </row>
    <row r="224" spans="1:16" ht="25.5">
      <c r="A224" t="s">
        <v>49</v>
      </c>
      <c s="34" t="s">
        <v>506</v>
      </c>
      <c s="34" t="s">
        <v>353</v>
      </c>
      <c s="35" t="s">
        <v>5</v>
      </c>
      <c s="6" t="s">
        <v>354</v>
      </c>
      <c s="36" t="s">
        <v>88</v>
      </c>
      <c s="37">
        <v>412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25.5">
      <c r="A226" s="35" t="s">
        <v>56</v>
      </c>
      <c r="E226" s="40" t="s">
        <v>507</v>
      </c>
    </row>
    <row r="227" spans="1:5" ht="12.75">
      <c r="A227" t="s">
        <v>58</v>
      </c>
      <c r="E227" s="39" t="s">
        <v>384</v>
      </c>
    </row>
    <row r="228" spans="1:16" ht="25.5">
      <c r="A228" t="s">
        <v>49</v>
      </c>
      <c s="34" t="s">
        <v>303</v>
      </c>
      <c s="34" t="s">
        <v>508</v>
      </c>
      <c s="35" t="s">
        <v>5</v>
      </c>
      <c s="6" t="s">
        <v>509</v>
      </c>
      <c s="36" t="s">
        <v>88</v>
      </c>
      <c s="37">
        <v>59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510</v>
      </c>
    </row>
    <row r="231" spans="1:5" ht="12.75">
      <c r="A231" t="s">
        <v>58</v>
      </c>
      <c r="E231" s="39" t="s">
        <v>384</v>
      </c>
    </row>
    <row r="232" spans="1:16" ht="38.25">
      <c r="A232" t="s">
        <v>49</v>
      </c>
      <c s="34" t="s">
        <v>511</v>
      </c>
      <c s="34" t="s">
        <v>512</v>
      </c>
      <c s="35" t="s">
        <v>5</v>
      </c>
      <c s="6" t="s">
        <v>513</v>
      </c>
      <c s="36" t="s">
        <v>88</v>
      </c>
      <c s="37">
        <v>566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514</v>
      </c>
    </row>
    <row r="235" spans="1:5" ht="12.75">
      <c r="A235" t="s">
        <v>58</v>
      </c>
      <c r="E235" s="39" t="s">
        <v>384</v>
      </c>
    </row>
    <row r="236" spans="1:16" ht="12.75">
      <c r="A236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110</v>
      </c>
      <c s="37">
        <v>11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518</v>
      </c>
    </row>
    <row r="239" spans="1:5" ht="12.75">
      <c r="A239" t="s">
        <v>58</v>
      </c>
      <c r="E239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3016</v>
      </c>
      <c r="E8" s="30" t="s">
        <v>3015</v>
      </c>
      <c r="J8" s="29">
        <f>0+J9+J18+J23+J28+J41+J46</f>
      </c>
      <c s="29">
        <f>0+K9+K18+K23+K28+K41+K46</f>
      </c>
      <c s="29">
        <f>0+L9+L18+L23+L28+L41+L46</f>
      </c>
      <c s="29">
        <f>0+M9+M18+M23+M28+M41+M46</f>
      </c>
    </row>
    <row r="9" spans="1:13" ht="12.75">
      <c r="A9" t="s">
        <v>46</v>
      </c>
      <c r="C9" s="31" t="s">
        <v>241</v>
      </c>
      <c r="E9" s="33" t="s">
        <v>802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1.115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3017</v>
      </c>
    </row>
    <row r="13" spans="1:5" ht="140.25">
      <c r="A13" t="s">
        <v>58</v>
      </c>
      <c r="E13" s="39" t="s">
        <v>2079</v>
      </c>
    </row>
    <row r="14" spans="1:16" ht="38.25">
      <c r="A14" t="s">
        <v>49</v>
      </c>
      <c s="34" t="s">
        <v>27</v>
      </c>
      <c s="34" t="s">
        <v>808</v>
      </c>
      <c s="35" t="s">
        <v>809</v>
      </c>
      <c s="6" t="s">
        <v>1872</v>
      </c>
      <c s="36" t="s">
        <v>78</v>
      </c>
      <c s="37">
        <v>18.66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3018</v>
      </c>
    </row>
    <row r="17" spans="1:5" ht="140.25">
      <c r="A17" t="s">
        <v>58</v>
      </c>
      <c r="E17" s="39" t="s">
        <v>2079</v>
      </c>
    </row>
    <row r="18" spans="1:13" ht="12.75">
      <c r="A18" t="s">
        <v>46</v>
      </c>
      <c r="C18" s="31" t="s">
        <v>104</v>
      </c>
      <c r="E18" s="33" t="s">
        <v>3019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1614</v>
      </c>
      <c s="35" t="s">
        <v>5</v>
      </c>
      <c s="6" t="s">
        <v>1615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3020</v>
      </c>
    </row>
    <row r="22" spans="1:5" ht="38.25">
      <c r="A22" t="s">
        <v>58</v>
      </c>
      <c r="E22" s="39" t="s">
        <v>3021</v>
      </c>
    </row>
    <row r="23" spans="1:13" ht="12.75">
      <c r="A23" t="s">
        <v>46</v>
      </c>
      <c r="C23" s="31" t="s">
        <v>107</v>
      </c>
      <c r="E23" s="33" t="s">
        <v>587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3022</v>
      </c>
      <c s="35" t="s">
        <v>5</v>
      </c>
      <c s="6" t="s">
        <v>3023</v>
      </c>
      <c s="36" t="s">
        <v>88</v>
      </c>
      <c s="37">
        <v>8.45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3024</v>
      </c>
    </row>
    <row r="27" spans="1:5" ht="25.5">
      <c r="A27" t="s">
        <v>58</v>
      </c>
      <c r="E27" s="39" t="s">
        <v>3025</v>
      </c>
    </row>
    <row r="28" spans="1:13" ht="12.75">
      <c r="A28" t="s">
        <v>46</v>
      </c>
      <c r="C28" s="31" t="s">
        <v>26</v>
      </c>
      <c r="E28" s="33" t="s">
        <v>1555</v>
      </c>
      <c r="J28" s="32">
        <f>0</f>
      </c>
      <c s="32">
        <f>0</f>
      </c>
      <c s="32">
        <f>0+L29+L33+L37</f>
      </c>
      <c s="32">
        <f>0+M29+M33+M37</f>
      </c>
    </row>
    <row r="29" spans="1:16" ht="12.75">
      <c r="A29" t="s">
        <v>49</v>
      </c>
      <c s="34" t="s">
        <v>70</v>
      </c>
      <c s="34" t="s">
        <v>659</v>
      </c>
      <c s="35" t="s">
        <v>5</v>
      </c>
      <c s="6" t="s">
        <v>660</v>
      </c>
      <c s="36" t="s">
        <v>53</v>
      </c>
      <c s="37">
        <v>6.291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3026</v>
      </c>
    </row>
    <row r="32" spans="1:5" ht="25.5">
      <c r="A32" t="s">
        <v>58</v>
      </c>
      <c r="E32" s="39" t="s">
        <v>2763</v>
      </c>
    </row>
    <row r="33" spans="1:16" ht="12.75">
      <c r="A33" t="s">
        <v>49</v>
      </c>
      <c s="34" t="s">
        <v>74</v>
      </c>
      <c s="34" t="s">
        <v>3027</v>
      </c>
      <c s="35" t="s">
        <v>5</v>
      </c>
      <c s="6" t="s">
        <v>3028</v>
      </c>
      <c s="36" t="s">
        <v>53</v>
      </c>
      <c s="37">
        <v>3.135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3029</v>
      </c>
    </row>
    <row r="36" spans="1:5" ht="51">
      <c r="A36" t="s">
        <v>58</v>
      </c>
      <c r="E36" s="39" t="s">
        <v>3030</v>
      </c>
    </row>
    <row r="37" spans="1:16" ht="12.75">
      <c r="A37" t="s">
        <v>49</v>
      </c>
      <c s="34" t="s">
        <v>85</v>
      </c>
      <c s="34" t="s">
        <v>3031</v>
      </c>
      <c s="35" t="s">
        <v>5</v>
      </c>
      <c s="6" t="s">
        <v>3032</v>
      </c>
      <c s="36" t="s">
        <v>97</v>
      </c>
      <c s="37">
        <v>12.675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3033</v>
      </c>
    </row>
    <row r="40" spans="1:5" ht="25.5">
      <c r="A40" t="s">
        <v>58</v>
      </c>
      <c r="E40" s="39" t="s">
        <v>3034</v>
      </c>
    </row>
    <row r="41" spans="1:13" ht="12.75">
      <c r="A41" t="s">
        <v>46</v>
      </c>
      <c r="C41" s="31" t="s">
        <v>74</v>
      </c>
      <c r="E41" s="33" t="s">
        <v>3035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2154</v>
      </c>
      <c s="35" t="s">
        <v>5</v>
      </c>
      <c s="6" t="s">
        <v>2155</v>
      </c>
      <c s="36" t="s">
        <v>97</v>
      </c>
      <c s="37">
        <v>52.728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51">
      <c r="A44" s="35" t="s">
        <v>56</v>
      </c>
      <c r="E44" s="40" t="s">
        <v>3036</v>
      </c>
    </row>
    <row r="45" spans="1:5" ht="89.25">
      <c r="A45" t="s">
        <v>58</v>
      </c>
      <c r="E45" s="39" t="s">
        <v>3037</v>
      </c>
    </row>
    <row r="46" spans="1:13" ht="12.75">
      <c r="A46" t="s">
        <v>46</v>
      </c>
      <c r="C46" s="31" t="s">
        <v>778</v>
      </c>
      <c r="E46" s="33" t="s">
        <v>3038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94</v>
      </c>
      <c s="34" t="s">
        <v>3039</v>
      </c>
      <c s="35" t="s">
        <v>5</v>
      </c>
      <c s="6" t="s">
        <v>3040</v>
      </c>
      <c s="36" t="s">
        <v>97</v>
      </c>
      <c s="37">
        <v>73.698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3041</v>
      </c>
    </row>
    <row r="50" spans="1:5" ht="25.5">
      <c r="A50" t="s">
        <v>58</v>
      </c>
      <c r="E50" s="39" t="s">
        <v>2634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3044</v>
      </c>
      <c r="E8" s="30" t="s">
        <v>3043</v>
      </c>
      <c r="J8" s="29">
        <f>0+J9+J18+J31+J48+J73+J98+J103+J124+J129+J142</f>
      </c>
      <c s="29">
        <f>0+K9+K18+K31+K48+K73+K98+K103+K124+K129+K142</f>
      </c>
      <c s="29">
        <f>0+L9+L18+L31+L48+L73+L98+L103+L124+L129+L142</f>
      </c>
      <c s="29">
        <f>0+M9+M18+M31+M48+M73+M98+M103+M124+M129+M142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2071</v>
      </c>
      <c s="35" t="s">
        <v>5</v>
      </c>
      <c s="6" t="s">
        <v>2072</v>
      </c>
      <c s="36" t="s">
        <v>2073</v>
      </c>
      <c s="37">
        <v>474.17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3045</v>
      </c>
    </row>
    <row r="13" spans="1:5" ht="293.25">
      <c r="A13" t="s">
        <v>58</v>
      </c>
      <c r="E13" s="39" t="s">
        <v>2075</v>
      </c>
    </row>
    <row r="14" spans="1:16" ht="12.75">
      <c r="A14" t="s">
        <v>49</v>
      </c>
      <c s="34" t="s">
        <v>27</v>
      </c>
      <c s="34" t="s">
        <v>3046</v>
      </c>
      <c s="35" t="s">
        <v>5</v>
      </c>
      <c s="6" t="s">
        <v>3047</v>
      </c>
      <c s="36" t="s">
        <v>88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3048</v>
      </c>
    </row>
    <row r="17" spans="1:5" ht="63.75">
      <c r="A17" t="s">
        <v>58</v>
      </c>
      <c r="E17" s="39" t="s">
        <v>3049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574</v>
      </c>
      <c s="35" t="s">
        <v>575</v>
      </c>
      <c s="6" t="s">
        <v>576</v>
      </c>
      <c s="36" t="s">
        <v>78</v>
      </c>
      <c s="37">
        <v>755.415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3050</v>
      </c>
    </row>
    <row r="22" spans="1:5" ht="153">
      <c r="A22" t="s">
        <v>58</v>
      </c>
      <c r="E22" s="39" t="s">
        <v>2077</v>
      </c>
    </row>
    <row r="23" spans="1:16" ht="38.25">
      <c r="A23" t="s">
        <v>49</v>
      </c>
      <c s="34" t="s">
        <v>66</v>
      </c>
      <c s="34" t="s">
        <v>808</v>
      </c>
      <c s="35" t="s">
        <v>809</v>
      </c>
      <c s="6" t="s">
        <v>1872</v>
      </c>
      <c s="36" t="s">
        <v>78</v>
      </c>
      <c s="37">
        <v>177.983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3051</v>
      </c>
    </row>
    <row r="26" spans="1:5" ht="153">
      <c r="A26" t="s">
        <v>58</v>
      </c>
      <c r="E26" s="39" t="s">
        <v>2077</v>
      </c>
    </row>
    <row r="27" spans="1:16" ht="38.25">
      <c r="A27" t="s">
        <v>49</v>
      </c>
      <c s="34" t="s">
        <v>70</v>
      </c>
      <c s="34" t="s">
        <v>2081</v>
      </c>
      <c s="35" t="s">
        <v>2082</v>
      </c>
      <c s="6" t="s">
        <v>2083</v>
      </c>
      <c s="36" t="s">
        <v>78</v>
      </c>
      <c s="37">
        <v>0.129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3052</v>
      </c>
    </row>
    <row r="30" spans="1:5" ht="153">
      <c r="A30" t="s">
        <v>58</v>
      </c>
      <c r="E30" s="39" t="s">
        <v>2077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74</v>
      </c>
      <c s="34" t="s">
        <v>3053</v>
      </c>
      <c s="35" t="s">
        <v>5</v>
      </c>
      <c s="6" t="s">
        <v>3054</v>
      </c>
      <c s="36" t="s">
        <v>3055</v>
      </c>
      <c s="37">
        <v>504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3056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2489</v>
      </c>
      <c s="35" t="s">
        <v>5</v>
      </c>
      <c s="6" t="s">
        <v>2068</v>
      </c>
      <c s="36" t="s">
        <v>53</v>
      </c>
      <c s="37">
        <v>414.689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06">
      <c r="A38" s="35" t="s">
        <v>56</v>
      </c>
      <c r="E38" s="40" t="s">
        <v>3057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2085</v>
      </c>
      <c s="35" t="s">
        <v>5</v>
      </c>
      <c s="6" t="s">
        <v>2086</v>
      </c>
      <c s="36" t="s">
        <v>53</v>
      </c>
      <c s="37">
        <v>4.986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3058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838</v>
      </c>
      <c s="35" t="s">
        <v>5</v>
      </c>
      <c s="6" t="s">
        <v>839</v>
      </c>
      <c s="36" t="s">
        <v>53</v>
      </c>
      <c s="37">
        <v>419.675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3059</v>
      </c>
    </row>
    <row r="47" spans="1:5" ht="12.75">
      <c r="A47" t="s">
        <v>58</v>
      </c>
      <c r="E47" s="39" t="s">
        <v>284</v>
      </c>
    </row>
    <row r="48" spans="1:13" ht="12.75">
      <c r="A48" t="s">
        <v>46</v>
      </c>
      <c r="C48" s="31" t="s">
        <v>136</v>
      </c>
      <c r="E48" s="33" t="s">
        <v>1547</v>
      </c>
      <c r="J48" s="32">
        <f>0</f>
      </c>
      <c s="32">
        <f>0</f>
      </c>
      <c s="32">
        <f>0+L49+L53+L57+L61+L65+L69</f>
      </c>
      <c s="32">
        <f>0+M49+M53+M57+M61+M65+M69</f>
      </c>
    </row>
    <row r="49" spans="1:16" ht="12.75">
      <c r="A49" t="s">
        <v>49</v>
      </c>
      <c s="34" t="s">
        <v>100</v>
      </c>
      <c s="34" t="s">
        <v>3060</v>
      </c>
      <c s="35" t="s">
        <v>5</v>
      </c>
      <c s="6" t="s">
        <v>3061</v>
      </c>
      <c s="36" t="s">
        <v>78</v>
      </c>
      <c s="37">
        <v>21.162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51">
      <c r="A51" s="35" t="s">
        <v>56</v>
      </c>
      <c r="E51" s="40" t="s">
        <v>3062</v>
      </c>
    </row>
    <row r="52" spans="1:5" ht="12.75">
      <c r="A52" t="s">
        <v>58</v>
      </c>
      <c r="E52" s="39" t="s">
        <v>284</v>
      </c>
    </row>
    <row r="53" spans="1:16" ht="12.75">
      <c r="A53" t="s">
        <v>49</v>
      </c>
      <c s="34" t="s">
        <v>104</v>
      </c>
      <c s="34" t="s">
        <v>3063</v>
      </c>
      <c s="35" t="s">
        <v>5</v>
      </c>
      <c s="6" t="s">
        <v>3064</v>
      </c>
      <c s="36" t="s">
        <v>88</v>
      </c>
      <c s="37">
        <v>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3065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1993</v>
      </c>
      <c s="35" t="s">
        <v>5</v>
      </c>
      <c s="6" t="s">
        <v>1994</v>
      </c>
      <c s="36" t="s">
        <v>53</v>
      </c>
      <c s="37">
        <v>1.096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3066</v>
      </c>
    </row>
    <row r="60" spans="1:5" ht="369.75">
      <c r="A60" t="s">
        <v>58</v>
      </c>
      <c r="E60" s="39" t="s">
        <v>2101</v>
      </c>
    </row>
    <row r="61" spans="1:16" ht="12.75">
      <c r="A61" t="s">
        <v>49</v>
      </c>
      <c s="34" t="s">
        <v>111</v>
      </c>
      <c s="34" t="s">
        <v>2947</v>
      </c>
      <c s="35" t="s">
        <v>5</v>
      </c>
      <c s="6" t="s">
        <v>2948</v>
      </c>
      <c s="36" t="s">
        <v>53</v>
      </c>
      <c s="37">
        <v>36.898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3067</v>
      </c>
    </row>
    <row r="64" spans="1:5" ht="369.75">
      <c r="A64" t="s">
        <v>58</v>
      </c>
      <c r="E64" s="39" t="s">
        <v>2101</v>
      </c>
    </row>
    <row r="65" spans="1:16" ht="12.75">
      <c r="A65" t="s">
        <v>49</v>
      </c>
      <c s="34" t="s">
        <v>115</v>
      </c>
      <c s="34" t="s">
        <v>2950</v>
      </c>
      <c s="35" t="s">
        <v>5</v>
      </c>
      <c s="6" t="s">
        <v>2951</v>
      </c>
      <c s="36" t="s">
        <v>78</v>
      </c>
      <c s="37">
        <v>0.888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3068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2954</v>
      </c>
      <c s="35" t="s">
        <v>5</v>
      </c>
      <c s="6" t="s">
        <v>2955</v>
      </c>
      <c s="36" t="s">
        <v>78</v>
      </c>
      <c s="37">
        <v>0.886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3069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1555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12.75">
      <c r="A74" t="s">
        <v>49</v>
      </c>
      <c s="34" t="s">
        <v>123</v>
      </c>
      <c s="34" t="s">
        <v>2105</v>
      </c>
      <c s="35" t="s">
        <v>5</v>
      </c>
      <c s="6" t="s">
        <v>2106</v>
      </c>
      <c s="36" t="s">
        <v>53</v>
      </c>
      <c s="37">
        <v>1.806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3070</v>
      </c>
    </row>
    <row r="77" spans="1:5" ht="382.5">
      <c r="A77" t="s">
        <v>58</v>
      </c>
      <c r="E77" s="39" t="s">
        <v>2108</v>
      </c>
    </row>
    <row r="78" spans="1:16" ht="12.75">
      <c r="A78" t="s">
        <v>49</v>
      </c>
      <c s="34" t="s">
        <v>126</v>
      </c>
      <c s="34" t="s">
        <v>2109</v>
      </c>
      <c s="35" t="s">
        <v>5</v>
      </c>
      <c s="6" t="s">
        <v>2110</v>
      </c>
      <c s="36" t="s">
        <v>78</v>
      </c>
      <c s="37">
        <v>0.128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3071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2112</v>
      </c>
      <c s="35" t="s">
        <v>5</v>
      </c>
      <c s="6" t="s">
        <v>2113</v>
      </c>
      <c s="36" t="s">
        <v>53</v>
      </c>
      <c s="37">
        <v>0.562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3072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3073</v>
      </c>
      <c s="35" t="s">
        <v>5</v>
      </c>
      <c s="6" t="s">
        <v>3074</v>
      </c>
      <c s="36" t="s">
        <v>53</v>
      </c>
      <c s="37">
        <v>28.243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3075</v>
      </c>
    </row>
    <row r="89" spans="1:5" ht="369.75">
      <c r="A89" t="s">
        <v>58</v>
      </c>
      <c r="E89" s="39" t="s">
        <v>2844</v>
      </c>
    </row>
    <row r="90" spans="1:16" ht="12.75">
      <c r="A90" t="s">
        <v>49</v>
      </c>
      <c s="34" t="s">
        <v>136</v>
      </c>
      <c s="34" t="s">
        <v>2429</v>
      </c>
      <c s="35" t="s">
        <v>5</v>
      </c>
      <c s="6" t="s">
        <v>2430</v>
      </c>
      <c s="36" t="s">
        <v>78</v>
      </c>
      <c s="37">
        <v>0.318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3076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2846</v>
      </c>
      <c s="35" t="s">
        <v>5</v>
      </c>
      <c s="6" t="s">
        <v>2847</v>
      </c>
      <c s="36" t="s">
        <v>78</v>
      </c>
      <c s="37">
        <v>0.528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3077</v>
      </c>
    </row>
    <row r="97" spans="1:5" ht="12.75">
      <c r="A97" t="s">
        <v>58</v>
      </c>
      <c r="E97" s="39" t="s">
        <v>284</v>
      </c>
    </row>
    <row r="98" spans="1:13" ht="12.75">
      <c r="A98" t="s">
        <v>46</v>
      </c>
      <c r="C98" s="31" t="s">
        <v>66</v>
      </c>
      <c r="E98" s="33" t="s">
        <v>1567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49</v>
      </c>
      <c s="34" t="s">
        <v>144</v>
      </c>
      <c s="34" t="s">
        <v>2118</v>
      </c>
      <c s="35" t="s">
        <v>50</v>
      </c>
      <c s="6" t="s">
        <v>2119</v>
      </c>
      <c s="36" t="s">
        <v>53</v>
      </c>
      <c s="37">
        <v>423.975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40.25">
      <c r="A101" s="35" t="s">
        <v>56</v>
      </c>
      <c r="E101" s="40" t="s">
        <v>3078</v>
      </c>
    </row>
    <row r="102" spans="1:5" ht="38.25">
      <c r="A102" t="s">
        <v>58</v>
      </c>
      <c r="E102" s="39" t="s">
        <v>2121</v>
      </c>
    </row>
    <row r="103" spans="1:13" ht="12.75">
      <c r="A103" t="s">
        <v>46</v>
      </c>
      <c r="C103" s="31" t="s">
        <v>211</v>
      </c>
      <c r="E103" s="33" t="s">
        <v>1567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49</v>
      </c>
      <c s="34" t="s">
        <v>148</v>
      </c>
      <c s="34" t="s">
        <v>1629</v>
      </c>
      <c s="35" t="s">
        <v>5</v>
      </c>
      <c s="6" t="s">
        <v>1630</v>
      </c>
      <c s="36" t="s">
        <v>53</v>
      </c>
      <c s="37">
        <v>1.674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3079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1633</v>
      </c>
      <c s="35" t="s">
        <v>5</v>
      </c>
      <c s="6" t="s">
        <v>1634</v>
      </c>
      <c s="36" t="s">
        <v>53</v>
      </c>
      <c s="37">
        <v>3.696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3080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673</v>
      </c>
      <c s="35" t="s">
        <v>5</v>
      </c>
      <c s="6" t="s">
        <v>674</v>
      </c>
      <c s="36" t="s">
        <v>53</v>
      </c>
      <c s="37">
        <v>2.033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3081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2118</v>
      </c>
      <c s="35" t="s">
        <v>5</v>
      </c>
      <c s="6" t="s">
        <v>2119</v>
      </c>
      <c s="36" t="s">
        <v>53</v>
      </c>
      <c s="37">
        <v>10.464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3082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683</v>
      </c>
      <c s="35" t="s">
        <v>5</v>
      </c>
      <c s="6" t="s">
        <v>684</v>
      </c>
      <c s="36" t="s">
        <v>53</v>
      </c>
      <c s="37">
        <v>7.239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3083</v>
      </c>
    </row>
    <row r="123" spans="1:5" ht="12.75">
      <c r="A123" t="s">
        <v>58</v>
      </c>
      <c r="E123" s="39" t="s">
        <v>284</v>
      </c>
    </row>
    <row r="124" spans="1:13" ht="12.75">
      <c r="A124" t="s">
        <v>46</v>
      </c>
      <c r="C124" s="31" t="s">
        <v>2157</v>
      </c>
      <c r="E124" s="33" t="s">
        <v>2158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49</v>
      </c>
      <c s="34" t="s">
        <v>167</v>
      </c>
      <c s="34" t="s">
        <v>3084</v>
      </c>
      <c s="35" t="s">
        <v>5</v>
      </c>
      <c s="6" t="s">
        <v>3085</v>
      </c>
      <c s="36" t="s">
        <v>97</v>
      </c>
      <c s="37">
        <v>33.306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79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25.5">
      <c r="A127" s="35" t="s">
        <v>56</v>
      </c>
      <c r="E127" s="40" t="s">
        <v>3086</v>
      </c>
    </row>
    <row r="128" spans="1:5" ht="409.5">
      <c r="A128" t="s">
        <v>58</v>
      </c>
      <c r="E128" s="39" t="s">
        <v>3087</v>
      </c>
    </row>
    <row r="129" spans="1:13" ht="12.75">
      <c r="A129" t="s">
        <v>46</v>
      </c>
      <c r="C129" s="31" t="s">
        <v>1008</v>
      </c>
      <c r="E129" s="33" t="s">
        <v>1585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2179</v>
      </c>
      <c s="35" t="s">
        <v>5</v>
      </c>
      <c s="6" t="s">
        <v>2180</v>
      </c>
      <c s="36" t="s">
        <v>110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3088</v>
      </c>
    </row>
    <row r="133" spans="1:5" ht="38.25">
      <c r="A133" t="s">
        <v>58</v>
      </c>
      <c r="E133" s="39" t="s">
        <v>2182</v>
      </c>
    </row>
    <row r="134" spans="1:16" ht="12.75">
      <c r="A134" t="s">
        <v>49</v>
      </c>
      <c s="34" t="s">
        <v>175</v>
      </c>
      <c s="34" t="s">
        <v>2192</v>
      </c>
      <c s="35" t="s">
        <v>5</v>
      </c>
      <c s="6" t="s">
        <v>2193</v>
      </c>
      <c s="36" t="s">
        <v>2073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3089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2197</v>
      </c>
      <c s="35" t="s">
        <v>5</v>
      </c>
      <c s="6" t="s">
        <v>2198</v>
      </c>
      <c s="36" t="s">
        <v>110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3090</v>
      </c>
    </row>
    <row r="141" spans="1:5" ht="38.25">
      <c r="A141" t="s">
        <v>58</v>
      </c>
      <c r="E141" s="39" t="s">
        <v>2200</v>
      </c>
    </row>
    <row r="142" spans="1:13" ht="12.75">
      <c r="A142" t="s">
        <v>46</v>
      </c>
      <c r="C142" s="31" t="s">
        <v>793</v>
      </c>
      <c r="E142" s="33" t="s">
        <v>2059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12.75">
      <c r="A143" t="s">
        <v>49</v>
      </c>
      <c s="34" t="s">
        <v>183</v>
      </c>
      <c s="34" t="s">
        <v>3091</v>
      </c>
      <c s="35" t="s">
        <v>5</v>
      </c>
      <c s="6" t="s">
        <v>3092</v>
      </c>
      <c s="36" t="s">
        <v>53</v>
      </c>
      <c s="37">
        <v>11.808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3093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186</v>
      </c>
      <c s="34" t="s">
        <v>2201</v>
      </c>
      <c s="35" t="s">
        <v>5</v>
      </c>
      <c s="6" t="s">
        <v>2202</v>
      </c>
      <c s="36" t="s">
        <v>53</v>
      </c>
      <c s="37">
        <v>59.671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76.5">
      <c r="A149" s="35" t="s">
        <v>56</v>
      </c>
      <c r="E149" s="40" t="s">
        <v>3094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189</v>
      </c>
      <c s="34" t="s">
        <v>2209</v>
      </c>
      <c s="35" t="s">
        <v>5</v>
      </c>
      <c s="6" t="s">
        <v>2210</v>
      </c>
      <c s="36" t="s">
        <v>97</v>
      </c>
      <c s="37">
        <v>28.7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3095</v>
      </c>
    </row>
    <row r="154" spans="1:5" ht="12.75">
      <c r="A154" t="s">
        <v>58</v>
      </c>
      <c r="E15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3098</v>
      </c>
      <c r="E8" s="30" t="s">
        <v>3097</v>
      </c>
      <c r="J8" s="29">
        <f>0+J9+J18+J23+J28+J53+J62+J67</f>
      </c>
      <c s="29">
        <f>0+K9+K18+K23+K28+K53+K62+K67</f>
      </c>
      <c s="29">
        <f>0+L9+L18+L23+L28+L53+L62+L67</f>
      </c>
      <c s="29">
        <f>0+M9+M18+M23+M28+M53+M62+M67</f>
      </c>
    </row>
    <row r="9" spans="1:13" ht="12.75">
      <c r="A9" t="s">
        <v>46</v>
      </c>
      <c r="C9" s="31" t="s">
        <v>241</v>
      </c>
      <c r="E9" s="33" t="s">
        <v>802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1.239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3099</v>
      </c>
    </row>
    <row r="13" spans="1:5" ht="140.25">
      <c r="A13" t="s">
        <v>58</v>
      </c>
      <c r="E13" s="39" t="s">
        <v>2079</v>
      </c>
    </row>
    <row r="14" spans="1:16" ht="38.25">
      <c r="A14" t="s">
        <v>49</v>
      </c>
      <c s="34" t="s">
        <v>27</v>
      </c>
      <c s="34" t="s">
        <v>808</v>
      </c>
      <c s="35" t="s">
        <v>809</v>
      </c>
      <c s="6" t="s">
        <v>1872</v>
      </c>
      <c s="36" t="s">
        <v>78</v>
      </c>
      <c s="37">
        <v>43.309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3100</v>
      </c>
    </row>
    <row r="17" spans="1:5" ht="140.25">
      <c r="A17" t="s">
        <v>58</v>
      </c>
      <c r="E17" s="39" t="s">
        <v>2079</v>
      </c>
    </row>
    <row r="18" spans="1:13" ht="12.75">
      <c r="A18" t="s">
        <v>46</v>
      </c>
      <c r="C18" s="31" t="s">
        <v>104</v>
      </c>
      <c r="E18" s="33" t="s">
        <v>3019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1614</v>
      </c>
      <c s="35" t="s">
        <v>5</v>
      </c>
      <c s="6" t="s">
        <v>1615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3101</v>
      </c>
    </row>
    <row r="22" spans="1:5" ht="38.25">
      <c r="A22" t="s">
        <v>58</v>
      </c>
      <c r="E22" s="39" t="s">
        <v>3021</v>
      </c>
    </row>
    <row r="23" spans="1:13" ht="12.75">
      <c r="A23" t="s">
        <v>46</v>
      </c>
      <c r="C23" s="31" t="s">
        <v>107</v>
      </c>
      <c r="E23" s="33" t="s">
        <v>587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3022</v>
      </c>
      <c s="35" t="s">
        <v>5</v>
      </c>
      <c s="6" t="s">
        <v>3023</v>
      </c>
      <c s="36" t="s">
        <v>88</v>
      </c>
      <c s="37">
        <v>15.8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3102</v>
      </c>
    </row>
    <row r="27" spans="1:5" ht="25.5">
      <c r="A27" t="s">
        <v>58</v>
      </c>
      <c r="E27" s="39" t="s">
        <v>3025</v>
      </c>
    </row>
    <row r="28" spans="1:13" ht="12.75">
      <c r="A28" t="s">
        <v>46</v>
      </c>
      <c r="C28" s="31" t="s">
        <v>26</v>
      </c>
      <c r="E28" s="33" t="s">
        <v>1555</v>
      </c>
      <c r="J28" s="32">
        <f>0</f>
      </c>
      <c s="32">
        <f>0</f>
      </c>
      <c s="32">
        <f>0+L29+L33+L37+L41+L45+L49</f>
      </c>
      <c s="32">
        <f>0+M29+M33+M37+M41+M45+M49</f>
      </c>
    </row>
    <row r="29" spans="1:16" ht="12.75">
      <c r="A29" t="s">
        <v>49</v>
      </c>
      <c s="34" t="s">
        <v>70</v>
      </c>
      <c s="34" t="s">
        <v>3103</v>
      </c>
      <c s="35" t="s">
        <v>5</v>
      </c>
      <c s="6" t="s">
        <v>3104</v>
      </c>
      <c s="36" t="s">
        <v>53</v>
      </c>
      <c s="37">
        <v>1.84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25.5">
      <c r="A31" s="35" t="s">
        <v>56</v>
      </c>
      <c r="E31" s="40" t="s">
        <v>3105</v>
      </c>
    </row>
    <row r="32" spans="1:5" ht="102">
      <c r="A32" t="s">
        <v>58</v>
      </c>
      <c r="E32" s="39" t="s">
        <v>3106</v>
      </c>
    </row>
    <row r="33" spans="1:16" ht="12.75">
      <c r="A33" t="s">
        <v>49</v>
      </c>
      <c s="34" t="s">
        <v>74</v>
      </c>
      <c s="34" t="s">
        <v>2109</v>
      </c>
      <c s="35" t="s">
        <v>5</v>
      </c>
      <c s="6" t="s">
        <v>2110</v>
      </c>
      <c s="36" t="s">
        <v>78</v>
      </c>
      <c s="37">
        <v>0.221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25.5">
      <c r="A35" s="35" t="s">
        <v>56</v>
      </c>
      <c r="E35" s="40" t="s">
        <v>3107</v>
      </c>
    </row>
    <row r="36" spans="1:5" ht="63.75">
      <c r="A36" t="s">
        <v>58</v>
      </c>
      <c r="E36" s="39" t="s">
        <v>3108</v>
      </c>
    </row>
    <row r="37" spans="1:16" ht="12.75">
      <c r="A37" t="s">
        <v>49</v>
      </c>
      <c s="34" t="s">
        <v>85</v>
      </c>
      <c s="34" t="s">
        <v>659</v>
      </c>
      <c s="35" t="s">
        <v>5</v>
      </c>
      <c s="6" t="s">
        <v>660</v>
      </c>
      <c s="36" t="s">
        <v>53</v>
      </c>
      <c s="37">
        <v>10.83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3109</v>
      </c>
    </row>
    <row r="40" spans="1:5" ht="25.5">
      <c r="A40" t="s">
        <v>58</v>
      </c>
      <c r="E40" s="39" t="s">
        <v>2763</v>
      </c>
    </row>
    <row r="41" spans="1:16" ht="12.75">
      <c r="A41" t="s">
        <v>49</v>
      </c>
      <c s="34" t="s">
        <v>90</v>
      </c>
      <c s="34" t="s">
        <v>3027</v>
      </c>
      <c s="35" t="s">
        <v>5</v>
      </c>
      <c s="6" t="s">
        <v>3028</v>
      </c>
      <c s="36" t="s">
        <v>53</v>
      </c>
      <c s="37">
        <v>9.04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3110</v>
      </c>
    </row>
    <row r="44" spans="1:5" ht="51">
      <c r="A44" t="s">
        <v>58</v>
      </c>
      <c r="E44" s="39" t="s">
        <v>3030</v>
      </c>
    </row>
    <row r="45" spans="1:16" ht="12.75">
      <c r="A45" t="s">
        <v>49</v>
      </c>
      <c s="34" t="s">
        <v>94</v>
      </c>
      <c s="34" t="s">
        <v>3111</v>
      </c>
      <c s="35" t="s">
        <v>5</v>
      </c>
      <c s="6" t="s">
        <v>3112</v>
      </c>
      <c s="36" t="s">
        <v>53</v>
      </c>
      <c s="37">
        <v>13.6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3113</v>
      </c>
    </row>
    <row r="48" spans="1:5" ht="165.75">
      <c r="A48" t="s">
        <v>58</v>
      </c>
      <c r="E48" s="39" t="s">
        <v>3114</v>
      </c>
    </row>
    <row r="49" spans="1:16" ht="12.75">
      <c r="A49" t="s">
        <v>49</v>
      </c>
      <c s="34" t="s">
        <v>100</v>
      </c>
      <c s="34" t="s">
        <v>3115</v>
      </c>
      <c s="35" t="s">
        <v>5</v>
      </c>
      <c s="6" t="s">
        <v>3116</v>
      </c>
      <c s="36" t="s">
        <v>245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3117</v>
      </c>
    </row>
    <row r="52" spans="1:5" ht="76.5">
      <c r="A52" t="s">
        <v>58</v>
      </c>
      <c r="E52" s="39" t="s">
        <v>3118</v>
      </c>
    </row>
    <row r="53" spans="1:13" ht="12.75">
      <c r="A53" t="s">
        <v>46</v>
      </c>
      <c r="C53" s="31" t="s">
        <v>66</v>
      </c>
      <c r="E53" s="33" t="s">
        <v>3119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104</v>
      </c>
      <c s="34" t="s">
        <v>1633</v>
      </c>
      <c s="35" t="s">
        <v>5</v>
      </c>
      <c s="6" t="s">
        <v>1634</v>
      </c>
      <c s="36" t="s">
        <v>53</v>
      </c>
      <c s="37">
        <v>1.142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38.25">
      <c r="A56" s="35" t="s">
        <v>56</v>
      </c>
      <c r="E56" s="40" t="s">
        <v>3120</v>
      </c>
    </row>
    <row r="57" spans="1:5" ht="369.75">
      <c r="A57" t="s">
        <v>58</v>
      </c>
      <c r="E57" s="39" t="s">
        <v>3121</v>
      </c>
    </row>
    <row r="58" spans="1:16" ht="12.75">
      <c r="A58" t="s">
        <v>49</v>
      </c>
      <c s="34" t="s">
        <v>107</v>
      </c>
      <c s="34" t="s">
        <v>683</v>
      </c>
      <c s="35" t="s">
        <v>5</v>
      </c>
      <c s="6" t="s">
        <v>684</v>
      </c>
      <c s="36" t="s">
        <v>53</v>
      </c>
      <c s="37">
        <v>2.283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3122</v>
      </c>
    </row>
    <row r="61" spans="1:5" ht="114.75">
      <c r="A61" t="s">
        <v>58</v>
      </c>
      <c r="E61" s="39" t="s">
        <v>3123</v>
      </c>
    </row>
    <row r="62" spans="1:13" ht="12.75">
      <c r="A62" t="s">
        <v>46</v>
      </c>
      <c r="C62" s="31" t="s">
        <v>74</v>
      </c>
      <c r="E62" s="33" t="s">
        <v>3035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2154</v>
      </c>
      <c s="35" t="s">
        <v>5</v>
      </c>
      <c s="6" t="s">
        <v>2155</v>
      </c>
      <c s="36" t="s">
        <v>97</v>
      </c>
      <c s="37">
        <v>21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3124</v>
      </c>
    </row>
    <row r="66" spans="1:5" ht="89.25">
      <c r="A66" t="s">
        <v>58</v>
      </c>
      <c r="E66" s="39" t="s">
        <v>3037</v>
      </c>
    </row>
    <row r="67" spans="1:13" ht="12.75">
      <c r="A67" t="s">
        <v>46</v>
      </c>
      <c r="C67" s="31" t="s">
        <v>778</v>
      </c>
      <c r="E67" s="33" t="s">
        <v>3038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3039</v>
      </c>
      <c s="35" t="s">
        <v>5</v>
      </c>
      <c s="6" t="s">
        <v>3040</v>
      </c>
      <c s="36" t="s">
        <v>97</v>
      </c>
      <c s="37">
        <v>82.79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3125</v>
      </c>
    </row>
    <row r="71" spans="1:5" ht="25.5">
      <c r="A71" t="s">
        <v>58</v>
      </c>
      <c r="E71" s="39" t="s">
        <v>2634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3128</v>
      </c>
      <c r="E8" s="30" t="s">
        <v>3127</v>
      </c>
      <c r="J8" s="29">
        <f>0+J9+J14+J31+J56+J97+J118+J143+J152+J165+J178+J191</f>
      </c>
      <c s="29">
        <f>0+K9+K14+K31+K56+K97+K118+K143+K152+K165+K178+K191</f>
      </c>
      <c s="29">
        <f>0+L9+L14+L31+L56+L97+L118+L143+L152+L165+L178+L191</f>
      </c>
      <c s="29">
        <f>0+M9+M14+M31+M56+M97+M118+M143+M152+M165+M178+M191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2071</v>
      </c>
      <c s="35" t="s">
        <v>5</v>
      </c>
      <c s="6" t="s">
        <v>2072</v>
      </c>
      <c s="36" t="s">
        <v>2073</v>
      </c>
      <c s="37">
        <v>967.32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3129</v>
      </c>
    </row>
    <row r="13" spans="1:5" ht="293.25">
      <c r="A13" t="s">
        <v>58</v>
      </c>
      <c r="E13" s="39" t="s">
        <v>2075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574</v>
      </c>
      <c s="35" t="s">
        <v>575</v>
      </c>
      <c s="6" t="s">
        <v>576</v>
      </c>
      <c s="36" t="s">
        <v>78</v>
      </c>
      <c s="37">
        <v>1658.489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3130</v>
      </c>
    </row>
    <row r="18" spans="1:5" ht="12.75">
      <c r="A18" t="s">
        <v>58</v>
      </c>
      <c r="E18" s="39" t="s">
        <v>284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96.154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3131</v>
      </c>
    </row>
    <row r="22" spans="1:5" ht="140.25">
      <c r="A22" t="s">
        <v>58</v>
      </c>
      <c r="E22" s="39" t="s">
        <v>2079</v>
      </c>
    </row>
    <row r="23" spans="1:16" ht="38.25">
      <c r="A23" t="s">
        <v>49</v>
      </c>
      <c s="34" t="s">
        <v>66</v>
      </c>
      <c s="34" t="s">
        <v>808</v>
      </c>
      <c s="35" t="s">
        <v>809</v>
      </c>
      <c s="6" t="s">
        <v>1872</v>
      </c>
      <c s="36" t="s">
        <v>78</v>
      </c>
      <c s="37">
        <v>2.266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3132</v>
      </c>
    </row>
    <row r="26" spans="1:5" ht="12.75">
      <c r="A26" t="s">
        <v>58</v>
      </c>
      <c r="E26" s="39" t="s">
        <v>284</v>
      </c>
    </row>
    <row r="27" spans="1:16" ht="38.25">
      <c r="A27" t="s">
        <v>49</v>
      </c>
      <c s="34" t="s">
        <v>70</v>
      </c>
      <c s="34" t="s">
        <v>2081</v>
      </c>
      <c s="35" t="s">
        <v>2082</v>
      </c>
      <c s="6" t="s">
        <v>2083</v>
      </c>
      <c s="36" t="s">
        <v>78</v>
      </c>
      <c s="37">
        <v>0.177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3133</v>
      </c>
    </row>
    <row r="30" spans="1:5" ht="12.75">
      <c r="A30" t="s">
        <v>58</v>
      </c>
      <c r="E30" s="39" t="s">
        <v>284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49</v>
      </c>
      <c s="34" t="s">
        <v>74</v>
      </c>
      <c s="34" t="s">
        <v>2643</v>
      </c>
      <c s="35" t="s">
        <v>5</v>
      </c>
      <c s="6" t="s">
        <v>2644</v>
      </c>
      <c s="36" t="s">
        <v>53</v>
      </c>
      <c s="37">
        <v>0.91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3134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3053</v>
      </c>
      <c s="35" t="s">
        <v>5</v>
      </c>
      <c s="6" t="s">
        <v>3054</v>
      </c>
      <c s="36" t="s">
        <v>3055</v>
      </c>
      <c s="37">
        <v>720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3135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2223</v>
      </c>
      <c s="35" t="s">
        <v>5</v>
      </c>
      <c s="6" t="s">
        <v>2224</v>
      </c>
      <c s="36" t="s">
        <v>53</v>
      </c>
      <c s="37">
        <v>22.124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3136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2489</v>
      </c>
      <c s="35" t="s">
        <v>5</v>
      </c>
      <c s="6" t="s">
        <v>2068</v>
      </c>
      <c s="36" t="s">
        <v>53</v>
      </c>
      <c s="37">
        <v>943.507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3137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616</v>
      </c>
      <c s="35" t="s">
        <v>5</v>
      </c>
      <c s="6" t="s">
        <v>617</v>
      </c>
      <c s="36" t="s">
        <v>53</v>
      </c>
      <c s="37">
        <v>22.124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3138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838</v>
      </c>
      <c s="35" t="s">
        <v>5</v>
      </c>
      <c s="6" t="s">
        <v>839</v>
      </c>
      <c s="36" t="s">
        <v>53</v>
      </c>
      <c s="37">
        <v>921.383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3139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1547</v>
      </c>
      <c r="J56" s="32">
        <f>0</f>
      </c>
      <c s="32">
        <f>0</f>
      </c>
      <c s="32">
        <f>0+L57+L61+L65+L69+L73+L77+L81+L85+L89+L93</f>
      </c>
      <c s="32">
        <f>0+M57+M61+M65+M69+M73+M77+M81+M85+M89+M93</f>
      </c>
    </row>
    <row r="57" spans="1:16" ht="12.75">
      <c r="A57" t="s">
        <v>49</v>
      </c>
      <c s="34" t="s">
        <v>107</v>
      </c>
      <c s="34" t="s">
        <v>3140</v>
      </c>
      <c s="35" t="s">
        <v>5</v>
      </c>
      <c s="6" t="s">
        <v>3141</v>
      </c>
      <c s="36" t="s">
        <v>78</v>
      </c>
      <c s="37">
        <v>32.396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3142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3143</v>
      </c>
      <c s="35" t="s">
        <v>5</v>
      </c>
      <c s="6" t="s">
        <v>3144</v>
      </c>
      <c s="36" t="s">
        <v>78</v>
      </c>
      <c s="37">
        <v>32.396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51">
      <c r="A63" s="35" t="s">
        <v>56</v>
      </c>
      <c r="E63" s="40" t="s">
        <v>3142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2238</v>
      </c>
      <c s="35" t="s">
        <v>5</v>
      </c>
      <c s="6" t="s">
        <v>2239</v>
      </c>
      <c s="36" t="s">
        <v>88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3145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1993</v>
      </c>
      <c s="35" t="s">
        <v>5</v>
      </c>
      <c s="6" t="s">
        <v>1994</v>
      </c>
      <c s="36" t="s">
        <v>53</v>
      </c>
      <c s="37">
        <v>1.96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3146</v>
      </c>
    </row>
    <row r="72" spans="1:5" ht="369.75">
      <c r="A72" t="s">
        <v>58</v>
      </c>
      <c r="E72" s="39" t="s">
        <v>2101</v>
      </c>
    </row>
    <row r="73" spans="1:16" ht="12.75">
      <c r="A73" t="s">
        <v>49</v>
      </c>
      <c s="34" t="s">
        <v>123</v>
      </c>
      <c s="34" t="s">
        <v>2947</v>
      </c>
      <c s="35" t="s">
        <v>5</v>
      </c>
      <c s="6" t="s">
        <v>2948</v>
      </c>
      <c s="36" t="s">
        <v>53</v>
      </c>
      <c s="37">
        <v>8.4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3147</v>
      </c>
    </row>
    <row r="76" spans="1:5" ht="369.75">
      <c r="A76" t="s">
        <v>58</v>
      </c>
      <c r="E76" s="39" t="s">
        <v>2101</v>
      </c>
    </row>
    <row r="77" spans="1:16" ht="12.75">
      <c r="A77" t="s">
        <v>49</v>
      </c>
      <c s="34" t="s">
        <v>126</v>
      </c>
      <c s="34" t="s">
        <v>3148</v>
      </c>
      <c s="35" t="s">
        <v>5</v>
      </c>
      <c s="6" t="s">
        <v>3149</v>
      </c>
      <c s="36" t="s">
        <v>53</v>
      </c>
      <c s="37">
        <v>10.4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3150</v>
      </c>
    </row>
    <row r="80" spans="1:5" ht="369.75">
      <c r="A80" t="s">
        <v>58</v>
      </c>
      <c r="E80" s="39" t="s">
        <v>2101</v>
      </c>
    </row>
    <row r="81" spans="1:16" ht="12.75">
      <c r="A81" t="s">
        <v>49</v>
      </c>
      <c s="34" t="s">
        <v>129</v>
      </c>
      <c s="34" t="s">
        <v>2950</v>
      </c>
      <c s="35" t="s">
        <v>5</v>
      </c>
      <c s="6" t="s">
        <v>2951</v>
      </c>
      <c s="36" t="s">
        <v>78</v>
      </c>
      <c s="37">
        <v>0.832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3151</v>
      </c>
    </row>
    <row r="84" spans="1:5" ht="12.75">
      <c r="A84" t="s">
        <v>58</v>
      </c>
      <c r="E84" s="39" t="s">
        <v>284</v>
      </c>
    </row>
    <row r="85" spans="1:16" ht="12.75">
      <c r="A85" t="s">
        <v>49</v>
      </c>
      <c s="34" t="s">
        <v>133</v>
      </c>
      <c s="34" t="s">
        <v>2954</v>
      </c>
      <c s="35" t="s">
        <v>5</v>
      </c>
      <c s="6" t="s">
        <v>2955</v>
      </c>
      <c s="36" t="s">
        <v>78</v>
      </c>
      <c s="37">
        <v>0.796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3152</v>
      </c>
    </row>
    <row r="88" spans="1:5" ht="12.75">
      <c r="A88" t="s">
        <v>58</v>
      </c>
      <c r="E88" s="39" t="s">
        <v>284</v>
      </c>
    </row>
    <row r="89" spans="1:16" ht="12.75">
      <c r="A89" t="s">
        <v>49</v>
      </c>
      <c s="34" t="s">
        <v>136</v>
      </c>
      <c s="34" t="s">
        <v>3153</v>
      </c>
      <c s="35" t="s">
        <v>5</v>
      </c>
      <c s="6" t="s">
        <v>3154</v>
      </c>
      <c s="36" t="s">
        <v>110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3155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140</v>
      </c>
      <c s="34" t="s">
        <v>3156</v>
      </c>
      <c s="35" t="s">
        <v>5</v>
      </c>
      <c s="6" t="s">
        <v>3157</v>
      </c>
      <c s="36" t="s">
        <v>88</v>
      </c>
      <c s="37">
        <v>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3158</v>
      </c>
    </row>
    <row r="96" spans="1:5" ht="12.75">
      <c r="A96" t="s">
        <v>58</v>
      </c>
      <c r="E96" s="39" t="s">
        <v>284</v>
      </c>
    </row>
    <row r="97" spans="1:13" ht="12.75">
      <c r="A97" t="s">
        <v>46</v>
      </c>
      <c r="C97" s="31" t="s">
        <v>175</v>
      </c>
      <c r="E97" s="33" t="s">
        <v>1555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49</v>
      </c>
      <c s="34" t="s">
        <v>144</v>
      </c>
      <c s="34" t="s">
        <v>2105</v>
      </c>
      <c s="35" t="s">
        <v>5</v>
      </c>
      <c s="6" t="s">
        <v>2106</v>
      </c>
      <c s="36" t="s">
        <v>53</v>
      </c>
      <c s="37">
        <v>2.569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76.5">
      <c r="A100" s="35" t="s">
        <v>56</v>
      </c>
      <c r="E100" s="40" t="s">
        <v>3159</v>
      </c>
    </row>
    <row r="101" spans="1:5" ht="382.5">
      <c r="A101" t="s">
        <v>58</v>
      </c>
      <c r="E101" s="39" t="s">
        <v>2108</v>
      </c>
    </row>
    <row r="102" spans="1:16" ht="12.75">
      <c r="A102" t="s">
        <v>49</v>
      </c>
      <c s="34" t="s">
        <v>148</v>
      </c>
      <c s="34" t="s">
        <v>2109</v>
      </c>
      <c s="35" t="s">
        <v>5</v>
      </c>
      <c s="6" t="s">
        <v>2110</v>
      </c>
      <c s="36" t="s">
        <v>78</v>
      </c>
      <c s="37">
        <v>0.322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02">
      <c r="A104" s="35" t="s">
        <v>56</v>
      </c>
      <c r="E104" s="40" t="s">
        <v>3160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152</v>
      </c>
      <c s="34" t="s">
        <v>3161</v>
      </c>
      <c s="35" t="s">
        <v>5</v>
      </c>
      <c s="6" t="s">
        <v>3162</v>
      </c>
      <c s="36" t="s">
        <v>53</v>
      </c>
      <c s="37">
        <v>9.739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3163</v>
      </c>
    </row>
    <row r="109" spans="1:5" ht="369.75">
      <c r="A109" t="s">
        <v>58</v>
      </c>
      <c r="E109" s="39" t="s">
        <v>2844</v>
      </c>
    </row>
    <row r="110" spans="1:16" ht="12.75">
      <c r="A110" t="s">
        <v>49</v>
      </c>
      <c s="34" t="s">
        <v>156</v>
      </c>
      <c s="34" t="s">
        <v>2846</v>
      </c>
      <c s="35" t="s">
        <v>5</v>
      </c>
      <c s="6" t="s">
        <v>2847</v>
      </c>
      <c s="36" t="s">
        <v>78</v>
      </c>
      <c s="37">
        <v>0.78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3164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3165</v>
      </c>
      <c s="35" t="s">
        <v>5</v>
      </c>
      <c s="6" t="s">
        <v>3166</v>
      </c>
      <c s="36" t="s">
        <v>53</v>
      </c>
      <c s="37">
        <v>27.175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3167</v>
      </c>
    </row>
    <row r="117" spans="1:5" ht="229.5">
      <c r="A117" t="s">
        <v>58</v>
      </c>
      <c r="E117" s="39" t="s">
        <v>1817</v>
      </c>
    </row>
    <row r="118" spans="1:13" ht="12.75">
      <c r="A118" t="s">
        <v>46</v>
      </c>
      <c r="C118" s="31" t="s">
        <v>211</v>
      </c>
      <c r="E118" s="33" t="s">
        <v>1567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163</v>
      </c>
      <c s="34" t="s">
        <v>1420</v>
      </c>
      <c s="35" t="s">
        <v>5</v>
      </c>
      <c s="6" t="s">
        <v>1421</v>
      </c>
      <c s="36" t="s">
        <v>53</v>
      </c>
      <c s="37">
        <v>13.596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51">
      <c r="A121" s="35" t="s">
        <v>56</v>
      </c>
      <c r="E121" s="40" t="s">
        <v>3168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167</v>
      </c>
      <c s="34" t="s">
        <v>670</v>
      </c>
      <c s="35" t="s">
        <v>5</v>
      </c>
      <c s="6" t="s">
        <v>671</v>
      </c>
      <c s="36" t="s">
        <v>53</v>
      </c>
      <c s="37">
        <v>94.814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3169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171</v>
      </c>
      <c s="34" t="s">
        <v>1633</v>
      </c>
      <c s="35" t="s">
        <v>5</v>
      </c>
      <c s="6" t="s">
        <v>1634</v>
      </c>
      <c s="36" t="s">
        <v>53</v>
      </c>
      <c s="37">
        <v>4.608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3170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175</v>
      </c>
      <c s="34" t="s">
        <v>2131</v>
      </c>
      <c s="35" t="s">
        <v>5</v>
      </c>
      <c s="6" t="s">
        <v>3171</v>
      </c>
      <c s="36" t="s">
        <v>53</v>
      </c>
      <c s="37">
        <v>8.887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51">
      <c r="A133" s="35" t="s">
        <v>56</v>
      </c>
      <c r="E133" s="40" t="s">
        <v>3172</v>
      </c>
    </row>
    <row r="134" spans="1:5" ht="12.75">
      <c r="A134" t="s">
        <v>58</v>
      </c>
      <c r="E134" s="39" t="s">
        <v>284</v>
      </c>
    </row>
    <row r="135" spans="1:16" ht="12.75">
      <c r="A135" t="s">
        <v>49</v>
      </c>
      <c s="34" t="s">
        <v>179</v>
      </c>
      <c s="34" t="s">
        <v>2134</v>
      </c>
      <c s="35" t="s">
        <v>5</v>
      </c>
      <c s="6" t="s">
        <v>2135</v>
      </c>
      <c s="36" t="s">
        <v>78</v>
      </c>
      <c s="37">
        <v>0.316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51">
      <c r="A137" s="35" t="s">
        <v>56</v>
      </c>
      <c r="E137" s="40" t="s">
        <v>3173</v>
      </c>
    </row>
    <row r="138" spans="1:5" ht="12.75">
      <c r="A138" t="s">
        <v>58</v>
      </c>
      <c r="E138" s="39" t="s">
        <v>284</v>
      </c>
    </row>
    <row r="139" spans="1:16" ht="12.75">
      <c r="A139" t="s">
        <v>49</v>
      </c>
      <c s="34" t="s">
        <v>183</v>
      </c>
      <c s="34" t="s">
        <v>683</v>
      </c>
      <c s="35" t="s">
        <v>5</v>
      </c>
      <c s="6" t="s">
        <v>684</v>
      </c>
      <c s="36" t="s">
        <v>53</v>
      </c>
      <c s="37">
        <v>11.849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3174</v>
      </c>
    </row>
    <row r="142" spans="1:5" ht="12.75">
      <c r="A142" t="s">
        <v>58</v>
      </c>
      <c r="E142" s="39" t="s">
        <v>284</v>
      </c>
    </row>
    <row r="143" spans="1:13" ht="12.75">
      <c r="A143" t="s">
        <v>46</v>
      </c>
      <c r="C143" s="31" t="s">
        <v>759</v>
      </c>
      <c r="E143" s="33" t="s">
        <v>2150</v>
      </c>
      <c r="J143" s="32">
        <f>0</f>
      </c>
      <c s="32">
        <f>0</f>
      </c>
      <c s="32">
        <f>0+L144+L148</f>
      </c>
      <c s="32">
        <f>0+M144+M148</f>
      </c>
    </row>
    <row r="144" spans="1:16" ht="12.75">
      <c r="A144" t="s">
        <v>49</v>
      </c>
      <c s="34" t="s">
        <v>186</v>
      </c>
      <c s="34" t="s">
        <v>3175</v>
      </c>
      <c s="35" t="s">
        <v>5</v>
      </c>
      <c s="6" t="s">
        <v>3176</v>
      </c>
      <c s="36" t="s">
        <v>53</v>
      </c>
      <c s="37">
        <v>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3177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189</v>
      </c>
      <c s="34" t="s">
        <v>3178</v>
      </c>
      <c s="35" t="s">
        <v>5</v>
      </c>
      <c s="6" t="s">
        <v>3179</v>
      </c>
      <c s="36" t="s">
        <v>78</v>
      </c>
      <c s="37">
        <v>0.038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38.25">
      <c r="A150" s="35" t="s">
        <v>56</v>
      </c>
      <c r="E150" s="40" t="s">
        <v>3180</v>
      </c>
    </row>
    <row r="151" spans="1:5" ht="12.75">
      <c r="A151" t="s">
        <v>58</v>
      </c>
      <c r="E151" s="39" t="s">
        <v>284</v>
      </c>
    </row>
    <row r="152" spans="1:13" ht="12.75">
      <c r="A152" t="s">
        <v>46</v>
      </c>
      <c r="C152" s="31" t="s">
        <v>2157</v>
      </c>
      <c r="E152" s="33" t="s">
        <v>2158</v>
      </c>
      <c r="J152" s="32">
        <f>0</f>
      </c>
      <c s="32">
        <f>0</f>
      </c>
      <c s="32">
        <f>0+L153+L157+L161</f>
      </c>
      <c s="32">
        <f>0+M153+M157+M161</f>
      </c>
    </row>
    <row r="153" spans="1:16" ht="12.75">
      <c r="A153" t="s">
        <v>49</v>
      </c>
      <c s="34" t="s">
        <v>192</v>
      </c>
      <c s="34" t="s">
        <v>2159</v>
      </c>
      <c s="35" t="s">
        <v>5</v>
      </c>
      <c s="6" t="s">
        <v>2160</v>
      </c>
      <c s="36" t="s">
        <v>97</v>
      </c>
      <c s="37">
        <v>16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79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3181</v>
      </c>
    </row>
    <row r="156" spans="1:5" ht="409.5">
      <c r="A156" t="s">
        <v>58</v>
      </c>
      <c r="E156" s="39" t="s">
        <v>2162</v>
      </c>
    </row>
    <row r="157" spans="1:16" ht="12.75">
      <c r="A157" t="s">
        <v>49</v>
      </c>
      <c s="34" t="s">
        <v>195</v>
      </c>
      <c s="34" t="s">
        <v>3084</v>
      </c>
      <c s="35" t="s">
        <v>5</v>
      </c>
      <c s="6" t="s">
        <v>3085</v>
      </c>
      <c s="36" t="s">
        <v>97</v>
      </c>
      <c s="37">
        <v>142.792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79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51">
      <c r="A159" s="35" t="s">
        <v>56</v>
      </c>
      <c r="E159" s="40" t="s">
        <v>3182</v>
      </c>
    </row>
    <row r="160" spans="1:5" ht="409.5">
      <c r="A160" t="s">
        <v>58</v>
      </c>
      <c r="E160" s="39" t="s">
        <v>3087</v>
      </c>
    </row>
    <row r="161" spans="1:16" ht="12.75">
      <c r="A161" t="s">
        <v>49</v>
      </c>
      <c s="34" t="s">
        <v>200</v>
      </c>
      <c s="34" t="s">
        <v>3183</v>
      </c>
      <c s="35" t="s">
        <v>5</v>
      </c>
      <c s="6" t="s">
        <v>3184</v>
      </c>
      <c s="36" t="s">
        <v>97</v>
      </c>
      <c s="37">
        <v>44.613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79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3185</v>
      </c>
    </row>
    <row r="164" spans="1:5" ht="409.5">
      <c r="A164" t="s">
        <v>58</v>
      </c>
      <c r="E164" s="39" t="s">
        <v>2535</v>
      </c>
    </row>
    <row r="165" spans="1:13" ht="12.75">
      <c r="A165" t="s">
        <v>46</v>
      </c>
      <c r="C165" s="31" t="s">
        <v>991</v>
      </c>
      <c r="E165" s="33" t="s">
        <v>2175</v>
      </c>
      <c r="J165" s="32">
        <f>0</f>
      </c>
      <c s="32">
        <f>0</f>
      </c>
      <c s="32">
        <f>0+L166+L170+L174</f>
      </c>
      <c s="32">
        <f>0+M166+M170+M174</f>
      </c>
    </row>
    <row r="166" spans="1:16" ht="12.75">
      <c r="A166" t="s">
        <v>49</v>
      </c>
      <c s="34" t="s">
        <v>204</v>
      </c>
      <c s="34" t="s">
        <v>742</v>
      </c>
      <c s="35" t="s">
        <v>5</v>
      </c>
      <c s="6" t="s">
        <v>743</v>
      </c>
      <c s="36" t="s">
        <v>88</v>
      </c>
      <c s="37">
        <v>2.2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3186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207</v>
      </c>
      <c s="34" t="s">
        <v>2176</v>
      </c>
      <c s="35" t="s">
        <v>5</v>
      </c>
      <c s="6" t="s">
        <v>2177</v>
      </c>
      <c s="36" t="s">
        <v>88</v>
      </c>
      <c s="37">
        <v>28.4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3187</v>
      </c>
    </row>
    <row r="173" spans="1:5" ht="12.75">
      <c r="A173" t="s">
        <v>58</v>
      </c>
      <c r="E173" s="39" t="s">
        <v>284</v>
      </c>
    </row>
    <row r="174" spans="1:16" ht="12.75">
      <c r="A174" t="s">
        <v>49</v>
      </c>
      <c s="34" t="s">
        <v>211</v>
      </c>
      <c s="34" t="s">
        <v>3188</v>
      </c>
      <c s="35" t="s">
        <v>5</v>
      </c>
      <c s="6" t="s">
        <v>3189</v>
      </c>
      <c s="36" t="s">
        <v>110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3190</v>
      </c>
    </row>
    <row r="177" spans="1:5" ht="12.75">
      <c r="A177" t="s">
        <v>58</v>
      </c>
      <c r="E177" s="39" t="s">
        <v>284</v>
      </c>
    </row>
    <row r="178" spans="1:13" ht="12.75">
      <c r="A178" t="s">
        <v>46</v>
      </c>
      <c r="C178" s="31" t="s">
        <v>1008</v>
      </c>
      <c r="E178" s="33" t="s">
        <v>1585</v>
      </c>
      <c r="J178" s="32">
        <f>0</f>
      </c>
      <c s="32">
        <f>0</f>
      </c>
      <c s="32">
        <f>0+L179+L183+L187</f>
      </c>
      <c s="32">
        <f>0+M179+M183+M187</f>
      </c>
    </row>
    <row r="179" spans="1:16" ht="12.75">
      <c r="A179" t="s">
        <v>49</v>
      </c>
      <c s="34" t="s">
        <v>215</v>
      </c>
      <c s="34" t="s">
        <v>2179</v>
      </c>
      <c s="35" t="s">
        <v>5</v>
      </c>
      <c s="6" t="s">
        <v>2180</v>
      </c>
      <c s="36" t="s">
        <v>110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3088</v>
      </c>
    </row>
    <row r="182" spans="1:5" ht="38.25">
      <c r="A182" t="s">
        <v>58</v>
      </c>
      <c r="E182" s="39" t="s">
        <v>2182</v>
      </c>
    </row>
    <row r="183" spans="1:16" ht="12.75">
      <c r="A183" t="s">
        <v>49</v>
      </c>
      <c s="34" t="s">
        <v>219</v>
      </c>
      <c s="34" t="s">
        <v>2192</v>
      </c>
      <c s="35" t="s">
        <v>5</v>
      </c>
      <c s="6" t="s">
        <v>2193</v>
      </c>
      <c s="36" t="s">
        <v>2073</v>
      </c>
      <c s="37">
        <v>17.5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3191</v>
      </c>
    </row>
    <row r="186" spans="1:5" ht="12.75">
      <c r="A186" t="s">
        <v>58</v>
      </c>
      <c r="E186" s="39" t="s">
        <v>284</v>
      </c>
    </row>
    <row r="187" spans="1:16" ht="12.75">
      <c r="A187" t="s">
        <v>49</v>
      </c>
      <c s="34" t="s">
        <v>223</v>
      </c>
      <c s="34" t="s">
        <v>2197</v>
      </c>
      <c s="35" t="s">
        <v>5</v>
      </c>
      <c s="6" t="s">
        <v>2198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3192</v>
      </c>
    </row>
    <row r="190" spans="1:5" ht="38.25">
      <c r="A190" t="s">
        <v>58</v>
      </c>
      <c r="E190" s="39" t="s">
        <v>2200</v>
      </c>
    </row>
    <row r="191" spans="1:13" ht="12.75">
      <c r="A191" t="s">
        <v>46</v>
      </c>
      <c r="C191" s="31" t="s">
        <v>793</v>
      </c>
      <c r="E191" s="33" t="s">
        <v>2059</v>
      </c>
      <c r="J191" s="32">
        <f>0</f>
      </c>
      <c s="32">
        <f>0</f>
      </c>
      <c s="32">
        <f>0+L192+L196+L200+L204</f>
      </c>
      <c s="32">
        <f>0+M192+M196+M200+M204</f>
      </c>
    </row>
    <row r="192" spans="1:16" ht="12.75">
      <c r="A192" t="s">
        <v>49</v>
      </c>
      <c s="34" t="s">
        <v>227</v>
      </c>
      <c s="34" t="s">
        <v>362</v>
      </c>
      <c s="35" t="s">
        <v>5</v>
      </c>
      <c s="6" t="s">
        <v>363</v>
      </c>
      <c s="36" t="s">
        <v>53</v>
      </c>
      <c s="37">
        <v>29.354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38.25">
      <c r="A194" s="35" t="s">
        <v>56</v>
      </c>
      <c r="E194" s="40" t="s">
        <v>3193</v>
      </c>
    </row>
    <row r="195" spans="1:5" ht="12.75">
      <c r="A195" t="s">
        <v>58</v>
      </c>
      <c r="E195" s="39" t="s">
        <v>284</v>
      </c>
    </row>
    <row r="196" spans="1:16" ht="12.75">
      <c r="A196" t="s">
        <v>49</v>
      </c>
      <c s="34" t="s">
        <v>230</v>
      </c>
      <c s="34" t="s">
        <v>2206</v>
      </c>
      <c s="35" t="s">
        <v>5</v>
      </c>
      <c s="6" t="s">
        <v>2207</v>
      </c>
      <c s="36" t="s">
        <v>78</v>
      </c>
      <c s="37">
        <v>0.345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3194</v>
      </c>
    </row>
    <row r="199" spans="1:5" ht="12.75">
      <c r="A199" t="s">
        <v>58</v>
      </c>
      <c r="E199" s="39" t="s">
        <v>284</v>
      </c>
    </row>
    <row r="200" spans="1:16" ht="12.75">
      <c r="A200" t="s">
        <v>49</v>
      </c>
      <c s="34" t="s">
        <v>233</v>
      </c>
      <c s="34" t="s">
        <v>3195</v>
      </c>
      <c s="35" t="s">
        <v>5</v>
      </c>
      <c s="6" t="s">
        <v>3196</v>
      </c>
      <c s="36" t="s">
        <v>88</v>
      </c>
      <c s="37">
        <v>8.4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3197</v>
      </c>
    </row>
    <row r="203" spans="1:5" ht="12.75">
      <c r="A203" t="s">
        <v>58</v>
      </c>
      <c r="E203" s="39" t="s">
        <v>284</v>
      </c>
    </row>
    <row r="204" spans="1:16" ht="12.75">
      <c r="A204" t="s">
        <v>49</v>
      </c>
      <c s="34" t="s">
        <v>490</v>
      </c>
      <c s="34" t="s">
        <v>2209</v>
      </c>
      <c s="35" t="s">
        <v>5</v>
      </c>
      <c s="6" t="s">
        <v>2210</v>
      </c>
      <c s="36" t="s">
        <v>97</v>
      </c>
      <c s="37">
        <v>39.303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3198</v>
      </c>
    </row>
    <row r="207" spans="1:5" ht="12.75">
      <c r="A207" t="s">
        <v>58</v>
      </c>
      <c r="E207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3201</v>
      </c>
      <c r="E8" s="30" t="s">
        <v>3200</v>
      </c>
      <c r="J8" s="29">
        <f>0+J9+J26+J31+J36+J41+J54+J75+J80</f>
      </c>
      <c s="29">
        <f>0+K9+K26+K31+K36+K41+K54+K75+K80</f>
      </c>
      <c s="29">
        <f>0+L9+L26+L31+L36+L41+L54+L75+L80</f>
      </c>
      <c s="29">
        <f>0+M9+M26+M31+M36+M41+M54+M75+M80</f>
      </c>
    </row>
    <row r="9" spans="1:13" ht="12.75">
      <c r="A9" t="s">
        <v>46</v>
      </c>
      <c r="C9" s="31" t="s">
        <v>241</v>
      </c>
      <c r="E9" s="33" t="s">
        <v>802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48.8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3202</v>
      </c>
    </row>
    <row r="13" spans="1:5" ht="140.25">
      <c r="A13" t="s">
        <v>58</v>
      </c>
      <c r="E13" s="39" t="s">
        <v>2079</v>
      </c>
    </row>
    <row r="14" spans="1:16" ht="38.25">
      <c r="A14" t="s">
        <v>49</v>
      </c>
      <c s="34" t="s">
        <v>27</v>
      </c>
      <c s="34" t="s">
        <v>3203</v>
      </c>
      <c s="35" t="s">
        <v>76</v>
      </c>
      <c s="6" t="s">
        <v>3204</v>
      </c>
      <c s="36" t="s">
        <v>78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63.75">
      <c r="A16" s="35" t="s">
        <v>56</v>
      </c>
      <c r="E16" s="40" t="s">
        <v>3205</v>
      </c>
    </row>
    <row r="17" spans="1:5" ht="140.25">
      <c r="A17" t="s">
        <v>58</v>
      </c>
      <c r="E17" s="39" t="s">
        <v>2079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15.552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3206</v>
      </c>
    </row>
    <row r="21" spans="1:5" ht="140.25">
      <c r="A21" t="s">
        <v>58</v>
      </c>
      <c r="E21" s="39" t="s">
        <v>2079</v>
      </c>
    </row>
    <row r="22" spans="1:16" ht="12.75">
      <c r="A22" t="s">
        <v>49</v>
      </c>
      <c s="34" t="s">
        <v>66</v>
      </c>
      <c s="34" t="s">
        <v>3207</v>
      </c>
      <c s="35" t="s">
        <v>5</v>
      </c>
      <c s="6" t="s">
        <v>3208</v>
      </c>
      <c s="36" t="s">
        <v>88</v>
      </c>
      <c s="37">
        <v>15.7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3209</v>
      </c>
    </row>
    <row r="25" spans="1:5" ht="255">
      <c r="A25" t="s">
        <v>58</v>
      </c>
      <c r="E25" s="39" t="s">
        <v>2928</v>
      </c>
    </row>
    <row r="26" spans="1:13" ht="12.75">
      <c r="A26" t="s">
        <v>46</v>
      </c>
      <c r="C26" s="31" t="s">
        <v>104</v>
      </c>
      <c r="E26" s="33" t="s">
        <v>3019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70</v>
      </c>
      <c s="34" t="s">
        <v>1614</v>
      </c>
      <c s="35" t="s">
        <v>5</v>
      </c>
      <c s="6" t="s">
        <v>1615</v>
      </c>
      <c s="36" t="s">
        <v>97</v>
      </c>
      <c s="37">
        <v>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3210</v>
      </c>
    </row>
    <row r="30" spans="1:5" ht="38.25">
      <c r="A30" t="s">
        <v>58</v>
      </c>
      <c r="E30" s="39" t="s">
        <v>3021</v>
      </c>
    </row>
    <row r="31" spans="1:13" ht="12.75">
      <c r="A31" t="s">
        <v>46</v>
      </c>
      <c r="C31" s="31" t="s">
        <v>111</v>
      </c>
      <c r="E31" s="33" t="s">
        <v>608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2085</v>
      </c>
      <c s="35" t="s">
        <v>5</v>
      </c>
      <c s="6" t="s">
        <v>2086</v>
      </c>
      <c s="36" t="s">
        <v>53</v>
      </c>
      <c s="37">
        <v>144.05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3211</v>
      </c>
    </row>
    <row r="35" spans="1:5" ht="318.75">
      <c r="A35" t="s">
        <v>58</v>
      </c>
      <c r="E35" s="39" t="s">
        <v>3212</v>
      </c>
    </row>
    <row r="36" spans="1:13" ht="12.75">
      <c r="A36" t="s">
        <v>46</v>
      </c>
      <c r="C36" s="31" t="s">
        <v>126</v>
      </c>
      <c r="E36" s="33" t="s">
        <v>615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63</v>
      </c>
      <c s="35" t="s">
        <v>5</v>
      </c>
      <c s="6" t="s">
        <v>64</v>
      </c>
      <c s="36" t="s">
        <v>53</v>
      </c>
      <c s="37">
        <v>113.83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02">
      <c r="A39" s="35" t="s">
        <v>56</v>
      </c>
      <c r="E39" s="40" t="s">
        <v>3213</v>
      </c>
    </row>
    <row r="40" spans="1:5" ht="229.5">
      <c r="A40" t="s">
        <v>58</v>
      </c>
      <c r="E40" s="39" t="s">
        <v>3214</v>
      </c>
    </row>
    <row r="41" spans="1:13" ht="12.75">
      <c r="A41" t="s">
        <v>46</v>
      </c>
      <c r="C41" s="31" t="s">
        <v>26</v>
      </c>
      <c r="E41" s="33" t="s">
        <v>3215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90</v>
      </c>
      <c s="34" t="s">
        <v>659</v>
      </c>
      <c s="35" t="s">
        <v>5</v>
      </c>
      <c s="6" t="s">
        <v>660</v>
      </c>
      <c s="36" t="s">
        <v>53</v>
      </c>
      <c s="37">
        <v>4.98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38.25">
      <c r="A44" s="35" t="s">
        <v>56</v>
      </c>
      <c r="E44" s="40" t="s">
        <v>3216</v>
      </c>
    </row>
    <row r="45" spans="1:5" ht="25.5">
      <c r="A45" t="s">
        <v>58</v>
      </c>
      <c r="E45" s="39" t="s">
        <v>2763</v>
      </c>
    </row>
    <row r="46" spans="1:16" ht="12.75">
      <c r="A46" t="s">
        <v>49</v>
      </c>
      <c s="34" t="s">
        <v>94</v>
      </c>
      <c s="34" t="s">
        <v>3217</v>
      </c>
      <c s="35" t="s">
        <v>5</v>
      </c>
      <c s="6" t="s">
        <v>3218</v>
      </c>
      <c s="36" t="s">
        <v>53</v>
      </c>
      <c s="37">
        <v>0.95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3219</v>
      </c>
    </row>
    <row r="49" spans="1:5" ht="369.75">
      <c r="A49" t="s">
        <v>58</v>
      </c>
      <c r="E49" s="39" t="s">
        <v>3121</v>
      </c>
    </row>
    <row r="50" spans="1:16" ht="12.75">
      <c r="A50" t="s">
        <v>49</v>
      </c>
      <c s="34" t="s">
        <v>100</v>
      </c>
      <c s="34" t="s">
        <v>3220</v>
      </c>
      <c s="35" t="s">
        <v>5</v>
      </c>
      <c s="6" t="s">
        <v>3221</v>
      </c>
      <c s="36" t="s">
        <v>78</v>
      </c>
      <c s="37">
        <v>0.114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3222</v>
      </c>
    </row>
    <row r="53" spans="1:5" ht="267.75">
      <c r="A53" t="s">
        <v>58</v>
      </c>
      <c r="E53" s="39" t="s">
        <v>3223</v>
      </c>
    </row>
    <row r="54" spans="1:13" ht="12.75">
      <c r="A54" t="s">
        <v>46</v>
      </c>
      <c r="C54" s="31" t="s">
        <v>66</v>
      </c>
      <c r="E54" s="33" t="s">
        <v>3119</v>
      </c>
      <c r="J54" s="32">
        <f>0</f>
      </c>
      <c s="32">
        <f>0</f>
      </c>
      <c s="32">
        <f>0+L55+L59+L63+L67+L71</f>
      </c>
      <c s="32">
        <f>0+M55+M59+M63+M67+M71</f>
      </c>
    </row>
    <row r="55" spans="1:16" ht="12.75">
      <c r="A55" t="s">
        <v>49</v>
      </c>
      <c s="34" t="s">
        <v>104</v>
      </c>
      <c s="34" t="s">
        <v>1633</v>
      </c>
      <c s="35" t="s">
        <v>5</v>
      </c>
      <c s="6" t="s">
        <v>1634</v>
      </c>
      <c s="36" t="s">
        <v>53</v>
      </c>
      <c s="37">
        <v>2.68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3224</v>
      </c>
    </row>
    <row r="58" spans="1:5" ht="369.75">
      <c r="A58" t="s">
        <v>58</v>
      </c>
      <c r="E58" s="39" t="s">
        <v>3121</v>
      </c>
    </row>
    <row r="59" spans="1:16" ht="12.75">
      <c r="A59" t="s">
        <v>49</v>
      </c>
      <c s="34" t="s">
        <v>107</v>
      </c>
      <c s="34" t="s">
        <v>2131</v>
      </c>
      <c s="35" t="s">
        <v>5</v>
      </c>
      <c s="6" t="s">
        <v>2132</v>
      </c>
      <c s="36" t="s">
        <v>53</v>
      </c>
      <c s="37">
        <v>6.42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38.25">
      <c r="A61" s="35" t="s">
        <v>56</v>
      </c>
      <c r="E61" s="40" t="s">
        <v>3225</v>
      </c>
    </row>
    <row r="62" spans="1:5" ht="369.75">
      <c r="A62" t="s">
        <v>58</v>
      </c>
      <c r="E62" s="39" t="s">
        <v>3121</v>
      </c>
    </row>
    <row r="63" spans="1:16" ht="12.75">
      <c r="A63" t="s">
        <v>49</v>
      </c>
      <c s="34" t="s">
        <v>111</v>
      </c>
      <c s="34" t="s">
        <v>2134</v>
      </c>
      <c s="35" t="s">
        <v>5</v>
      </c>
      <c s="6" t="s">
        <v>2135</v>
      </c>
      <c s="36" t="s">
        <v>78</v>
      </c>
      <c s="37">
        <v>0.209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3226</v>
      </c>
    </row>
    <row r="66" spans="1:5" ht="191.25">
      <c r="A66" t="s">
        <v>58</v>
      </c>
      <c r="E66" s="39" t="s">
        <v>3227</v>
      </c>
    </row>
    <row r="67" spans="1:16" ht="12.75">
      <c r="A67" t="s">
        <v>49</v>
      </c>
      <c s="34" t="s">
        <v>115</v>
      </c>
      <c s="34" t="s">
        <v>679</v>
      </c>
      <c s="35" t="s">
        <v>5</v>
      </c>
      <c s="6" t="s">
        <v>680</v>
      </c>
      <c s="36" t="s">
        <v>53</v>
      </c>
      <c s="37">
        <v>1.25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63.75">
      <c r="A69" s="35" t="s">
        <v>56</v>
      </c>
      <c r="E69" s="40" t="s">
        <v>3228</v>
      </c>
    </row>
    <row r="70" spans="1:5" ht="38.25">
      <c r="A70" t="s">
        <v>58</v>
      </c>
      <c r="E70" s="39" t="s">
        <v>3229</v>
      </c>
    </row>
    <row r="71" spans="1:16" ht="12.75">
      <c r="A71" t="s">
        <v>49</v>
      </c>
      <c s="34" t="s">
        <v>119</v>
      </c>
      <c s="34" t="s">
        <v>683</v>
      </c>
      <c s="35" t="s">
        <v>5</v>
      </c>
      <c s="6" t="s">
        <v>684</v>
      </c>
      <c s="36" t="s">
        <v>53</v>
      </c>
      <c s="37">
        <v>2.25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3230</v>
      </c>
    </row>
    <row r="74" spans="1:5" ht="114.75">
      <c r="A74" t="s">
        <v>58</v>
      </c>
      <c r="E74" s="39" t="s">
        <v>3123</v>
      </c>
    </row>
    <row r="75" spans="1:13" ht="12.75">
      <c r="A75" t="s">
        <v>46</v>
      </c>
      <c r="C75" s="31" t="s">
        <v>3231</v>
      </c>
      <c r="E75" s="33" t="s">
        <v>3232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3233</v>
      </c>
      <c s="35" t="s">
        <v>5</v>
      </c>
      <c s="6" t="s">
        <v>3234</v>
      </c>
      <c s="36" t="s">
        <v>97</v>
      </c>
      <c s="37">
        <v>28.35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3235</v>
      </c>
    </row>
    <row r="79" spans="1:5" ht="191.25">
      <c r="A79" t="s">
        <v>58</v>
      </c>
      <c r="E79" s="39" t="s">
        <v>3236</v>
      </c>
    </row>
    <row r="80" spans="1:13" ht="12.75">
      <c r="A80" t="s">
        <v>46</v>
      </c>
      <c r="C80" s="31" t="s">
        <v>793</v>
      </c>
      <c r="E80" s="33" t="s">
        <v>3237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3238</v>
      </c>
      <c s="35" t="s">
        <v>5</v>
      </c>
      <c s="6" t="s">
        <v>3239</v>
      </c>
      <c s="36" t="s">
        <v>53</v>
      </c>
      <c s="37">
        <v>10.8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3240</v>
      </c>
    </row>
    <row r="84" spans="1:5" ht="114.75">
      <c r="A84" t="s">
        <v>58</v>
      </c>
      <c r="E84" s="39" t="s">
        <v>3241</v>
      </c>
    </row>
    <row r="85" spans="1:16" ht="12.75">
      <c r="A85" t="s">
        <v>49</v>
      </c>
      <c s="34" t="s">
        <v>129</v>
      </c>
      <c s="34" t="s">
        <v>362</v>
      </c>
      <c s="35" t="s">
        <v>5</v>
      </c>
      <c s="6" t="s">
        <v>363</v>
      </c>
      <c s="36" t="s">
        <v>53</v>
      </c>
      <c s="37">
        <v>6.48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3242</v>
      </c>
    </row>
    <row r="88" spans="1:5" ht="102">
      <c r="A88" t="s">
        <v>58</v>
      </c>
      <c r="E88" s="39" t="s">
        <v>3243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3246</v>
      </c>
      <c r="E8" s="30" t="s">
        <v>3245</v>
      </c>
      <c r="J8" s="29">
        <f>0+J9+J14+J23+J40+J49+J62+J67+J72</f>
      </c>
      <c s="29">
        <f>0+K9+K14+K23+K40+K49+K62+K67+K72</f>
      </c>
      <c s="29">
        <f>0+L9+L14+L23+L40+L49+L62+L67+L72</f>
      </c>
      <c s="29">
        <f>0+M9+M14+M23+M40+M49+M62+M67+M72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3247</v>
      </c>
      <c s="35" t="s">
        <v>5</v>
      </c>
      <c s="6" t="s">
        <v>3248</v>
      </c>
      <c s="36" t="s">
        <v>88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3249</v>
      </c>
    </row>
    <row r="13" spans="1:5" ht="63.75">
      <c r="A13" t="s">
        <v>58</v>
      </c>
      <c r="E13" s="39" t="s">
        <v>3049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574</v>
      </c>
      <c s="35" t="s">
        <v>575</v>
      </c>
      <c s="6" t="s">
        <v>576</v>
      </c>
      <c s="36" t="s">
        <v>78</v>
      </c>
      <c s="37">
        <v>467.487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3250</v>
      </c>
    </row>
    <row r="18" spans="1:5" ht="153">
      <c r="A18" t="s">
        <v>58</v>
      </c>
      <c r="E18" s="39" t="s">
        <v>2077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51.342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3251</v>
      </c>
    </row>
    <row r="22" spans="1:5" ht="140.25">
      <c r="A22" t="s">
        <v>58</v>
      </c>
      <c r="E22" s="39" t="s">
        <v>2079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66</v>
      </c>
      <c s="34" t="s">
        <v>3053</v>
      </c>
      <c s="35" t="s">
        <v>5</v>
      </c>
      <c s="6" t="s">
        <v>3054</v>
      </c>
      <c s="36" t="s">
        <v>3055</v>
      </c>
      <c s="37">
        <v>240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3252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2489</v>
      </c>
      <c s="35" t="s">
        <v>5</v>
      </c>
      <c s="6" t="s">
        <v>2068</v>
      </c>
      <c s="36" t="s">
        <v>53</v>
      </c>
      <c s="37">
        <v>259.715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3253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838</v>
      </c>
      <c s="35" t="s">
        <v>5</v>
      </c>
      <c s="6" t="s">
        <v>839</v>
      </c>
      <c s="36" t="s">
        <v>53</v>
      </c>
      <c s="37">
        <v>259.715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3254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629</v>
      </c>
      <c s="35" t="s">
        <v>5</v>
      </c>
      <c s="6" t="s">
        <v>630</v>
      </c>
      <c s="36" t="s">
        <v>53</v>
      </c>
      <c s="37">
        <v>312.96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3255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136</v>
      </c>
      <c r="E40" s="33" t="s">
        <v>1547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2947</v>
      </c>
      <c s="35" t="s">
        <v>5</v>
      </c>
      <c s="6" t="s">
        <v>2948</v>
      </c>
      <c s="36" t="s">
        <v>53</v>
      </c>
      <c s="37">
        <v>8.53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3256</v>
      </c>
    </row>
    <row r="44" spans="1:5" ht="12.75">
      <c r="A44" t="s">
        <v>58</v>
      </c>
      <c r="E44" s="39" t="s">
        <v>284</v>
      </c>
    </row>
    <row r="45" spans="1:16" ht="12.75">
      <c r="A45" t="s">
        <v>49</v>
      </c>
      <c s="34" t="s">
        <v>94</v>
      </c>
      <c s="34" t="s">
        <v>2954</v>
      </c>
      <c s="35" t="s">
        <v>5</v>
      </c>
      <c s="6" t="s">
        <v>2955</v>
      </c>
      <c s="36" t="s">
        <v>78</v>
      </c>
      <c s="37">
        <v>0.092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3257</v>
      </c>
    </row>
    <row r="48" spans="1:5" ht="12.75">
      <c r="A48" t="s">
        <v>58</v>
      </c>
      <c r="E48" s="39" t="s">
        <v>284</v>
      </c>
    </row>
    <row r="49" spans="1:13" ht="12.75">
      <c r="A49" t="s">
        <v>46</v>
      </c>
      <c r="C49" s="31" t="s">
        <v>211</v>
      </c>
      <c r="E49" s="33" t="s">
        <v>1567</v>
      </c>
      <c r="J49" s="32">
        <f>0</f>
      </c>
      <c s="32">
        <f>0</f>
      </c>
      <c s="32">
        <f>0+L50+L54+L58</f>
      </c>
      <c s="32">
        <f>0+M50+M54+M58</f>
      </c>
    </row>
    <row r="50" spans="1:16" ht="12.75">
      <c r="A50" t="s">
        <v>49</v>
      </c>
      <c s="34" t="s">
        <v>100</v>
      </c>
      <c s="34" t="s">
        <v>1629</v>
      </c>
      <c s="35" t="s">
        <v>5</v>
      </c>
      <c s="6" t="s">
        <v>1630</v>
      </c>
      <c s="36" t="s">
        <v>53</v>
      </c>
      <c s="37">
        <v>2.736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3258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1633</v>
      </c>
      <c s="35" t="s">
        <v>5</v>
      </c>
      <c s="6" t="s">
        <v>1634</v>
      </c>
      <c s="36" t="s">
        <v>53</v>
      </c>
      <c s="37">
        <v>2.547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63.75">
      <c r="A56" s="35" t="s">
        <v>56</v>
      </c>
      <c r="E56" s="40" t="s">
        <v>3259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683</v>
      </c>
      <c s="35" t="s">
        <v>5</v>
      </c>
      <c s="6" t="s">
        <v>684</v>
      </c>
      <c s="36" t="s">
        <v>53</v>
      </c>
      <c s="37">
        <v>5.094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63.75">
      <c r="A60" s="35" t="s">
        <v>56</v>
      </c>
      <c r="E60" s="40" t="s">
        <v>3260</v>
      </c>
    </row>
    <row r="61" spans="1:5" ht="12.75">
      <c r="A61" t="s">
        <v>58</v>
      </c>
      <c r="E61" s="39" t="s">
        <v>284</v>
      </c>
    </row>
    <row r="62" spans="1:13" ht="12.75">
      <c r="A62" t="s">
        <v>46</v>
      </c>
      <c r="C62" s="31" t="s">
        <v>2157</v>
      </c>
      <c r="E62" s="33" t="s">
        <v>2158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3084</v>
      </c>
      <c s="35" t="s">
        <v>5</v>
      </c>
      <c s="6" t="s">
        <v>3085</v>
      </c>
      <c s="36" t="s">
        <v>97</v>
      </c>
      <c s="37">
        <v>51.84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3261</v>
      </c>
    </row>
    <row r="66" spans="1:5" ht="409.5">
      <c r="A66" t="s">
        <v>58</v>
      </c>
      <c r="E66" s="39" t="s">
        <v>3087</v>
      </c>
    </row>
    <row r="67" spans="1:13" ht="12.75">
      <c r="A67" t="s">
        <v>46</v>
      </c>
      <c r="C67" s="31" t="s">
        <v>1008</v>
      </c>
      <c r="E67" s="33" t="s">
        <v>1585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2197</v>
      </c>
      <c s="35" t="s">
        <v>5</v>
      </c>
      <c s="6" t="s">
        <v>2198</v>
      </c>
      <c s="36" t="s">
        <v>110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2199</v>
      </c>
    </row>
    <row r="71" spans="1:5" ht="38.25">
      <c r="A71" t="s">
        <v>58</v>
      </c>
      <c r="E71" s="39" t="s">
        <v>2200</v>
      </c>
    </row>
    <row r="72" spans="1:13" ht="12.75">
      <c r="A72" t="s">
        <v>46</v>
      </c>
      <c r="C72" s="31" t="s">
        <v>793</v>
      </c>
      <c r="E72" s="33" t="s">
        <v>2059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49</v>
      </c>
      <c s="34" t="s">
        <v>119</v>
      </c>
      <c s="34" t="s">
        <v>1798</v>
      </c>
      <c s="35" t="s">
        <v>5</v>
      </c>
      <c s="6" t="s">
        <v>1799</v>
      </c>
      <c s="36" t="s">
        <v>53</v>
      </c>
      <c s="37">
        <v>19.145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63.75">
      <c r="A75" s="35" t="s">
        <v>56</v>
      </c>
      <c r="E75" s="40" t="s">
        <v>3262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123</v>
      </c>
      <c s="34" t="s">
        <v>362</v>
      </c>
      <c s="35" t="s">
        <v>5</v>
      </c>
      <c s="6" t="s">
        <v>363</v>
      </c>
      <c s="36" t="s">
        <v>53</v>
      </c>
      <c s="37">
        <v>3.843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3263</v>
      </c>
    </row>
    <row r="80" spans="1:5" ht="12.75">
      <c r="A80" t="s">
        <v>58</v>
      </c>
      <c r="E8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3266</v>
      </c>
      <c r="E8" s="30" t="s">
        <v>3265</v>
      </c>
      <c r="J8" s="29">
        <f>0+J9+J14+J19+J24+J33+J38</f>
      </c>
      <c s="29">
        <f>0+K9+K14+K19+K24+K33+K38</f>
      </c>
      <c s="29">
        <f>0+L9+L14+L19+L24+L33+L38</f>
      </c>
      <c s="29">
        <f>0+M9+M14+M19+M24+M33+M38</f>
      </c>
    </row>
    <row r="9" spans="1:13" ht="12.75">
      <c r="A9" t="s">
        <v>46</v>
      </c>
      <c r="C9" s="31" t="s">
        <v>241</v>
      </c>
      <c r="E9" s="33" t="s">
        <v>802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2.015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3267</v>
      </c>
    </row>
    <row r="13" spans="1:5" ht="140.25">
      <c r="A13" t="s">
        <v>58</v>
      </c>
      <c r="E13" s="39" t="s">
        <v>2079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1614</v>
      </c>
      <c s="35" t="s">
        <v>5</v>
      </c>
      <c s="6" t="s">
        <v>1615</v>
      </c>
      <c s="36" t="s">
        <v>97</v>
      </c>
      <c s="37">
        <v>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3268</v>
      </c>
    </row>
    <row r="18" spans="1:5" ht="38.25">
      <c r="A18" t="s">
        <v>58</v>
      </c>
      <c r="E18" s="39" t="s">
        <v>3021</v>
      </c>
    </row>
    <row r="19" spans="1:13" ht="12.75">
      <c r="A19" t="s">
        <v>46</v>
      </c>
      <c r="C19" s="31" t="s">
        <v>26</v>
      </c>
      <c r="E19" s="33" t="s">
        <v>1555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659</v>
      </c>
      <c s="35" t="s">
        <v>5</v>
      </c>
      <c s="6" t="s">
        <v>660</v>
      </c>
      <c s="36" t="s">
        <v>53</v>
      </c>
      <c s="37">
        <v>13.1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3269</v>
      </c>
    </row>
    <row r="23" spans="1:5" ht="25.5">
      <c r="A23" t="s">
        <v>58</v>
      </c>
      <c r="E23" s="39" t="s">
        <v>2763</v>
      </c>
    </row>
    <row r="24" spans="1:13" ht="12.75">
      <c r="A24" t="s">
        <v>46</v>
      </c>
      <c r="C24" s="31" t="s">
        <v>66</v>
      </c>
      <c r="E24" s="33" t="s">
        <v>3119</v>
      </c>
      <c r="J24" s="32">
        <f>0</f>
      </c>
      <c s="32">
        <f>0</f>
      </c>
      <c s="32">
        <f>0+L25+L29</f>
      </c>
      <c s="32">
        <f>0+M25+M29</f>
      </c>
    </row>
    <row r="25" spans="1:16" ht="12.75">
      <c r="A25" t="s">
        <v>49</v>
      </c>
      <c s="34" t="s">
        <v>66</v>
      </c>
      <c s="34" t="s">
        <v>1633</v>
      </c>
      <c s="35" t="s">
        <v>5</v>
      </c>
      <c s="6" t="s">
        <v>1634</v>
      </c>
      <c s="36" t="s">
        <v>53</v>
      </c>
      <c s="37">
        <v>0.525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3270</v>
      </c>
    </row>
    <row r="28" spans="1:5" ht="369.75">
      <c r="A28" t="s">
        <v>58</v>
      </c>
      <c r="E28" s="39" t="s">
        <v>3121</v>
      </c>
    </row>
    <row r="29" spans="1:16" ht="12.75">
      <c r="A29" t="s">
        <v>49</v>
      </c>
      <c s="34" t="s">
        <v>70</v>
      </c>
      <c s="34" t="s">
        <v>683</v>
      </c>
      <c s="35" t="s">
        <v>5</v>
      </c>
      <c s="6" t="s">
        <v>684</v>
      </c>
      <c s="36" t="s">
        <v>53</v>
      </c>
      <c s="37">
        <v>1.05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3271</v>
      </c>
    </row>
    <row r="32" spans="1:5" ht="114.75">
      <c r="A32" t="s">
        <v>58</v>
      </c>
      <c r="E32" s="39" t="s">
        <v>3123</v>
      </c>
    </row>
    <row r="33" spans="1:13" ht="12.75">
      <c r="A33" t="s">
        <v>46</v>
      </c>
      <c r="C33" s="31" t="s">
        <v>74</v>
      </c>
      <c r="E33" s="33" t="s">
        <v>3035</v>
      </c>
      <c r="J33" s="32">
        <f>0</f>
      </c>
      <c s="32">
        <f>0</f>
      </c>
      <c s="32">
        <f>0+L34</f>
      </c>
      <c s="32">
        <f>0+M34</f>
      </c>
    </row>
    <row r="34" spans="1:16" ht="25.5">
      <c r="A34" t="s">
        <v>49</v>
      </c>
      <c s="34" t="s">
        <v>74</v>
      </c>
      <c s="34" t="s">
        <v>3272</v>
      </c>
      <c s="35" t="s">
        <v>5</v>
      </c>
      <c s="6" t="s">
        <v>3273</v>
      </c>
      <c s="36" t="s">
        <v>97</v>
      </c>
      <c s="37">
        <v>23.774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02">
      <c r="A36" s="35" t="s">
        <v>56</v>
      </c>
      <c r="E36" s="40" t="s">
        <v>3274</v>
      </c>
    </row>
    <row r="37" spans="1:5" ht="76.5">
      <c r="A37" t="s">
        <v>58</v>
      </c>
      <c r="E37" s="39" t="s">
        <v>3275</v>
      </c>
    </row>
    <row r="38" spans="1:13" ht="12.75">
      <c r="A38" t="s">
        <v>46</v>
      </c>
      <c r="C38" s="31" t="s">
        <v>778</v>
      </c>
      <c r="E38" s="33" t="s">
        <v>3038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85</v>
      </c>
      <c s="34" t="s">
        <v>3276</v>
      </c>
      <c s="35" t="s">
        <v>5</v>
      </c>
      <c s="6" t="s">
        <v>3277</v>
      </c>
      <c s="36" t="s">
        <v>88</v>
      </c>
      <c s="37">
        <v>7.536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3278</v>
      </c>
    </row>
    <row r="42" spans="1:5" ht="38.25">
      <c r="A42" t="s">
        <v>58</v>
      </c>
      <c r="E42" s="39" t="s">
        <v>3279</v>
      </c>
    </row>
    <row r="43" spans="1:16" ht="12.75">
      <c r="A43" t="s">
        <v>49</v>
      </c>
      <c s="34" t="s">
        <v>90</v>
      </c>
      <c s="34" t="s">
        <v>3039</v>
      </c>
      <c s="35" t="s">
        <v>5</v>
      </c>
      <c s="6" t="s">
        <v>3040</v>
      </c>
      <c s="36" t="s">
        <v>97</v>
      </c>
      <c s="37">
        <v>41.672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14.75">
      <c r="A45" s="35" t="s">
        <v>56</v>
      </c>
      <c r="E45" s="40" t="s">
        <v>3280</v>
      </c>
    </row>
    <row r="46" spans="1:5" ht="25.5">
      <c r="A46" t="s">
        <v>58</v>
      </c>
      <c r="E46" s="39" t="s">
        <v>2634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3283</v>
      </c>
      <c r="E8" s="30" t="s">
        <v>3282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241</v>
      </c>
      <c r="E9" s="33" t="s">
        <v>802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38.554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3284</v>
      </c>
    </row>
    <row r="13" spans="1:5" ht="140.25">
      <c r="A13" t="s">
        <v>58</v>
      </c>
      <c r="E13" s="39" t="s">
        <v>2079</v>
      </c>
    </row>
    <row r="14" spans="1:13" ht="12.75">
      <c r="A14" t="s">
        <v>46</v>
      </c>
      <c r="C14" s="31" t="s">
        <v>107</v>
      </c>
      <c r="E14" s="33" t="s">
        <v>587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1479</v>
      </c>
      <c s="35" t="s">
        <v>5</v>
      </c>
      <c s="6" t="s">
        <v>1480</v>
      </c>
      <c s="36" t="s">
        <v>53</v>
      </c>
      <c s="37">
        <v>34.32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3285</v>
      </c>
    </row>
    <row r="18" spans="1:5" ht="369.75">
      <c r="A18" t="s">
        <v>58</v>
      </c>
      <c r="E18" s="39" t="s">
        <v>3286</v>
      </c>
    </row>
    <row r="19" spans="1:13" ht="12.75">
      <c r="A19" t="s">
        <v>46</v>
      </c>
      <c r="C19" s="31" t="s">
        <v>793</v>
      </c>
      <c r="E19" s="33" t="s">
        <v>3237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362</v>
      </c>
      <c s="35" t="s">
        <v>5</v>
      </c>
      <c s="6" t="s">
        <v>363</v>
      </c>
      <c s="36" t="s">
        <v>53</v>
      </c>
      <c s="37">
        <v>16.064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3287</v>
      </c>
    </row>
    <row r="23" spans="1:5" ht="114.75">
      <c r="A23" t="s">
        <v>58</v>
      </c>
      <c r="E23" s="39" t="s">
        <v>3241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3290</v>
      </c>
      <c r="E8" s="30" t="s">
        <v>3289</v>
      </c>
      <c r="J8" s="29">
        <f>0+J9+J18+J27+J40+J45+J50+J63</f>
      </c>
      <c s="29">
        <f>0+K9+K18+K27+K40+K45+K50+K63</f>
      </c>
      <c s="29">
        <f>0+L9+L18+L27+L40+L45+L50+L63</f>
      </c>
      <c s="29">
        <f>0+M9+M18+M27+M40+M45+M50+M63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3291</v>
      </c>
      <c s="35" t="s">
        <v>5</v>
      </c>
      <c s="6" t="s">
        <v>2106</v>
      </c>
      <c s="36" t="s">
        <v>53</v>
      </c>
      <c s="37">
        <v>5.369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3292</v>
      </c>
    </row>
    <row r="13" spans="1:5" ht="382.5">
      <c r="A13" t="s">
        <v>58</v>
      </c>
      <c r="E13" s="39" t="s">
        <v>2108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3293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100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1614</v>
      </c>
      <c s="35" t="s">
        <v>5</v>
      </c>
      <c s="6" t="s">
        <v>1615</v>
      </c>
      <c s="36" t="s">
        <v>97</v>
      </c>
      <c s="37">
        <v>176.473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3294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3295</v>
      </c>
      <c s="35" t="s">
        <v>5</v>
      </c>
      <c s="6" t="s">
        <v>3296</v>
      </c>
      <c s="36" t="s">
        <v>110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3297</v>
      </c>
    </row>
    <row r="26" spans="1:5" ht="12.75">
      <c r="A26" t="s">
        <v>58</v>
      </c>
      <c r="E26" s="39" t="s">
        <v>284</v>
      </c>
    </row>
    <row r="27" spans="1:13" ht="12.75">
      <c r="A27" t="s">
        <v>46</v>
      </c>
      <c r="C27" s="31" t="s">
        <v>136</v>
      </c>
      <c r="E27" s="33" t="s">
        <v>1547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70</v>
      </c>
      <c s="34" t="s">
        <v>2992</v>
      </c>
      <c s="35" t="s">
        <v>5</v>
      </c>
      <c s="6" t="s">
        <v>2993</v>
      </c>
      <c s="36" t="s">
        <v>88</v>
      </c>
      <c s="37">
        <v>20.16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3298</v>
      </c>
    </row>
    <row r="31" spans="1:5" ht="12.75">
      <c r="A31" t="s">
        <v>58</v>
      </c>
      <c r="E31" s="39" t="s">
        <v>284</v>
      </c>
    </row>
    <row r="32" spans="1:16" ht="25.5">
      <c r="A32" t="s">
        <v>49</v>
      </c>
      <c s="34" t="s">
        <v>74</v>
      </c>
      <c s="34" t="s">
        <v>2250</v>
      </c>
      <c s="35" t="s">
        <v>5</v>
      </c>
      <c s="6" t="s">
        <v>2251</v>
      </c>
      <c s="36" t="s">
        <v>88</v>
      </c>
      <c s="37">
        <v>7.995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3299</v>
      </c>
    </row>
    <row r="35" spans="1:5" ht="12.75">
      <c r="A35" t="s">
        <v>58</v>
      </c>
      <c r="E35" s="39" t="s">
        <v>284</v>
      </c>
    </row>
    <row r="36" spans="1:16" ht="25.5">
      <c r="A36" t="s">
        <v>49</v>
      </c>
      <c s="34" t="s">
        <v>85</v>
      </c>
      <c s="34" t="s">
        <v>2456</v>
      </c>
      <c s="35" t="s">
        <v>5</v>
      </c>
      <c s="6" t="s">
        <v>2457</v>
      </c>
      <c s="36" t="s">
        <v>110</v>
      </c>
      <c s="37">
        <v>63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3300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175</v>
      </c>
      <c r="E40" s="33" t="s">
        <v>1555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2109</v>
      </c>
      <c s="35" t="s">
        <v>5</v>
      </c>
      <c s="6" t="s">
        <v>2110</v>
      </c>
      <c s="36" t="s">
        <v>78</v>
      </c>
      <c s="37">
        <v>0.525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3301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759</v>
      </c>
      <c r="E45" s="33" t="s">
        <v>2150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2154</v>
      </c>
      <c s="35" t="s">
        <v>5</v>
      </c>
      <c s="6" t="s">
        <v>2155</v>
      </c>
      <c s="36" t="s">
        <v>97</v>
      </c>
      <c s="37">
        <v>96.173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3302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991</v>
      </c>
      <c r="E50" s="33" t="s">
        <v>2175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100</v>
      </c>
      <c s="34" t="s">
        <v>3303</v>
      </c>
      <c s="35" t="s">
        <v>5</v>
      </c>
      <c s="6" t="s">
        <v>3304</v>
      </c>
      <c s="36" t="s">
        <v>88</v>
      </c>
      <c s="37">
        <v>8.645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3305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3306</v>
      </c>
      <c s="35" t="s">
        <v>5</v>
      </c>
      <c s="6" t="s">
        <v>3307</v>
      </c>
      <c s="36" t="s">
        <v>88</v>
      </c>
      <c s="37">
        <v>8.645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3308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3309</v>
      </c>
      <c s="35" t="s">
        <v>5</v>
      </c>
      <c s="6" t="s">
        <v>3310</v>
      </c>
      <c s="36" t="s">
        <v>88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3297</v>
      </c>
    </row>
    <row r="62" spans="1:5" ht="12.75">
      <c r="A62" t="s">
        <v>58</v>
      </c>
      <c r="E62" s="39" t="s">
        <v>284</v>
      </c>
    </row>
    <row r="63" spans="1:13" ht="12.75">
      <c r="A63" t="s">
        <v>46</v>
      </c>
      <c r="C63" s="31" t="s">
        <v>1008</v>
      </c>
      <c r="E63" s="33" t="s">
        <v>1585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111</v>
      </c>
      <c s="34" t="s">
        <v>2183</v>
      </c>
      <c s="35" t="s">
        <v>5</v>
      </c>
      <c s="6" t="s">
        <v>2184</v>
      </c>
      <c s="36" t="s">
        <v>97</v>
      </c>
      <c s="37">
        <v>0.991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3311</v>
      </c>
    </row>
    <row r="67" spans="1:5" ht="12.75">
      <c r="A67" t="s">
        <v>58</v>
      </c>
      <c r="E67" s="39" t="s">
        <v>284</v>
      </c>
    </row>
    <row r="68" spans="1:16" ht="25.5">
      <c r="A68" t="s">
        <v>49</v>
      </c>
      <c s="34" t="s">
        <v>115</v>
      </c>
      <c s="34" t="s">
        <v>2186</v>
      </c>
      <c s="35" t="s">
        <v>5</v>
      </c>
      <c s="6" t="s">
        <v>2187</v>
      </c>
      <c s="36" t="s">
        <v>88</v>
      </c>
      <c s="37">
        <v>10.8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3312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3313</v>
      </c>
      <c s="35" t="s">
        <v>5</v>
      </c>
      <c s="6" t="s">
        <v>3314</v>
      </c>
      <c s="36" t="s">
        <v>97</v>
      </c>
      <c s="37">
        <v>96.173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3315</v>
      </c>
    </row>
    <row r="75" spans="1:5" ht="12.75">
      <c r="A75" t="s">
        <v>58</v>
      </c>
      <c r="E7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3318</v>
      </c>
      <c r="E8" s="30" t="s">
        <v>3317</v>
      </c>
      <c r="J8" s="29">
        <f>0+J9+J18+J23+J56+J73+J86+J103+J128+J141</f>
      </c>
      <c s="29">
        <f>0+K9+K18+K23+K56+K73+K86+K103+K128+K141</f>
      </c>
      <c s="29">
        <f>0+L9+L18+L23+L56+L73+L86+L103+L128+L141</f>
      </c>
      <c s="29">
        <f>0+M9+M18+M23+M56+M73+M86+M103+M128+M141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3291</v>
      </c>
      <c s="35" t="s">
        <v>5</v>
      </c>
      <c s="6" t="s">
        <v>2106</v>
      </c>
      <c s="36" t="s">
        <v>53</v>
      </c>
      <c s="37">
        <v>7.348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3319</v>
      </c>
    </row>
    <row r="13" spans="1:5" ht="382.5">
      <c r="A13" t="s">
        <v>58</v>
      </c>
      <c r="E13" s="39" t="s">
        <v>2108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882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3320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574</v>
      </c>
      <c s="35" t="s">
        <v>575</v>
      </c>
      <c s="6" t="s">
        <v>576</v>
      </c>
      <c s="36" t="s">
        <v>78</v>
      </c>
      <c s="37">
        <v>137.025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3321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1614</v>
      </c>
      <c s="35" t="s">
        <v>5</v>
      </c>
      <c s="6" t="s">
        <v>1615</v>
      </c>
      <c s="36" t="s">
        <v>97</v>
      </c>
      <c s="37">
        <v>157.462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3322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1954</v>
      </c>
      <c s="35" t="s">
        <v>5</v>
      </c>
      <c s="6" t="s">
        <v>1955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3323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1622</v>
      </c>
      <c s="35" t="s">
        <v>5</v>
      </c>
      <c s="6" t="s">
        <v>1623</v>
      </c>
      <c s="36" t="s">
        <v>53</v>
      </c>
      <c s="37">
        <v>90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3324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1622</v>
      </c>
      <c s="35" t="s">
        <v>50</v>
      </c>
      <c s="6" t="s">
        <v>1623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3325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2223</v>
      </c>
      <c s="35" t="s">
        <v>5</v>
      </c>
      <c s="6" t="s">
        <v>2224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3326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2085</v>
      </c>
      <c s="35" t="s">
        <v>5</v>
      </c>
      <c s="6" t="s">
        <v>2086</v>
      </c>
      <c s="36" t="s">
        <v>53</v>
      </c>
      <c s="37">
        <v>31.124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3327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838</v>
      </c>
      <c s="35" t="s">
        <v>5</v>
      </c>
      <c s="6" t="s">
        <v>839</v>
      </c>
      <c s="36" t="s">
        <v>53</v>
      </c>
      <c s="37">
        <v>76.125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3328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2228</v>
      </c>
      <c s="35" t="s">
        <v>5</v>
      </c>
      <c s="6" t="s">
        <v>2229</v>
      </c>
      <c s="36" t="s">
        <v>53</v>
      </c>
      <c s="37">
        <v>135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3329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1547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107</v>
      </c>
      <c s="34" t="s">
        <v>2452</v>
      </c>
      <c s="35" t="s">
        <v>5</v>
      </c>
      <c s="6" t="s">
        <v>2453</v>
      </c>
      <c s="36" t="s">
        <v>88</v>
      </c>
      <c s="37">
        <v>33.28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3330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3331</v>
      </c>
      <c s="35" t="s">
        <v>5</v>
      </c>
      <c s="6" t="s">
        <v>3332</v>
      </c>
      <c s="36" t="s">
        <v>88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3333</v>
      </c>
    </row>
    <row r="64" spans="1:5" ht="12.75">
      <c r="A64" t="s">
        <v>58</v>
      </c>
      <c r="E64" s="39" t="s">
        <v>284</v>
      </c>
    </row>
    <row r="65" spans="1:16" ht="12.75">
      <c r="A65" t="s">
        <v>49</v>
      </c>
      <c s="34" t="s">
        <v>115</v>
      </c>
      <c s="34" t="s">
        <v>1993</v>
      </c>
      <c s="35" t="s">
        <v>5</v>
      </c>
      <c s="6" t="s">
        <v>1994</v>
      </c>
      <c s="36" t="s">
        <v>53</v>
      </c>
      <c s="37">
        <v>2.73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3334</v>
      </c>
    </row>
    <row r="68" spans="1:5" ht="12.75">
      <c r="A68" t="s">
        <v>58</v>
      </c>
      <c r="E68" s="39" t="s">
        <v>284</v>
      </c>
    </row>
    <row r="69" spans="1:16" ht="25.5">
      <c r="A69" t="s">
        <v>49</v>
      </c>
      <c s="34" t="s">
        <v>119</v>
      </c>
      <c s="34" t="s">
        <v>2456</v>
      </c>
      <c s="35" t="s">
        <v>5</v>
      </c>
      <c s="6" t="s">
        <v>2457</v>
      </c>
      <c s="36" t="s">
        <v>110</v>
      </c>
      <c s="37">
        <v>104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3335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1555</v>
      </c>
      <c r="J73" s="32">
        <f>0</f>
      </c>
      <c s="32">
        <f>0</f>
      </c>
      <c s="32">
        <f>0+L74+L78+L82</f>
      </c>
      <c s="32">
        <f>0+M74+M78+M82</f>
      </c>
    </row>
    <row r="74" spans="1:16" ht="12.75">
      <c r="A74" t="s">
        <v>49</v>
      </c>
      <c s="34" t="s">
        <v>123</v>
      </c>
      <c s="34" t="s">
        <v>2109</v>
      </c>
      <c s="35" t="s">
        <v>5</v>
      </c>
      <c s="6" t="s">
        <v>2110</v>
      </c>
      <c s="36" t="s">
        <v>78</v>
      </c>
      <c s="37">
        <v>0.81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3336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2760</v>
      </c>
      <c s="35" t="s">
        <v>5</v>
      </c>
      <c s="6" t="s">
        <v>2761</v>
      </c>
      <c s="36" t="s">
        <v>53</v>
      </c>
      <c s="37">
        <v>0.908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3337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2115</v>
      </c>
      <c s="35" t="s">
        <v>5</v>
      </c>
      <c s="6" t="s">
        <v>2116</v>
      </c>
      <c s="36" t="s">
        <v>53</v>
      </c>
      <c s="37">
        <v>0.389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3338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211</v>
      </c>
      <c r="E86" s="33" t="s">
        <v>1567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1633</v>
      </c>
      <c s="35" t="s">
        <v>5</v>
      </c>
      <c s="6" t="s">
        <v>1634</v>
      </c>
      <c s="36" t="s">
        <v>53</v>
      </c>
      <c s="37">
        <v>0.488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3339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2376</v>
      </c>
      <c s="35" t="s">
        <v>5</v>
      </c>
      <c s="6" t="s">
        <v>2377</v>
      </c>
      <c s="36" t="s">
        <v>53</v>
      </c>
      <c s="37">
        <v>3.69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3340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3341</v>
      </c>
      <c s="35" t="s">
        <v>5</v>
      </c>
      <c s="6" t="s">
        <v>3342</v>
      </c>
      <c s="36" t="s">
        <v>53</v>
      </c>
      <c s="37">
        <v>25.2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3343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683</v>
      </c>
      <c s="35" t="s">
        <v>5</v>
      </c>
      <c s="6" t="s">
        <v>684</v>
      </c>
      <c s="36" t="s">
        <v>53</v>
      </c>
      <c s="37">
        <v>0.65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3344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759</v>
      </c>
      <c r="E103" s="33" t="s">
        <v>2150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25.5">
      <c r="A104" t="s">
        <v>49</v>
      </c>
      <c s="34" t="s">
        <v>148</v>
      </c>
      <c s="34" t="s">
        <v>2380</v>
      </c>
      <c s="35" t="s">
        <v>5</v>
      </c>
      <c s="6" t="s">
        <v>2381</v>
      </c>
      <c s="36" t="s">
        <v>97</v>
      </c>
      <c s="37">
        <v>14.31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3345</v>
      </c>
    </row>
    <row r="107" spans="1:5" ht="12.75">
      <c r="A107" t="s">
        <v>58</v>
      </c>
      <c r="E107" s="39" t="s">
        <v>284</v>
      </c>
    </row>
    <row r="108" spans="1:16" ht="25.5">
      <c r="A108" t="s">
        <v>49</v>
      </c>
      <c s="34" t="s">
        <v>152</v>
      </c>
      <c s="34" t="s">
        <v>2386</v>
      </c>
      <c s="35" t="s">
        <v>5</v>
      </c>
      <c s="6" t="s">
        <v>2387</v>
      </c>
      <c s="36" t="s">
        <v>97</v>
      </c>
      <c s="37">
        <v>32.36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3346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3347</v>
      </c>
      <c s="35" t="s">
        <v>5</v>
      </c>
      <c s="6" t="s">
        <v>3348</v>
      </c>
      <c s="36" t="s">
        <v>97</v>
      </c>
      <c s="37">
        <v>5.42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3349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3350</v>
      </c>
      <c s="35" t="s">
        <v>5</v>
      </c>
      <c s="6" t="s">
        <v>3351</v>
      </c>
      <c s="36" t="s">
        <v>97</v>
      </c>
      <c s="37">
        <v>18.8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3352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2855</v>
      </c>
      <c s="35" t="s">
        <v>5</v>
      </c>
      <c s="6" t="s">
        <v>2856</v>
      </c>
      <c s="36" t="s">
        <v>97</v>
      </c>
      <c s="37">
        <v>8.272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3353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2154</v>
      </c>
      <c s="35" t="s">
        <v>5</v>
      </c>
      <c s="6" t="s">
        <v>2155</v>
      </c>
      <c s="36" t="s">
        <v>97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3354</v>
      </c>
    </row>
    <row r="127" spans="1:5" ht="12.75">
      <c r="A127" t="s">
        <v>58</v>
      </c>
      <c r="E127" s="39" t="s">
        <v>284</v>
      </c>
    </row>
    <row r="128" spans="1:13" ht="12.75">
      <c r="A128" t="s">
        <v>46</v>
      </c>
      <c r="C128" s="31" t="s">
        <v>991</v>
      </c>
      <c r="E128" s="33" t="s">
        <v>2175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171</v>
      </c>
      <c s="34" t="s">
        <v>3303</v>
      </c>
      <c s="35" t="s">
        <v>5</v>
      </c>
      <c s="6" t="s">
        <v>3304</v>
      </c>
      <c s="36" t="s">
        <v>88</v>
      </c>
      <c s="37">
        <v>7.2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3355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3306</v>
      </c>
      <c s="35" t="s">
        <v>5</v>
      </c>
      <c s="6" t="s">
        <v>3307</v>
      </c>
      <c s="36" t="s">
        <v>88</v>
      </c>
      <c s="37">
        <v>7.2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3356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3309</v>
      </c>
      <c s="35" t="s">
        <v>5</v>
      </c>
      <c s="6" t="s">
        <v>3310</v>
      </c>
      <c s="36" t="s">
        <v>88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3297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1008</v>
      </c>
      <c r="E141" s="33" t="s">
        <v>1585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49</v>
      </c>
      <c s="34" t="s">
        <v>183</v>
      </c>
      <c s="34" t="s">
        <v>2183</v>
      </c>
      <c s="35" t="s">
        <v>5</v>
      </c>
      <c s="6" t="s">
        <v>2184</v>
      </c>
      <c s="36" t="s">
        <v>97</v>
      </c>
      <c s="37">
        <v>1.064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3357</v>
      </c>
    </row>
    <row r="145" spans="1:5" ht="12.75">
      <c r="A145" t="s">
        <v>58</v>
      </c>
      <c r="E145" s="39" t="s">
        <v>284</v>
      </c>
    </row>
    <row r="146" spans="1:16" ht="25.5">
      <c r="A146" t="s">
        <v>49</v>
      </c>
      <c s="34" t="s">
        <v>186</v>
      </c>
      <c s="34" t="s">
        <v>2186</v>
      </c>
      <c s="35" t="s">
        <v>5</v>
      </c>
      <c s="6" t="s">
        <v>2187</v>
      </c>
      <c s="36" t="s">
        <v>88</v>
      </c>
      <c s="37">
        <v>37.712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3358</v>
      </c>
    </row>
    <row r="149" spans="1:5" ht="12.75">
      <c r="A149" t="s">
        <v>58</v>
      </c>
      <c r="E149" s="39" t="s">
        <v>284</v>
      </c>
    </row>
    <row r="150" spans="1:16" ht="12.75">
      <c r="A150" t="s">
        <v>49</v>
      </c>
      <c s="34" t="s">
        <v>189</v>
      </c>
      <c s="34" t="s">
        <v>2036</v>
      </c>
      <c s="35" t="s">
        <v>5</v>
      </c>
      <c s="6" t="s">
        <v>2037</v>
      </c>
      <c s="36" t="s">
        <v>88</v>
      </c>
      <c s="37">
        <v>26.3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3359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3313</v>
      </c>
      <c s="35" t="s">
        <v>5</v>
      </c>
      <c s="6" t="s">
        <v>3314</v>
      </c>
      <c s="36" t="s">
        <v>97</v>
      </c>
      <c s="37">
        <v>18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3360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3361</v>
      </c>
      <c s="35" t="s">
        <v>5</v>
      </c>
      <c s="6" t="s">
        <v>3362</v>
      </c>
      <c s="36" t="s">
        <v>97</v>
      </c>
      <c s="37">
        <v>78.5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3363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3364</v>
      </c>
      <c s="35" t="s">
        <v>5</v>
      </c>
      <c s="6" t="s">
        <v>3365</v>
      </c>
      <c s="36" t="s">
        <v>2793</v>
      </c>
      <c s="37">
        <v>78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3366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521</v>
      </c>
      <c r="E8" s="30" t="s">
        <v>520</v>
      </c>
      <c r="J8" s="29">
        <f>0+J9+J14+J19+J68</f>
      </c>
      <c s="29">
        <f>0+K9+K14+K19+K68</f>
      </c>
      <c s="29">
        <f>0+L9+L14+L19+L68</f>
      </c>
      <c s="29">
        <f>0+M9+M14+M19+M68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522</v>
      </c>
    </row>
    <row r="18" spans="1:5" ht="140.25">
      <c r="A18" t="s">
        <v>58</v>
      </c>
      <c r="E18" s="39" t="s">
        <v>253</v>
      </c>
    </row>
    <row r="19" spans="1:13" ht="12.75">
      <c r="A19" t="s">
        <v>46</v>
      </c>
      <c r="C19" s="31" t="s">
        <v>336</v>
      </c>
      <c r="E19" s="33" t="s">
        <v>337</v>
      </c>
      <c r="J19" s="32">
        <f>0</f>
      </c>
      <c s="32">
        <f>0</f>
      </c>
      <c s="32">
        <f>0+L20+L24+L28+L32+L36+L40+L44+L48+L52+L56+L60+L64</f>
      </c>
      <c s="32">
        <f>0+M20+M24+M28+M32+M36+M40+M44+M48+M52+M56+M60+M64</f>
      </c>
    </row>
    <row r="20" spans="1:16" ht="12.75">
      <c r="A20" t="s">
        <v>49</v>
      </c>
      <c s="34" t="s">
        <v>26</v>
      </c>
      <c s="34" t="s">
        <v>523</v>
      </c>
      <c s="35" t="s">
        <v>5</v>
      </c>
      <c s="6" t="s">
        <v>524</v>
      </c>
      <c s="36" t="s">
        <v>110</v>
      </c>
      <c s="37">
        <v>45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525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495</v>
      </c>
      <c s="35" t="s">
        <v>5</v>
      </c>
      <c s="6" t="s">
        <v>496</v>
      </c>
      <c s="36" t="s">
        <v>110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526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527</v>
      </c>
      <c s="35" t="s">
        <v>5</v>
      </c>
      <c s="6" t="s">
        <v>528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529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530</v>
      </c>
      <c s="35" t="s">
        <v>5</v>
      </c>
      <c s="6" t="s">
        <v>531</v>
      </c>
      <c s="36" t="s">
        <v>110</v>
      </c>
      <c s="37">
        <v>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532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533</v>
      </c>
      <c s="35" t="s">
        <v>5</v>
      </c>
      <c s="6" t="s">
        <v>534</v>
      </c>
      <c s="36" t="s">
        <v>110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535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536</v>
      </c>
      <c s="35" t="s">
        <v>5</v>
      </c>
      <c s="6" t="s">
        <v>537</v>
      </c>
      <c s="36" t="s">
        <v>110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538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539</v>
      </c>
      <c s="35" t="s">
        <v>5</v>
      </c>
      <c s="6" t="s">
        <v>540</v>
      </c>
      <c s="36" t="s">
        <v>110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541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542</v>
      </c>
      <c s="35" t="s">
        <v>5</v>
      </c>
      <c s="6" t="s">
        <v>543</v>
      </c>
      <c s="36" t="s">
        <v>110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544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545</v>
      </c>
      <c s="35" t="s">
        <v>5</v>
      </c>
      <c s="6" t="s">
        <v>546</v>
      </c>
      <c s="36" t="s">
        <v>110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547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548</v>
      </c>
      <c s="35" t="s">
        <v>5</v>
      </c>
      <c s="6" t="s">
        <v>549</v>
      </c>
      <c s="36" t="s">
        <v>110</v>
      </c>
      <c s="37">
        <v>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550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551</v>
      </c>
      <c s="35" t="s">
        <v>5</v>
      </c>
      <c s="6" t="s">
        <v>552</v>
      </c>
      <c s="36" t="s">
        <v>110</v>
      </c>
      <c s="37">
        <v>98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553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115</v>
      </c>
      <c s="34" t="s">
        <v>554</v>
      </c>
      <c s="35" t="s">
        <v>5</v>
      </c>
      <c s="6" t="s">
        <v>555</v>
      </c>
      <c s="36" t="s">
        <v>110</v>
      </c>
      <c s="37">
        <v>205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556</v>
      </c>
    </row>
    <row r="67" spans="1:5" ht="12.75">
      <c r="A67" t="s">
        <v>58</v>
      </c>
      <c r="E67" s="39" t="s">
        <v>284</v>
      </c>
    </row>
    <row r="68" spans="1:13" ht="12.75">
      <c r="A68" t="s">
        <v>46</v>
      </c>
      <c r="C68" s="31" t="s">
        <v>341</v>
      </c>
      <c r="E68" s="33" t="s">
        <v>342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557</v>
      </c>
      <c s="35" t="s">
        <v>5</v>
      </c>
      <c s="6" t="s">
        <v>558</v>
      </c>
      <c s="36" t="s">
        <v>110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63.75">
      <c r="A71" s="35" t="s">
        <v>56</v>
      </c>
      <c r="E71" s="40" t="s">
        <v>559</v>
      </c>
    </row>
    <row r="72" spans="1:5" ht="12.75">
      <c r="A72" t="s">
        <v>58</v>
      </c>
      <c r="E72" s="39" t="s">
        <v>284</v>
      </c>
    </row>
    <row r="73" spans="1:16" ht="12.75">
      <c r="A73" t="s">
        <v>49</v>
      </c>
      <c s="34" t="s">
        <v>123</v>
      </c>
      <c s="34" t="s">
        <v>560</v>
      </c>
      <c s="35" t="s">
        <v>5</v>
      </c>
      <c s="6" t="s">
        <v>561</v>
      </c>
      <c s="36" t="s">
        <v>110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562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126</v>
      </c>
      <c s="34" t="s">
        <v>563</v>
      </c>
      <c s="35" t="s">
        <v>5</v>
      </c>
      <c s="6" t="s">
        <v>564</v>
      </c>
      <c s="36" t="s">
        <v>110</v>
      </c>
      <c s="37">
        <v>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565</v>
      </c>
    </row>
    <row r="80" spans="1:5" ht="12.75">
      <c r="A80" t="s">
        <v>58</v>
      </c>
      <c r="E80" s="39" t="s">
        <v>284</v>
      </c>
    </row>
    <row r="81" spans="1:16" ht="12.75">
      <c r="A81" t="s">
        <v>49</v>
      </c>
      <c s="34" t="s">
        <v>129</v>
      </c>
      <c s="34" t="s">
        <v>566</v>
      </c>
      <c s="35" t="s">
        <v>5</v>
      </c>
      <c s="6" t="s">
        <v>567</v>
      </c>
      <c s="36" t="s">
        <v>110</v>
      </c>
      <c s="37">
        <v>18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568</v>
      </c>
    </row>
    <row r="84" spans="1:5" ht="12.75">
      <c r="A84" t="s">
        <v>58</v>
      </c>
      <c r="E8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3369</v>
      </c>
      <c r="E8" s="30" t="s">
        <v>3368</v>
      </c>
      <c r="J8" s="29">
        <f>0+J9+J18+J23+J56+J77+J90+J107+J132+J145</f>
      </c>
      <c s="29">
        <f>0+K9+K18+K23+K56+K77+K90+K107+K132+K145</f>
      </c>
      <c s="29">
        <f>0+L9+L18+L23+L56+L77+L90+L107+L132+L145</f>
      </c>
      <c s="29">
        <f>0+M9+M18+M23+M56+M77+M90+M107+M132+M145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3291</v>
      </c>
      <c s="35" t="s">
        <v>5</v>
      </c>
      <c s="6" t="s">
        <v>2106</v>
      </c>
      <c s="36" t="s">
        <v>53</v>
      </c>
      <c s="37">
        <v>17.974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3370</v>
      </c>
    </row>
    <row r="13" spans="1:5" ht="382.5">
      <c r="A13" t="s">
        <v>58</v>
      </c>
      <c r="E13" s="39" t="s">
        <v>2108</v>
      </c>
    </row>
    <row r="14" spans="1:16" ht="12.75">
      <c r="A14" t="s">
        <v>49</v>
      </c>
      <c s="34" t="s">
        <v>27</v>
      </c>
      <c s="34" t="s">
        <v>2071</v>
      </c>
      <c s="35" t="s">
        <v>5</v>
      </c>
      <c s="6" t="s">
        <v>2072</v>
      </c>
      <c s="36" t="s">
        <v>2073</v>
      </c>
      <c s="37">
        <v>2633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3371</v>
      </c>
    </row>
    <row r="17" spans="1:5" ht="293.25">
      <c r="A17" t="s">
        <v>58</v>
      </c>
      <c r="E17" s="39" t="s">
        <v>2075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574</v>
      </c>
      <c s="35" t="s">
        <v>575</v>
      </c>
      <c s="6" t="s">
        <v>576</v>
      </c>
      <c s="36" t="s">
        <v>78</v>
      </c>
      <c s="37">
        <v>183.071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3372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1614</v>
      </c>
      <c s="35" t="s">
        <v>5</v>
      </c>
      <c s="6" t="s">
        <v>1615</v>
      </c>
      <c s="36" t="s">
        <v>97</v>
      </c>
      <c s="37">
        <v>470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3373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1954</v>
      </c>
      <c s="35" t="s">
        <v>5</v>
      </c>
      <c s="6" t="s">
        <v>3374</v>
      </c>
      <c s="36" t="s">
        <v>110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3375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3376</v>
      </c>
      <c s="35" t="s">
        <v>5</v>
      </c>
      <c s="6" t="s">
        <v>3377</v>
      </c>
      <c s="36" t="s">
        <v>53</v>
      </c>
      <c s="37">
        <v>315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3378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3379</v>
      </c>
      <c s="35" t="s">
        <v>5</v>
      </c>
      <c s="6" t="s">
        <v>3380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3325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2223</v>
      </c>
      <c s="35" t="s">
        <v>5</v>
      </c>
      <c s="6" t="s">
        <v>2224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3326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2085</v>
      </c>
      <c s="35" t="s">
        <v>5</v>
      </c>
      <c s="6" t="s">
        <v>2086</v>
      </c>
      <c s="36" t="s">
        <v>53</v>
      </c>
      <c s="37">
        <v>56.706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3381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838</v>
      </c>
      <c s="35" t="s">
        <v>5</v>
      </c>
      <c s="6" t="s">
        <v>839</v>
      </c>
      <c s="36" t="s">
        <v>53</v>
      </c>
      <c s="37">
        <v>101.706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3382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2228</v>
      </c>
      <c s="35" t="s">
        <v>5</v>
      </c>
      <c s="6" t="s">
        <v>2229</v>
      </c>
      <c s="36" t="s">
        <v>53</v>
      </c>
      <c s="37">
        <v>360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3383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1547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49</v>
      </c>
      <c s="34" t="s">
        <v>107</v>
      </c>
      <c s="34" t="s">
        <v>1293</v>
      </c>
      <c s="35" t="s">
        <v>5</v>
      </c>
      <c s="6" t="s">
        <v>1294</v>
      </c>
      <c s="36" t="s">
        <v>97</v>
      </c>
      <c s="37">
        <v>304.582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3384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2452</v>
      </c>
      <c s="35" t="s">
        <v>5</v>
      </c>
      <c s="6" t="s">
        <v>2453</v>
      </c>
      <c s="36" t="s">
        <v>88</v>
      </c>
      <c s="37">
        <v>104.32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3385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3331</v>
      </c>
      <c s="35" t="s">
        <v>5</v>
      </c>
      <c s="6" t="s">
        <v>3332</v>
      </c>
      <c s="36" t="s">
        <v>88</v>
      </c>
      <c s="37">
        <v>21.12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3386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1993</v>
      </c>
      <c s="35" t="s">
        <v>5</v>
      </c>
      <c s="6" t="s">
        <v>1994</v>
      </c>
      <c s="36" t="s">
        <v>53</v>
      </c>
      <c s="37">
        <v>2.73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3334</v>
      </c>
    </row>
    <row r="72" spans="1:5" ht="12.75">
      <c r="A72" t="s">
        <v>58</v>
      </c>
      <c r="E72" s="39" t="s">
        <v>284</v>
      </c>
    </row>
    <row r="73" spans="1:16" ht="25.5">
      <c r="A73" t="s">
        <v>49</v>
      </c>
      <c s="34" t="s">
        <v>123</v>
      </c>
      <c s="34" t="s">
        <v>2456</v>
      </c>
      <c s="35" t="s">
        <v>5</v>
      </c>
      <c s="6" t="s">
        <v>2457</v>
      </c>
      <c s="36" t="s">
        <v>110</v>
      </c>
      <c s="37">
        <v>376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3387</v>
      </c>
    </row>
    <row r="76" spans="1:5" ht="12.75">
      <c r="A76" t="s">
        <v>58</v>
      </c>
      <c r="E76" s="39" t="s">
        <v>284</v>
      </c>
    </row>
    <row r="77" spans="1:13" ht="12.75">
      <c r="A77" t="s">
        <v>46</v>
      </c>
      <c r="C77" s="31" t="s">
        <v>175</v>
      </c>
      <c r="E77" s="33" t="s">
        <v>1555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126</v>
      </c>
      <c s="34" t="s">
        <v>2109</v>
      </c>
      <c s="35" t="s">
        <v>5</v>
      </c>
      <c s="6" t="s">
        <v>2110</v>
      </c>
      <c s="36" t="s">
        <v>78</v>
      </c>
      <c s="37">
        <v>2.028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3388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2760</v>
      </c>
      <c s="35" t="s">
        <v>5</v>
      </c>
      <c s="6" t="s">
        <v>2761</v>
      </c>
      <c s="36" t="s">
        <v>53</v>
      </c>
      <c s="37">
        <v>3.01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3389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2115</v>
      </c>
      <c s="35" t="s">
        <v>5</v>
      </c>
      <c s="6" t="s">
        <v>2116</v>
      </c>
      <c s="36" t="s">
        <v>53</v>
      </c>
      <c s="37">
        <v>1.72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3390</v>
      </c>
    </row>
    <row r="89" spans="1:5" ht="12.75">
      <c r="A89" t="s">
        <v>58</v>
      </c>
      <c r="E89" s="39" t="s">
        <v>284</v>
      </c>
    </row>
    <row r="90" spans="1:13" ht="12.75">
      <c r="A90" t="s">
        <v>46</v>
      </c>
      <c r="C90" s="31" t="s">
        <v>211</v>
      </c>
      <c r="E90" s="33" t="s">
        <v>1567</v>
      </c>
      <c r="J90" s="32">
        <f>0</f>
      </c>
      <c s="32">
        <f>0</f>
      </c>
      <c s="32">
        <f>0+L91+L95+L99+L103</f>
      </c>
      <c s="32">
        <f>0+M91+M95+M99+M103</f>
      </c>
    </row>
    <row r="91" spans="1:16" ht="12.75">
      <c r="A91" t="s">
        <v>49</v>
      </c>
      <c s="34" t="s">
        <v>136</v>
      </c>
      <c s="34" t="s">
        <v>3391</v>
      </c>
      <c s="35" t="s">
        <v>5</v>
      </c>
      <c s="6" t="s">
        <v>3392</v>
      </c>
      <c s="36" t="s">
        <v>53</v>
      </c>
      <c s="37">
        <v>4.837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3393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3394</v>
      </c>
      <c s="35" t="s">
        <v>5</v>
      </c>
      <c s="6" t="s">
        <v>3395</v>
      </c>
      <c s="36" t="s">
        <v>53</v>
      </c>
      <c s="37">
        <v>56.706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3396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2376</v>
      </c>
      <c s="35" t="s">
        <v>5</v>
      </c>
      <c s="6" t="s">
        <v>2377</v>
      </c>
      <c s="36" t="s">
        <v>53</v>
      </c>
      <c s="37">
        <v>1.5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3397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3341</v>
      </c>
      <c s="35" t="s">
        <v>5</v>
      </c>
      <c s="6" t="s">
        <v>3342</v>
      </c>
      <c s="36" t="s">
        <v>53</v>
      </c>
      <c s="37">
        <v>39.6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3398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759</v>
      </c>
      <c r="E107" s="33" t="s">
        <v>2150</v>
      </c>
      <c r="J107" s="32">
        <f>0</f>
      </c>
      <c s="32">
        <f>0</f>
      </c>
      <c s="32">
        <f>0+L108+L112+L116+L120+L124+L128</f>
      </c>
      <c s="32">
        <f>0+M108+M112+M116+M120+M124+M128</f>
      </c>
    </row>
    <row r="108" spans="1:16" ht="25.5">
      <c r="A108" t="s">
        <v>49</v>
      </c>
      <c s="34" t="s">
        <v>152</v>
      </c>
      <c s="34" t="s">
        <v>2380</v>
      </c>
      <c s="35" t="s">
        <v>5</v>
      </c>
      <c s="6" t="s">
        <v>2381</v>
      </c>
      <c s="36" t="s">
        <v>97</v>
      </c>
      <c s="37">
        <v>15.79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3399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2386</v>
      </c>
      <c s="35" t="s">
        <v>5</v>
      </c>
      <c s="6" t="s">
        <v>2387</v>
      </c>
      <c s="36" t="s">
        <v>97</v>
      </c>
      <c s="37">
        <v>84.285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3400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3347</v>
      </c>
      <c s="35" t="s">
        <v>5</v>
      </c>
      <c s="6" t="s">
        <v>3348</v>
      </c>
      <c s="36" t="s">
        <v>97</v>
      </c>
      <c s="37">
        <v>31.26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3401</v>
      </c>
    </row>
    <row r="119" spans="1:5" ht="12.75">
      <c r="A119" t="s">
        <v>58</v>
      </c>
      <c r="E119" s="39" t="s">
        <v>284</v>
      </c>
    </row>
    <row r="120" spans="1:16" ht="25.5">
      <c r="A120" t="s">
        <v>49</v>
      </c>
      <c s="34" t="s">
        <v>163</v>
      </c>
      <c s="34" t="s">
        <v>3350</v>
      </c>
      <c s="35" t="s">
        <v>5</v>
      </c>
      <c s="6" t="s">
        <v>3351</v>
      </c>
      <c s="36" t="s">
        <v>97</v>
      </c>
      <c s="37">
        <v>26.72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3402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2855</v>
      </c>
      <c s="35" t="s">
        <v>5</v>
      </c>
      <c s="6" t="s">
        <v>2856</v>
      </c>
      <c s="36" t="s">
        <v>97</v>
      </c>
      <c s="37">
        <v>44.088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3403</v>
      </c>
    </row>
    <row r="127" spans="1:5" ht="12.75">
      <c r="A127" t="s">
        <v>58</v>
      </c>
      <c r="E127" s="39" t="s">
        <v>284</v>
      </c>
    </row>
    <row r="128" spans="1:16" ht="12.75">
      <c r="A128" t="s">
        <v>49</v>
      </c>
      <c s="34" t="s">
        <v>171</v>
      </c>
      <c s="34" t="s">
        <v>2154</v>
      </c>
      <c s="35" t="s">
        <v>5</v>
      </c>
      <c s="6" t="s">
        <v>2155</v>
      </c>
      <c s="36" t="s">
        <v>97</v>
      </c>
      <c s="37">
        <v>24.005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3404</v>
      </c>
    </row>
    <row r="131" spans="1:5" ht="12.75">
      <c r="A131" t="s">
        <v>58</v>
      </c>
      <c r="E131" s="39" t="s">
        <v>284</v>
      </c>
    </row>
    <row r="132" spans="1:13" ht="12.75">
      <c r="A132" t="s">
        <v>46</v>
      </c>
      <c r="C132" s="31" t="s">
        <v>991</v>
      </c>
      <c r="E132" s="33" t="s">
        <v>2175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12.75">
      <c r="A133" t="s">
        <v>49</v>
      </c>
      <c s="34" t="s">
        <v>175</v>
      </c>
      <c s="34" t="s">
        <v>3303</v>
      </c>
      <c s="35" t="s">
        <v>5</v>
      </c>
      <c s="6" t="s">
        <v>3304</v>
      </c>
      <c s="36" t="s">
        <v>88</v>
      </c>
      <c s="37">
        <v>24.96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3405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3306</v>
      </c>
      <c s="35" t="s">
        <v>5</v>
      </c>
      <c s="6" t="s">
        <v>3307</v>
      </c>
      <c s="36" t="s">
        <v>88</v>
      </c>
      <c s="37">
        <v>24.96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3406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3309</v>
      </c>
      <c s="35" t="s">
        <v>5</v>
      </c>
      <c s="6" t="s">
        <v>3310</v>
      </c>
      <c s="36" t="s">
        <v>88</v>
      </c>
      <c s="37">
        <v>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3407</v>
      </c>
    </row>
    <row r="144" spans="1:5" ht="12.75">
      <c r="A144" t="s">
        <v>58</v>
      </c>
      <c r="E144" s="39" t="s">
        <v>284</v>
      </c>
    </row>
    <row r="145" spans="1:13" ht="12.75">
      <c r="A145" t="s">
        <v>46</v>
      </c>
      <c r="C145" s="31" t="s">
        <v>1008</v>
      </c>
      <c r="E145" s="33" t="s">
        <v>1585</v>
      </c>
      <c r="J145" s="32">
        <f>0</f>
      </c>
      <c s="32">
        <f>0</f>
      </c>
      <c s="32">
        <f>0+L146+L150+L154+L158+L162</f>
      </c>
      <c s="32">
        <f>0+M146+M150+M154+M158+M162</f>
      </c>
    </row>
    <row r="146" spans="1:16" ht="12.75">
      <c r="A146" t="s">
        <v>49</v>
      </c>
      <c s="34" t="s">
        <v>186</v>
      </c>
      <c s="34" t="s">
        <v>2183</v>
      </c>
      <c s="35" t="s">
        <v>5</v>
      </c>
      <c s="6" t="s">
        <v>2184</v>
      </c>
      <c s="36" t="s">
        <v>97</v>
      </c>
      <c s="37">
        <v>3.531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3408</v>
      </c>
    </row>
    <row r="149" spans="1:5" ht="12.75">
      <c r="A149" t="s">
        <v>58</v>
      </c>
      <c r="E149" s="39" t="s">
        <v>284</v>
      </c>
    </row>
    <row r="150" spans="1:16" ht="25.5">
      <c r="A150" t="s">
        <v>49</v>
      </c>
      <c s="34" t="s">
        <v>189</v>
      </c>
      <c s="34" t="s">
        <v>2186</v>
      </c>
      <c s="35" t="s">
        <v>5</v>
      </c>
      <c s="6" t="s">
        <v>2187</v>
      </c>
      <c s="36" t="s">
        <v>88</v>
      </c>
      <c s="37">
        <v>38.432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3409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3313</v>
      </c>
      <c s="35" t="s">
        <v>5</v>
      </c>
      <c s="6" t="s">
        <v>3314</v>
      </c>
      <c s="36" t="s">
        <v>97</v>
      </c>
      <c s="37">
        <v>8.6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3410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3361</v>
      </c>
      <c s="35" t="s">
        <v>5</v>
      </c>
      <c s="6" t="s">
        <v>3362</v>
      </c>
      <c s="36" t="s">
        <v>97</v>
      </c>
      <c s="37">
        <v>221.5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3411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3364</v>
      </c>
      <c s="35" t="s">
        <v>5</v>
      </c>
      <c s="6" t="s">
        <v>3365</v>
      </c>
      <c s="36" t="s">
        <v>2793</v>
      </c>
      <c s="37">
        <v>246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3412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3415</v>
      </c>
      <c r="E8" s="30" t="s">
        <v>3414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808</v>
      </c>
      <c s="35" t="s">
        <v>809</v>
      </c>
      <c s="6" t="s">
        <v>1872</v>
      </c>
      <c s="36" t="s">
        <v>78</v>
      </c>
      <c s="37">
        <v>44.372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3416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100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2489</v>
      </c>
      <c s="35" t="s">
        <v>5</v>
      </c>
      <c s="6" t="s">
        <v>2068</v>
      </c>
      <c s="36" t="s">
        <v>53</v>
      </c>
      <c s="37">
        <v>5.621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3417</v>
      </c>
    </row>
    <row r="18" spans="1:5" ht="12.75">
      <c r="A18" t="s">
        <v>58</v>
      </c>
      <c r="E18" s="39" t="s">
        <v>284</v>
      </c>
    </row>
    <row r="19" spans="1:13" ht="12.75">
      <c r="A19" t="s">
        <v>46</v>
      </c>
      <c r="C19" s="31" t="s">
        <v>793</v>
      </c>
      <c r="E19" s="33" t="s">
        <v>2059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2201</v>
      </c>
      <c s="35" t="s">
        <v>5</v>
      </c>
      <c s="6" t="s">
        <v>2202</v>
      </c>
      <c s="36" t="s">
        <v>53</v>
      </c>
      <c s="37">
        <v>17.82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3418</v>
      </c>
    </row>
    <row r="23" spans="1:5" ht="12.75">
      <c r="A23" t="s">
        <v>58</v>
      </c>
      <c r="E2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3421</v>
      </c>
      <c r="E8" s="30" t="s">
        <v>3420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136</v>
      </c>
      <c r="E9" s="33" t="s">
        <v>1547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3331</v>
      </c>
      <c s="35" t="s">
        <v>5</v>
      </c>
      <c s="6" t="s">
        <v>3332</v>
      </c>
      <c s="36" t="s">
        <v>88</v>
      </c>
      <c s="37">
        <v>32.66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3422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211</v>
      </c>
      <c r="E14" s="33" t="s">
        <v>1567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670</v>
      </c>
      <c s="35" t="s">
        <v>5</v>
      </c>
      <c s="6" t="s">
        <v>671</v>
      </c>
      <c s="36" t="s">
        <v>53</v>
      </c>
      <c s="37">
        <v>32.102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3423</v>
      </c>
    </row>
    <row r="18" spans="1:5" ht="12.75">
      <c r="A18" t="s">
        <v>58</v>
      </c>
      <c r="E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25.5">
      <c r="A8" t="s">
        <v>44</v>
      </c>
      <c r="C8" s="28" t="s">
        <v>3426</v>
      </c>
      <c r="E8" s="30" t="s">
        <v>3425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100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1622</v>
      </c>
      <c s="35" t="s">
        <v>5</v>
      </c>
      <c s="6" t="s">
        <v>1623</v>
      </c>
      <c s="36" t="s">
        <v>53</v>
      </c>
      <c s="37">
        <v>0.288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3427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3428</v>
      </c>
      <c r="E14" s="33" t="s">
        <v>3429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3430</v>
      </c>
      <c s="35" t="s">
        <v>5</v>
      </c>
      <c s="6" t="s">
        <v>3431</v>
      </c>
      <c s="36" t="s">
        <v>88</v>
      </c>
      <c s="37">
        <v>98.8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3432</v>
      </c>
    </row>
    <row r="18" spans="1:5" ht="51">
      <c r="A18" t="s">
        <v>58</v>
      </c>
      <c r="E18" s="39" t="s">
        <v>3433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2048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2048</v>
      </c>
      <c r="E4" s="26" t="s">
        <v>2049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25.5">
      <c r="A8" t="s">
        <v>44</v>
      </c>
      <c r="C8" s="28" t="s">
        <v>3436</v>
      </c>
      <c r="E8" s="30" t="s">
        <v>3435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100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1622</v>
      </c>
      <c s="35" t="s">
        <v>5</v>
      </c>
      <c s="6" t="s">
        <v>1623</v>
      </c>
      <c s="36" t="s">
        <v>53</v>
      </c>
      <c s="37">
        <v>0.288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3437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3428</v>
      </c>
      <c r="E14" s="33" t="s">
        <v>3429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3430</v>
      </c>
      <c s="35" t="s">
        <v>5</v>
      </c>
      <c s="6" t="s">
        <v>3431</v>
      </c>
      <c s="36" t="s">
        <v>88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3438</v>
      </c>
    </row>
    <row r="18" spans="1:5" ht="51">
      <c r="A18" t="s">
        <v>58</v>
      </c>
      <c r="E18" s="39" t="s">
        <v>3433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3439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3439</v>
      </c>
      <c r="E4" s="26" t="s">
        <v>3440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3443</v>
      </c>
      <c r="E8" s="30" t="s">
        <v>3442</v>
      </c>
      <c r="J8" s="29">
        <f>0+J9+J18+J39+J76+J89+J110+J115+J120</f>
      </c>
      <c s="29">
        <f>0+K9+K18+K39+K76+K89+K110+K115+K120</f>
      </c>
      <c s="29">
        <f>0+L9+L18+L39+L76+L89+L110+L115+L120</f>
      </c>
      <c s="29">
        <f>0+M9+M18+M39+M76+M89+M110+M115+M120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35.307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3444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3445</v>
      </c>
      <c s="35" t="s">
        <v>2880</v>
      </c>
      <c s="6" t="s">
        <v>3446</v>
      </c>
      <c s="36" t="s">
        <v>78</v>
      </c>
      <c s="37">
        <v>0.35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3447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49</v>
      </c>
      <c s="34" t="s">
        <v>26</v>
      </c>
      <c s="34" t="s">
        <v>3448</v>
      </c>
      <c s="35" t="s">
        <v>5</v>
      </c>
      <c s="6" t="s">
        <v>3449</v>
      </c>
      <c s="36" t="s">
        <v>53</v>
      </c>
      <c s="37">
        <v>19.615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3450</v>
      </c>
    </row>
    <row r="22" spans="1:5" ht="12.75">
      <c r="A22" t="s">
        <v>58</v>
      </c>
      <c r="E22" s="39" t="s">
        <v>384</v>
      </c>
    </row>
    <row r="23" spans="1:16" ht="25.5">
      <c r="A23" t="s">
        <v>49</v>
      </c>
      <c s="34" t="s">
        <v>66</v>
      </c>
      <c s="34" t="s">
        <v>3451</v>
      </c>
      <c s="35" t="s">
        <v>5</v>
      </c>
      <c s="6" t="s">
        <v>3452</v>
      </c>
      <c s="36" t="s">
        <v>53</v>
      </c>
      <c s="37">
        <v>8.827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3453</v>
      </c>
    </row>
    <row r="26" spans="1:5" ht="12.75">
      <c r="A26" t="s">
        <v>58</v>
      </c>
      <c r="E26" s="39" t="s">
        <v>384</v>
      </c>
    </row>
    <row r="27" spans="1:16" ht="38.25">
      <c r="A27" t="s">
        <v>49</v>
      </c>
      <c s="34" t="s">
        <v>70</v>
      </c>
      <c s="34" t="s">
        <v>3454</v>
      </c>
      <c s="35" t="s">
        <v>5</v>
      </c>
      <c s="6" t="s">
        <v>3455</v>
      </c>
      <c s="36" t="s">
        <v>53</v>
      </c>
      <c s="37">
        <v>0.912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3456</v>
      </c>
    </row>
    <row r="30" spans="1:5" ht="12.75">
      <c r="A30" t="s">
        <v>58</v>
      </c>
      <c r="E30" s="39" t="s">
        <v>384</v>
      </c>
    </row>
    <row r="31" spans="1:16" ht="12.75">
      <c r="A31" t="s">
        <v>49</v>
      </c>
      <c s="34" t="s">
        <v>74</v>
      </c>
      <c s="34" t="s">
        <v>3457</v>
      </c>
      <c s="35" t="s">
        <v>5</v>
      </c>
      <c s="6" t="s">
        <v>3458</v>
      </c>
      <c s="36" t="s">
        <v>78</v>
      </c>
      <c s="37">
        <v>17.654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12.75">
      <c r="A32" s="35" t="s">
        <v>55</v>
      </c>
      <c r="E32" s="39" t="s">
        <v>3459</v>
      </c>
    </row>
    <row r="33" spans="1:5" ht="25.5">
      <c r="A33" s="35" t="s">
        <v>56</v>
      </c>
      <c r="E33" s="40" t="s">
        <v>3460</v>
      </c>
    </row>
    <row r="34" spans="1:5" ht="12.75">
      <c r="A34" t="s">
        <v>58</v>
      </c>
      <c r="E34" s="39" t="s">
        <v>384</v>
      </c>
    </row>
    <row r="35" spans="1:16" ht="12.75">
      <c r="A35" t="s">
        <v>49</v>
      </c>
      <c s="34" t="s">
        <v>85</v>
      </c>
      <c s="34" t="s">
        <v>3461</v>
      </c>
      <c s="35" t="s">
        <v>5</v>
      </c>
      <c s="6" t="s">
        <v>3462</v>
      </c>
      <c s="36" t="s">
        <v>78</v>
      </c>
      <c s="37">
        <v>1.824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3463</v>
      </c>
    </row>
    <row r="38" spans="1:5" ht="12.75">
      <c r="A38" t="s">
        <v>58</v>
      </c>
      <c r="E38" s="39" t="s">
        <v>384</v>
      </c>
    </row>
    <row r="39" spans="1:13" ht="12.75">
      <c r="A39" t="s">
        <v>46</v>
      </c>
      <c r="C39" s="31" t="s">
        <v>27</v>
      </c>
      <c r="E39" s="33" t="s">
        <v>1547</v>
      </c>
      <c r="J39" s="32">
        <f>0</f>
      </c>
      <c s="32">
        <f>0</f>
      </c>
      <c s="32">
        <f>0+L40+L44+L48+L52+L56+L60+L64+L68+L72</f>
      </c>
      <c s="32">
        <f>0+M40+M44+M48+M52+M56+M60+M64+M68+M72</f>
      </c>
    </row>
    <row r="40" spans="1:16" ht="12.75">
      <c r="A40" t="s">
        <v>49</v>
      </c>
      <c s="34" t="s">
        <v>90</v>
      </c>
      <c s="34" t="s">
        <v>3464</v>
      </c>
      <c s="35" t="s">
        <v>5</v>
      </c>
      <c s="6" t="s">
        <v>3465</v>
      </c>
      <c s="36" t="s">
        <v>53</v>
      </c>
      <c s="37">
        <v>1.962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79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3466</v>
      </c>
    </row>
    <row r="43" spans="1:5" ht="12.75">
      <c r="A43" t="s">
        <v>58</v>
      </c>
      <c r="E43" s="39" t="s">
        <v>384</v>
      </c>
    </row>
    <row r="44" spans="1:16" ht="25.5">
      <c r="A44" t="s">
        <v>49</v>
      </c>
      <c s="34" t="s">
        <v>94</v>
      </c>
      <c s="34" t="s">
        <v>3467</v>
      </c>
      <c s="35" t="s">
        <v>5</v>
      </c>
      <c s="6" t="s">
        <v>3468</v>
      </c>
      <c s="36" t="s">
        <v>53</v>
      </c>
      <c s="37">
        <v>10.559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79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3469</v>
      </c>
    </row>
    <row r="47" spans="1:5" ht="12.75">
      <c r="A47" t="s">
        <v>58</v>
      </c>
      <c r="E47" s="39" t="s">
        <v>384</v>
      </c>
    </row>
    <row r="48" spans="1:16" ht="12.75">
      <c r="A48" t="s">
        <v>49</v>
      </c>
      <c s="34" t="s">
        <v>100</v>
      </c>
      <c s="34" t="s">
        <v>3470</v>
      </c>
      <c s="35" t="s">
        <v>5</v>
      </c>
      <c s="6" t="s">
        <v>3471</v>
      </c>
      <c s="36" t="s">
        <v>97</v>
      </c>
      <c s="37">
        <v>15.196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79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3472</v>
      </c>
    </row>
    <row r="51" spans="1:5" ht="12.75">
      <c r="A51" t="s">
        <v>58</v>
      </c>
      <c r="E51" s="39" t="s">
        <v>384</v>
      </c>
    </row>
    <row r="52" spans="1:16" ht="12.75">
      <c r="A52" t="s">
        <v>49</v>
      </c>
      <c s="34" t="s">
        <v>104</v>
      </c>
      <c s="34" t="s">
        <v>3473</v>
      </c>
      <c s="35" t="s">
        <v>5</v>
      </c>
      <c s="6" t="s">
        <v>3474</v>
      </c>
      <c s="36" t="s">
        <v>97</v>
      </c>
      <c s="37">
        <v>15.196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3475</v>
      </c>
    </row>
    <row r="55" spans="1:5" ht="12.75">
      <c r="A55" t="s">
        <v>58</v>
      </c>
      <c r="E55" s="39" t="s">
        <v>384</v>
      </c>
    </row>
    <row r="56" spans="1:16" ht="12.75">
      <c r="A56" t="s">
        <v>49</v>
      </c>
      <c s="34" t="s">
        <v>107</v>
      </c>
      <c s="34" t="s">
        <v>3476</v>
      </c>
      <c s="35" t="s">
        <v>5</v>
      </c>
      <c s="6" t="s">
        <v>3477</v>
      </c>
      <c s="36" t="s">
        <v>78</v>
      </c>
      <c s="37">
        <v>0.791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3478</v>
      </c>
    </row>
    <row r="59" spans="1:5" ht="12.75">
      <c r="A59" t="s">
        <v>58</v>
      </c>
      <c r="E59" s="39" t="s">
        <v>384</v>
      </c>
    </row>
    <row r="60" spans="1:16" ht="25.5">
      <c r="A60" t="s">
        <v>49</v>
      </c>
      <c s="34" t="s">
        <v>111</v>
      </c>
      <c s="34" t="s">
        <v>3479</v>
      </c>
      <c s="35" t="s">
        <v>5</v>
      </c>
      <c s="6" t="s">
        <v>3480</v>
      </c>
      <c s="36" t="s">
        <v>88</v>
      </c>
      <c s="37">
        <v>26.9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3481</v>
      </c>
    </row>
    <row r="63" spans="1:5" ht="12.75">
      <c r="A63" t="s">
        <v>58</v>
      </c>
      <c r="E63" s="39" t="s">
        <v>384</v>
      </c>
    </row>
    <row r="64" spans="1:16" ht="25.5">
      <c r="A64" t="s">
        <v>49</v>
      </c>
      <c s="34" t="s">
        <v>115</v>
      </c>
      <c s="34" t="s">
        <v>3482</v>
      </c>
      <c s="35" t="s">
        <v>5</v>
      </c>
      <c s="6" t="s">
        <v>3483</v>
      </c>
      <c s="36" t="s">
        <v>88</v>
      </c>
      <c s="37">
        <v>37.2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79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3484</v>
      </c>
    </row>
    <row r="67" spans="1:5" ht="12.75">
      <c r="A67" t="s">
        <v>58</v>
      </c>
      <c r="E67" s="39" t="s">
        <v>384</v>
      </c>
    </row>
    <row r="68" spans="1:16" ht="25.5">
      <c r="A68" t="s">
        <v>49</v>
      </c>
      <c s="34" t="s">
        <v>119</v>
      </c>
      <c s="34" t="s">
        <v>3485</v>
      </c>
      <c s="35" t="s">
        <v>5</v>
      </c>
      <c s="6" t="s">
        <v>3486</v>
      </c>
      <c s="36" t="s">
        <v>88</v>
      </c>
      <c s="37">
        <v>26.9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3487</v>
      </c>
    </row>
    <row r="71" spans="1:5" ht="12.75">
      <c r="A71" t="s">
        <v>58</v>
      </c>
      <c r="E71" s="39" t="s">
        <v>384</v>
      </c>
    </row>
    <row r="72" spans="1:16" ht="25.5">
      <c r="A72" t="s">
        <v>49</v>
      </c>
      <c s="34" t="s">
        <v>123</v>
      </c>
      <c s="34" t="s">
        <v>3488</v>
      </c>
      <c s="35" t="s">
        <v>5</v>
      </c>
      <c s="6" t="s">
        <v>3489</v>
      </c>
      <c s="36" t="s">
        <v>88</v>
      </c>
      <c s="37">
        <v>37.2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79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3490</v>
      </c>
    </row>
    <row r="75" spans="1:5" ht="12.75">
      <c r="A75" t="s">
        <v>58</v>
      </c>
      <c r="E75" s="39" t="s">
        <v>384</v>
      </c>
    </row>
    <row r="76" spans="1:13" ht="12.75">
      <c r="A76" t="s">
        <v>46</v>
      </c>
      <c r="C76" s="31" t="s">
        <v>74</v>
      </c>
      <c r="E76" s="33" t="s">
        <v>2150</v>
      </c>
      <c r="J76" s="32">
        <f>0</f>
      </c>
      <c s="32">
        <f>0</f>
      </c>
      <c s="32">
        <f>0+L77+L81+L85</f>
      </c>
      <c s="32">
        <f>0+M77+M81+M85</f>
      </c>
    </row>
    <row r="77" spans="1:16" ht="25.5">
      <c r="A77" t="s">
        <v>49</v>
      </c>
      <c s="34" t="s">
        <v>126</v>
      </c>
      <c s="34" t="s">
        <v>3491</v>
      </c>
      <c s="35" t="s">
        <v>5</v>
      </c>
      <c s="6" t="s">
        <v>3492</v>
      </c>
      <c s="36" t="s">
        <v>97</v>
      </c>
      <c s="37">
        <v>460.043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3493</v>
      </c>
    </row>
    <row r="80" spans="1:5" ht="12.75">
      <c r="A80" t="s">
        <v>58</v>
      </c>
      <c r="E80" s="39" t="s">
        <v>384</v>
      </c>
    </row>
    <row r="81" spans="1:16" ht="38.25">
      <c r="A81" t="s">
        <v>49</v>
      </c>
      <c s="34" t="s">
        <v>129</v>
      </c>
      <c s="34" t="s">
        <v>3494</v>
      </c>
      <c s="35" t="s">
        <v>5</v>
      </c>
      <c s="6" t="s">
        <v>3495</v>
      </c>
      <c s="36" t="s">
        <v>97</v>
      </c>
      <c s="37">
        <v>5.227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3496</v>
      </c>
    </row>
    <row r="84" spans="1:5" ht="12.75">
      <c r="A84" t="s">
        <v>58</v>
      </c>
      <c r="E84" s="39" t="s">
        <v>384</v>
      </c>
    </row>
    <row r="85" spans="1:16" ht="12.75">
      <c r="A85" t="s">
        <v>49</v>
      </c>
      <c s="34" t="s">
        <v>133</v>
      </c>
      <c s="34" t="s">
        <v>3497</v>
      </c>
      <c s="35" t="s">
        <v>5</v>
      </c>
      <c s="6" t="s">
        <v>3498</v>
      </c>
      <c s="36" t="s">
        <v>97</v>
      </c>
      <c s="37">
        <v>16.917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3499</v>
      </c>
    </row>
    <row r="88" spans="1:5" ht="12.75">
      <c r="A88" t="s">
        <v>58</v>
      </c>
      <c r="E88" s="39" t="s">
        <v>384</v>
      </c>
    </row>
    <row r="89" spans="1:13" ht="12.75">
      <c r="A89" t="s">
        <v>46</v>
      </c>
      <c r="C89" s="31" t="s">
        <v>3500</v>
      </c>
      <c r="E89" s="33" t="s">
        <v>3501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12.75">
      <c r="A90" t="s">
        <v>49</v>
      </c>
      <c s="34" t="s">
        <v>136</v>
      </c>
      <c s="34" t="s">
        <v>3502</v>
      </c>
      <c s="35" t="s">
        <v>5</v>
      </c>
      <c s="6" t="s">
        <v>3503</v>
      </c>
      <c s="36" t="s">
        <v>88</v>
      </c>
      <c s="37">
        <v>102.857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79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3504</v>
      </c>
    </row>
    <row r="93" spans="1:5" ht="12.75">
      <c r="A93" t="s">
        <v>58</v>
      </c>
      <c r="E93" s="39" t="s">
        <v>384</v>
      </c>
    </row>
    <row r="94" spans="1:16" ht="25.5">
      <c r="A94" t="s">
        <v>49</v>
      </c>
      <c s="34" t="s">
        <v>140</v>
      </c>
      <c s="34" t="s">
        <v>3505</v>
      </c>
      <c s="35" t="s">
        <v>5</v>
      </c>
      <c s="6" t="s">
        <v>3506</v>
      </c>
      <c s="36" t="s">
        <v>97</v>
      </c>
      <c s="37">
        <v>114.983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79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3507</v>
      </c>
    </row>
    <row r="97" spans="1:5" ht="12.75">
      <c r="A97" t="s">
        <v>58</v>
      </c>
      <c r="E97" s="39" t="s">
        <v>384</v>
      </c>
    </row>
    <row r="98" spans="1:16" ht="12.75">
      <c r="A98" t="s">
        <v>49</v>
      </c>
      <c s="34" t="s">
        <v>144</v>
      </c>
      <c s="34" t="s">
        <v>3508</v>
      </c>
      <c s="35" t="s">
        <v>5</v>
      </c>
      <c s="6" t="s">
        <v>3509</v>
      </c>
      <c s="36" t="s">
        <v>97</v>
      </c>
      <c s="37">
        <v>104.53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79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3510</v>
      </c>
    </row>
    <row r="101" spans="1:5" ht="12.75">
      <c r="A101" t="s">
        <v>58</v>
      </c>
      <c r="E101" s="39" t="s">
        <v>384</v>
      </c>
    </row>
    <row r="102" spans="1:16" ht="12.75">
      <c r="A102" t="s">
        <v>49</v>
      </c>
      <c s="34" t="s">
        <v>148</v>
      </c>
      <c s="34" t="s">
        <v>3511</v>
      </c>
      <c s="35" t="s">
        <v>5</v>
      </c>
      <c s="6" t="s">
        <v>3512</v>
      </c>
      <c s="36" t="s">
        <v>97</v>
      </c>
      <c s="37">
        <v>104.53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79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3513</v>
      </c>
    </row>
    <row r="105" spans="1:5" ht="12.75">
      <c r="A105" t="s">
        <v>58</v>
      </c>
      <c r="E105" s="39" t="s">
        <v>384</v>
      </c>
    </row>
    <row r="106" spans="1:16" ht="12.75">
      <c r="A106" t="s">
        <v>49</v>
      </c>
      <c s="34" t="s">
        <v>152</v>
      </c>
      <c s="34" t="s">
        <v>3514</v>
      </c>
      <c s="35" t="s">
        <v>5</v>
      </c>
      <c s="6" t="s">
        <v>3515</v>
      </c>
      <c s="36" t="s">
        <v>88</v>
      </c>
      <c s="37">
        <v>100.84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3516</v>
      </c>
    </row>
    <row r="109" spans="1:5" ht="12.75">
      <c r="A109" t="s">
        <v>58</v>
      </c>
      <c r="E109" s="39" t="s">
        <v>384</v>
      </c>
    </row>
    <row r="110" spans="1:13" ht="12.75">
      <c r="A110" t="s">
        <v>46</v>
      </c>
      <c r="C110" s="31" t="s">
        <v>3517</v>
      </c>
      <c r="E110" s="33" t="s">
        <v>3518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49</v>
      </c>
      <c s="34" t="s">
        <v>156</v>
      </c>
      <c s="34" t="s">
        <v>3519</v>
      </c>
      <c s="35" t="s">
        <v>5</v>
      </c>
      <c s="6" t="s">
        <v>3520</v>
      </c>
      <c s="36" t="s">
        <v>97</v>
      </c>
      <c s="37">
        <v>104.53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79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3510</v>
      </c>
    </row>
    <row r="114" spans="1:5" ht="12.75">
      <c r="A114" t="s">
        <v>58</v>
      </c>
      <c r="E114" s="39" t="s">
        <v>384</v>
      </c>
    </row>
    <row r="115" spans="1:13" ht="12.75">
      <c r="A115" t="s">
        <v>46</v>
      </c>
      <c r="C115" s="31" t="s">
        <v>3521</v>
      </c>
      <c r="E115" s="33" t="s">
        <v>3522</v>
      </c>
      <c r="J115" s="32">
        <f>0</f>
      </c>
      <c s="32">
        <f>0</f>
      </c>
      <c s="32">
        <f>0+L116</f>
      </c>
      <c s="32">
        <f>0+M116</f>
      </c>
    </row>
    <row r="116" spans="1:16" ht="25.5">
      <c r="A116" t="s">
        <v>49</v>
      </c>
      <c s="34" t="s">
        <v>159</v>
      </c>
      <c s="34" t="s">
        <v>3523</v>
      </c>
      <c s="35" t="s">
        <v>5</v>
      </c>
      <c s="6" t="s">
        <v>3524</v>
      </c>
      <c s="36" t="s">
        <v>97</v>
      </c>
      <c s="37">
        <v>460.043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51">
      <c r="A118" s="35" t="s">
        <v>56</v>
      </c>
      <c r="E118" s="40" t="s">
        <v>3493</v>
      </c>
    </row>
    <row r="119" spans="1:5" ht="12.75">
      <c r="A119" t="s">
        <v>58</v>
      </c>
      <c r="E119" s="39" t="s">
        <v>384</v>
      </c>
    </row>
    <row r="120" spans="1:13" ht="12.75">
      <c r="A120" t="s">
        <v>46</v>
      </c>
      <c r="C120" s="31" t="s">
        <v>94</v>
      </c>
      <c r="E120" s="33" t="s">
        <v>1585</v>
      </c>
      <c r="J120" s="32">
        <f>0</f>
      </c>
      <c s="32">
        <f>0</f>
      </c>
      <c s="32">
        <f>0+L121</f>
      </c>
      <c s="32">
        <f>0+M121</f>
      </c>
    </row>
    <row r="121" spans="1:16" ht="25.5">
      <c r="A121" t="s">
        <v>49</v>
      </c>
      <c s="34" t="s">
        <v>163</v>
      </c>
      <c s="34" t="s">
        <v>3525</v>
      </c>
      <c s="35" t="s">
        <v>5</v>
      </c>
      <c s="6" t="s">
        <v>3526</v>
      </c>
      <c s="36" t="s">
        <v>97</v>
      </c>
      <c s="37">
        <v>104.53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79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3527</v>
      </c>
    </row>
    <row r="124" spans="1:5" ht="12.75">
      <c r="A124" t="s">
        <v>58</v>
      </c>
      <c r="E124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3528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3528</v>
      </c>
      <c r="E4" s="26" t="s">
        <v>3529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3532</v>
      </c>
      <c r="E8" s="30" t="s">
        <v>3531</v>
      </c>
      <c r="J8" s="29">
        <f>0+J9+J34+J43+J56</f>
      </c>
      <c s="29">
        <f>0+K9+K34+K43+K56</f>
      </c>
      <c s="29">
        <f>0+L9+L34+L43+L56</f>
      </c>
      <c s="29">
        <f>0+M9+M34+M43+M56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20.777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3533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3203</v>
      </c>
      <c s="35" t="s">
        <v>3534</v>
      </c>
      <c s="6" t="s">
        <v>3204</v>
      </c>
      <c s="36" t="s">
        <v>78</v>
      </c>
      <c s="37">
        <v>51.017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3535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16.148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3536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3537</v>
      </c>
      <c s="35" t="s">
        <v>255</v>
      </c>
      <c s="6" t="s">
        <v>3538</v>
      </c>
      <c s="36" t="s">
        <v>78</v>
      </c>
      <c s="37">
        <v>5.637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3539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3445</v>
      </c>
      <c s="35" t="s">
        <v>2880</v>
      </c>
      <c s="6" t="s">
        <v>3446</v>
      </c>
      <c s="36" t="s">
        <v>78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3540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808</v>
      </c>
      <c s="35" t="s">
        <v>3541</v>
      </c>
      <c s="6" t="s">
        <v>1872</v>
      </c>
      <c s="36" t="s">
        <v>78</v>
      </c>
      <c s="37">
        <v>4.856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3542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85</v>
      </c>
      <c s="34" t="s">
        <v>2489</v>
      </c>
      <c s="35" t="s">
        <v>5</v>
      </c>
      <c s="6" t="s">
        <v>2068</v>
      </c>
      <c s="36" t="s">
        <v>53</v>
      </c>
      <c s="37">
        <v>11.543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3543</v>
      </c>
    </row>
    <row r="38" spans="1:5" ht="12.75">
      <c r="A38" t="s">
        <v>58</v>
      </c>
      <c r="E38" s="39" t="s">
        <v>384</v>
      </c>
    </row>
    <row r="39" spans="1:16" ht="12.75">
      <c r="A39" t="s">
        <v>49</v>
      </c>
      <c s="34" t="s">
        <v>90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3544</v>
      </c>
    </row>
    <row r="42" spans="1:5" ht="12.75">
      <c r="A42" t="s">
        <v>58</v>
      </c>
      <c r="E42" s="39" t="s">
        <v>384</v>
      </c>
    </row>
    <row r="43" spans="1:13" ht="12.75">
      <c r="A43" t="s">
        <v>46</v>
      </c>
      <c r="C43" s="31" t="s">
        <v>27</v>
      </c>
      <c r="E43" s="33" t="s">
        <v>1547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1548</v>
      </c>
      <c s="35" t="s">
        <v>5</v>
      </c>
      <c s="6" t="s">
        <v>2944</v>
      </c>
      <c s="36" t="s">
        <v>53</v>
      </c>
      <c s="37">
        <v>1.035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3545</v>
      </c>
    </row>
    <row r="47" spans="1:5" ht="12.75">
      <c r="A47" t="s">
        <v>58</v>
      </c>
      <c r="E47" s="39" t="s">
        <v>384</v>
      </c>
    </row>
    <row r="48" spans="1:16" ht="12.75">
      <c r="A48" t="s">
        <v>49</v>
      </c>
      <c s="34" t="s">
        <v>100</v>
      </c>
      <c s="34" t="s">
        <v>3148</v>
      </c>
      <c s="35" t="s">
        <v>5</v>
      </c>
      <c s="6" t="s">
        <v>3149</v>
      </c>
      <c s="36" t="s">
        <v>53</v>
      </c>
      <c s="37">
        <v>2.258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3546</v>
      </c>
    </row>
    <row r="51" spans="1:5" ht="12.75">
      <c r="A51" t="s">
        <v>58</v>
      </c>
      <c r="E51" s="39" t="s">
        <v>384</v>
      </c>
    </row>
    <row r="52" spans="1:16" ht="12.75">
      <c r="A52" t="s">
        <v>49</v>
      </c>
      <c s="34" t="s">
        <v>104</v>
      </c>
      <c s="34" t="s">
        <v>2950</v>
      </c>
      <c s="35" t="s">
        <v>5</v>
      </c>
      <c s="6" t="s">
        <v>2951</v>
      </c>
      <c s="36" t="s">
        <v>78</v>
      </c>
      <c s="37">
        <v>0.258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3547</v>
      </c>
    </row>
    <row r="55" spans="1:5" ht="12.75">
      <c r="A55" t="s">
        <v>58</v>
      </c>
      <c r="E55" s="39" t="s">
        <v>384</v>
      </c>
    </row>
    <row r="56" spans="1:13" ht="12.75">
      <c r="A56" t="s">
        <v>46</v>
      </c>
      <c r="C56" s="31" t="s">
        <v>94</v>
      </c>
      <c r="E56" s="33" t="s">
        <v>1585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107</v>
      </c>
      <c s="34" t="s">
        <v>2201</v>
      </c>
      <c s="35" t="s">
        <v>5</v>
      </c>
      <c s="6" t="s">
        <v>2202</v>
      </c>
      <c s="36" t="s">
        <v>53</v>
      </c>
      <c s="37">
        <v>3.885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3548</v>
      </c>
    </row>
    <row r="60" spans="1:5" ht="114.75">
      <c r="A60" t="s">
        <v>58</v>
      </c>
      <c r="E60" s="39" t="s">
        <v>3549</v>
      </c>
    </row>
    <row r="61" spans="1:16" ht="12.75">
      <c r="A61" t="s">
        <v>49</v>
      </c>
      <c s="34" t="s">
        <v>111</v>
      </c>
      <c s="34" t="s">
        <v>1798</v>
      </c>
      <c s="35" t="s">
        <v>5</v>
      </c>
      <c s="6" t="s">
        <v>1799</v>
      </c>
      <c s="36" t="s">
        <v>53</v>
      </c>
      <c s="37">
        <v>4.645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3550</v>
      </c>
    </row>
    <row r="64" spans="1:5" ht="114.75">
      <c r="A64" t="s">
        <v>58</v>
      </c>
      <c r="E64" s="39" t="s">
        <v>3549</v>
      </c>
    </row>
    <row r="65" spans="1:16" ht="12.75">
      <c r="A65" t="s">
        <v>49</v>
      </c>
      <c s="34" t="s">
        <v>115</v>
      </c>
      <c s="34" t="s">
        <v>3551</v>
      </c>
      <c s="35" t="s">
        <v>5</v>
      </c>
      <c s="6" t="s">
        <v>3552</v>
      </c>
      <c s="36" t="s">
        <v>53</v>
      </c>
      <c s="37">
        <v>1.015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3553</v>
      </c>
    </row>
    <row r="68" spans="1:5" ht="114.75">
      <c r="A68" t="s">
        <v>58</v>
      </c>
      <c r="E68" s="39" t="s">
        <v>3549</v>
      </c>
    </row>
    <row r="69" spans="1:16" ht="12.75">
      <c r="A69" t="s">
        <v>49</v>
      </c>
      <c s="34" t="s">
        <v>119</v>
      </c>
      <c s="34" t="s">
        <v>3554</v>
      </c>
      <c s="35" t="s">
        <v>5</v>
      </c>
      <c s="6" t="s">
        <v>3555</v>
      </c>
      <c s="36" t="s">
        <v>2793</v>
      </c>
      <c s="37">
        <v>132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3556</v>
      </c>
    </row>
    <row r="72" spans="1:5" ht="229.5">
      <c r="A72" t="s">
        <v>58</v>
      </c>
      <c r="E72" s="39" t="s">
        <v>3557</v>
      </c>
    </row>
    <row r="73" spans="1:16" ht="12.75">
      <c r="A73" t="s">
        <v>49</v>
      </c>
      <c s="34" t="s">
        <v>123</v>
      </c>
      <c s="34" t="s">
        <v>3558</v>
      </c>
      <c s="35" t="s">
        <v>5</v>
      </c>
      <c s="6" t="s">
        <v>3559</v>
      </c>
      <c s="36" t="s">
        <v>110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79</v>
      </c>
      <c>
        <f>(M73*21)/100</f>
      </c>
      <c t="s">
        <v>27</v>
      </c>
    </row>
    <row r="74" spans="1:5" ht="25.5">
      <c r="A74" s="35" t="s">
        <v>55</v>
      </c>
      <c r="E74" s="39" t="s">
        <v>3560</v>
      </c>
    </row>
    <row r="75" spans="1:5" ht="25.5">
      <c r="A75" s="35" t="s">
        <v>56</v>
      </c>
      <c r="E75" s="40" t="s">
        <v>3561</v>
      </c>
    </row>
    <row r="76" spans="1:5" ht="25.5">
      <c r="A76" t="s">
        <v>58</v>
      </c>
      <c r="E76" s="39" t="s">
        <v>3562</v>
      </c>
    </row>
    <row r="77" spans="1:16" ht="12.75">
      <c r="A77" t="s">
        <v>49</v>
      </c>
      <c s="34" t="s">
        <v>126</v>
      </c>
      <c s="34" t="s">
        <v>3563</v>
      </c>
      <c s="35" t="s">
        <v>5</v>
      </c>
      <c s="6" t="s">
        <v>3564</v>
      </c>
      <c s="36" t="s">
        <v>110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3565</v>
      </c>
    </row>
    <row r="80" spans="1:5" ht="127.5">
      <c r="A80" t="s">
        <v>58</v>
      </c>
      <c r="E80" s="39" t="s">
        <v>3566</v>
      </c>
    </row>
    <row r="81" spans="1:16" ht="12.75">
      <c r="A81" t="s">
        <v>49</v>
      </c>
      <c s="34" t="s">
        <v>129</v>
      </c>
      <c s="34" t="s">
        <v>3567</v>
      </c>
      <c s="35" t="s">
        <v>5</v>
      </c>
      <c s="6" t="s">
        <v>3568</v>
      </c>
      <c s="36" t="s">
        <v>97</v>
      </c>
      <c s="37">
        <v>58.56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3569</v>
      </c>
    </row>
    <row r="84" spans="1:5" ht="165.75">
      <c r="A84" t="s">
        <v>58</v>
      </c>
      <c r="E84" s="39" t="s">
        <v>3570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3528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3528</v>
      </c>
      <c r="E4" s="26" t="s">
        <v>3529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3572</v>
      </c>
      <c r="E8" s="30" t="s">
        <v>3531</v>
      </c>
      <c r="J8" s="29">
        <f>0+J9+J34+J71+J84</f>
      </c>
      <c s="29">
        <f>0+K9+K34+K71+K84</f>
      </c>
      <c s="29">
        <f>0+L9+L34+L71+L84</f>
      </c>
      <c s="29">
        <f>0+M9+M34+M71+M84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576</v>
      </c>
      <c s="36" t="s">
        <v>78</v>
      </c>
      <c s="37">
        <v>13.685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3573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3203</v>
      </c>
      <c s="35" t="s">
        <v>3534</v>
      </c>
      <c s="6" t="s">
        <v>3204</v>
      </c>
      <c s="36" t="s">
        <v>78</v>
      </c>
      <c s="37">
        <v>41.92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3574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17.271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3575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3537</v>
      </c>
      <c s="35" t="s">
        <v>3541</v>
      </c>
      <c s="6" t="s">
        <v>3538</v>
      </c>
      <c s="36" t="s">
        <v>78</v>
      </c>
      <c s="37">
        <v>13.132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3576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3445</v>
      </c>
      <c s="35" t="s">
        <v>3577</v>
      </c>
      <c s="6" t="s">
        <v>3446</v>
      </c>
      <c s="36" t="s">
        <v>78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3578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808</v>
      </c>
      <c s="35" t="s">
        <v>809</v>
      </c>
      <c s="6" t="s">
        <v>1872</v>
      </c>
      <c s="36" t="s">
        <v>78</v>
      </c>
      <c s="37">
        <v>4.553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3579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12.75">
      <c r="A35" t="s">
        <v>49</v>
      </c>
      <c s="34" t="s">
        <v>85</v>
      </c>
      <c s="34" t="s">
        <v>2223</v>
      </c>
      <c s="35" t="s">
        <v>5</v>
      </c>
      <c s="6" t="s">
        <v>2224</v>
      </c>
      <c s="36" t="s">
        <v>53</v>
      </c>
      <c s="37">
        <v>3.94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3580</v>
      </c>
    </row>
    <row r="38" spans="1:5" ht="12.75">
      <c r="A38" t="s">
        <v>58</v>
      </c>
      <c r="E38" s="39" t="s">
        <v>384</v>
      </c>
    </row>
    <row r="39" spans="1:16" ht="12.75">
      <c r="A39" t="s">
        <v>49</v>
      </c>
      <c s="34" t="s">
        <v>90</v>
      </c>
      <c s="34" t="s">
        <v>3581</v>
      </c>
      <c s="35" t="s">
        <v>5</v>
      </c>
      <c s="6" t="s">
        <v>3582</v>
      </c>
      <c s="36" t="s">
        <v>53</v>
      </c>
      <c s="37">
        <v>11.543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3583</v>
      </c>
    </row>
    <row r="42" spans="1:5" ht="12.75">
      <c r="A42" t="s">
        <v>58</v>
      </c>
      <c r="E42" s="39" t="s">
        <v>384</v>
      </c>
    </row>
    <row r="43" spans="1:16" ht="12.75">
      <c r="A43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3.94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3580</v>
      </c>
    </row>
    <row r="46" spans="1:5" ht="12.75">
      <c r="A46" t="s">
        <v>58</v>
      </c>
      <c r="E46" s="39" t="s">
        <v>384</v>
      </c>
    </row>
    <row r="47" spans="1:16" ht="12.75">
      <c r="A47" t="s">
        <v>49</v>
      </c>
      <c s="34" t="s">
        <v>100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3544</v>
      </c>
    </row>
    <row r="50" spans="1:5" ht="12.75">
      <c r="A50" t="s">
        <v>58</v>
      </c>
      <c r="E50" s="39" t="s">
        <v>384</v>
      </c>
    </row>
    <row r="51" spans="1:16" ht="12.75">
      <c r="A51" t="s">
        <v>49</v>
      </c>
      <c s="34" t="s">
        <v>104</v>
      </c>
      <c s="34" t="s">
        <v>1284</v>
      </c>
      <c s="35" t="s">
        <v>5</v>
      </c>
      <c s="6" t="s">
        <v>1285</v>
      </c>
      <c s="36" t="s">
        <v>97</v>
      </c>
      <c s="37">
        <v>64.54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3584</v>
      </c>
    </row>
    <row r="54" spans="1:5" ht="12.75">
      <c r="A54" t="s">
        <v>58</v>
      </c>
      <c r="E54" s="39" t="s">
        <v>384</v>
      </c>
    </row>
    <row r="55" spans="1:16" ht="12.75">
      <c r="A55" t="s">
        <v>49</v>
      </c>
      <c s="34" t="s">
        <v>107</v>
      </c>
      <c s="34" t="s">
        <v>2831</v>
      </c>
      <c s="35" t="s">
        <v>5</v>
      </c>
      <c s="6" t="s">
        <v>2832</v>
      </c>
      <c s="36" t="s">
        <v>97</v>
      </c>
      <c s="37">
        <v>64.54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3584</v>
      </c>
    </row>
    <row r="58" spans="1:5" ht="12.75">
      <c r="A58" t="s">
        <v>58</v>
      </c>
      <c r="E58" s="39" t="s">
        <v>384</v>
      </c>
    </row>
    <row r="59" spans="1:16" ht="12.75">
      <c r="A59" t="s">
        <v>49</v>
      </c>
      <c s="34" t="s">
        <v>111</v>
      </c>
      <c s="34" t="s">
        <v>1414</v>
      </c>
      <c s="35" t="s">
        <v>5</v>
      </c>
      <c s="6" t="s">
        <v>1415</v>
      </c>
      <c s="36" t="s">
        <v>97</v>
      </c>
      <c s="37">
        <v>258.16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3585</v>
      </c>
    </row>
    <row r="62" spans="1:5" ht="12.75">
      <c r="A62" t="s">
        <v>58</v>
      </c>
      <c r="E62" s="39" t="s">
        <v>384</v>
      </c>
    </row>
    <row r="63" spans="1:16" ht="12.75">
      <c r="A63" t="s">
        <v>49</v>
      </c>
      <c s="34" t="s">
        <v>115</v>
      </c>
      <c s="34" t="s">
        <v>3586</v>
      </c>
      <c s="35" t="s">
        <v>5</v>
      </c>
      <c s="6" t="s">
        <v>3587</v>
      </c>
      <c s="36" t="s">
        <v>97</v>
      </c>
      <c s="37">
        <v>129.08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3588</v>
      </c>
    </row>
    <row r="66" spans="1:5" ht="12.75">
      <c r="A66" t="s">
        <v>58</v>
      </c>
      <c r="E66" s="39" t="s">
        <v>384</v>
      </c>
    </row>
    <row r="67" spans="1:16" ht="12.75">
      <c r="A67" t="s">
        <v>49</v>
      </c>
      <c s="34" t="s">
        <v>119</v>
      </c>
      <c s="34" t="s">
        <v>1417</v>
      </c>
      <c s="35" t="s">
        <v>5</v>
      </c>
      <c s="6" t="s">
        <v>1418</v>
      </c>
      <c s="36" t="s">
        <v>53</v>
      </c>
      <c s="37">
        <v>3.227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3589</v>
      </c>
    </row>
    <row r="70" spans="1:5" ht="12.75">
      <c r="A70" t="s">
        <v>58</v>
      </c>
      <c r="E70" s="39" t="s">
        <v>384</v>
      </c>
    </row>
    <row r="71" spans="1:13" ht="12.75">
      <c r="A71" t="s">
        <v>46</v>
      </c>
      <c r="C71" s="31" t="s">
        <v>27</v>
      </c>
      <c r="E71" s="33" t="s">
        <v>1547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123</v>
      </c>
      <c s="34" t="s">
        <v>1548</v>
      </c>
      <c s="35" t="s">
        <v>5</v>
      </c>
      <c s="6" t="s">
        <v>2944</v>
      </c>
      <c s="36" t="s">
        <v>53</v>
      </c>
      <c s="37">
        <v>1.035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3545</v>
      </c>
    </row>
    <row r="75" spans="1:5" ht="12.75">
      <c r="A75" t="s">
        <v>58</v>
      </c>
      <c r="E75" s="39" t="s">
        <v>384</v>
      </c>
    </row>
    <row r="76" spans="1:16" ht="12.75">
      <c r="A76" t="s">
        <v>49</v>
      </c>
      <c s="34" t="s">
        <v>126</v>
      </c>
      <c s="34" t="s">
        <v>3148</v>
      </c>
      <c s="35" t="s">
        <v>5</v>
      </c>
      <c s="6" t="s">
        <v>3149</v>
      </c>
      <c s="36" t="s">
        <v>53</v>
      </c>
      <c s="37">
        <v>2.258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3546</v>
      </c>
    </row>
    <row r="79" spans="1:5" ht="12.75">
      <c r="A79" t="s">
        <v>58</v>
      </c>
      <c r="E79" s="39" t="s">
        <v>384</v>
      </c>
    </row>
    <row r="80" spans="1:16" ht="12.75">
      <c r="A80" t="s">
        <v>49</v>
      </c>
      <c s="34" t="s">
        <v>129</v>
      </c>
      <c s="34" t="s">
        <v>2950</v>
      </c>
      <c s="35" t="s">
        <v>5</v>
      </c>
      <c s="6" t="s">
        <v>2951</v>
      </c>
      <c s="36" t="s">
        <v>78</v>
      </c>
      <c s="37">
        <v>0.258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3547</v>
      </c>
    </row>
    <row r="83" spans="1:5" ht="12.75">
      <c r="A83" t="s">
        <v>58</v>
      </c>
      <c r="E83" s="39" t="s">
        <v>384</v>
      </c>
    </row>
    <row r="84" spans="1:13" ht="12.75">
      <c r="A84" t="s">
        <v>46</v>
      </c>
      <c r="C84" s="31" t="s">
        <v>94</v>
      </c>
      <c r="E84" s="33" t="s">
        <v>1585</v>
      </c>
      <c r="J84" s="32">
        <f>0</f>
      </c>
      <c s="32">
        <f>0</f>
      </c>
      <c s="32">
        <f>0+L85+L89+L93+L97+L101+L105+L109+L113+L117</f>
      </c>
      <c s="32">
        <f>0+M85+M89+M93+M97+M101+M105+M109+M113+M117</f>
      </c>
    </row>
    <row r="85" spans="1:16" ht="12.75">
      <c r="A85" t="s">
        <v>49</v>
      </c>
      <c s="34" t="s">
        <v>133</v>
      </c>
      <c s="34" t="s">
        <v>2201</v>
      </c>
      <c s="35" t="s">
        <v>5</v>
      </c>
      <c s="6" t="s">
        <v>2202</v>
      </c>
      <c s="36" t="s">
        <v>53</v>
      </c>
      <c s="37">
        <v>3.642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3590</v>
      </c>
    </row>
    <row r="88" spans="1:5" ht="114.75">
      <c r="A88" t="s">
        <v>58</v>
      </c>
      <c r="E88" s="39" t="s">
        <v>3549</v>
      </c>
    </row>
    <row r="89" spans="1:16" ht="12.75">
      <c r="A89" t="s">
        <v>49</v>
      </c>
      <c s="34" t="s">
        <v>136</v>
      </c>
      <c s="34" t="s">
        <v>1798</v>
      </c>
      <c s="35" t="s">
        <v>5</v>
      </c>
      <c s="6" t="s">
        <v>1799</v>
      </c>
      <c s="36" t="s">
        <v>53</v>
      </c>
      <c s="37">
        <v>4.031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38.25">
      <c r="A91" s="35" t="s">
        <v>56</v>
      </c>
      <c r="E91" s="40" t="s">
        <v>3591</v>
      </c>
    </row>
    <row r="92" spans="1:5" ht="114.75">
      <c r="A92" t="s">
        <v>58</v>
      </c>
      <c r="E92" s="39" t="s">
        <v>3549</v>
      </c>
    </row>
    <row r="93" spans="1:16" ht="12.75">
      <c r="A93" t="s">
        <v>49</v>
      </c>
      <c s="34" t="s">
        <v>140</v>
      </c>
      <c s="34" t="s">
        <v>3592</v>
      </c>
      <c s="35" t="s">
        <v>5</v>
      </c>
      <c s="6" t="s">
        <v>3593</v>
      </c>
      <c s="36" t="s">
        <v>2793</v>
      </c>
      <c s="37">
        <v>54.95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3594</v>
      </c>
    </row>
    <row r="96" spans="1:5" ht="229.5">
      <c r="A96" t="s">
        <v>58</v>
      </c>
      <c r="E96" s="39" t="s">
        <v>3557</v>
      </c>
    </row>
    <row r="97" spans="1:16" ht="12.75">
      <c r="A97" t="s">
        <v>49</v>
      </c>
      <c s="34" t="s">
        <v>144</v>
      </c>
      <c s="34" t="s">
        <v>3554</v>
      </c>
      <c s="35" t="s">
        <v>5</v>
      </c>
      <c s="6" t="s">
        <v>3555</v>
      </c>
      <c s="36" t="s">
        <v>2793</v>
      </c>
      <c s="37">
        <v>107.34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3595</v>
      </c>
    </row>
    <row r="100" spans="1:5" ht="229.5">
      <c r="A100" t="s">
        <v>58</v>
      </c>
      <c r="E100" s="39" t="s">
        <v>3557</v>
      </c>
    </row>
    <row r="101" spans="1:16" ht="12.75">
      <c r="A101" t="s">
        <v>49</v>
      </c>
      <c s="34" t="s">
        <v>148</v>
      </c>
      <c s="34" t="s">
        <v>3558</v>
      </c>
      <c s="35" t="s">
        <v>5</v>
      </c>
      <c s="6" t="s">
        <v>3559</v>
      </c>
      <c s="36" t="s">
        <v>110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79</v>
      </c>
      <c>
        <f>(M101*21)/100</f>
      </c>
      <c t="s">
        <v>27</v>
      </c>
    </row>
    <row r="102" spans="1:5" ht="25.5">
      <c r="A102" s="35" t="s">
        <v>55</v>
      </c>
      <c r="E102" s="39" t="s">
        <v>3560</v>
      </c>
    </row>
    <row r="103" spans="1:5" ht="25.5">
      <c r="A103" s="35" t="s">
        <v>56</v>
      </c>
      <c r="E103" s="40" t="s">
        <v>3561</v>
      </c>
    </row>
    <row r="104" spans="1:5" ht="25.5">
      <c r="A104" t="s">
        <v>58</v>
      </c>
      <c r="E104" s="39" t="s">
        <v>3562</v>
      </c>
    </row>
    <row r="105" spans="1:16" ht="25.5">
      <c r="A105" t="s">
        <v>49</v>
      </c>
      <c s="34" t="s">
        <v>152</v>
      </c>
      <c s="34" t="s">
        <v>3596</v>
      </c>
      <c s="35" t="s">
        <v>5</v>
      </c>
      <c s="6" t="s">
        <v>3597</v>
      </c>
      <c s="36" t="s">
        <v>110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3598</v>
      </c>
    </row>
    <row r="108" spans="1:5" ht="127.5">
      <c r="A108" t="s">
        <v>58</v>
      </c>
      <c r="E108" s="39" t="s">
        <v>3566</v>
      </c>
    </row>
    <row r="109" spans="1:16" ht="12.75">
      <c r="A109" t="s">
        <v>49</v>
      </c>
      <c s="34" t="s">
        <v>156</v>
      </c>
      <c s="34" t="s">
        <v>3599</v>
      </c>
      <c s="35" t="s">
        <v>5</v>
      </c>
      <c s="6" t="s">
        <v>3568</v>
      </c>
      <c s="36" t="s">
        <v>97</v>
      </c>
      <c s="37">
        <v>51.8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3600</v>
      </c>
    </row>
    <row r="112" spans="1:5" ht="165.75">
      <c r="A112" t="s">
        <v>58</v>
      </c>
      <c r="E112" s="39" t="s">
        <v>3570</v>
      </c>
    </row>
    <row r="113" spans="1:16" ht="12.75">
      <c r="A113" t="s">
        <v>49</v>
      </c>
      <c s="34" t="s">
        <v>159</v>
      </c>
      <c s="34" t="s">
        <v>3601</v>
      </c>
      <c s="35" t="s">
        <v>5</v>
      </c>
      <c s="6" t="s">
        <v>3602</v>
      </c>
      <c s="36" t="s">
        <v>97</v>
      </c>
      <c s="37">
        <v>21.05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79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3603</v>
      </c>
    </row>
    <row r="116" spans="1:5" ht="114.75">
      <c r="A116" t="s">
        <v>58</v>
      </c>
      <c r="E116" s="39" t="s">
        <v>3604</v>
      </c>
    </row>
    <row r="117" spans="1:16" ht="12.75">
      <c r="A117" t="s">
        <v>49</v>
      </c>
      <c s="34" t="s">
        <v>163</v>
      </c>
      <c s="34" t="s">
        <v>3605</v>
      </c>
      <c s="35" t="s">
        <v>5</v>
      </c>
      <c s="6" t="s">
        <v>3606</v>
      </c>
      <c s="36" t="s">
        <v>110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79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3607</v>
      </c>
    </row>
    <row r="120" spans="1:5" ht="165.75">
      <c r="A120" t="s">
        <v>58</v>
      </c>
      <c r="E120" s="39" t="s">
        <v>3608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3609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3609</v>
      </c>
      <c r="E4" s="26" t="s">
        <v>3610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3613</v>
      </c>
      <c r="E8" s="30" t="s">
        <v>3612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2489</v>
      </c>
      <c s="35" t="s">
        <v>5</v>
      </c>
      <c s="6" t="s">
        <v>2068</v>
      </c>
      <c s="36" t="s">
        <v>53</v>
      </c>
      <c s="37">
        <v>57.3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3614</v>
      </c>
    </row>
    <row r="13" spans="1:5" ht="12.75">
      <c r="A13" t="s">
        <v>58</v>
      </c>
      <c r="E13" s="39" t="s">
        <v>384</v>
      </c>
    </row>
    <row r="14" spans="1:16" ht="12.75">
      <c r="A14" t="s">
        <v>49</v>
      </c>
      <c s="34" t="s">
        <v>27</v>
      </c>
      <c s="34" t="s">
        <v>3615</v>
      </c>
      <c s="35" t="s">
        <v>5</v>
      </c>
      <c s="6" t="s">
        <v>3616</v>
      </c>
      <c s="36" t="s">
        <v>61</v>
      </c>
      <c s="37">
        <v>73.08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3617</v>
      </c>
    </row>
    <row r="17" spans="1:5" ht="12.75">
      <c r="A17" t="s">
        <v>58</v>
      </c>
      <c r="E17" s="39" t="s">
        <v>384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53.24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3618</v>
      </c>
    </row>
    <row r="21" spans="1:5" ht="12.75">
      <c r="A21" t="s">
        <v>58</v>
      </c>
      <c r="E21" s="39" t="s">
        <v>384</v>
      </c>
    </row>
    <row r="22" spans="1:13" ht="12.75">
      <c r="A22" t="s">
        <v>46</v>
      </c>
      <c r="C22" s="31" t="s">
        <v>27</v>
      </c>
      <c r="E22" s="33" t="s">
        <v>1846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3619</v>
      </c>
      <c s="35" t="s">
        <v>5</v>
      </c>
      <c s="6" t="s">
        <v>3620</v>
      </c>
      <c s="36" t="s">
        <v>53</v>
      </c>
      <c s="37">
        <v>0.9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3621</v>
      </c>
    </row>
    <row r="26" spans="1:5" ht="369.75">
      <c r="A26" t="s">
        <v>58</v>
      </c>
      <c r="E26" s="39" t="s">
        <v>1996</v>
      </c>
    </row>
    <row r="27" spans="1:16" ht="12.75">
      <c r="A27" t="s">
        <v>49</v>
      </c>
      <c s="34" t="s">
        <v>70</v>
      </c>
      <c s="34" t="s">
        <v>2947</v>
      </c>
      <c s="35" t="s">
        <v>5</v>
      </c>
      <c s="6" t="s">
        <v>2948</v>
      </c>
      <c s="36" t="s">
        <v>53</v>
      </c>
      <c s="37">
        <v>3.45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3622</v>
      </c>
    </row>
    <row r="30" spans="1:5" ht="369.75">
      <c r="A30" t="s">
        <v>58</v>
      </c>
      <c r="E30" s="39" t="s">
        <v>1996</v>
      </c>
    </row>
    <row r="31" spans="1:16" ht="12.75">
      <c r="A31" t="s">
        <v>49</v>
      </c>
      <c s="34" t="s">
        <v>74</v>
      </c>
      <c s="34" t="s">
        <v>2950</v>
      </c>
      <c s="35" t="s">
        <v>5</v>
      </c>
      <c s="6" t="s">
        <v>2951</v>
      </c>
      <c s="36" t="s">
        <v>78</v>
      </c>
      <c s="37">
        <v>0.104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3623</v>
      </c>
    </row>
    <row r="34" spans="1:5" ht="12.75">
      <c r="A34" t="s">
        <v>58</v>
      </c>
      <c r="E34" s="39" t="s">
        <v>384</v>
      </c>
    </row>
    <row r="35" spans="1:13" ht="12.75">
      <c r="A35" t="s">
        <v>46</v>
      </c>
      <c r="C35" s="31" t="s">
        <v>732</v>
      </c>
      <c r="E35" s="33" t="s">
        <v>3624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3625</v>
      </c>
      <c s="35" t="s">
        <v>5</v>
      </c>
      <c s="6" t="s">
        <v>3626</v>
      </c>
      <c s="36" t="s">
        <v>78</v>
      </c>
      <c s="37">
        <v>0.378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3627</v>
      </c>
    </row>
    <row r="39" spans="1:5" ht="12.75">
      <c r="A39" t="s">
        <v>58</v>
      </c>
      <c r="E39" s="39" t="s">
        <v>384</v>
      </c>
    </row>
    <row r="40" spans="1:13" ht="12.75">
      <c r="A40" t="s">
        <v>46</v>
      </c>
      <c r="C40" s="31" t="s">
        <v>94</v>
      </c>
      <c r="E40" s="33" t="s">
        <v>3628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3629</v>
      </c>
      <c s="35" t="s">
        <v>5</v>
      </c>
      <c s="6" t="s">
        <v>3630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3631</v>
      </c>
    </row>
    <row r="44" spans="1:5" ht="140.25">
      <c r="A44" t="s">
        <v>58</v>
      </c>
      <c r="E44" s="39" t="s">
        <v>3632</v>
      </c>
    </row>
    <row r="45" spans="1:16" ht="25.5">
      <c r="A45" t="s">
        <v>49</v>
      </c>
      <c s="34" t="s">
        <v>94</v>
      </c>
      <c s="34" t="s">
        <v>3633</v>
      </c>
      <c s="35" t="s">
        <v>5</v>
      </c>
      <c s="6" t="s">
        <v>3634</v>
      </c>
      <c s="36" t="s">
        <v>110</v>
      </c>
      <c s="37">
        <v>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3635</v>
      </c>
    </row>
    <row r="48" spans="1:5" ht="140.25">
      <c r="A48" t="s">
        <v>58</v>
      </c>
      <c r="E48" s="39" t="s">
        <v>3632</v>
      </c>
    </row>
    <row r="49" spans="1:13" ht="12.75">
      <c r="A49" t="s">
        <v>46</v>
      </c>
      <c r="C49" s="31" t="s">
        <v>1870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574</v>
      </c>
      <c s="35" t="s">
        <v>575</v>
      </c>
      <c s="6" t="s">
        <v>576</v>
      </c>
      <c s="36" t="s">
        <v>78</v>
      </c>
      <c s="37">
        <v>4.06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3636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3609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3609</v>
      </c>
      <c r="E4" s="26" t="s">
        <v>3610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3639</v>
      </c>
      <c r="E8" s="30" t="s">
        <v>3638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2489</v>
      </c>
      <c s="35" t="s">
        <v>5</v>
      </c>
      <c s="6" t="s">
        <v>2068</v>
      </c>
      <c s="36" t="s">
        <v>53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3640</v>
      </c>
    </row>
    <row r="13" spans="1:5" ht="12.75">
      <c r="A13" t="s">
        <v>58</v>
      </c>
      <c r="E13" s="39" t="s">
        <v>384</v>
      </c>
    </row>
    <row r="14" spans="1:16" ht="12.75">
      <c r="A14" t="s">
        <v>49</v>
      </c>
      <c s="34" t="s">
        <v>27</v>
      </c>
      <c s="34" t="s">
        <v>3615</v>
      </c>
      <c s="35" t="s">
        <v>5</v>
      </c>
      <c s="6" t="s">
        <v>3616</v>
      </c>
      <c s="36" t="s">
        <v>61</v>
      </c>
      <c s="37">
        <v>77.44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3641</v>
      </c>
    </row>
    <row r="17" spans="1:5" ht="12.75">
      <c r="A17" t="s">
        <v>58</v>
      </c>
      <c r="E17" s="39" t="s">
        <v>384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59.16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3642</v>
      </c>
    </row>
    <row r="21" spans="1:5" ht="12.75">
      <c r="A21" t="s">
        <v>58</v>
      </c>
      <c r="E21" s="39" t="s">
        <v>384</v>
      </c>
    </row>
    <row r="22" spans="1:13" ht="12.75">
      <c r="A22" t="s">
        <v>46</v>
      </c>
      <c r="C22" s="31" t="s">
        <v>27</v>
      </c>
      <c r="E22" s="33" t="s">
        <v>1846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3619</v>
      </c>
      <c s="35" t="s">
        <v>5</v>
      </c>
      <c s="6" t="s">
        <v>3620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3643</v>
      </c>
    </row>
    <row r="26" spans="1:5" ht="369.75">
      <c r="A26" t="s">
        <v>58</v>
      </c>
      <c r="E26" s="39" t="s">
        <v>1996</v>
      </c>
    </row>
    <row r="27" spans="1:16" ht="12.75">
      <c r="A27" t="s">
        <v>49</v>
      </c>
      <c s="34" t="s">
        <v>70</v>
      </c>
      <c s="34" t="s">
        <v>2947</v>
      </c>
      <c s="35" t="s">
        <v>5</v>
      </c>
      <c s="6" t="s">
        <v>2948</v>
      </c>
      <c s="36" t="s">
        <v>53</v>
      </c>
      <c s="37">
        <v>3.84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3644</v>
      </c>
    </row>
    <row r="30" spans="1:5" ht="369.75">
      <c r="A30" t="s">
        <v>58</v>
      </c>
      <c r="E30" s="39" t="s">
        <v>1996</v>
      </c>
    </row>
    <row r="31" spans="1:16" ht="12.75">
      <c r="A31" t="s">
        <v>49</v>
      </c>
      <c s="34" t="s">
        <v>74</v>
      </c>
      <c s="34" t="s">
        <v>2950</v>
      </c>
      <c s="35" t="s">
        <v>5</v>
      </c>
      <c s="6" t="s">
        <v>2951</v>
      </c>
      <c s="36" t="s">
        <v>78</v>
      </c>
      <c s="37">
        <v>0.115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3645</v>
      </c>
    </row>
    <row r="34" spans="1:5" ht="12.75">
      <c r="A34" t="s">
        <v>58</v>
      </c>
      <c r="E34" s="39" t="s">
        <v>384</v>
      </c>
    </row>
    <row r="35" spans="1:13" ht="12.75">
      <c r="A35" t="s">
        <v>46</v>
      </c>
      <c r="C35" s="31" t="s">
        <v>732</v>
      </c>
      <c r="E35" s="33" t="s">
        <v>484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3625</v>
      </c>
      <c s="35" t="s">
        <v>5</v>
      </c>
      <c s="6" t="s">
        <v>3626</v>
      </c>
      <c s="36" t="s">
        <v>78</v>
      </c>
      <c s="37">
        <v>0.42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3646</v>
      </c>
    </row>
    <row r="39" spans="1:5" ht="12.75">
      <c r="A39" t="s">
        <v>58</v>
      </c>
      <c r="E39" s="39" t="s">
        <v>384</v>
      </c>
    </row>
    <row r="40" spans="1:13" ht="12.75">
      <c r="A40" t="s">
        <v>46</v>
      </c>
      <c r="C40" s="31" t="s">
        <v>94</v>
      </c>
      <c r="E40" s="33" t="s">
        <v>3628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3629</v>
      </c>
      <c s="35" t="s">
        <v>5</v>
      </c>
      <c s="6" t="s">
        <v>3630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3631</v>
      </c>
    </row>
    <row r="44" spans="1:5" ht="140.25">
      <c r="A44" t="s">
        <v>58</v>
      </c>
      <c r="E44" s="39" t="s">
        <v>3632</v>
      </c>
    </row>
    <row r="45" spans="1:16" ht="25.5">
      <c r="A45" t="s">
        <v>49</v>
      </c>
      <c s="34" t="s">
        <v>94</v>
      </c>
      <c s="34" t="s">
        <v>3633</v>
      </c>
      <c s="35" t="s">
        <v>5</v>
      </c>
      <c s="6" t="s">
        <v>3634</v>
      </c>
      <c s="36" t="s">
        <v>110</v>
      </c>
      <c s="37">
        <v>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3647</v>
      </c>
    </row>
    <row r="48" spans="1:5" ht="140.25">
      <c r="A48" t="s">
        <v>58</v>
      </c>
      <c r="E48" s="39" t="s">
        <v>3632</v>
      </c>
    </row>
    <row r="49" spans="1:13" ht="12.75">
      <c r="A49" t="s">
        <v>46</v>
      </c>
      <c r="C49" s="31" t="s">
        <v>1870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574</v>
      </c>
      <c s="35" t="s">
        <v>575</v>
      </c>
      <c s="6" t="s">
        <v>576</v>
      </c>
      <c s="36" t="s">
        <v>78</v>
      </c>
      <c s="37">
        <v>8.712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3648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573</v>
      </c>
      <c r="E8" s="30" t="s">
        <v>572</v>
      </c>
      <c r="J8" s="29">
        <f>0+J9+J14+J27+J32+J61+J70+J99+J116+J125+J130+J139+J144+J161+J166+J195+J208+J225+J238+J255+J268+J277+J290</f>
      </c>
      <c s="29">
        <f>0+K9+K14+K27+K32+K61+K70+K99+K116+K125+K130+K139+K144+K161+K166+K195+K208+K225+K238+K255+K268+K277+K290</f>
      </c>
      <c s="29">
        <f>0+L9+L14+L27+L32+L61+L70+L99+L116+L125+L130+L139+L144+L161+L166+L195+L208+L225+L238+L255+L268+L277+L290</f>
      </c>
      <c s="29">
        <f>0+M9+M14+M27+M32+M61+M70+M99+M116+M125+M130+M139+M144+M161+M166+M195+M208+M225+M238+M255+M268+M277+M290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574</v>
      </c>
      <c s="35" t="s">
        <v>575</v>
      </c>
      <c s="6" t="s">
        <v>576</v>
      </c>
      <c s="36" t="s">
        <v>78</v>
      </c>
      <c s="37">
        <v>39723.3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04">
      <c r="A17" s="35" t="s">
        <v>56</v>
      </c>
      <c r="E17" s="40" t="s">
        <v>577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578</v>
      </c>
      <c s="35" t="s">
        <v>579</v>
      </c>
      <c s="6" t="s">
        <v>580</v>
      </c>
      <c s="36" t="s">
        <v>78</v>
      </c>
      <c s="37">
        <v>4.8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581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62.4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38.25">
      <c r="A25" s="35" t="s">
        <v>56</v>
      </c>
      <c r="E25" s="40" t="s">
        <v>582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104</v>
      </c>
      <c r="E27" s="33" t="s">
        <v>583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49</v>
      </c>
      <c s="34" t="s">
        <v>70</v>
      </c>
      <c s="34" t="s">
        <v>584</v>
      </c>
      <c s="35" t="s">
        <v>5</v>
      </c>
      <c s="6" t="s">
        <v>585</v>
      </c>
      <c s="36" t="s">
        <v>53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586</v>
      </c>
    </row>
    <row r="31" spans="1:5" ht="12.75">
      <c r="A31" t="s">
        <v>58</v>
      </c>
      <c r="E31" s="39" t="s">
        <v>5</v>
      </c>
    </row>
    <row r="32" spans="1:13" ht="12.75">
      <c r="A32" t="s">
        <v>46</v>
      </c>
      <c r="C32" s="31" t="s">
        <v>107</v>
      </c>
      <c r="E32" s="33" t="s">
        <v>587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74</v>
      </c>
      <c s="34" t="s">
        <v>588</v>
      </c>
      <c s="35" t="s">
        <v>5</v>
      </c>
      <c s="6" t="s">
        <v>589</v>
      </c>
      <c s="36" t="s">
        <v>53</v>
      </c>
      <c s="37">
        <v>1306.4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590</v>
      </c>
    </row>
    <row r="36" spans="1:5" ht="12.75">
      <c r="A36" t="s">
        <v>58</v>
      </c>
      <c r="E36" s="39" t="s">
        <v>5</v>
      </c>
    </row>
    <row r="37" spans="1:16" ht="12.75">
      <c r="A37" t="s">
        <v>49</v>
      </c>
      <c s="34" t="s">
        <v>85</v>
      </c>
      <c s="34" t="s">
        <v>591</v>
      </c>
      <c s="35" t="s">
        <v>5</v>
      </c>
      <c s="6" t="s">
        <v>592</v>
      </c>
      <c s="36" t="s">
        <v>61</v>
      </c>
      <c s="37">
        <v>6532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593</v>
      </c>
    </row>
    <row r="40" spans="1:5" ht="12.75">
      <c r="A40" t="s">
        <v>58</v>
      </c>
      <c r="E40" s="39" t="s">
        <v>5</v>
      </c>
    </row>
    <row r="41" spans="1:16" ht="12.75">
      <c r="A41" t="s">
        <v>49</v>
      </c>
      <c s="34" t="s">
        <v>90</v>
      </c>
      <c s="34" t="s">
        <v>594</v>
      </c>
      <c s="35" t="s">
        <v>5</v>
      </c>
      <c s="6" t="s">
        <v>595</v>
      </c>
      <c s="36" t="s">
        <v>53</v>
      </c>
      <c s="37">
        <v>1306.4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590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596</v>
      </c>
      <c s="35" t="s">
        <v>5</v>
      </c>
      <c s="6" t="s">
        <v>597</v>
      </c>
      <c s="36" t="s">
        <v>53</v>
      </c>
      <c s="37">
        <v>24967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597</v>
      </c>
    </row>
    <row r="47" spans="1:5" ht="89.25">
      <c r="A47" s="35" t="s">
        <v>56</v>
      </c>
      <c r="E47" s="40" t="s">
        <v>598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599</v>
      </c>
      <c s="35" t="s">
        <v>5</v>
      </c>
      <c s="6" t="s">
        <v>600</v>
      </c>
      <c s="36" t="s">
        <v>61</v>
      </c>
      <c s="37">
        <v>187460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600</v>
      </c>
    </row>
    <row r="51" spans="1:5" ht="38.25">
      <c r="A51" s="35" t="s">
        <v>56</v>
      </c>
      <c r="E51" s="40" t="s">
        <v>601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602</v>
      </c>
      <c s="35" t="s">
        <v>5</v>
      </c>
      <c s="6" t="s">
        <v>603</v>
      </c>
      <c s="36" t="s">
        <v>53</v>
      </c>
      <c s="37">
        <v>1528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604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605</v>
      </c>
      <c s="35" t="s">
        <v>5</v>
      </c>
      <c s="6" t="s">
        <v>606</v>
      </c>
      <c s="36" t="s">
        <v>53</v>
      </c>
      <c s="37">
        <v>759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606</v>
      </c>
    </row>
    <row r="59" spans="1:5" ht="38.25">
      <c r="A59" s="35" t="s">
        <v>56</v>
      </c>
      <c r="E59" s="40" t="s">
        <v>607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111</v>
      </c>
      <c r="E61" s="33" t="s">
        <v>608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111</v>
      </c>
      <c s="34" t="s">
        <v>609</v>
      </c>
      <c s="35" t="s">
        <v>5</v>
      </c>
      <c s="6" t="s">
        <v>610</v>
      </c>
      <c s="36" t="s">
        <v>53</v>
      </c>
      <c s="37">
        <v>175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610</v>
      </c>
    </row>
    <row r="64" spans="1:5" ht="38.25">
      <c r="A64" s="35" t="s">
        <v>56</v>
      </c>
      <c r="E64" s="40" t="s">
        <v>611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612</v>
      </c>
      <c s="35" t="s">
        <v>5</v>
      </c>
      <c s="6" t="s">
        <v>613</v>
      </c>
      <c s="36" t="s">
        <v>53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613</v>
      </c>
    </row>
    <row r="68" spans="1:5" ht="63.75">
      <c r="A68" s="35" t="s">
        <v>56</v>
      </c>
      <c r="E68" s="40" t="s">
        <v>614</v>
      </c>
    </row>
    <row r="69" spans="1:5" ht="12.75">
      <c r="A69" t="s">
        <v>58</v>
      </c>
      <c r="E69" s="39" t="s">
        <v>5</v>
      </c>
    </row>
    <row r="70" spans="1:13" ht="12.75">
      <c r="A70" t="s">
        <v>46</v>
      </c>
      <c r="C70" s="31" t="s">
        <v>126</v>
      </c>
      <c r="E70" s="33" t="s">
        <v>615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12.75">
      <c r="A71" t="s">
        <v>49</v>
      </c>
      <c s="34" t="s">
        <v>119</v>
      </c>
      <c s="34" t="s">
        <v>616</v>
      </c>
      <c s="35" t="s">
        <v>5</v>
      </c>
      <c s="6" t="s">
        <v>617</v>
      </c>
      <c s="36" t="s">
        <v>53</v>
      </c>
      <c s="37">
        <v>9373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617</v>
      </c>
    </row>
    <row r="73" spans="1:5" ht="38.25">
      <c r="A73" s="35" t="s">
        <v>56</v>
      </c>
      <c r="E73" s="40" t="s">
        <v>618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123</v>
      </c>
      <c s="34" t="s">
        <v>619</v>
      </c>
      <c s="35" t="s">
        <v>5</v>
      </c>
      <c s="6" t="s">
        <v>620</v>
      </c>
      <c s="36" t="s">
        <v>53</v>
      </c>
      <c s="37">
        <v>1256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621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126</v>
      </c>
      <c s="34" t="s">
        <v>63</v>
      </c>
      <c s="35" t="s">
        <v>5</v>
      </c>
      <c s="6" t="s">
        <v>64</v>
      </c>
      <c s="36" t="s">
        <v>53</v>
      </c>
      <c s="37">
        <v>157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64</v>
      </c>
    </row>
    <row r="81" spans="1:5" ht="63.75">
      <c r="A81" s="35" t="s">
        <v>56</v>
      </c>
      <c r="E81" s="40" t="s">
        <v>622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129</v>
      </c>
      <c s="34" t="s">
        <v>623</v>
      </c>
      <c s="35" t="s">
        <v>5</v>
      </c>
      <c s="6" t="s">
        <v>624</v>
      </c>
      <c s="36" t="s">
        <v>53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625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133</v>
      </c>
      <c s="34" t="s">
        <v>626</v>
      </c>
      <c s="35" t="s">
        <v>5</v>
      </c>
      <c s="6" t="s">
        <v>627</v>
      </c>
      <c s="36" t="s">
        <v>53</v>
      </c>
      <c s="37">
        <v>29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627</v>
      </c>
    </row>
    <row r="89" spans="1:5" ht="25.5">
      <c r="A89" s="35" t="s">
        <v>56</v>
      </c>
      <c r="E89" s="40" t="s">
        <v>628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136</v>
      </c>
      <c s="34" t="s">
        <v>629</v>
      </c>
      <c s="35" t="s">
        <v>5</v>
      </c>
      <c s="6" t="s">
        <v>630</v>
      </c>
      <c s="36" t="s">
        <v>53</v>
      </c>
      <c s="37">
        <v>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630</v>
      </c>
    </row>
    <row r="93" spans="1:5" ht="51">
      <c r="A93" s="35" t="s">
        <v>56</v>
      </c>
      <c r="E93" s="40" t="s">
        <v>631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140</v>
      </c>
      <c s="34" t="s">
        <v>632</v>
      </c>
      <c s="35" t="s">
        <v>5</v>
      </c>
      <c s="6" t="s">
        <v>633</v>
      </c>
      <c s="36" t="s">
        <v>53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633</v>
      </c>
    </row>
    <row r="97" spans="1:5" ht="25.5">
      <c r="A97" s="35" t="s">
        <v>56</v>
      </c>
      <c r="E97" s="40" t="s">
        <v>634</v>
      </c>
    </row>
    <row r="98" spans="1:5" ht="12.75">
      <c r="A98" t="s">
        <v>58</v>
      </c>
      <c r="E98" s="39" t="s">
        <v>5</v>
      </c>
    </row>
    <row r="99" spans="1:13" ht="12.75">
      <c r="A99" t="s">
        <v>46</v>
      </c>
      <c r="C99" s="31" t="s">
        <v>129</v>
      </c>
      <c r="E99" s="33" t="s">
        <v>635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144</v>
      </c>
      <c s="34" t="s">
        <v>636</v>
      </c>
      <c s="35" t="s">
        <v>5</v>
      </c>
      <c s="6" t="s">
        <v>637</v>
      </c>
      <c s="36" t="s">
        <v>97</v>
      </c>
      <c s="37">
        <v>25836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637</v>
      </c>
    </row>
    <row r="102" spans="1:5" ht="25.5">
      <c r="A102" s="35" t="s">
        <v>56</v>
      </c>
      <c r="E102" s="40" t="s">
        <v>638</v>
      </c>
    </row>
    <row r="103" spans="1:5" ht="12.75">
      <c r="A103" t="s">
        <v>58</v>
      </c>
      <c r="E103" s="39" t="s">
        <v>5</v>
      </c>
    </row>
    <row r="104" spans="1:16" ht="12.75">
      <c r="A104" t="s">
        <v>49</v>
      </c>
      <c s="34" t="s">
        <v>148</v>
      </c>
      <c s="34" t="s">
        <v>639</v>
      </c>
      <c s="35" t="s">
        <v>5</v>
      </c>
      <c s="6" t="s">
        <v>640</v>
      </c>
      <c s="36" t="s">
        <v>97</v>
      </c>
      <c s="37">
        <v>29333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640</v>
      </c>
    </row>
    <row r="106" spans="1:5" ht="25.5">
      <c r="A106" s="35" t="s">
        <v>56</v>
      </c>
      <c r="E106" s="40" t="s">
        <v>641</v>
      </c>
    </row>
    <row r="107" spans="1:5" ht="12.75">
      <c r="A107" t="s">
        <v>58</v>
      </c>
      <c r="E107" s="39" t="s">
        <v>5</v>
      </c>
    </row>
    <row r="108" spans="1:16" ht="12.75">
      <c r="A108" t="s">
        <v>49</v>
      </c>
      <c s="34" t="s">
        <v>152</v>
      </c>
      <c s="34" t="s">
        <v>642</v>
      </c>
      <c s="35" t="s">
        <v>5</v>
      </c>
      <c s="6" t="s">
        <v>643</v>
      </c>
      <c s="36" t="s">
        <v>53</v>
      </c>
      <c s="37">
        <v>1093.6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644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156</v>
      </c>
      <c s="34" t="s">
        <v>645</v>
      </c>
      <c s="35" t="s">
        <v>5</v>
      </c>
      <c s="6" t="s">
        <v>646</v>
      </c>
      <c s="36" t="s">
        <v>53</v>
      </c>
      <c s="37">
        <v>1306.4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590</v>
      </c>
    </row>
    <row r="115" spans="1:5" ht="12.75">
      <c r="A115" t="s">
        <v>58</v>
      </c>
      <c r="E115" s="39" t="s">
        <v>5</v>
      </c>
    </row>
    <row r="116" spans="1:13" ht="12.75">
      <c r="A116" t="s">
        <v>46</v>
      </c>
      <c r="C116" s="31" t="s">
        <v>140</v>
      </c>
      <c r="E116" s="33" t="s">
        <v>647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159</v>
      </c>
      <c s="34" t="s">
        <v>648</v>
      </c>
      <c s="35" t="s">
        <v>5</v>
      </c>
      <c s="6" t="s">
        <v>649</v>
      </c>
      <c s="36" t="s">
        <v>88</v>
      </c>
      <c s="37">
        <v>835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649</v>
      </c>
    </row>
    <row r="119" spans="1:5" ht="25.5">
      <c r="A119" s="35" t="s">
        <v>56</v>
      </c>
      <c r="E119" s="40" t="s">
        <v>650</v>
      </c>
    </row>
    <row r="120" spans="1:5" ht="12.75">
      <c r="A120" t="s">
        <v>58</v>
      </c>
      <c r="E120" s="39" t="s">
        <v>5</v>
      </c>
    </row>
    <row r="121" spans="1:16" ht="12.75">
      <c r="A121" t="s">
        <v>49</v>
      </c>
      <c s="34" t="s">
        <v>163</v>
      </c>
      <c s="34" t="s">
        <v>651</v>
      </c>
      <c s="35" t="s">
        <v>5</v>
      </c>
      <c s="6" t="s">
        <v>652</v>
      </c>
      <c s="36" t="s">
        <v>97</v>
      </c>
      <c s="37">
        <v>3282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652</v>
      </c>
    </row>
    <row r="123" spans="1:5" ht="25.5">
      <c r="A123" s="35" t="s">
        <v>56</v>
      </c>
      <c r="E123" s="40" t="s">
        <v>653</v>
      </c>
    </row>
    <row r="124" spans="1:5" ht="12.75">
      <c r="A124" t="s">
        <v>58</v>
      </c>
      <c r="E124" s="39" t="s">
        <v>5</v>
      </c>
    </row>
    <row r="125" spans="1:13" ht="12.75">
      <c r="A125" t="s">
        <v>46</v>
      </c>
      <c r="C125" s="31" t="s">
        <v>167</v>
      </c>
      <c r="E125" s="33" t="s">
        <v>654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655</v>
      </c>
      <c s="35" t="s">
        <v>5</v>
      </c>
      <c s="6" t="s">
        <v>656</v>
      </c>
      <c s="36" t="s">
        <v>97</v>
      </c>
      <c s="37">
        <v>2186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656</v>
      </c>
    </row>
    <row r="128" spans="1:5" ht="25.5">
      <c r="A128" s="35" t="s">
        <v>56</v>
      </c>
      <c r="E128" s="40" t="s">
        <v>657</v>
      </c>
    </row>
    <row r="129" spans="1:5" ht="12.75">
      <c r="A129" t="s">
        <v>58</v>
      </c>
      <c r="E129" s="39" t="s">
        <v>5</v>
      </c>
    </row>
    <row r="130" spans="1:13" ht="12.75">
      <c r="A130" t="s">
        <v>46</v>
      </c>
      <c r="C130" s="31" t="s">
        <v>183</v>
      </c>
      <c r="E130" s="33" t="s">
        <v>658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659</v>
      </c>
      <c s="35" t="s">
        <v>5</v>
      </c>
      <c s="6" t="s">
        <v>660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661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175</v>
      </c>
      <c s="34" t="s">
        <v>662</v>
      </c>
      <c s="35" t="s">
        <v>5</v>
      </c>
      <c s="6" t="s">
        <v>663</v>
      </c>
      <c s="36" t="s">
        <v>53</v>
      </c>
      <c s="37">
        <v>995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25.5">
      <c r="A136" s="35" t="s">
        <v>55</v>
      </c>
      <c r="E136" s="39" t="s">
        <v>663</v>
      </c>
    </row>
    <row r="137" spans="1:5" ht="25.5">
      <c r="A137" s="35" t="s">
        <v>56</v>
      </c>
      <c r="E137" s="40" t="s">
        <v>664</v>
      </c>
    </row>
    <row r="138" spans="1:5" ht="12.75">
      <c r="A138" t="s">
        <v>58</v>
      </c>
      <c r="E138" s="39" t="s">
        <v>5</v>
      </c>
    </row>
    <row r="139" spans="1:13" ht="12.75">
      <c r="A139" t="s">
        <v>46</v>
      </c>
      <c r="C139" s="31" t="s">
        <v>186</v>
      </c>
      <c r="E139" s="33" t="s">
        <v>665</v>
      </c>
      <c r="J139" s="32">
        <f>0</f>
      </c>
      <c s="32">
        <f>0</f>
      </c>
      <c s="32">
        <f>0+L140</f>
      </c>
      <c s="32">
        <f>0+M140</f>
      </c>
    </row>
    <row r="140" spans="1:16" ht="25.5">
      <c r="A140" t="s">
        <v>49</v>
      </c>
      <c s="34" t="s">
        <v>179</v>
      </c>
      <c s="34" t="s">
        <v>666</v>
      </c>
      <c s="35" t="s">
        <v>5</v>
      </c>
      <c s="6" t="s">
        <v>667</v>
      </c>
      <c s="36" t="s">
        <v>78</v>
      </c>
      <c s="37">
        <v>0.121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668</v>
      </c>
    </row>
    <row r="143" spans="1:5" ht="12.75">
      <c r="A143" t="s">
        <v>58</v>
      </c>
      <c r="E143" s="39" t="s">
        <v>5</v>
      </c>
    </row>
    <row r="144" spans="1:13" ht="12.75">
      <c r="A144" t="s">
        <v>46</v>
      </c>
      <c r="C144" s="31" t="s">
        <v>230</v>
      </c>
      <c r="E144" s="33" t="s">
        <v>669</v>
      </c>
      <c r="J144" s="32">
        <f>0</f>
      </c>
      <c s="32">
        <f>0</f>
      </c>
      <c s="32">
        <f>0+L145+L149+L153+L157</f>
      </c>
      <c s="32">
        <f>0+M145+M149+M153+M157</f>
      </c>
    </row>
    <row r="145" spans="1:16" ht="12.75">
      <c r="A145" t="s">
        <v>49</v>
      </c>
      <c s="34" t="s">
        <v>183</v>
      </c>
      <c s="34" t="s">
        <v>670</v>
      </c>
      <c s="35" t="s">
        <v>5</v>
      </c>
      <c s="6" t="s">
        <v>671</v>
      </c>
      <c s="36" t="s">
        <v>53</v>
      </c>
      <c s="37">
        <v>388.72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02">
      <c r="A147" s="35" t="s">
        <v>56</v>
      </c>
      <c r="E147" s="40" t="s">
        <v>672</v>
      </c>
    </row>
    <row r="148" spans="1:5" ht="12.75">
      <c r="A148" t="s">
        <v>58</v>
      </c>
      <c r="E148" s="39" t="s">
        <v>5</v>
      </c>
    </row>
    <row r="149" spans="1:16" ht="12.75">
      <c r="A149" t="s">
        <v>49</v>
      </c>
      <c s="34" t="s">
        <v>189</v>
      </c>
      <c s="34" t="s">
        <v>673</v>
      </c>
      <c s="35" t="s">
        <v>5</v>
      </c>
      <c s="6" t="s">
        <v>674</v>
      </c>
      <c s="36" t="s">
        <v>53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674</v>
      </c>
    </row>
    <row r="151" spans="1:5" ht="25.5">
      <c r="A151" s="35" t="s">
        <v>56</v>
      </c>
      <c r="E151" s="40" t="s">
        <v>675</v>
      </c>
    </row>
    <row r="152" spans="1:5" ht="12.75">
      <c r="A152" t="s">
        <v>58</v>
      </c>
      <c r="E152" s="39" t="s">
        <v>5</v>
      </c>
    </row>
    <row r="153" spans="1:16" ht="12.75">
      <c r="A153" t="s">
        <v>49</v>
      </c>
      <c s="34" t="s">
        <v>192</v>
      </c>
      <c s="34" t="s">
        <v>676</v>
      </c>
      <c s="35" t="s">
        <v>5</v>
      </c>
      <c s="6" t="s">
        <v>677</v>
      </c>
      <c s="36" t="s">
        <v>53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678</v>
      </c>
    </row>
    <row r="156" spans="1:5" ht="12.75">
      <c r="A156" t="s">
        <v>58</v>
      </c>
      <c r="E156" s="39" t="s">
        <v>5</v>
      </c>
    </row>
    <row r="157" spans="1:16" ht="12.75">
      <c r="A157" t="s">
        <v>49</v>
      </c>
      <c s="34" t="s">
        <v>195</v>
      </c>
      <c s="34" t="s">
        <v>679</v>
      </c>
      <c s="35" t="s">
        <v>5</v>
      </c>
      <c s="6" t="s">
        <v>680</v>
      </c>
      <c s="36" t="s">
        <v>53</v>
      </c>
      <c s="37">
        <v>9657.2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51">
      <c r="A159" s="35" t="s">
        <v>56</v>
      </c>
      <c r="E159" s="40" t="s">
        <v>681</v>
      </c>
    </row>
    <row r="160" spans="1:5" ht="12.75">
      <c r="A160" t="s">
        <v>58</v>
      </c>
      <c r="E160" s="39" t="s">
        <v>5</v>
      </c>
    </row>
    <row r="161" spans="1:13" ht="12.75">
      <c r="A161" t="s">
        <v>46</v>
      </c>
      <c r="C161" s="31" t="s">
        <v>233</v>
      </c>
      <c r="E161" s="33" t="s">
        <v>682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49</v>
      </c>
      <c s="34" t="s">
        <v>200</v>
      </c>
      <c s="34" t="s">
        <v>683</v>
      </c>
      <c s="35" t="s">
        <v>5</v>
      </c>
      <c s="6" t="s">
        <v>684</v>
      </c>
      <c s="36" t="s">
        <v>53</v>
      </c>
      <c s="37">
        <v>60.4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685</v>
      </c>
    </row>
    <row r="165" spans="1:5" ht="12.75">
      <c r="A165" t="s">
        <v>58</v>
      </c>
      <c r="E165" s="39" t="s">
        <v>5</v>
      </c>
    </row>
    <row r="166" spans="1:13" ht="12.75">
      <c r="A166" t="s">
        <v>46</v>
      </c>
      <c r="C166" s="31" t="s">
        <v>502</v>
      </c>
      <c r="E166" s="33" t="s">
        <v>686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25.5">
      <c r="A167" t="s">
        <v>49</v>
      </c>
      <c s="34" t="s">
        <v>204</v>
      </c>
      <c s="34" t="s">
        <v>687</v>
      </c>
      <c s="35" t="s">
        <v>5</v>
      </c>
      <c s="6" t="s">
        <v>688</v>
      </c>
      <c s="36" t="s">
        <v>53</v>
      </c>
      <c s="37">
        <v>380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25.5">
      <c r="A168" s="35" t="s">
        <v>55</v>
      </c>
      <c r="E168" s="39" t="s">
        <v>688</v>
      </c>
    </row>
    <row r="169" spans="1:5" ht="25.5">
      <c r="A169" s="35" t="s">
        <v>56</v>
      </c>
      <c r="E169" s="40" t="s">
        <v>689</v>
      </c>
    </row>
    <row r="170" spans="1:5" ht="12.75">
      <c r="A170" t="s">
        <v>58</v>
      </c>
      <c r="E170" s="39" t="s">
        <v>5</v>
      </c>
    </row>
    <row r="171" spans="1:16" ht="25.5">
      <c r="A171" t="s">
        <v>49</v>
      </c>
      <c s="34" t="s">
        <v>207</v>
      </c>
      <c s="34" t="s">
        <v>690</v>
      </c>
      <c s="35" t="s">
        <v>5</v>
      </c>
      <c s="6" t="s">
        <v>691</v>
      </c>
      <c s="36" t="s">
        <v>53</v>
      </c>
      <c s="37">
        <v>416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692</v>
      </c>
    </row>
    <row r="174" spans="1:5" ht="12.75">
      <c r="A174" t="s">
        <v>58</v>
      </c>
      <c r="E174" s="39" t="s">
        <v>5</v>
      </c>
    </row>
    <row r="175" spans="1:16" ht="25.5">
      <c r="A175" t="s">
        <v>49</v>
      </c>
      <c s="34" t="s">
        <v>211</v>
      </c>
      <c s="34" t="s">
        <v>693</v>
      </c>
      <c s="35" t="s">
        <v>5</v>
      </c>
      <c s="6" t="s">
        <v>694</v>
      </c>
      <c s="36" t="s">
        <v>53</v>
      </c>
      <c s="37">
        <v>2835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25.5">
      <c r="A176" s="35" t="s">
        <v>55</v>
      </c>
      <c r="E176" s="39" t="s">
        <v>694</v>
      </c>
    </row>
    <row r="177" spans="1:5" ht="63.75">
      <c r="A177" s="35" t="s">
        <v>56</v>
      </c>
      <c r="E177" s="40" t="s">
        <v>695</v>
      </c>
    </row>
    <row r="178" spans="1:5" ht="12.75">
      <c r="A178" t="s">
        <v>58</v>
      </c>
      <c r="E178" s="39" t="s">
        <v>5</v>
      </c>
    </row>
    <row r="179" spans="1:16" ht="25.5">
      <c r="A179" t="s">
        <v>49</v>
      </c>
      <c s="34" t="s">
        <v>215</v>
      </c>
      <c s="34" t="s">
        <v>696</v>
      </c>
      <c s="35" t="s">
        <v>5</v>
      </c>
      <c s="6" t="s">
        <v>697</v>
      </c>
      <c s="36" t="s">
        <v>97</v>
      </c>
      <c s="37">
        <v>18349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25.5">
      <c r="A180" s="35" t="s">
        <v>55</v>
      </c>
      <c r="E180" s="39" t="s">
        <v>697</v>
      </c>
    </row>
    <row r="181" spans="1:5" ht="51">
      <c r="A181" s="35" t="s">
        <v>56</v>
      </c>
      <c r="E181" s="40" t="s">
        <v>698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219</v>
      </c>
      <c s="34" t="s">
        <v>699</v>
      </c>
      <c s="35" t="s">
        <v>5</v>
      </c>
      <c s="6" t="s">
        <v>700</v>
      </c>
      <c s="36" t="s">
        <v>97</v>
      </c>
      <c s="37">
        <v>1000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25.5">
      <c r="A184" s="35" t="s">
        <v>55</v>
      </c>
      <c r="E184" s="39" t="s">
        <v>700</v>
      </c>
    </row>
    <row r="185" spans="1:5" ht="25.5">
      <c r="A185" s="35" t="s">
        <v>56</v>
      </c>
      <c r="E185" s="40" t="s">
        <v>701</v>
      </c>
    </row>
    <row r="186" spans="1:5" ht="12.75">
      <c r="A186" t="s">
        <v>58</v>
      </c>
      <c r="E186" s="39" t="s">
        <v>5</v>
      </c>
    </row>
    <row r="187" spans="1:16" ht="25.5">
      <c r="A187" t="s">
        <v>49</v>
      </c>
      <c s="34" t="s">
        <v>223</v>
      </c>
      <c s="34" t="s">
        <v>702</v>
      </c>
      <c s="35" t="s">
        <v>5</v>
      </c>
      <c s="6" t="s">
        <v>703</v>
      </c>
      <c s="36" t="s">
        <v>97</v>
      </c>
      <c s="37">
        <v>15243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25.5">
      <c r="A188" s="35" t="s">
        <v>55</v>
      </c>
      <c r="E188" s="39" t="s">
        <v>703</v>
      </c>
    </row>
    <row r="189" spans="1:5" ht="25.5">
      <c r="A189" s="35" t="s">
        <v>56</v>
      </c>
      <c r="E189" s="40" t="s">
        <v>704</v>
      </c>
    </row>
    <row r="190" spans="1:5" ht="12.75">
      <c r="A190" t="s">
        <v>58</v>
      </c>
      <c r="E190" s="39" t="s">
        <v>5</v>
      </c>
    </row>
    <row r="191" spans="1:16" ht="25.5">
      <c r="A191" t="s">
        <v>49</v>
      </c>
      <c s="34" t="s">
        <v>227</v>
      </c>
      <c s="34" t="s">
        <v>705</v>
      </c>
      <c s="35" t="s">
        <v>5</v>
      </c>
      <c s="6" t="s">
        <v>706</v>
      </c>
      <c s="36" t="s">
        <v>97</v>
      </c>
      <c s="37">
        <v>555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707</v>
      </c>
    </row>
    <row r="194" spans="1:5" ht="12.75">
      <c r="A194" t="s">
        <v>58</v>
      </c>
      <c r="E194" s="39" t="s">
        <v>5</v>
      </c>
    </row>
    <row r="195" spans="1:13" ht="12.75">
      <c r="A195" t="s">
        <v>46</v>
      </c>
      <c r="C195" s="31" t="s">
        <v>515</v>
      </c>
      <c r="E195" s="33" t="s">
        <v>708</v>
      </c>
      <c r="J195" s="32">
        <f>0</f>
      </c>
      <c s="32">
        <f>0</f>
      </c>
      <c s="32">
        <f>0+L196+L200+L204</f>
      </c>
      <c s="32">
        <f>0+M196+M200+M204</f>
      </c>
    </row>
    <row r="196" spans="1:16" ht="12.75">
      <c r="A196" t="s">
        <v>49</v>
      </c>
      <c s="34" t="s">
        <v>230</v>
      </c>
      <c s="34" t="s">
        <v>709</v>
      </c>
      <c s="35" t="s">
        <v>5</v>
      </c>
      <c s="6" t="s">
        <v>710</v>
      </c>
      <c s="36" t="s">
        <v>53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711</v>
      </c>
    </row>
    <row r="199" spans="1:5" ht="12.75">
      <c r="A199" t="s">
        <v>58</v>
      </c>
      <c r="E199" s="39" t="s">
        <v>5</v>
      </c>
    </row>
    <row r="200" spans="1:16" ht="12.75">
      <c r="A200" t="s">
        <v>49</v>
      </c>
      <c s="34" t="s">
        <v>233</v>
      </c>
      <c s="34" t="s">
        <v>712</v>
      </c>
      <c s="35" t="s">
        <v>5</v>
      </c>
      <c s="6" t="s">
        <v>713</v>
      </c>
      <c s="36" t="s">
        <v>53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714</v>
      </c>
    </row>
    <row r="203" spans="1:5" ht="12.75">
      <c r="A203" t="s">
        <v>58</v>
      </c>
      <c r="E203" s="39" t="s">
        <v>5</v>
      </c>
    </row>
    <row r="204" spans="1:16" ht="12.75">
      <c r="A204" t="s">
        <v>49</v>
      </c>
      <c s="34" t="s">
        <v>490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717</v>
      </c>
    </row>
    <row r="207" spans="1:5" ht="12.75">
      <c r="A207" t="s">
        <v>58</v>
      </c>
      <c r="E207" s="39" t="s">
        <v>5</v>
      </c>
    </row>
    <row r="208" spans="1:13" ht="12.75">
      <c r="A208" t="s">
        <v>46</v>
      </c>
      <c r="C208" s="31" t="s">
        <v>718</v>
      </c>
      <c r="E208" s="33" t="s">
        <v>719</v>
      </c>
      <c r="J208" s="32">
        <f>0</f>
      </c>
      <c s="32">
        <f>0</f>
      </c>
      <c s="32">
        <f>0+L209+L213+L217+L221</f>
      </c>
      <c s="32">
        <f>0+M209+M213+M217+M221</f>
      </c>
    </row>
    <row r="209" spans="1:16" ht="12.75">
      <c r="A209" t="s">
        <v>49</v>
      </c>
      <c s="34" t="s">
        <v>494</v>
      </c>
      <c s="34" t="s">
        <v>720</v>
      </c>
      <c s="35" t="s">
        <v>5</v>
      </c>
      <c s="6" t="s">
        <v>721</v>
      </c>
      <c s="36" t="s">
        <v>97</v>
      </c>
      <c s="37">
        <v>10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25.5">
      <c r="A211" s="35" t="s">
        <v>56</v>
      </c>
      <c r="E211" s="40" t="s">
        <v>722</v>
      </c>
    </row>
    <row r="212" spans="1:5" ht="12.75">
      <c r="A212" t="s">
        <v>58</v>
      </c>
      <c r="E212" s="39" t="s">
        <v>5</v>
      </c>
    </row>
    <row r="213" spans="1:16" ht="12.75">
      <c r="A213" t="s">
        <v>49</v>
      </c>
      <c s="34" t="s">
        <v>497</v>
      </c>
      <c s="34" t="s">
        <v>723</v>
      </c>
      <c s="35" t="s">
        <v>5</v>
      </c>
      <c s="6" t="s">
        <v>724</v>
      </c>
      <c s="36" t="s">
        <v>97</v>
      </c>
      <c s="37">
        <v>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25.5">
      <c r="A215" s="35" t="s">
        <v>56</v>
      </c>
      <c r="E215" s="40" t="s">
        <v>725</v>
      </c>
    </row>
    <row r="216" spans="1:5" ht="12.75">
      <c r="A216" t="s">
        <v>58</v>
      </c>
      <c r="E216" s="39" t="s">
        <v>5</v>
      </c>
    </row>
    <row r="217" spans="1:16" ht="12.75">
      <c r="A217" t="s">
        <v>49</v>
      </c>
      <c s="34" t="s">
        <v>502</v>
      </c>
      <c s="34" t="s">
        <v>726</v>
      </c>
      <c s="35" t="s">
        <v>5</v>
      </c>
      <c s="6" t="s">
        <v>727</v>
      </c>
      <c s="36" t="s">
        <v>53</v>
      </c>
      <c s="37">
        <v>0.2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25.5">
      <c r="A219" s="35" t="s">
        <v>56</v>
      </c>
      <c r="E219" s="40" t="s">
        <v>728</v>
      </c>
    </row>
    <row r="220" spans="1:5" ht="12.75">
      <c r="A220" t="s">
        <v>58</v>
      </c>
      <c r="E220" s="39" t="s">
        <v>5</v>
      </c>
    </row>
    <row r="221" spans="1:16" ht="12.75">
      <c r="A221" t="s">
        <v>49</v>
      </c>
      <c s="34" t="s">
        <v>279</v>
      </c>
      <c s="34" t="s">
        <v>729</v>
      </c>
      <c s="35" t="s">
        <v>5</v>
      </c>
      <c s="6" t="s">
        <v>730</v>
      </c>
      <c s="36" t="s">
        <v>53</v>
      </c>
      <c s="37">
        <v>0.3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731</v>
      </c>
    </row>
    <row r="224" spans="1:5" ht="12.75">
      <c r="A224" t="s">
        <v>58</v>
      </c>
      <c r="E224" s="39" t="s">
        <v>5</v>
      </c>
    </row>
    <row r="225" spans="1:13" ht="12.75">
      <c r="A225" t="s">
        <v>46</v>
      </c>
      <c r="C225" s="31" t="s">
        <v>732</v>
      </c>
      <c r="E225" s="33" t="s">
        <v>733</v>
      </c>
      <c r="J225" s="32">
        <f>0</f>
      </c>
      <c s="32">
        <f>0</f>
      </c>
      <c s="32">
        <f>0+L226+L230+L234</f>
      </c>
      <c s="32">
        <f>0+M226+M230+M234</f>
      </c>
    </row>
    <row r="226" spans="1:16" ht="12.75">
      <c r="A226" t="s">
        <v>49</v>
      </c>
      <c s="34" t="s">
        <v>291</v>
      </c>
      <c s="34" t="s">
        <v>469</v>
      </c>
      <c s="35" t="s">
        <v>5</v>
      </c>
      <c s="6" t="s">
        <v>470</v>
      </c>
      <c s="36" t="s">
        <v>97</v>
      </c>
      <c s="37">
        <v>580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734</v>
      </c>
    </row>
    <row r="229" spans="1:5" ht="12.75">
      <c r="A229" t="s">
        <v>58</v>
      </c>
      <c r="E229" s="39" t="s">
        <v>5</v>
      </c>
    </row>
    <row r="230" spans="1:16" ht="12.75">
      <c r="A230" t="s">
        <v>49</v>
      </c>
      <c s="34" t="s">
        <v>506</v>
      </c>
      <c s="34" t="s">
        <v>735</v>
      </c>
      <c s="35" t="s">
        <v>5</v>
      </c>
      <c s="6" t="s">
        <v>736</v>
      </c>
      <c s="36" t="s">
        <v>97</v>
      </c>
      <c s="37">
        <v>40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25.5">
      <c r="A232" s="35" t="s">
        <v>56</v>
      </c>
      <c r="E232" s="40" t="s">
        <v>737</v>
      </c>
    </row>
    <row r="233" spans="1:5" ht="12.75">
      <c r="A233" t="s">
        <v>58</v>
      </c>
      <c r="E233" s="39" t="s">
        <v>5</v>
      </c>
    </row>
    <row r="234" spans="1:16" ht="12.75">
      <c r="A234" t="s">
        <v>49</v>
      </c>
      <c s="34" t="s">
        <v>303</v>
      </c>
      <c s="34" t="s">
        <v>477</v>
      </c>
      <c s="35" t="s">
        <v>5</v>
      </c>
      <c s="6" t="s">
        <v>478</v>
      </c>
      <c s="36" t="s">
        <v>97</v>
      </c>
      <c s="37">
        <v>7500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79</v>
      </c>
      <c>
        <f>(M234*21)/100</f>
      </c>
      <c t="s">
        <v>27</v>
      </c>
    </row>
    <row r="235" spans="1:5" ht="12.75">
      <c r="A235" s="35" t="s">
        <v>55</v>
      </c>
      <c r="E235" s="39" t="s">
        <v>738</v>
      </c>
    </row>
    <row r="236" spans="1:5" ht="25.5">
      <c r="A236" s="35" t="s">
        <v>56</v>
      </c>
      <c r="E236" s="40" t="s">
        <v>739</v>
      </c>
    </row>
    <row r="237" spans="1:5" ht="12.75">
      <c r="A237" t="s">
        <v>58</v>
      </c>
      <c r="E237" s="39" t="s">
        <v>5</v>
      </c>
    </row>
    <row r="238" spans="1:13" ht="12.75">
      <c r="A238" t="s">
        <v>46</v>
      </c>
      <c r="C238" s="31" t="s">
        <v>740</v>
      </c>
      <c r="E238" s="33" t="s">
        <v>741</v>
      </c>
      <c r="J238" s="32">
        <f>0</f>
      </c>
      <c s="32">
        <f>0</f>
      </c>
      <c s="32">
        <f>0+L239+L243+L247+L251</f>
      </c>
      <c s="32">
        <f>0+M239+M243+M247+M251</f>
      </c>
    </row>
    <row r="239" spans="1:16" ht="12.75">
      <c r="A239" t="s">
        <v>49</v>
      </c>
      <c s="34" t="s">
        <v>511</v>
      </c>
      <c s="34" t="s">
        <v>742</v>
      </c>
      <c s="35" t="s">
        <v>5</v>
      </c>
      <c s="6" t="s">
        <v>743</v>
      </c>
      <c s="36" t="s">
        <v>88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743</v>
      </c>
    </row>
    <row r="241" spans="1:5" ht="25.5">
      <c r="A241" s="35" t="s">
        <v>56</v>
      </c>
      <c r="E241" s="40" t="s">
        <v>744</v>
      </c>
    </row>
    <row r="242" spans="1:5" ht="12.75">
      <c r="A242" t="s">
        <v>58</v>
      </c>
      <c r="E242" s="39" t="s">
        <v>5</v>
      </c>
    </row>
    <row r="243" spans="1:16" ht="12.75">
      <c r="A243" t="s">
        <v>49</v>
      </c>
      <c s="34" t="s">
        <v>515</v>
      </c>
      <c s="34" t="s">
        <v>745</v>
      </c>
      <c s="35" t="s">
        <v>5</v>
      </c>
      <c s="6" t="s">
        <v>746</v>
      </c>
      <c s="36" t="s">
        <v>88</v>
      </c>
      <c s="37">
        <v>176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746</v>
      </c>
    </row>
    <row r="245" spans="1:5" ht="51">
      <c r="A245" s="35" t="s">
        <v>56</v>
      </c>
      <c r="E245" s="40" t="s">
        <v>747</v>
      </c>
    </row>
    <row r="246" spans="1:5" ht="12.75">
      <c r="A246" t="s">
        <v>58</v>
      </c>
      <c r="E246" s="39" t="s">
        <v>5</v>
      </c>
    </row>
    <row r="247" spans="1:16" ht="12.75">
      <c r="A247" t="s">
        <v>49</v>
      </c>
      <c s="34" t="s">
        <v>718</v>
      </c>
      <c s="34" t="s">
        <v>748</v>
      </c>
      <c s="35" t="s">
        <v>5</v>
      </c>
      <c s="6" t="s">
        <v>749</v>
      </c>
      <c s="36" t="s">
        <v>88</v>
      </c>
      <c s="37">
        <v>150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25.5">
      <c r="A249" s="35" t="s">
        <v>56</v>
      </c>
      <c r="E249" s="40" t="s">
        <v>750</v>
      </c>
    </row>
    <row r="250" spans="1:5" ht="12.75">
      <c r="A250" t="s">
        <v>58</v>
      </c>
      <c r="E250" s="39" t="s">
        <v>5</v>
      </c>
    </row>
    <row r="251" spans="1:16" ht="12.75">
      <c r="A251" t="s">
        <v>49</v>
      </c>
      <c s="34" t="s">
        <v>751</v>
      </c>
      <c s="34" t="s">
        <v>481</v>
      </c>
      <c s="35" t="s">
        <v>5</v>
      </c>
      <c s="6" t="s">
        <v>482</v>
      </c>
      <c s="36" t="s">
        <v>88</v>
      </c>
      <c s="37">
        <v>73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25.5">
      <c r="A253" s="35" t="s">
        <v>56</v>
      </c>
      <c r="E253" s="40" t="s">
        <v>752</v>
      </c>
    </row>
    <row r="254" spans="1:5" ht="12.75">
      <c r="A254" t="s">
        <v>58</v>
      </c>
      <c r="E254" s="39" t="s">
        <v>5</v>
      </c>
    </row>
    <row r="255" spans="1:13" ht="12.75">
      <c r="A255" t="s">
        <v>46</v>
      </c>
      <c r="C255" s="31" t="s">
        <v>753</v>
      </c>
      <c r="E255" s="33" t="s">
        <v>754</v>
      </c>
      <c r="J255" s="32">
        <f>0</f>
      </c>
      <c s="32">
        <f>0</f>
      </c>
      <c s="32">
        <f>0+L256+L260+L264</f>
      </c>
      <c s="32">
        <f>0+M256+M260+M264</f>
      </c>
    </row>
    <row r="256" spans="1:16" ht="12.75">
      <c r="A256" t="s">
        <v>49</v>
      </c>
      <c s="34" t="s">
        <v>755</v>
      </c>
      <c s="34" t="s">
        <v>756</v>
      </c>
      <c s="35" t="s">
        <v>5</v>
      </c>
      <c s="6" t="s">
        <v>757</v>
      </c>
      <c s="36" t="s">
        <v>110</v>
      </c>
      <c s="37">
        <v>11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</v>
      </c>
    </row>
    <row r="258" spans="1:5" ht="25.5">
      <c r="A258" s="35" t="s">
        <v>56</v>
      </c>
      <c r="E258" s="40" t="s">
        <v>758</v>
      </c>
    </row>
    <row r="259" spans="1:5" ht="12.75">
      <c r="A259" t="s">
        <v>58</v>
      </c>
      <c r="E259" s="39" t="s">
        <v>5</v>
      </c>
    </row>
    <row r="260" spans="1:16" ht="12.75">
      <c r="A260" t="s">
        <v>49</v>
      </c>
      <c s="34" t="s">
        <v>759</v>
      </c>
      <c s="34" t="s">
        <v>760</v>
      </c>
      <c s="35" t="s">
        <v>5</v>
      </c>
      <c s="6" t="s">
        <v>761</v>
      </c>
      <c s="36" t="s">
        <v>110</v>
      </c>
      <c s="37">
        <v>28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761</v>
      </c>
    </row>
    <row r="262" spans="1:5" ht="25.5">
      <c r="A262" s="35" t="s">
        <v>56</v>
      </c>
      <c r="E262" s="40" t="s">
        <v>762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763</v>
      </c>
      <c s="34" t="s">
        <v>764</v>
      </c>
      <c s="35" t="s">
        <v>5</v>
      </c>
      <c s="6" t="s">
        <v>765</v>
      </c>
      <c s="36" t="s">
        <v>110</v>
      </c>
      <c s="37">
        <v>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765</v>
      </c>
    </row>
    <row r="266" spans="1:5" ht="51">
      <c r="A266" s="35" t="s">
        <v>56</v>
      </c>
      <c r="E266" s="40" t="s">
        <v>766</v>
      </c>
    </row>
    <row r="267" spans="1:5" ht="12.75">
      <c r="A267" t="s">
        <v>58</v>
      </c>
      <c r="E267" s="39" t="s">
        <v>5</v>
      </c>
    </row>
    <row r="268" spans="1:13" ht="12.75">
      <c r="A268" t="s">
        <v>46</v>
      </c>
      <c r="C268" s="31" t="s">
        <v>767</v>
      </c>
      <c r="E268" s="33" t="s">
        <v>768</v>
      </c>
      <c r="J268" s="32">
        <f>0</f>
      </c>
      <c s="32">
        <f>0</f>
      </c>
      <c s="32">
        <f>0+L269+L273</f>
      </c>
      <c s="32">
        <f>0+M269+M273</f>
      </c>
    </row>
    <row r="269" spans="1:16" ht="12.75">
      <c r="A269" t="s">
        <v>49</v>
      </c>
      <c s="34" t="s">
        <v>769</v>
      </c>
      <c s="34" t="s">
        <v>770</v>
      </c>
      <c s="35" t="s">
        <v>5</v>
      </c>
      <c s="6" t="s">
        <v>771</v>
      </c>
      <c s="36" t="s">
        <v>110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</v>
      </c>
    </row>
    <row r="271" spans="1:5" ht="25.5">
      <c r="A271" s="35" t="s">
        <v>56</v>
      </c>
      <c r="E271" s="40" t="s">
        <v>772</v>
      </c>
    </row>
    <row r="272" spans="1:5" ht="409.5">
      <c r="A272" t="s">
        <v>58</v>
      </c>
      <c r="E272" s="39" t="s">
        <v>773</v>
      </c>
    </row>
    <row r="273" spans="1:16" ht="12.75">
      <c r="A273" t="s">
        <v>49</v>
      </c>
      <c s="34" t="s">
        <v>774</v>
      </c>
      <c s="34" t="s">
        <v>775</v>
      </c>
      <c s="35" t="s">
        <v>5</v>
      </c>
      <c s="6" t="s">
        <v>776</v>
      </c>
      <c s="36" t="s">
        <v>88</v>
      </c>
      <c s="37">
        <v>7.5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</v>
      </c>
    </row>
    <row r="275" spans="1:5" ht="25.5">
      <c r="A275" s="35" t="s">
        <v>56</v>
      </c>
      <c r="E275" s="40" t="s">
        <v>777</v>
      </c>
    </row>
    <row r="276" spans="1:5" ht="12.75">
      <c r="A276" t="s">
        <v>58</v>
      </c>
      <c r="E276" s="39" t="s">
        <v>5</v>
      </c>
    </row>
    <row r="277" spans="1:13" ht="12.75">
      <c r="A277" t="s">
        <v>46</v>
      </c>
      <c r="C277" s="31" t="s">
        <v>778</v>
      </c>
      <c r="E277" s="33" t="s">
        <v>779</v>
      </c>
      <c r="J277" s="32">
        <f>0</f>
      </c>
      <c s="32">
        <f>0</f>
      </c>
      <c s="32">
        <f>0+L278+L282+L286</f>
      </c>
      <c s="32">
        <f>0+M278+M282+M286</f>
      </c>
    </row>
    <row r="278" spans="1:16" ht="12.75">
      <c r="A278" t="s">
        <v>49</v>
      </c>
      <c s="34" t="s">
        <v>780</v>
      </c>
      <c s="34" t="s">
        <v>781</v>
      </c>
      <c s="35" t="s">
        <v>5</v>
      </c>
      <c s="6" t="s">
        <v>782</v>
      </c>
      <c s="36" t="s">
        <v>88</v>
      </c>
      <c s="37">
        <v>2679.9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783</v>
      </c>
    </row>
    <row r="281" spans="1:5" ht="89.25">
      <c r="A281" t="s">
        <v>58</v>
      </c>
      <c r="E281" s="39" t="s">
        <v>784</v>
      </c>
    </row>
    <row r="282" spans="1:16" ht="12.75">
      <c r="A282" t="s">
        <v>49</v>
      </c>
      <c s="34" t="s">
        <v>785</v>
      </c>
      <c s="34" t="s">
        <v>786</v>
      </c>
      <c s="35" t="s">
        <v>5</v>
      </c>
      <c s="6" t="s">
        <v>787</v>
      </c>
      <c s="36" t="s">
        <v>88</v>
      </c>
      <c s="37">
        <v>1323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788</v>
      </c>
    </row>
    <row r="285" spans="1:5" ht="89.25">
      <c r="A285" t="s">
        <v>58</v>
      </c>
      <c r="E285" s="39" t="s">
        <v>784</v>
      </c>
    </row>
    <row r="286" spans="1:16" ht="25.5">
      <c r="A286" t="s">
        <v>49</v>
      </c>
      <c s="34" t="s">
        <v>789</v>
      </c>
      <c s="34" t="s">
        <v>790</v>
      </c>
      <c s="35" t="s">
        <v>5</v>
      </c>
      <c s="6" t="s">
        <v>791</v>
      </c>
      <c s="36" t="s">
        <v>88</v>
      </c>
      <c s="37">
        <v>65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792</v>
      </c>
    </row>
    <row r="289" spans="1:5" ht="12.75">
      <c r="A289" t="s">
        <v>58</v>
      </c>
      <c r="E289" s="39" t="s">
        <v>5</v>
      </c>
    </row>
    <row r="290" spans="1:13" ht="12.75">
      <c r="A290" t="s">
        <v>46</v>
      </c>
      <c r="C290" s="31" t="s">
        <v>793</v>
      </c>
      <c r="E290" s="33" t="s">
        <v>794</v>
      </c>
      <c r="J290" s="32">
        <f>0</f>
      </c>
      <c s="32">
        <f>0</f>
      </c>
      <c s="32">
        <f>0+L291</f>
      </c>
      <c s="32">
        <f>0+M291</f>
      </c>
    </row>
    <row r="291" spans="1:16" ht="12.75">
      <c r="A291" t="s">
        <v>49</v>
      </c>
      <c s="34" t="s">
        <v>795</v>
      </c>
      <c s="34" t="s">
        <v>796</v>
      </c>
      <c s="35" t="s">
        <v>5</v>
      </c>
      <c s="6" t="s">
        <v>797</v>
      </c>
      <c s="36" t="s">
        <v>53</v>
      </c>
      <c s="37">
        <v>26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797</v>
      </c>
    </row>
    <row r="293" spans="1:5" ht="25.5">
      <c r="A293" s="35" t="s">
        <v>56</v>
      </c>
      <c r="E293" s="40" t="s">
        <v>798</v>
      </c>
    </row>
    <row r="294" spans="1:5" ht="12.75">
      <c r="A294" t="s">
        <v>58</v>
      </c>
      <c r="E29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3609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3609</v>
      </c>
      <c r="E4" s="26" t="s">
        <v>3610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3651</v>
      </c>
      <c r="E8" s="30" t="s">
        <v>3650</v>
      </c>
      <c r="J8" s="29">
        <f>0+J9+J22+J35+J40+J53</f>
      </c>
      <c s="29">
        <f>0+K9+K22+K35+K40+K53</f>
      </c>
      <c s="29">
        <f>0+L9+L22+L35+L40+L53</f>
      </c>
      <c s="29">
        <f>0+M9+M22+M35+M40+M53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2489</v>
      </c>
      <c s="35" t="s">
        <v>5</v>
      </c>
      <c s="6" t="s">
        <v>2068</v>
      </c>
      <c s="36" t="s">
        <v>53</v>
      </c>
      <c s="37">
        <v>89.6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3652</v>
      </c>
    </row>
    <row r="13" spans="1:5" ht="12.75">
      <c r="A13" t="s">
        <v>58</v>
      </c>
      <c r="E13" s="39" t="s">
        <v>384</v>
      </c>
    </row>
    <row r="14" spans="1:16" ht="12.75">
      <c r="A14" t="s">
        <v>49</v>
      </c>
      <c s="34" t="s">
        <v>27</v>
      </c>
      <c s="34" t="s">
        <v>3615</v>
      </c>
      <c s="35" t="s">
        <v>5</v>
      </c>
      <c s="6" t="s">
        <v>3616</v>
      </c>
      <c s="36" t="s">
        <v>61</v>
      </c>
      <c s="37">
        <v>20.4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3653</v>
      </c>
    </row>
    <row r="17" spans="1:5" ht="12.75">
      <c r="A17" t="s">
        <v>58</v>
      </c>
      <c r="E17" s="39" t="s">
        <v>384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82.8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3654</v>
      </c>
    </row>
    <row r="21" spans="1:5" ht="12.75">
      <c r="A21" t="s">
        <v>58</v>
      </c>
      <c r="E21" s="39" t="s">
        <v>384</v>
      </c>
    </row>
    <row r="22" spans="1:13" ht="12.75">
      <c r="A22" t="s">
        <v>46</v>
      </c>
      <c r="C22" s="31" t="s">
        <v>27</v>
      </c>
      <c r="E22" s="33" t="s">
        <v>1846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3619</v>
      </c>
      <c s="35" t="s">
        <v>5</v>
      </c>
      <c s="6" t="s">
        <v>3620</v>
      </c>
      <c s="36" t="s">
        <v>53</v>
      </c>
      <c s="37">
        <v>1.4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3655</v>
      </c>
    </row>
    <row r="26" spans="1:5" ht="369.75">
      <c r="A26" t="s">
        <v>58</v>
      </c>
      <c r="E26" s="39" t="s">
        <v>1996</v>
      </c>
    </row>
    <row r="27" spans="1:16" ht="12.75">
      <c r="A27" t="s">
        <v>49</v>
      </c>
      <c s="34" t="s">
        <v>70</v>
      </c>
      <c s="34" t="s">
        <v>2947</v>
      </c>
      <c s="35" t="s">
        <v>5</v>
      </c>
      <c s="6" t="s">
        <v>2948</v>
      </c>
      <c s="36" t="s">
        <v>53</v>
      </c>
      <c s="37">
        <v>5.376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3656</v>
      </c>
    </row>
    <row r="30" spans="1:5" ht="369.75">
      <c r="A30" t="s">
        <v>58</v>
      </c>
      <c r="E30" s="39" t="s">
        <v>1996</v>
      </c>
    </row>
    <row r="31" spans="1:16" ht="12.75">
      <c r="A31" t="s">
        <v>49</v>
      </c>
      <c s="34" t="s">
        <v>74</v>
      </c>
      <c s="34" t="s">
        <v>2950</v>
      </c>
      <c s="35" t="s">
        <v>5</v>
      </c>
      <c s="6" t="s">
        <v>2951</v>
      </c>
      <c s="36" t="s">
        <v>78</v>
      </c>
      <c s="37">
        <v>0.161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3657</v>
      </c>
    </row>
    <row r="34" spans="1:5" ht="12.75">
      <c r="A34" t="s">
        <v>58</v>
      </c>
      <c r="E34" s="39" t="s">
        <v>384</v>
      </c>
    </row>
    <row r="35" spans="1:13" ht="12.75">
      <c r="A35" t="s">
        <v>46</v>
      </c>
      <c r="C35" s="31" t="s">
        <v>732</v>
      </c>
      <c r="E35" s="33" t="s">
        <v>3624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3625</v>
      </c>
      <c s="35" t="s">
        <v>5</v>
      </c>
      <c s="6" t="s">
        <v>3626</v>
      </c>
      <c s="36" t="s">
        <v>78</v>
      </c>
      <c s="37">
        <v>0.588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3658</v>
      </c>
    </row>
    <row r="39" spans="1:5" ht="12.75">
      <c r="A39" t="s">
        <v>58</v>
      </c>
      <c r="E39" s="39" t="s">
        <v>384</v>
      </c>
    </row>
    <row r="40" spans="1:13" ht="12.75">
      <c r="A40" t="s">
        <v>46</v>
      </c>
      <c r="C40" s="31" t="s">
        <v>94</v>
      </c>
      <c r="E40" s="33" t="s">
        <v>3628</v>
      </c>
      <c r="J40" s="32">
        <f>0</f>
      </c>
      <c s="32">
        <f>0</f>
      </c>
      <c s="32">
        <f>0+L41+L45+L49</f>
      </c>
      <c s="32">
        <f>0+M41+M45+M49</f>
      </c>
    </row>
    <row r="41" spans="1:16" ht="25.5">
      <c r="A41" t="s">
        <v>49</v>
      </c>
      <c s="34" t="s">
        <v>90</v>
      </c>
      <c s="34" t="s">
        <v>3659</v>
      </c>
      <c s="35" t="s">
        <v>5</v>
      </c>
      <c s="6" t="s">
        <v>3660</v>
      </c>
      <c s="36" t="s">
        <v>110</v>
      </c>
      <c s="37">
        <v>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3661</v>
      </c>
    </row>
    <row r="44" spans="1:5" ht="140.25">
      <c r="A44" t="s">
        <v>58</v>
      </c>
      <c r="E44" s="39" t="s">
        <v>3632</v>
      </c>
    </row>
    <row r="45" spans="1:16" ht="12.75">
      <c r="A45" t="s">
        <v>49</v>
      </c>
      <c s="34" t="s">
        <v>94</v>
      </c>
      <c s="34" t="s">
        <v>3629</v>
      </c>
      <c s="35" t="s">
        <v>5</v>
      </c>
      <c s="6" t="s">
        <v>3630</v>
      </c>
      <c s="36" t="s">
        <v>110</v>
      </c>
      <c s="37">
        <v>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3662</v>
      </c>
    </row>
    <row r="48" spans="1:5" ht="140.25">
      <c r="A48" t="s">
        <v>58</v>
      </c>
      <c r="E48" s="39" t="s">
        <v>3632</v>
      </c>
    </row>
    <row r="49" spans="1:16" ht="25.5">
      <c r="A49" t="s">
        <v>49</v>
      </c>
      <c s="34" t="s">
        <v>100</v>
      </c>
      <c s="34" t="s">
        <v>3633</v>
      </c>
      <c s="35" t="s">
        <v>5</v>
      </c>
      <c s="6" t="s">
        <v>3634</v>
      </c>
      <c s="36" t="s">
        <v>110</v>
      </c>
      <c s="37">
        <v>14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3663</v>
      </c>
    </row>
    <row r="52" spans="1:5" ht="140.25">
      <c r="A52" t="s">
        <v>58</v>
      </c>
      <c r="E52" s="39" t="s">
        <v>3632</v>
      </c>
    </row>
    <row r="53" spans="1:13" ht="12.75">
      <c r="A53" t="s">
        <v>46</v>
      </c>
      <c r="C53" s="31" t="s">
        <v>1870</v>
      </c>
      <c r="E53" s="33" t="s">
        <v>248</v>
      </c>
      <c r="J53" s="32">
        <f>0</f>
      </c>
      <c s="32">
        <f>0</f>
      </c>
      <c s="32">
        <f>0+L54</f>
      </c>
      <c s="32">
        <f>0+M54</f>
      </c>
    </row>
    <row r="54" spans="1:16" ht="38.25">
      <c r="A54" t="s">
        <v>49</v>
      </c>
      <c s="34" t="s">
        <v>104</v>
      </c>
      <c s="34" t="s">
        <v>574</v>
      </c>
      <c s="35" t="s">
        <v>575</v>
      </c>
      <c s="6" t="s">
        <v>576</v>
      </c>
      <c s="36" t="s">
        <v>78</v>
      </c>
      <c s="37">
        <v>12.24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3664</v>
      </c>
    </row>
    <row r="57" spans="1:5" ht="140.25">
      <c r="A57" t="s">
        <v>58</v>
      </c>
      <c r="E5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T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3665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3665</v>
      </c>
      <c r="E4" s="26" t="s">
        <v>3666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COUNTIFS(L8:L180,"=0",A8:A180,"P")+COUNTIFS(L8:L180,"",A8:A180,"P")+SUM(Q8:Q180)</f>
      </c>
    </row>
    <row r="8" spans="1:13" ht="12.75">
      <c r="A8" t="s">
        <v>44</v>
      </c>
      <c r="C8" s="28" t="s">
        <v>3669</v>
      </c>
      <c r="E8" s="30" t="s">
        <v>3668</v>
      </c>
      <c r="J8" s="29">
        <f>0+J9+J14+J39+J64+J69+J118+J155</f>
      </c>
      <c s="29">
        <f>0+K9+K14+K39+K64+K69+K118+K155</f>
      </c>
      <c s="29">
        <f>0+L9+L14+L39+L64+L69+L118+L155</f>
      </c>
      <c s="29">
        <f>0+M9+M14+M39+M64+M69+M118+M155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56.35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3670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830</v>
      </c>
      <c s="35" t="s">
        <v>5</v>
      </c>
      <c s="6" t="s">
        <v>831</v>
      </c>
      <c s="36" t="s">
        <v>53</v>
      </c>
      <c s="37">
        <v>134.83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3671</v>
      </c>
    </row>
    <row r="18" spans="1:5" ht="12.75">
      <c r="A18" t="s">
        <v>58</v>
      </c>
      <c r="E18" s="39" t="s">
        <v>384</v>
      </c>
    </row>
    <row r="19" spans="1:16" ht="12.75">
      <c r="A19" t="s">
        <v>49</v>
      </c>
      <c s="34" t="s">
        <v>26</v>
      </c>
      <c s="34" t="s">
        <v>3672</v>
      </c>
      <c s="35" t="s">
        <v>5</v>
      </c>
      <c s="6" t="s">
        <v>3673</v>
      </c>
      <c s="36" t="s">
        <v>53</v>
      </c>
      <c s="37">
        <v>134.83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3671</v>
      </c>
    </row>
    <row r="22" spans="1:5" ht="12.75">
      <c r="A22" t="s">
        <v>58</v>
      </c>
      <c r="E22" s="39" t="s">
        <v>384</v>
      </c>
    </row>
    <row r="23" spans="1:16" ht="12.75">
      <c r="A23" t="s">
        <v>49</v>
      </c>
      <c s="34" t="s">
        <v>66</v>
      </c>
      <c s="34" t="s">
        <v>3674</v>
      </c>
      <c s="35" t="s">
        <v>5</v>
      </c>
      <c s="6" t="s">
        <v>3675</v>
      </c>
      <c s="36" t="s">
        <v>53</v>
      </c>
      <c s="37">
        <v>26.96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3676</v>
      </c>
    </row>
    <row r="26" spans="1:5" ht="12.75">
      <c r="A26" t="s">
        <v>58</v>
      </c>
      <c r="E26" s="39" t="s">
        <v>384</v>
      </c>
    </row>
    <row r="27" spans="1:16" ht="12.75">
      <c r="A27" t="s">
        <v>49</v>
      </c>
      <c s="34" t="s">
        <v>70</v>
      </c>
      <c s="34" t="s">
        <v>3677</v>
      </c>
      <c s="35" t="s">
        <v>5</v>
      </c>
      <c s="6" t="s">
        <v>3678</v>
      </c>
      <c s="36" t="s">
        <v>61</v>
      </c>
      <c s="37">
        <v>458.44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3679</v>
      </c>
    </row>
    <row r="30" spans="1:5" ht="12.75">
      <c r="A30" t="s">
        <v>58</v>
      </c>
      <c r="E30" s="39" t="s">
        <v>384</v>
      </c>
    </row>
    <row r="31" spans="1:16" ht="12.75">
      <c r="A31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134.83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3671</v>
      </c>
    </row>
    <row r="34" spans="1:5" ht="12.75">
      <c r="A34" t="s">
        <v>58</v>
      </c>
      <c r="E34" s="39" t="s">
        <v>384</v>
      </c>
    </row>
    <row r="35" spans="1:16" ht="12.75">
      <c r="A35" t="s">
        <v>49</v>
      </c>
      <c s="34" t="s">
        <v>85</v>
      </c>
      <c s="34" t="s">
        <v>1300</v>
      </c>
      <c s="35" t="s">
        <v>5</v>
      </c>
      <c s="6" t="s">
        <v>1301</v>
      </c>
      <c s="36" t="s">
        <v>53</v>
      </c>
      <c s="37">
        <v>26.96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3676</v>
      </c>
    </row>
    <row r="38" spans="1:5" ht="12.75">
      <c r="A38" t="s">
        <v>58</v>
      </c>
      <c r="E38" s="39" t="s">
        <v>384</v>
      </c>
    </row>
    <row r="39" spans="1:13" ht="12.75">
      <c r="A39" t="s">
        <v>46</v>
      </c>
      <c r="C39" s="31" t="s">
        <v>3231</v>
      </c>
      <c r="E39" s="33" t="s">
        <v>3680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90</v>
      </c>
      <c s="34" t="s">
        <v>3681</v>
      </c>
      <c s="35" t="s">
        <v>5</v>
      </c>
      <c s="6" t="s">
        <v>474</v>
      </c>
      <c s="36" t="s">
        <v>88</v>
      </c>
      <c s="37">
        <v>737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3682</v>
      </c>
    </row>
    <row r="43" spans="1:5" ht="12.75">
      <c r="A43" t="s">
        <v>58</v>
      </c>
      <c r="E43" s="39" t="s">
        <v>384</v>
      </c>
    </row>
    <row r="44" spans="1:16" ht="12.75">
      <c r="A44" t="s">
        <v>49</v>
      </c>
      <c s="34" t="s">
        <v>94</v>
      </c>
      <c s="34" t="s">
        <v>3683</v>
      </c>
      <c s="35" t="s">
        <v>5</v>
      </c>
      <c s="6" t="s">
        <v>3684</v>
      </c>
      <c s="36" t="s">
        <v>88</v>
      </c>
      <c s="37">
        <v>220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3685</v>
      </c>
    </row>
    <row r="47" spans="1:5" ht="12.75">
      <c r="A47" t="s">
        <v>58</v>
      </c>
      <c r="E47" s="39" t="s">
        <v>384</v>
      </c>
    </row>
    <row r="48" spans="1:16" ht="12.75">
      <c r="A48" t="s">
        <v>49</v>
      </c>
      <c s="34" t="s">
        <v>100</v>
      </c>
      <c s="34" t="s">
        <v>3686</v>
      </c>
      <c s="35" t="s">
        <v>5</v>
      </c>
      <c s="6" t="s">
        <v>3687</v>
      </c>
      <c s="36" t="s">
        <v>88</v>
      </c>
      <c s="37">
        <v>737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3682</v>
      </c>
    </row>
    <row r="51" spans="1:5" ht="12.75">
      <c r="A51" t="s">
        <v>58</v>
      </c>
      <c r="E51" s="39" t="s">
        <v>384</v>
      </c>
    </row>
    <row r="52" spans="1:16" ht="25.5">
      <c r="A52" t="s">
        <v>49</v>
      </c>
      <c s="34" t="s">
        <v>104</v>
      </c>
      <c s="34" t="s">
        <v>3688</v>
      </c>
      <c s="35" t="s">
        <v>5</v>
      </c>
      <c s="6" t="s">
        <v>3689</v>
      </c>
      <c s="36" t="s">
        <v>110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3690</v>
      </c>
    </row>
    <row r="55" spans="1:5" ht="12.75">
      <c r="A55" t="s">
        <v>58</v>
      </c>
      <c r="E55" s="39" t="s">
        <v>384</v>
      </c>
    </row>
    <row r="56" spans="1:16" ht="12.75">
      <c r="A56" t="s">
        <v>49</v>
      </c>
      <c s="34" t="s">
        <v>107</v>
      </c>
      <c s="34" t="s">
        <v>3691</v>
      </c>
      <c s="35" t="s">
        <v>5</v>
      </c>
      <c s="6" t="s">
        <v>3692</v>
      </c>
      <c s="36" t="s">
        <v>97</v>
      </c>
      <c s="37">
        <v>276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3693</v>
      </c>
    </row>
    <row r="59" spans="1:5" ht="25.5">
      <c r="A59" t="s">
        <v>58</v>
      </c>
      <c r="E59" s="39" t="s">
        <v>3694</v>
      </c>
    </row>
    <row r="60" spans="1:16" ht="12.75">
      <c r="A60" t="s">
        <v>49</v>
      </c>
      <c s="34" t="s">
        <v>111</v>
      </c>
      <c s="34" t="s">
        <v>3695</v>
      </c>
      <c s="35" t="s">
        <v>5</v>
      </c>
      <c s="6" t="s">
        <v>3696</v>
      </c>
      <c s="36" t="s">
        <v>97</v>
      </c>
      <c s="37">
        <v>276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3693</v>
      </c>
    </row>
    <row r="63" spans="1:5" ht="25.5">
      <c r="A63" t="s">
        <v>58</v>
      </c>
      <c r="E63" s="39" t="s">
        <v>3697</v>
      </c>
    </row>
    <row r="64" spans="1:13" ht="12.75">
      <c r="A64" t="s">
        <v>46</v>
      </c>
      <c r="C64" s="31" t="s">
        <v>3428</v>
      </c>
      <c r="E64" s="33" t="s">
        <v>3698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101</v>
      </c>
      <c s="35" t="s">
        <v>5</v>
      </c>
      <c s="6" t="s">
        <v>102</v>
      </c>
      <c s="36" t="s">
        <v>88</v>
      </c>
      <c s="37">
        <v>110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3699</v>
      </c>
    </row>
    <row r="68" spans="1:5" ht="12.75">
      <c r="A68" t="s">
        <v>58</v>
      </c>
      <c r="E68" s="39" t="s">
        <v>384</v>
      </c>
    </row>
    <row r="69" spans="1:13" ht="12.75">
      <c r="A69" t="s">
        <v>46</v>
      </c>
      <c r="C69" s="31" t="s">
        <v>3700</v>
      </c>
      <c r="E69" s="33" t="s">
        <v>3701</v>
      </c>
      <c r="J69" s="32">
        <f>0</f>
      </c>
      <c s="32">
        <f>0</f>
      </c>
      <c s="32">
        <f>0+L70+L74+L78+L82+L86+L90+L94+L98+L102+L106+L110+L114</f>
      </c>
      <c s="32">
        <f>0+M70+M74+M78+M82+M86+M90+M94+M98+M102+M106+M110+M114</f>
      </c>
    </row>
    <row r="70" spans="1:16" ht="12.75">
      <c r="A70" t="s">
        <v>49</v>
      </c>
      <c s="34" t="s">
        <v>119</v>
      </c>
      <c s="34" t="s">
        <v>134</v>
      </c>
      <c s="35" t="s">
        <v>5</v>
      </c>
      <c s="6" t="s">
        <v>135</v>
      </c>
      <c s="36" t="s">
        <v>88</v>
      </c>
      <c s="37">
        <v>968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3702</v>
      </c>
    </row>
    <row r="73" spans="1:5" ht="12.75">
      <c r="A73" t="s">
        <v>58</v>
      </c>
      <c r="E73" s="39" t="s">
        <v>384</v>
      </c>
    </row>
    <row r="74" spans="1:16" ht="12.75">
      <c r="A74" t="s">
        <v>49</v>
      </c>
      <c s="34" t="s">
        <v>123</v>
      </c>
      <c s="34" t="s">
        <v>141</v>
      </c>
      <c s="35" t="s">
        <v>5</v>
      </c>
      <c s="6" t="s">
        <v>142</v>
      </c>
      <c s="36" t="s">
        <v>88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3703</v>
      </c>
    </row>
    <row r="77" spans="1:5" ht="12.75">
      <c r="A77" t="s">
        <v>58</v>
      </c>
      <c r="E77" s="39" t="s">
        <v>384</v>
      </c>
    </row>
    <row r="78" spans="1:16" ht="25.5">
      <c r="A78" t="s">
        <v>49</v>
      </c>
      <c s="34" t="s">
        <v>126</v>
      </c>
      <c s="34" t="s">
        <v>3704</v>
      </c>
      <c s="35" t="s">
        <v>5</v>
      </c>
      <c s="6" t="s">
        <v>3705</v>
      </c>
      <c s="36" t="s">
        <v>88</v>
      </c>
      <c s="37">
        <v>192.5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3706</v>
      </c>
    </row>
    <row r="81" spans="1:5" ht="12.75">
      <c r="A81" t="s">
        <v>58</v>
      </c>
      <c r="E81" s="39" t="s">
        <v>384</v>
      </c>
    </row>
    <row r="82" spans="1:16" ht="12.75">
      <c r="A82" t="s">
        <v>49</v>
      </c>
      <c s="34" t="s">
        <v>129</v>
      </c>
      <c s="34" t="s">
        <v>145</v>
      </c>
      <c s="35" t="s">
        <v>5</v>
      </c>
      <c s="6" t="s">
        <v>146</v>
      </c>
      <c s="36" t="s">
        <v>88</v>
      </c>
      <c s="37">
        <v>484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3707</v>
      </c>
    </row>
    <row r="85" spans="1:5" ht="12.75">
      <c r="A85" t="s">
        <v>58</v>
      </c>
      <c r="E85" s="39" t="s">
        <v>384</v>
      </c>
    </row>
    <row r="86" spans="1:16" ht="12.75">
      <c r="A86" t="s">
        <v>49</v>
      </c>
      <c s="34" t="s">
        <v>133</v>
      </c>
      <c s="34" t="s">
        <v>3708</v>
      </c>
      <c s="35" t="s">
        <v>5</v>
      </c>
      <c s="6" t="s">
        <v>3709</v>
      </c>
      <c s="36" t="s">
        <v>88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3710</v>
      </c>
    </row>
    <row r="89" spans="1:5" ht="38.25">
      <c r="A89" t="s">
        <v>58</v>
      </c>
      <c r="E89" s="39" t="s">
        <v>151</v>
      </c>
    </row>
    <row r="90" spans="1:16" ht="25.5">
      <c r="A90" t="s">
        <v>49</v>
      </c>
      <c s="34" t="s">
        <v>136</v>
      </c>
      <c s="34" t="s">
        <v>3711</v>
      </c>
      <c s="35" t="s">
        <v>5</v>
      </c>
      <c s="6" t="s">
        <v>3712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3713</v>
      </c>
    </row>
    <row r="93" spans="1:5" ht="12.75">
      <c r="A93" t="s">
        <v>58</v>
      </c>
      <c r="E93" s="39" t="s">
        <v>384</v>
      </c>
    </row>
    <row r="94" spans="1:16" ht="25.5">
      <c r="A94" t="s">
        <v>49</v>
      </c>
      <c s="34" t="s">
        <v>140</v>
      </c>
      <c s="34" t="s">
        <v>160</v>
      </c>
      <c s="35" t="s">
        <v>5</v>
      </c>
      <c s="6" t="s">
        <v>161</v>
      </c>
      <c s="36" t="s">
        <v>110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3714</v>
      </c>
    </row>
    <row r="97" spans="1:5" ht="12.75">
      <c r="A97" t="s">
        <v>58</v>
      </c>
      <c r="E97" s="39" t="s">
        <v>384</v>
      </c>
    </row>
    <row r="98" spans="1:16" ht="25.5">
      <c r="A98" t="s">
        <v>49</v>
      </c>
      <c s="34" t="s">
        <v>144</v>
      </c>
      <c s="34" t="s">
        <v>164</v>
      </c>
      <c s="35" t="s">
        <v>5</v>
      </c>
      <c s="6" t="s">
        <v>165</v>
      </c>
      <c s="36" t="s">
        <v>110</v>
      </c>
      <c s="37">
        <v>48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3715</v>
      </c>
    </row>
    <row r="101" spans="1:5" ht="12.75">
      <c r="A101" t="s">
        <v>58</v>
      </c>
      <c r="E101" s="39" t="s">
        <v>384</v>
      </c>
    </row>
    <row r="102" spans="1:16" ht="25.5">
      <c r="A102" t="s">
        <v>49</v>
      </c>
      <c s="34" t="s">
        <v>148</v>
      </c>
      <c s="34" t="s">
        <v>168</v>
      </c>
      <c s="35" t="s">
        <v>5</v>
      </c>
      <c s="6" t="s">
        <v>169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3713</v>
      </c>
    </row>
    <row r="105" spans="1:5" ht="12.75">
      <c r="A105" t="s">
        <v>58</v>
      </c>
      <c r="E105" s="39" t="s">
        <v>384</v>
      </c>
    </row>
    <row r="106" spans="1:16" ht="25.5">
      <c r="A106" t="s">
        <v>49</v>
      </c>
      <c s="34" t="s">
        <v>152</v>
      </c>
      <c s="34" t="s">
        <v>3716</v>
      </c>
      <c s="35" t="s">
        <v>5</v>
      </c>
      <c s="6" t="s">
        <v>3717</v>
      </c>
      <c s="36" t="s">
        <v>110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3718</v>
      </c>
    </row>
    <row r="109" spans="1:5" ht="12.75">
      <c r="A109" t="s">
        <v>58</v>
      </c>
      <c r="E109" s="39" t="s">
        <v>384</v>
      </c>
    </row>
    <row r="110" spans="1:16" ht="12.75">
      <c r="A110" t="s">
        <v>49</v>
      </c>
      <c s="34" t="s">
        <v>156</v>
      </c>
      <c s="34" t="s">
        <v>3719</v>
      </c>
      <c s="35" t="s">
        <v>5</v>
      </c>
      <c s="6" t="s">
        <v>3720</v>
      </c>
      <c s="36" t="s">
        <v>88</v>
      </c>
      <c s="37">
        <v>1954.7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3721</v>
      </c>
    </row>
    <row r="113" spans="1:5" ht="89.25">
      <c r="A113" t="s">
        <v>58</v>
      </c>
      <c r="E113" s="39" t="s">
        <v>3722</v>
      </c>
    </row>
    <row r="114" spans="1:16" ht="12.75">
      <c r="A114" t="s">
        <v>49</v>
      </c>
      <c s="34" t="s">
        <v>159</v>
      </c>
      <c s="34" t="s">
        <v>3719</v>
      </c>
      <c s="35" t="s">
        <v>50</v>
      </c>
      <c s="6" t="s">
        <v>3723</v>
      </c>
      <c s="36" t="s">
        <v>88</v>
      </c>
      <c s="37">
        <v>1954.7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3721</v>
      </c>
    </row>
    <row r="117" spans="1:5" ht="89.25">
      <c r="A117" t="s">
        <v>58</v>
      </c>
      <c r="E117" s="39" t="s">
        <v>3722</v>
      </c>
    </row>
    <row r="118" spans="1:13" ht="12.75">
      <c r="A118" t="s">
        <v>46</v>
      </c>
      <c r="C118" s="31" t="s">
        <v>3724</v>
      </c>
      <c r="E118" s="33" t="s">
        <v>3725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12.75">
      <c r="A119" t="s">
        <v>49</v>
      </c>
      <c s="34" t="s">
        <v>163</v>
      </c>
      <c s="34" t="s">
        <v>3726</v>
      </c>
      <c s="35" t="s">
        <v>5</v>
      </c>
      <c s="6" t="s">
        <v>3727</v>
      </c>
      <c s="36" t="s">
        <v>110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3728</v>
      </c>
    </row>
    <row r="122" spans="1:5" ht="12.75">
      <c r="A122" t="s">
        <v>58</v>
      </c>
      <c r="E122" s="39" t="s">
        <v>384</v>
      </c>
    </row>
    <row r="123" spans="1:16" ht="12.75">
      <c r="A123" t="s">
        <v>49</v>
      </c>
      <c s="34" t="s">
        <v>167</v>
      </c>
      <c s="34" t="s">
        <v>3729</v>
      </c>
      <c s="35" t="s">
        <v>5</v>
      </c>
      <c s="6" t="s">
        <v>3730</v>
      </c>
      <c s="36" t="s">
        <v>110</v>
      </c>
      <c s="37">
        <v>11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3731</v>
      </c>
    </row>
    <row r="126" spans="1:5" ht="12.75">
      <c r="A126" t="s">
        <v>58</v>
      </c>
      <c r="E126" s="39" t="s">
        <v>384</v>
      </c>
    </row>
    <row r="127" spans="1:16" ht="25.5">
      <c r="A127" t="s">
        <v>49</v>
      </c>
      <c s="34" t="s">
        <v>171</v>
      </c>
      <c s="34" t="s">
        <v>3732</v>
      </c>
      <c s="35" t="s">
        <v>5</v>
      </c>
      <c s="6" t="s">
        <v>3733</v>
      </c>
      <c s="36" t="s">
        <v>110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3734</v>
      </c>
    </row>
    <row r="130" spans="1:5" ht="12.75">
      <c r="A130" t="s">
        <v>58</v>
      </c>
      <c r="E130" s="39" t="s">
        <v>384</v>
      </c>
    </row>
    <row r="131" spans="1:16" ht="25.5">
      <c r="A131" t="s">
        <v>49</v>
      </c>
      <c s="34" t="s">
        <v>175</v>
      </c>
      <c s="34" t="s">
        <v>3735</v>
      </c>
      <c s="35" t="s">
        <v>5</v>
      </c>
      <c s="6" t="s">
        <v>3736</v>
      </c>
      <c s="36" t="s">
        <v>110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3737</v>
      </c>
    </row>
    <row r="134" spans="1:5" ht="12.75">
      <c r="A134" t="s">
        <v>58</v>
      </c>
      <c r="E134" s="39" t="s">
        <v>384</v>
      </c>
    </row>
    <row r="135" spans="1:16" ht="25.5">
      <c r="A135" t="s">
        <v>49</v>
      </c>
      <c s="34" t="s">
        <v>183</v>
      </c>
      <c s="34" t="s">
        <v>3738</v>
      </c>
      <c s="35" t="s">
        <v>5</v>
      </c>
      <c s="6" t="s">
        <v>3739</v>
      </c>
      <c s="36" t="s">
        <v>110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3737</v>
      </c>
    </row>
    <row r="138" spans="1:5" ht="12.75">
      <c r="A138" t="s">
        <v>58</v>
      </c>
      <c r="E138" s="39" t="s">
        <v>384</v>
      </c>
    </row>
    <row r="139" spans="1:16" ht="12.75">
      <c r="A139" t="s">
        <v>49</v>
      </c>
      <c s="34" t="s">
        <v>186</v>
      </c>
      <c s="34" t="s">
        <v>3740</v>
      </c>
      <c s="35" t="s">
        <v>5</v>
      </c>
      <c s="6" t="s">
        <v>3741</v>
      </c>
      <c s="36" t="s">
        <v>110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3737</v>
      </c>
    </row>
    <row r="142" spans="1:5" ht="12.75">
      <c r="A142" t="s">
        <v>58</v>
      </c>
      <c r="E142" s="39" t="s">
        <v>384</v>
      </c>
    </row>
    <row r="143" spans="1:16" ht="25.5">
      <c r="A143" t="s">
        <v>49</v>
      </c>
      <c s="34" t="s">
        <v>189</v>
      </c>
      <c s="34" t="s">
        <v>3742</v>
      </c>
      <c s="35" t="s">
        <v>5</v>
      </c>
      <c s="6" t="s">
        <v>3743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3744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384</v>
      </c>
    </row>
    <row r="147" spans="1:16" ht="25.5">
      <c r="A147" t="s">
        <v>49</v>
      </c>
      <c s="34" t="s">
        <v>192</v>
      </c>
      <c s="34" t="s">
        <v>3745</v>
      </c>
      <c s="35" t="s">
        <v>5</v>
      </c>
      <c s="6" t="s">
        <v>3746</v>
      </c>
      <c s="36" t="s">
        <v>110</v>
      </c>
      <c s="37">
        <v>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384</v>
      </c>
    </row>
    <row r="151" spans="1:16" ht="25.5">
      <c r="A151" t="s">
        <v>49</v>
      </c>
      <c s="34" t="s">
        <v>195</v>
      </c>
      <c s="34" t="s">
        <v>3747</v>
      </c>
      <c s="35" t="s">
        <v>5</v>
      </c>
      <c s="6" t="s">
        <v>3748</v>
      </c>
      <c s="36" t="s">
        <v>110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384</v>
      </c>
    </row>
    <row r="155" spans="1:13" ht="12.75">
      <c r="A155" t="s">
        <v>46</v>
      </c>
      <c r="C155" s="31" t="s">
        <v>3749</v>
      </c>
      <c r="E155" s="33" t="s">
        <v>3750</v>
      </c>
      <c r="J155" s="32">
        <f>0</f>
      </c>
      <c s="32">
        <f>0</f>
      </c>
      <c s="32">
        <f>0+L156+L160+L164+L168+L172+L176+L180</f>
      </c>
      <c s="32">
        <f>0+M156+M160+M164+M168+M172+M176+M180</f>
      </c>
    </row>
    <row r="156" spans="1:16" ht="25.5">
      <c r="A156" t="s">
        <v>49</v>
      </c>
      <c s="34" t="s">
        <v>200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178</v>
      </c>
    </row>
    <row r="159" spans="1:5" ht="12.75">
      <c r="A159" t="s">
        <v>58</v>
      </c>
      <c r="E159" s="39" t="s">
        <v>384</v>
      </c>
    </row>
    <row r="160" spans="1:16" ht="38.25">
      <c r="A160" t="s">
        <v>49</v>
      </c>
      <c s="34" t="s">
        <v>204</v>
      </c>
      <c s="34" t="s">
        <v>180</v>
      </c>
      <c s="35" t="s">
        <v>5</v>
      </c>
      <c s="6" t="s">
        <v>181</v>
      </c>
      <c s="36" t="s">
        <v>110</v>
      </c>
      <c s="37">
        <v>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3751</v>
      </c>
    </row>
    <row r="163" spans="1:5" ht="12.75">
      <c r="A163" t="s">
        <v>58</v>
      </c>
      <c r="E163" s="39" t="s">
        <v>384</v>
      </c>
    </row>
    <row r="164" spans="1:16" ht="25.5">
      <c r="A164" t="s">
        <v>49</v>
      </c>
      <c s="34" t="s">
        <v>207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178</v>
      </c>
    </row>
    <row r="167" spans="1:5" ht="12.75">
      <c r="A167" t="s">
        <v>58</v>
      </c>
      <c r="E167" s="39" t="s">
        <v>384</v>
      </c>
    </row>
    <row r="168" spans="1:16" ht="12.75">
      <c r="A168" t="s">
        <v>49</v>
      </c>
      <c s="34" t="s">
        <v>211</v>
      </c>
      <c s="34" t="s">
        <v>3752</v>
      </c>
      <c s="35" t="s">
        <v>5</v>
      </c>
      <c s="6" t="s">
        <v>3753</v>
      </c>
      <c s="36" t="s">
        <v>3055</v>
      </c>
      <c s="37">
        <v>24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3754</v>
      </c>
    </row>
    <row r="171" spans="1:5" ht="12.75">
      <c r="A171" t="s">
        <v>58</v>
      </c>
      <c r="E171" s="39" t="s">
        <v>384</v>
      </c>
    </row>
    <row r="172" spans="1:16" ht="12.75">
      <c r="A172" t="s">
        <v>49</v>
      </c>
      <c s="34" t="s">
        <v>215</v>
      </c>
      <c s="34" t="s">
        <v>3755</v>
      </c>
      <c s="35" t="s">
        <v>5</v>
      </c>
      <c s="6" t="s">
        <v>3756</v>
      </c>
      <c s="36" t="s">
        <v>3055</v>
      </c>
      <c s="37">
        <v>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25.5">
      <c r="A174" s="35" t="s">
        <v>56</v>
      </c>
      <c r="E174" s="40" t="s">
        <v>3757</v>
      </c>
    </row>
    <row r="175" spans="1:5" ht="12.75">
      <c r="A175" t="s">
        <v>58</v>
      </c>
      <c r="E175" s="39" t="s">
        <v>384</v>
      </c>
    </row>
    <row r="176" spans="1:16" ht="12.75">
      <c r="A176" t="s">
        <v>49</v>
      </c>
      <c s="34" t="s">
        <v>219</v>
      </c>
      <c s="34" t="s">
        <v>3758</v>
      </c>
      <c s="35" t="s">
        <v>5</v>
      </c>
      <c s="6" t="s">
        <v>3759</v>
      </c>
      <c s="36" t="s">
        <v>3055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182</v>
      </c>
    </row>
    <row r="179" spans="1:5" ht="12.75">
      <c r="A179" t="s">
        <v>58</v>
      </c>
      <c r="E179" s="39" t="s">
        <v>384</v>
      </c>
    </row>
    <row r="180" spans="1:16" ht="12.75">
      <c r="A180" t="s">
        <v>49</v>
      </c>
      <c s="34" t="s">
        <v>223</v>
      </c>
      <c s="34" t="s">
        <v>3760</v>
      </c>
      <c s="35" t="s">
        <v>5</v>
      </c>
      <c s="6" t="s">
        <v>3761</v>
      </c>
      <c s="36" t="s">
        <v>3055</v>
      </c>
      <c s="37">
        <v>24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3754</v>
      </c>
    </row>
    <row r="183" spans="1:5" ht="12.75">
      <c r="A183" t="s">
        <v>58</v>
      </c>
      <c r="E183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3762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3762</v>
      </c>
      <c r="E4" s="26" t="s">
        <v>3763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3766</v>
      </c>
      <c r="E8" s="30" t="s">
        <v>3765</v>
      </c>
      <c r="J8" s="29">
        <f>0+J9+J14+J19+J40+J45+J50+J67+J80+J125+J134+J203+J236+J269+J282</f>
      </c>
      <c s="29">
        <f>0+K9+K14+K19+K40+K45+K50+K67+K80+K125+K134+K203+K236+K269+K282</f>
      </c>
      <c s="29">
        <f>0+L9+L14+L19+L40+L45+L50+L67+L80+L125+L134+L203+L236+L269+L282</f>
      </c>
      <c s="29">
        <f>0+M9+M14+M19+M40+M45+M50+M67+M80+M125+M134+M203+M236+M269+M282</f>
      </c>
    </row>
    <row r="9" spans="1:13" ht="12.75">
      <c r="A9" t="s">
        <v>46</v>
      </c>
      <c r="C9" s="31" t="s">
        <v>247</v>
      </c>
      <c r="E9" s="33" t="s">
        <v>3767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85.6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3768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830</v>
      </c>
      <c s="35" t="s">
        <v>5</v>
      </c>
      <c s="6" t="s">
        <v>831</v>
      </c>
      <c s="36" t="s">
        <v>53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3769</v>
      </c>
    </row>
    <row r="18" spans="1:5" ht="12.75">
      <c r="A18" t="s">
        <v>58</v>
      </c>
      <c r="E18" s="39" t="s">
        <v>384</v>
      </c>
    </row>
    <row r="19" spans="1:13" ht="12.75">
      <c r="A19" t="s">
        <v>46</v>
      </c>
      <c r="C19" s="31" t="s">
        <v>111</v>
      </c>
      <c r="E19" s="33" t="s">
        <v>3770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3581</v>
      </c>
      <c s="35" t="s">
        <v>5</v>
      </c>
      <c s="6" t="s">
        <v>3582</v>
      </c>
      <c s="36" t="s">
        <v>53</v>
      </c>
      <c s="37">
        <v>4.4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3771</v>
      </c>
    </row>
    <row r="23" spans="1:5" ht="12.75">
      <c r="A23" t="s">
        <v>58</v>
      </c>
      <c r="E23" s="39" t="s">
        <v>384</v>
      </c>
    </row>
    <row r="24" spans="1:16" ht="12.75">
      <c r="A24" t="s">
        <v>49</v>
      </c>
      <c s="34" t="s">
        <v>66</v>
      </c>
      <c s="34" t="s">
        <v>3615</v>
      </c>
      <c s="35" t="s">
        <v>5</v>
      </c>
      <c s="6" t="s">
        <v>3616</v>
      </c>
      <c s="36" t="s">
        <v>61</v>
      </c>
      <c s="37">
        <v>88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384</v>
      </c>
    </row>
    <row r="28" spans="1:16" ht="12.75">
      <c r="A28" t="s">
        <v>49</v>
      </c>
      <c s="34" t="s">
        <v>70</v>
      </c>
      <c s="34" t="s">
        <v>3672</v>
      </c>
      <c s="35" t="s">
        <v>5</v>
      </c>
      <c s="6" t="s">
        <v>3673</v>
      </c>
      <c s="36" t="s">
        <v>53</v>
      </c>
      <c s="37">
        <v>28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3769</v>
      </c>
    </row>
    <row r="31" spans="1:5" ht="12.75">
      <c r="A31" t="s">
        <v>58</v>
      </c>
      <c r="E31" s="39" t="s">
        <v>384</v>
      </c>
    </row>
    <row r="32" spans="1:16" ht="12.75">
      <c r="A32" t="s">
        <v>49</v>
      </c>
      <c s="34" t="s">
        <v>74</v>
      </c>
      <c s="34" t="s">
        <v>3674</v>
      </c>
      <c s="35" t="s">
        <v>5</v>
      </c>
      <c s="6" t="s">
        <v>3675</v>
      </c>
      <c s="36" t="s">
        <v>53</v>
      </c>
      <c s="37">
        <v>378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3772</v>
      </c>
    </row>
    <row r="35" spans="1:5" ht="12.75">
      <c r="A35" t="s">
        <v>58</v>
      </c>
      <c r="E35" s="39" t="s">
        <v>384</v>
      </c>
    </row>
    <row r="36" spans="1:16" ht="12.75">
      <c r="A36" t="s">
        <v>49</v>
      </c>
      <c s="34" t="s">
        <v>85</v>
      </c>
      <c s="34" t="s">
        <v>3677</v>
      </c>
      <c s="35" t="s">
        <v>5</v>
      </c>
      <c s="6" t="s">
        <v>3678</v>
      </c>
      <c s="36" t="s">
        <v>61</v>
      </c>
      <c s="37">
        <v>155.6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384</v>
      </c>
    </row>
    <row r="40" spans="1:13" ht="12.75">
      <c r="A40" t="s">
        <v>46</v>
      </c>
      <c r="C40" s="31" t="s">
        <v>126</v>
      </c>
      <c r="E40" s="33" t="s">
        <v>3773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105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3774</v>
      </c>
    </row>
    <row r="44" spans="1:5" ht="12.75">
      <c r="A44" t="s">
        <v>58</v>
      </c>
      <c r="E44" s="39" t="s">
        <v>384</v>
      </c>
    </row>
    <row r="45" spans="1:13" ht="12.75">
      <c r="A45" t="s">
        <v>46</v>
      </c>
      <c r="C45" s="31" t="s">
        <v>27</v>
      </c>
      <c r="E45" s="33" t="s">
        <v>3775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1993</v>
      </c>
      <c s="35" t="s">
        <v>5</v>
      </c>
      <c s="6" t="s">
        <v>1994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3776</v>
      </c>
    </row>
    <row r="49" spans="1:5" ht="12.75">
      <c r="A49" t="s">
        <v>58</v>
      </c>
      <c r="E49" s="39" t="s">
        <v>384</v>
      </c>
    </row>
    <row r="50" spans="1:13" ht="12.75">
      <c r="A50" t="s">
        <v>46</v>
      </c>
      <c r="C50" s="31" t="s">
        <v>47</v>
      </c>
      <c r="E50" s="33" t="s">
        <v>3777</v>
      </c>
      <c r="J50" s="32">
        <f>0</f>
      </c>
      <c s="32">
        <f>0</f>
      </c>
      <c s="32">
        <f>0+L51+L55+L59+L63</f>
      </c>
      <c s="32">
        <f>0+M51+M55+M59+M63</f>
      </c>
    </row>
    <row r="51" spans="1:16" ht="25.5">
      <c r="A51" t="s">
        <v>49</v>
      </c>
      <c s="34" t="s">
        <v>100</v>
      </c>
      <c s="34" t="s">
        <v>3778</v>
      </c>
      <c s="35" t="s">
        <v>5</v>
      </c>
      <c s="6" t="s">
        <v>3779</v>
      </c>
      <c s="36" t="s">
        <v>110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384</v>
      </c>
    </row>
    <row r="55" spans="1:16" ht="12.75">
      <c r="A55" t="s">
        <v>49</v>
      </c>
      <c s="34" t="s">
        <v>104</v>
      </c>
      <c s="34" t="s">
        <v>3681</v>
      </c>
      <c s="35" t="s">
        <v>5</v>
      </c>
      <c s="6" t="s">
        <v>474</v>
      </c>
      <c s="36" t="s">
        <v>88</v>
      </c>
      <c s="37">
        <v>730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3780</v>
      </c>
    </row>
    <row r="58" spans="1:5" ht="12.75">
      <c r="A58" t="s">
        <v>58</v>
      </c>
      <c r="E58" s="39" t="s">
        <v>384</v>
      </c>
    </row>
    <row r="59" spans="1:16" ht="12.75">
      <c r="A59" t="s">
        <v>49</v>
      </c>
      <c s="34" t="s">
        <v>107</v>
      </c>
      <c s="34" t="s">
        <v>469</v>
      </c>
      <c s="35" t="s">
        <v>5</v>
      </c>
      <c s="6" t="s">
        <v>470</v>
      </c>
      <c s="36" t="s">
        <v>88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3781</v>
      </c>
    </row>
    <row r="62" spans="1:5" ht="12.75">
      <c r="A62" t="s">
        <v>58</v>
      </c>
      <c r="E62" s="39" t="s">
        <v>384</v>
      </c>
    </row>
    <row r="63" spans="1:16" ht="12.75">
      <c r="A63" t="s">
        <v>49</v>
      </c>
      <c s="34" t="s">
        <v>111</v>
      </c>
      <c s="34" t="s">
        <v>3686</v>
      </c>
      <c s="35" t="s">
        <v>5</v>
      </c>
      <c s="6" t="s">
        <v>3687</v>
      </c>
      <c s="36" t="s">
        <v>88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3782</v>
      </c>
    </row>
    <row r="66" spans="1:5" ht="12.75">
      <c r="A66" t="s">
        <v>58</v>
      </c>
      <c r="E66" s="39" t="s">
        <v>384</v>
      </c>
    </row>
    <row r="67" spans="1:13" ht="12.75">
      <c r="A67" t="s">
        <v>46</v>
      </c>
      <c r="C67" s="31" t="s">
        <v>3428</v>
      </c>
      <c r="E67" s="33" t="s">
        <v>3698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49</v>
      </c>
      <c s="34" t="s">
        <v>115</v>
      </c>
      <c s="34" t="s">
        <v>105</v>
      </c>
      <c s="35" t="s">
        <v>5</v>
      </c>
      <c s="6" t="s">
        <v>106</v>
      </c>
      <c s="36" t="s">
        <v>88</v>
      </c>
      <c s="37">
        <v>120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3783</v>
      </c>
    </row>
    <row r="71" spans="1:5" ht="12.75">
      <c r="A71" t="s">
        <v>58</v>
      </c>
      <c r="E71" s="39" t="s">
        <v>384</v>
      </c>
    </row>
    <row r="72" spans="1:16" ht="12.75">
      <c r="A72" t="s">
        <v>49</v>
      </c>
      <c s="34" t="s">
        <v>119</v>
      </c>
      <c s="34" t="s">
        <v>108</v>
      </c>
      <c s="35" t="s">
        <v>5</v>
      </c>
      <c s="6" t="s">
        <v>109</v>
      </c>
      <c s="36" t="s">
        <v>110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58</v>
      </c>
      <c r="E75" s="39" t="s">
        <v>384</v>
      </c>
    </row>
    <row r="76" spans="1:16" ht="12.75">
      <c r="A76" t="s">
        <v>49</v>
      </c>
      <c s="34" t="s">
        <v>123</v>
      </c>
      <c s="34" t="s">
        <v>116</v>
      </c>
      <c s="35" t="s">
        <v>5</v>
      </c>
      <c s="6" t="s">
        <v>117</v>
      </c>
      <c s="36" t="s">
        <v>110</v>
      </c>
      <c s="37">
        <v>20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384</v>
      </c>
    </row>
    <row r="80" spans="1:13" ht="12.75">
      <c r="A80" t="s">
        <v>46</v>
      </c>
      <c r="C80" s="31" t="s">
        <v>3700</v>
      </c>
      <c r="E80" s="33" t="s">
        <v>3701</v>
      </c>
      <c r="J80" s="32">
        <f>0</f>
      </c>
      <c s="32">
        <f>0</f>
      </c>
      <c s="32">
        <f>0+L81+L85+L89+L93+L97+L101+L105+L109+L113+L117+L121</f>
      </c>
      <c s="32">
        <f>0+M81+M85+M89+M93+M97+M101+M105+M109+M113+M117+M121</f>
      </c>
    </row>
    <row r="81" spans="1:16" ht="12.75">
      <c r="A81" t="s">
        <v>49</v>
      </c>
      <c s="34" t="s">
        <v>126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3784</v>
      </c>
    </row>
    <row r="84" spans="1:5" ht="12.75">
      <c r="A84" t="s">
        <v>58</v>
      </c>
      <c r="E84" s="39" t="s">
        <v>384</v>
      </c>
    </row>
    <row r="85" spans="1:16" ht="12.75">
      <c r="A85" t="s">
        <v>49</v>
      </c>
      <c s="34" t="s">
        <v>129</v>
      </c>
      <c s="34" t="s">
        <v>137</v>
      </c>
      <c s="35" t="s">
        <v>5</v>
      </c>
      <c s="6" t="s">
        <v>138</v>
      </c>
      <c s="36" t="s">
        <v>88</v>
      </c>
      <c s="37">
        <v>100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3782</v>
      </c>
    </row>
    <row r="88" spans="1:5" ht="12.75">
      <c r="A88" t="s">
        <v>58</v>
      </c>
      <c r="E88" s="39" t="s">
        <v>384</v>
      </c>
    </row>
    <row r="89" spans="1:16" ht="12.75">
      <c r="A89" t="s">
        <v>49</v>
      </c>
      <c s="34" t="s">
        <v>133</v>
      </c>
      <c s="34" t="s">
        <v>3785</v>
      </c>
      <c s="35" t="s">
        <v>5</v>
      </c>
      <c s="6" t="s">
        <v>3786</v>
      </c>
      <c s="36" t="s">
        <v>88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3787</v>
      </c>
    </row>
    <row r="92" spans="1:5" ht="12.75">
      <c r="A92" t="s">
        <v>58</v>
      </c>
      <c r="E92" s="39" t="s">
        <v>384</v>
      </c>
    </row>
    <row r="93" spans="1:16" ht="12.75">
      <c r="A93" t="s">
        <v>49</v>
      </c>
      <c s="34" t="s">
        <v>136</v>
      </c>
      <c s="34" t="s">
        <v>3788</v>
      </c>
      <c s="35" t="s">
        <v>50</v>
      </c>
      <c s="6" t="s">
        <v>3789</v>
      </c>
      <c s="36" t="s">
        <v>88</v>
      </c>
      <c s="37">
        <v>20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3787</v>
      </c>
    </row>
    <row r="96" spans="1:5" ht="12.75">
      <c r="A96" t="s">
        <v>58</v>
      </c>
      <c r="E96" s="39" t="s">
        <v>384</v>
      </c>
    </row>
    <row r="97" spans="1:16" ht="12.75">
      <c r="A97" t="s">
        <v>49</v>
      </c>
      <c s="34" t="s">
        <v>140</v>
      </c>
      <c s="34" t="s">
        <v>3790</v>
      </c>
      <c s="35" t="s">
        <v>5</v>
      </c>
      <c s="6" t="s">
        <v>3791</v>
      </c>
      <c s="36" t="s">
        <v>88</v>
      </c>
      <c s="37">
        <v>630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3792</v>
      </c>
    </row>
    <row r="100" spans="1:5" ht="12.75">
      <c r="A100" t="s">
        <v>58</v>
      </c>
      <c r="E100" s="39" t="s">
        <v>384</v>
      </c>
    </row>
    <row r="101" spans="1:16" ht="25.5">
      <c r="A101" t="s">
        <v>49</v>
      </c>
      <c s="34" t="s">
        <v>144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384</v>
      </c>
    </row>
    <row r="105" spans="1:16" ht="25.5">
      <c r="A105" t="s">
        <v>49</v>
      </c>
      <c s="34" t="s">
        <v>148</v>
      </c>
      <c s="34" t="s">
        <v>164</v>
      </c>
      <c s="35" t="s">
        <v>5</v>
      </c>
      <c s="6" t="s">
        <v>165</v>
      </c>
      <c s="36" t="s">
        <v>110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3793</v>
      </c>
    </row>
    <row r="108" spans="1:5" ht="12.75">
      <c r="A108" t="s">
        <v>58</v>
      </c>
      <c r="E108" s="39" t="s">
        <v>384</v>
      </c>
    </row>
    <row r="109" spans="1:16" ht="25.5">
      <c r="A109" t="s">
        <v>49</v>
      </c>
      <c s="34" t="s">
        <v>152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3718</v>
      </c>
    </row>
    <row r="112" spans="1:5" ht="12.75">
      <c r="A112" t="s">
        <v>58</v>
      </c>
      <c r="E112" s="39" t="s">
        <v>384</v>
      </c>
    </row>
    <row r="113" spans="1:16" ht="25.5">
      <c r="A113" t="s">
        <v>49</v>
      </c>
      <c s="34" t="s">
        <v>156</v>
      </c>
      <c s="34" t="s">
        <v>3794</v>
      </c>
      <c s="35" t="s">
        <v>5</v>
      </c>
      <c s="6" t="s">
        <v>3795</v>
      </c>
      <c s="36" t="s">
        <v>110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384</v>
      </c>
    </row>
    <row r="117" spans="1:16" ht="12.75">
      <c r="A117" t="s">
        <v>49</v>
      </c>
      <c s="34" t="s">
        <v>159</v>
      </c>
      <c s="34" t="s">
        <v>3796</v>
      </c>
      <c s="35" t="s">
        <v>5</v>
      </c>
      <c s="6" t="s">
        <v>3797</v>
      </c>
      <c s="36" t="s">
        <v>88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3781</v>
      </c>
    </row>
    <row r="120" spans="1:5" ht="12.75">
      <c r="A120" t="s">
        <v>58</v>
      </c>
      <c r="E120" s="39" t="s">
        <v>384</v>
      </c>
    </row>
    <row r="121" spans="1:16" ht="12.75">
      <c r="A121" t="s">
        <v>49</v>
      </c>
      <c s="34" t="s">
        <v>163</v>
      </c>
      <c s="34" t="s">
        <v>3798</v>
      </c>
      <c s="35" t="s">
        <v>5</v>
      </c>
      <c s="6" t="s">
        <v>3799</v>
      </c>
      <c s="36" t="s">
        <v>110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2.75">
      <c r="A124" t="s">
        <v>58</v>
      </c>
      <c r="E124" s="39" t="s">
        <v>384</v>
      </c>
    </row>
    <row r="125" spans="1:13" ht="12.75">
      <c r="A125" t="s">
        <v>46</v>
      </c>
      <c r="C125" s="31" t="s">
        <v>3800</v>
      </c>
      <c r="E125" s="33" t="s">
        <v>3801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49</v>
      </c>
      <c s="34" t="s">
        <v>167</v>
      </c>
      <c s="34" t="s">
        <v>3802</v>
      </c>
      <c s="35" t="s">
        <v>5</v>
      </c>
      <c s="6" t="s">
        <v>3803</v>
      </c>
      <c s="36" t="s">
        <v>88</v>
      </c>
      <c s="37">
        <v>130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3804</v>
      </c>
    </row>
    <row r="129" spans="1:5" ht="12.75">
      <c r="A129" t="s">
        <v>58</v>
      </c>
      <c r="E129" s="39" t="s">
        <v>384</v>
      </c>
    </row>
    <row r="130" spans="1:16" ht="12.75">
      <c r="A130" t="s">
        <v>49</v>
      </c>
      <c s="34" t="s">
        <v>171</v>
      </c>
      <c s="34" t="s">
        <v>3805</v>
      </c>
      <c s="35" t="s">
        <v>5</v>
      </c>
      <c s="6" t="s">
        <v>3806</v>
      </c>
      <c s="36" t="s">
        <v>3807</v>
      </c>
      <c s="37">
        <v>1.02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384</v>
      </c>
    </row>
    <row r="134" spans="1:13" ht="12.75">
      <c r="A134" t="s">
        <v>46</v>
      </c>
      <c r="C134" s="31" t="s">
        <v>3724</v>
      </c>
      <c r="E134" s="33" t="s">
        <v>3808</v>
      </c>
      <c r="J134" s="32">
        <f>0</f>
      </c>
      <c s="32">
        <f>0</f>
      </c>
      <c s="32">
        <f>0+L135+L139+L143+L147+L151+L155+L159+L163+L167+L171+L175+L179+L183+L187+L191+L195+L199</f>
      </c>
      <c s="32">
        <f>0+M135+M139+M143+M147+M151+M155+M159+M163+M167+M171+M175+M179+M183+M187+M191+M195+M199</f>
      </c>
    </row>
    <row r="135" spans="1:16" ht="12.75">
      <c r="A135" t="s">
        <v>49</v>
      </c>
      <c s="34" t="s">
        <v>175</v>
      </c>
      <c s="34" t="s">
        <v>3809</v>
      </c>
      <c s="35" t="s">
        <v>5</v>
      </c>
      <c s="6" t="s">
        <v>3810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384</v>
      </c>
    </row>
    <row r="139" spans="1:16" ht="12.75">
      <c r="A139" t="s">
        <v>49</v>
      </c>
      <c s="34" t="s">
        <v>179</v>
      </c>
      <c s="34" t="s">
        <v>3811</v>
      </c>
      <c s="35" t="s">
        <v>5</v>
      </c>
      <c s="6" t="s">
        <v>3812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384</v>
      </c>
    </row>
    <row r="143" spans="1:16" ht="12.75">
      <c r="A143" t="s">
        <v>49</v>
      </c>
      <c s="34" t="s">
        <v>183</v>
      </c>
      <c s="34" t="s">
        <v>3813</v>
      </c>
      <c s="35" t="s">
        <v>5</v>
      </c>
      <c s="6" t="s">
        <v>3814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384</v>
      </c>
    </row>
    <row r="147" spans="1:16" ht="12.75">
      <c r="A147" t="s">
        <v>49</v>
      </c>
      <c s="34" t="s">
        <v>186</v>
      </c>
      <c s="34" t="s">
        <v>3815</v>
      </c>
      <c s="35" t="s">
        <v>5</v>
      </c>
      <c s="6" t="s">
        <v>3816</v>
      </c>
      <c s="36" t="s">
        <v>110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384</v>
      </c>
    </row>
    <row r="151" spans="1:16" ht="12.75">
      <c r="A151" t="s">
        <v>49</v>
      </c>
      <c s="34" t="s">
        <v>189</v>
      </c>
      <c s="34" t="s">
        <v>3817</v>
      </c>
      <c s="35" t="s">
        <v>5</v>
      </c>
      <c s="6" t="s">
        <v>3818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384</v>
      </c>
    </row>
    <row r="155" spans="1:16" ht="25.5">
      <c r="A155" t="s">
        <v>49</v>
      </c>
      <c s="34" t="s">
        <v>192</v>
      </c>
      <c s="34" t="s">
        <v>3819</v>
      </c>
      <c s="35" t="s">
        <v>5</v>
      </c>
      <c s="6" t="s">
        <v>3820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384</v>
      </c>
    </row>
    <row r="159" spans="1:16" ht="12.75">
      <c r="A159" t="s">
        <v>49</v>
      </c>
      <c s="34" t="s">
        <v>195</v>
      </c>
      <c s="34" t="s">
        <v>3821</v>
      </c>
      <c s="35" t="s">
        <v>5</v>
      </c>
      <c s="6" t="s">
        <v>3822</v>
      </c>
      <c s="36" t="s">
        <v>110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384</v>
      </c>
    </row>
    <row r="163" spans="1:16" ht="25.5">
      <c r="A163" t="s">
        <v>49</v>
      </c>
      <c s="34" t="s">
        <v>200</v>
      </c>
      <c s="34" t="s">
        <v>3823</v>
      </c>
      <c s="35" t="s">
        <v>5</v>
      </c>
      <c s="6" t="s">
        <v>3824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384</v>
      </c>
    </row>
    <row r="167" spans="1:16" ht="25.5">
      <c r="A167" t="s">
        <v>49</v>
      </c>
      <c s="34" t="s">
        <v>204</v>
      </c>
      <c s="34" t="s">
        <v>3825</v>
      </c>
      <c s="35" t="s">
        <v>5</v>
      </c>
      <c s="6" t="s">
        <v>3826</v>
      </c>
      <c s="36" t="s">
        <v>110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384</v>
      </c>
    </row>
    <row r="171" spans="1:16" ht="25.5">
      <c r="A171" t="s">
        <v>49</v>
      </c>
      <c s="34" t="s">
        <v>207</v>
      </c>
      <c s="34" t="s">
        <v>3827</v>
      </c>
      <c s="35" t="s">
        <v>5</v>
      </c>
      <c s="6" t="s">
        <v>3828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384</v>
      </c>
    </row>
    <row r="175" spans="1:16" ht="25.5">
      <c r="A175" t="s">
        <v>49</v>
      </c>
      <c s="34" t="s">
        <v>211</v>
      </c>
      <c s="34" t="s">
        <v>3829</v>
      </c>
      <c s="35" t="s">
        <v>5</v>
      </c>
      <c s="6" t="s">
        <v>3830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384</v>
      </c>
    </row>
    <row r="179" spans="1:16" ht="38.25">
      <c r="A179" t="s">
        <v>49</v>
      </c>
      <c s="34" t="s">
        <v>215</v>
      </c>
      <c s="34" t="s">
        <v>3831</v>
      </c>
      <c s="35" t="s">
        <v>5</v>
      </c>
      <c s="6" t="s">
        <v>3832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384</v>
      </c>
    </row>
    <row r="183" spans="1:16" ht="25.5">
      <c r="A183" t="s">
        <v>49</v>
      </c>
      <c s="34" t="s">
        <v>223</v>
      </c>
      <c s="34" t="s">
        <v>3833</v>
      </c>
      <c s="35" t="s">
        <v>5</v>
      </c>
      <c s="6" t="s">
        <v>3834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384</v>
      </c>
    </row>
    <row r="187" spans="1:16" ht="25.5">
      <c r="A187" t="s">
        <v>49</v>
      </c>
      <c s="34" t="s">
        <v>227</v>
      </c>
      <c s="34" t="s">
        <v>3835</v>
      </c>
      <c s="35" t="s">
        <v>5</v>
      </c>
      <c s="6" t="s">
        <v>3836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384</v>
      </c>
    </row>
    <row r="191" spans="1:16" ht="25.5">
      <c r="A191" t="s">
        <v>49</v>
      </c>
      <c s="34" t="s">
        <v>230</v>
      </c>
      <c s="34" t="s">
        <v>3837</v>
      </c>
      <c s="35" t="s">
        <v>5</v>
      </c>
      <c s="6" t="s">
        <v>3838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384</v>
      </c>
    </row>
    <row r="195" spans="1:16" ht="25.5">
      <c r="A195" t="s">
        <v>49</v>
      </c>
      <c s="34" t="s">
        <v>233</v>
      </c>
      <c s="34" t="s">
        <v>3839</v>
      </c>
      <c s="35" t="s">
        <v>50</v>
      </c>
      <c s="6" t="s">
        <v>3840</v>
      </c>
      <c s="36" t="s">
        <v>110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384</v>
      </c>
    </row>
    <row r="199" spans="1:16" ht="25.5">
      <c r="A199" t="s">
        <v>49</v>
      </c>
      <c s="34" t="s">
        <v>490</v>
      </c>
      <c s="34" t="s">
        <v>3841</v>
      </c>
      <c s="35" t="s">
        <v>50</v>
      </c>
      <c s="6" t="s">
        <v>3842</v>
      </c>
      <c s="36" t="s">
        <v>110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3" ht="12.75">
      <c r="A203" t="s">
        <v>46</v>
      </c>
      <c r="C203" s="31" t="s">
        <v>3843</v>
      </c>
      <c r="E203" s="33" t="s">
        <v>3844</v>
      </c>
      <c r="J203" s="32">
        <f>0</f>
      </c>
      <c s="32">
        <f>0</f>
      </c>
      <c s="32">
        <f>0+L204+L208+L212+L216+L220+L224+L228+L232</f>
      </c>
      <c s="32">
        <f>0+M204+M208+M212+M216+M220+M224+M228+M232</f>
      </c>
    </row>
    <row r="204" spans="1:16" ht="12.75">
      <c r="A204" t="s">
        <v>49</v>
      </c>
      <c s="34" t="s">
        <v>494</v>
      </c>
      <c s="34" t="s">
        <v>3845</v>
      </c>
      <c s="35" t="s">
        <v>5</v>
      </c>
      <c s="6" t="s">
        <v>3846</v>
      </c>
      <c s="36" t="s">
        <v>110</v>
      </c>
      <c s="37">
        <v>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384</v>
      </c>
    </row>
    <row r="208" spans="1:16" ht="12.75">
      <c r="A208" t="s">
        <v>49</v>
      </c>
      <c s="34" t="s">
        <v>497</v>
      </c>
      <c s="34" t="s">
        <v>3847</v>
      </c>
      <c s="35" t="s">
        <v>5</v>
      </c>
      <c s="6" t="s">
        <v>3848</v>
      </c>
      <c s="36" t="s">
        <v>110</v>
      </c>
      <c s="37">
        <v>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384</v>
      </c>
    </row>
    <row r="212" spans="1:16" ht="12.75">
      <c r="A212" t="s">
        <v>49</v>
      </c>
      <c s="34" t="s">
        <v>502</v>
      </c>
      <c s="34" t="s">
        <v>3849</v>
      </c>
      <c s="35" t="s">
        <v>5</v>
      </c>
      <c s="6" t="s">
        <v>3850</v>
      </c>
      <c s="36" t="s">
        <v>110</v>
      </c>
      <c s="37">
        <v>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384</v>
      </c>
    </row>
    <row r="216" spans="1:16" ht="12.75">
      <c r="A216" t="s">
        <v>49</v>
      </c>
      <c s="34" t="s">
        <v>279</v>
      </c>
      <c s="34" t="s">
        <v>3851</v>
      </c>
      <c s="35" t="s">
        <v>5</v>
      </c>
      <c s="6" t="s">
        <v>3852</v>
      </c>
      <c s="36" t="s">
        <v>110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384</v>
      </c>
    </row>
    <row r="220" spans="1:16" ht="12.75">
      <c r="A220" t="s">
        <v>49</v>
      </c>
      <c s="34" t="s">
        <v>291</v>
      </c>
      <c s="34" t="s">
        <v>3853</v>
      </c>
      <c s="35" t="s">
        <v>5</v>
      </c>
      <c s="6" t="s">
        <v>3854</v>
      </c>
      <c s="36" t="s">
        <v>110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384</v>
      </c>
    </row>
    <row r="224" spans="1:16" ht="12.75">
      <c r="A224" t="s">
        <v>49</v>
      </c>
      <c s="34" t="s">
        <v>506</v>
      </c>
      <c s="34" t="s">
        <v>3855</v>
      </c>
      <c s="35" t="s">
        <v>5</v>
      </c>
      <c s="6" t="s">
        <v>3856</v>
      </c>
      <c s="36" t="s">
        <v>110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384</v>
      </c>
    </row>
    <row r="228" spans="1:16" ht="12.75">
      <c r="A228" t="s">
        <v>49</v>
      </c>
      <c s="34" t="s">
        <v>303</v>
      </c>
      <c s="34" t="s">
        <v>3857</v>
      </c>
      <c s="35" t="s">
        <v>5</v>
      </c>
      <c s="6" t="s">
        <v>3858</v>
      </c>
      <c s="36" t="s">
        <v>110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384</v>
      </c>
    </row>
    <row r="232" spans="1:16" ht="12.75">
      <c r="A232" t="s">
        <v>49</v>
      </c>
      <c s="34" t="s">
        <v>511</v>
      </c>
      <c s="34" t="s">
        <v>3859</v>
      </c>
      <c s="35" t="s">
        <v>5</v>
      </c>
      <c s="6" t="s">
        <v>3806</v>
      </c>
      <c s="36" t="s">
        <v>3860</v>
      </c>
      <c s="37">
        <v>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384</v>
      </c>
    </row>
    <row r="236" spans="1:13" ht="12.75">
      <c r="A236" t="s">
        <v>46</v>
      </c>
      <c r="C236" s="31" t="s">
        <v>3749</v>
      </c>
      <c r="E236" s="33" t="s">
        <v>3750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25.5">
      <c r="A237" t="s">
        <v>49</v>
      </c>
      <c s="34" t="s">
        <v>515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5</v>
      </c>
    </row>
    <row r="240" spans="1:5" ht="12.75">
      <c r="A240" t="s">
        <v>58</v>
      </c>
      <c r="E240" s="39" t="s">
        <v>384</v>
      </c>
    </row>
    <row r="241" spans="1:16" ht="38.25">
      <c r="A241" t="s">
        <v>49</v>
      </c>
      <c s="34" t="s">
        <v>718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384</v>
      </c>
    </row>
    <row r="245" spans="1:16" ht="25.5">
      <c r="A245" t="s">
        <v>49</v>
      </c>
      <c s="34" t="s">
        <v>751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5</v>
      </c>
    </row>
    <row r="248" spans="1:5" ht="12.75">
      <c r="A248" t="s">
        <v>58</v>
      </c>
      <c r="E248" s="39" t="s">
        <v>384</v>
      </c>
    </row>
    <row r="249" spans="1:16" ht="12.75">
      <c r="A249" t="s">
        <v>49</v>
      </c>
      <c s="34" t="s">
        <v>755</v>
      </c>
      <c s="34" t="s">
        <v>3861</v>
      </c>
      <c s="35" t="s">
        <v>5</v>
      </c>
      <c s="6" t="s">
        <v>3862</v>
      </c>
      <c s="36" t="s">
        <v>110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384</v>
      </c>
    </row>
    <row r="253" spans="1:16" ht="12.75">
      <c r="A253" t="s">
        <v>49</v>
      </c>
      <c s="34" t="s">
        <v>759</v>
      </c>
      <c s="34" t="s">
        <v>3752</v>
      </c>
      <c s="35" t="s">
        <v>5</v>
      </c>
      <c s="6" t="s">
        <v>3753</v>
      </c>
      <c s="36" t="s">
        <v>3055</v>
      </c>
      <c s="37">
        <v>16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384</v>
      </c>
    </row>
    <row r="257" spans="1:16" ht="12.75">
      <c r="A257" t="s">
        <v>49</v>
      </c>
      <c s="34" t="s">
        <v>763</v>
      </c>
      <c s="34" t="s">
        <v>3755</v>
      </c>
      <c s="35" t="s">
        <v>5</v>
      </c>
      <c s="6" t="s">
        <v>3756</v>
      </c>
      <c s="36" t="s">
        <v>3055</v>
      </c>
      <c s="37">
        <v>16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384</v>
      </c>
    </row>
    <row r="261" spans="1:16" ht="12.75">
      <c r="A261" t="s">
        <v>49</v>
      </c>
      <c s="34" t="s">
        <v>769</v>
      </c>
      <c s="34" t="s">
        <v>3758</v>
      </c>
      <c s="35" t="s">
        <v>5</v>
      </c>
      <c s="6" t="s">
        <v>3759</v>
      </c>
      <c s="36" t="s">
        <v>3055</v>
      </c>
      <c s="37">
        <v>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2.75">
      <c r="A264" t="s">
        <v>58</v>
      </c>
      <c r="E264" s="39" t="s">
        <v>384</v>
      </c>
    </row>
    <row r="265" spans="1:16" ht="12.75">
      <c r="A265" t="s">
        <v>49</v>
      </c>
      <c s="34" t="s">
        <v>774</v>
      </c>
      <c s="34" t="s">
        <v>3760</v>
      </c>
      <c s="35" t="s">
        <v>5</v>
      </c>
      <c s="6" t="s">
        <v>3761</v>
      </c>
      <c s="36" t="s">
        <v>3055</v>
      </c>
      <c s="37">
        <v>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384</v>
      </c>
    </row>
    <row r="269" spans="1:13" ht="12.75">
      <c r="A269" t="s">
        <v>46</v>
      </c>
      <c r="C269" s="31" t="s">
        <v>3863</v>
      </c>
      <c r="E269" s="33" t="s">
        <v>3864</v>
      </c>
      <c r="J269" s="32">
        <f>0</f>
      </c>
      <c s="32">
        <f>0</f>
      </c>
      <c s="32">
        <f>0+L270+L274+L278</f>
      </c>
      <c s="32">
        <f>0+M270+M274+M278</f>
      </c>
    </row>
    <row r="270" spans="1:16" ht="12.75">
      <c r="A270" t="s">
        <v>49</v>
      </c>
      <c s="34" t="s">
        <v>780</v>
      </c>
      <c s="34" t="s">
        <v>3865</v>
      </c>
      <c s="35" t="s">
        <v>5</v>
      </c>
      <c s="6" t="s">
        <v>3866</v>
      </c>
      <c s="36" t="s">
        <v>110</v>
      </c>
      <c s="37">
        <v>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384</v>
      </c>
    </row>
    <row r="274" spans="1:16" ht="12.75">
      <c r="A274" t="s">
        <v>49</v>
      </c>
      <c s="34" t="s">
        <v>785</v>
      </c>
      <c s="34" t="s">
        <v>3867</v>
      </c>
      <c s="35" t="s">
        <v>5</v>
      </c>
      <c s="6" t="s">
        <v>3868</v>
      </c>
      <c s="36" t="s">
        <v>110</v>
      </c>
      <c s="37">
        <v>30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384</v>
      </c>
    </row>
    <row r="278" spans="1:16" ht="12.75">
      <c r="A278" t="s">
        <v>49</v>
      </c>
      <c s="34" t="s">
        <v>789</v>
      </c>
      <c s="34" t="s">
        <v>3869</v>
      </c>
      <c s="35" t="s">
        <v>5</v>
      </c>
      <c s="6" t="s">
        <v>3870</v>
      </c>
      <c s="36" t="s">
        <v>110</v>
      </c>
      <c s="37">
        <v>5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79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3871</v>
      </c>
    </row>
    <row r="282" spans="1:13" ht="12.75">
      <c r="A282" t="s">
        <v>46</v>
      </c>
      <c r="C282" s="31" t="s">
        <v>793</v>
      </c>
      <c r="E282" s="33" t="s">
        <v>3872</v>
      </c>
      <c r="J282" s="32">
        <f>0</f>
      </c>
      <c s="32">
        <f>0</f>
      </c>
      <c s="32">
        <f>0+L283+L287+L291</f>
      </c>
      <c s="32">
        <f>0+M283+M287+M291</f>
      </c>
    </row>
    <row r="283" spans="1:16" ht="12.75">
      <c r="A283" t="s">
        <v>49</v>
      </c>
      <c s="34" t="s">
        <v>795</v>
      </c>
      <c s="34" t="s">
        <v>3873</v>
      </c>
      <c s="35" t="s">
        <v>5</v>
      </c>
      <c s="6" t="s">
        <v>3874</v>
      </c>
      <c s="36" t="s">
        <v>53</v>
      </c>
      <c s="37">
        <v>2.4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25.5">
      <c r="A285" s="35" t="s">
        <v>56</v>
      </c>
      <c r="E285" s="40" t="s">
        <v>3875</v>
      </c>
    </row>
    <row r="286" spans="1:5" ht="12.75">
      <c r="A286" t="s">
        <v>58</v>
      </c>
      <c r="E286" s="39" t="s">
        <v>384</v>
      </c>
    </row>
    <row r="287" spans="1:16" ht="12.75">
      <c r="A287" t="s">
        <v>49</v>
      </c>
      <c s="34" t="s">
        <v>972</v>
      </c>
      <c s="34" t="s">
        <v>3876</v>
      </c>
      <c s="35" t="s">
        <v>5</v>
      </c>
      <c s="6" t="s">
        <v>3877</v>
      </c>
      <c s="36" t="s">
        <v>88</v>
      </c>
      <c s="37">
        <v>120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25.5">
      <c r="A289" s="35" t="s">
        <v>56</v>
      </c>
      <c r="E289" s="40" t="s">
        <v>3783</v>
      </c>
    </row>
    <row r="290" spans="1:5" ht="12.75">
      <c r="A290" t="s">
        <v>58</v>
      </c>
      <c r="E290" s="39" t="s">
        <v>384</v>
      </c>
    </row>
    <row r="291" spans="1:16" ht="12.75">
      <c r="A291" t="s">
        <v>49</v>
      </c>
      <c s="34" t="s">
        <v>974</v>
      </c>
      <c s="34" t="s">
        <v>3878</v>
      </c>
      <c s="35" t="s">
        <v>5</v>
      </c>
      <c s="6" t="s">
        <v>3879</v>
      </c>
      <c s="36" t="s">
        <v>53</v>
      </c>
      <c s="37">
        <v>0.4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25.5">
      <c r="A293" s="35" t="s">
        <v>56</v>
      </c>
      <c r="E293" s="40" t="s">
        <v>3880</v>
      </c>
    </row>
    <row r="294" spans="1:5" ht="12.75">
      <c r="A294" t="s">
        <v>58</v>
      </c>
      <c r="E294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T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3762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3762</v>
      </c>
      <c r="E4" s="26" t="s">
        <v>3763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COUNTIFS(L8:L264,"=0",A8:A264,"P")+COUNTIFS(L8:L264,"",A8:A264,"P")+SUM(Q8:Q264)</f>
      </c>
    </row>
    <row r="8" spans="1:13" ht="12.75">
      <c r="A8" t="s">
        <v>44</v>
      </c>
      <c r="C8" s="28" t="s">
        <v>3883</v>
      </c>
      <c r="E8" s="30" t="s">
        <v>3882</v>
      </c>
      <c r="J8" s="29">
        <f>0+J9+J14+J19+J40+J45+J50+J55+J72+J85+J130+J139+J192+J213+J246+J259</f>
      </c>
      <c s="29">
        <f>0+K9+K14+K19+K40+K45+K50+K55+K72+K85+K130+K139+K192+K213+K246+K259</f>
      </c>
      <c s="29">
        <f>0+L9+L14+L19+L40+L45+L50+L55+L72+L85+L130+L139+L192+L213+L246+L259</f>
      </c>
      <c s="29">
        <f>0+M9+M14+M19+M40+M45+M50+M55+M72+M85+M130+M139+M192+M213+M246+M259</f>
      </c>
    </row>
    <row r="9" spans="1:13" ht="12.75">
      <c r="A9" t="s">
        <v>46</v>
      </c>
      <c r="C9" s="31" t="s">
        <v>247</v>
      </c>
      <c r="E9" s="33" t="s">
        <v>3767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3768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830</v>
      </c>
      <c s="35" t="s">
        <v>5</v>
      </c>
      <c s="6" t="s">
        <v>831</v>
      </c>
      <c s="36" t="s">
        <v>53</v>
      </c>
      <c s="37">
        <v>61.6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3884</v>
      </c>
    </row>
    <row r="18" spans="1:5" ht="12.75">
      <c r="A18" t="s">
        <v>58</v>
      </c>
      <c r="E18" s="39" t="s">
        <v>384</v>
      </c>
    </row>
    <row r="19" spans="1:13" ht="12.75">
      <c r="A19" t="s">
        <v>46</v>
      </c>
      <c r="C19" s="31" t="s">
        <v>111</v>
      </c>
      <c r="E19" s="33" t="s">
        <v>3770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3581</v>
      </c>
      <c s="35" t="s">
        <v>5</v>
      </c>
      <c s="6" t="s">
        <v>3582</v>
      </c>
      <c s="36" t="s">
        <v>53</v>
      </c>
      <c s="37">
        <v>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3885</v>
      </c>
    </row>
    <row r="23" spans="1:5" ht="12.75">
      <c r="A23" t="s">
        <v>58</v>
      </c>
      <c r="E23" s="39" t="s">
        <v>384</v>
      </c>
    </row>
    <row r="24" spans="1:16" ht="12.75">
      <c r="A24" t="s">
        <v>49</v>
      </c>
      <c s="34" t="s">
        <v>66</v>
      </c>
      <c s="34" t="s">
        <v>3615</v>
      </c>
      <c s="35" t="s">
        <v>5</v>
      </c>
      <c s="6" t="s">
        <v>3616</v>
      </c>
      <c s="36" t="s">
        <v>61</v>
      </c>
      <c s="37">
        <v>160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384</v>
      </c>
    </row>
    <row r="28" spans="1:16" ht="12.75">
      <c r="A28" t="s">
        <v>49</v>
      </c>
      <c s="34" t="s">
        <v>70</v>
      </c>
      <c s="34" t="s">
        <v>3672</v>
      </c>
      <c s="35" t="s">
        <v>5</v>
      </c>
      <c s="6" t="s">
        <v>3673</v>
      </c>
      <c s="36" t="s">
        <v>53</v>
      </c>
      <c s="37">
        <v>61.6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3884</v>
      </c>
    </row>
    <row r="31" spans="1:5" ht="12.75">
      <c r="A31" t="s">
        <v>58</v>
      </c>
      <c r="E31" s="39" t="s">
        <v>384</v>
      </c>
    </row>
    <row r="32" spans="1:16" ht="12.75">
      <c r="A32" t="s">
        <v>49</v>
      </c>
      <c s="34" t="s">
        <v>74</v>
      </c>
      <c s="34" t="s">
        <v>3674</v>
      </c>
      <c s="35" t="s">
        <v>5</v>
      </c>
      <c s="6" t="s">
        <v>3675</v>
      </c>
      <c s="36" t="s">
        <v>53</v>
      </c>
      <c s="37">
        <v>926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3886</v>
      </c>
    </row>
    <row r="35" spans="1:5" ht="12.75">
      <c r="A35" t="s">
        <v>58</v>
      </c>
      <c r="E35" s="39" t="s">
        <v>384</v>
      </c>
    </row>
    <row r="36" spans="1:16" ht="12.75">
      <c r="A36" t="s">
        <v>49</v>
      </c>
      <c s="34" t="s">
        <v>85</v>
      </c>
      <c s="34" t="s">
        <v>3677</v>
      </c>
      <c s="35" t="s">
        <v>5</v>
      </c>
      <c s="6" t="s">
        <v>3678</v>
      </c>
      <c s="36" t="s">
        <v>61</v>
      </c>
      <c s="37">
        <v>176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384</v>
      </c>
    </row>
    <row r="40" spans="1:13" ht="12.75">
      <c r="A40" t="s">
        <v>46</v>
      </c>
      <c r="C40" s="31" t="s">
        <v>115</v>
      </c>
      <c r="E40" s="33" t="s">
        <v>3887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3888</v>
      </c>
      <c s="35" t="s">
        <v>5</v>
      </c>
      <c s="6" t="s">
        <v>3889</v>
      </c>
      <c s="36" t="s">
        <v>88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3890</v>
      </c>
    </row>
    <row r="44" spans="1:5" ht="12.75">
      <c r="A44" t="s">
        <v>58</v>
      </c>
      <c r="E44" s="39" t="s">
        <v>384</v>
      </c>
    </row>
    <row r="45" spans="1:13" ht="12.75">
      <c r="A45" t="s">
        <v>46</v>
      </c>
      <c r="C45" s="31" t="s">
        <v>126</v>
      </c>
      <c r="E45" s="33" t="s">
        <v>3773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743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3891</v>
      </c>
    </row>
    <row r="49" spans="1:5" ht="12.75">
      <c r="A49" t="s">
        <v>58</v>
      </c>
      <c r="E49" s="39" t="s">
        <v>384</v>
      </c>
    </row>
    <row r="50" spans="1:13" ht="12.75">
      <c r="A50" t="s">
        <v>46</v>
      </c>
      <c r="C50" s="31" t="s">
        <v>27</v>
      </c>
      <c r="E50" s="33" t="s">
        <v>3775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1993</v>
      </c>
      <c s="35" t="s">
        <v>5</v>
      </c>
      <c s="6" t="s">
        <v>1994</v>
      </c>
      <c s="36" t="s">
        <v>53</v>
      </c>
      <c s="37">
        <v>4.4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3771</v>
      </c>
    </row>
    <row r="54" spans="1:5" ht="12.75">
      <c r="A54" t="s">
        <v>58</v>
      </c>
      <c r="E54" s="39" t="s">
        <v>384</v>
      </c>
    </row>
    <row r="55" spans="1:13" ht="12.75">
      <c r="A55" t="s">
        <v>46</v>
      </c>
      <c r="C55" s="31" t="s">
        <v>47</v>
      </c>
      <c r="E55" s="33" t="s">
        <v>3777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3778</v>
      </c>
      <c s="35" t="s">
        <v>5</v>
      </c>
      <c s="6" t="s">
        <v>3779</v>
      </c>
      <c s="36" t="s">
        <v>110</v>
      </c>
      <c s="37">
        <v>14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384</v>
      </c>
    </row>
    <row r="60" spans="1:16" ht="12.75">
      <c r="A60" t="s">
        <v>49</v>
      </c>
      <c s="34" t="s">
        <v>107</v>
      </c>
      <c s="34" t="s">
        <v>3681</v>
      </c>
      <c s="35" t="s">
        <v>5</v>
      </c>
      <c s="6" t="s">
        <v>474</v>
      </c>
      <c s="36" t="s">
        <v>88</v>
      </c>
      <c s="37">
        <v>1640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3892</v>
      </c>
    </row>
    <row r="63" spans="1:5" ht="12.75">
      <c r="A63" t="s">
        <v>58</v>
      </c>
      <c r="E63" s="39" t="s">
        <v>384</v>
      </c>
    </row>
    <row r="64" spans="1:16" ht="12.75">
      <c r="A64" t="s">
        <v>49</v>
      </c>
      <c s="34" t="s">
        <v>111</v>
      </c>
      <c s="34" t="s">
        <v>469</v>
      </c>
      <c s="35" t="s">
        <v>5</v>
      </c>
      <c s="6" t="s">
        <v>470</v>
      </c>
      <c s="36" t="s">
        <v>88</v>
      </c>
      <c s="37">
        <v>65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3893</v>
      </c>
    </row>
    <row r="67" spans="1:5" ht="12.75">
      <c r="A67" t="s">
        <v>58</v>
      </c>
      <c r="E67" s="39" t="s">
        <v>384</v>
      </c>
    </row>
    <row r="68" spans="1:16" ht="12.75">
      <c r="A68" t="s">
        <v>49</v>
      </c>
      <c s="34" t="s">
        <v>115</v>
      </c>
      <c s="34" t="s">
        <v>3686</v>
      </c>
      <c s="35" t="s">
        <v>5</v>
      </c>
      <c s="6" t="s">
        <v>3687</v>
      </c>
      <c s="36" t="s">
        <v>88</v>
      </c>
      <c s="37">
        <v>210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3894</v>
      </c>
    </row>
    <row r="71" spans="1:5" ht="12.75">
      <c r="A71" t="s">
        <v>58</v>
      </c>
      <c r="E71" s="39" t="s">
        <v>384</v>
      </c>
    </row>
    <row r="72" spans="1:13" ht="12.75">
      <c r="A72" t="s">
        <v>46</v>
      </c>
      <c r="C72" s="31" t="s">
        <v>3428</v>
      </c>
      <c r="E72" s="33" t="s">
        <v>3698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230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3895</v>
      </c>
    </row>
    <row r="76" spans="1:5" ht="12.75">
      <c r="A76" t="s">
        <v>58</v>
      </c>
      <c r="E76" s="39" t="s">
        <v>384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384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44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384</v>
      </c>
    </row>
    <row r="85" spans="1:13" ht="12.75">
      <c r="A85" t="s">
        <v>46</v>
      </c>
      <c r="C85" s="31" t="s">
        <v>3700</v>
      </c>
      <c r="E85" s="33" t="s">
        <v>3701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3784</v>
      </c>
    </row>
    <row r="89" spans="1:5" ht="12.75">
      <c r="A89" t="s">
        <v>58</v>
      </c>
      <c r="E89" s="39" t="s">
        <v>384</v>
      </c>
    </row>
    <row r="90" spans="1:16" ht="12.75">
      <c r="A90" t="s">
        <v>49</v>
      </c>
      <c s="34" t="s">
        <v>133</v>
      </c>
      <c s="34" t="s">
        <v>137</v>
      </c>
      <c s="35" t="s">
        <v>5</v>
      </c>
      <c s="6" t="s">
        <v>138</v>
      </c>
      <c s="36" t="s">
        <v>88</v>
      </c>
      <c s="37">
        <v>300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3896</v>
      </c>
    </row>
    <row r="93" spans="1:5" ht="12.75">
      <c r="A93" t="s">
        <v>58</v>
      </c>
      <c r="E93" s="39" t="s">
        <v>384</v>
      </c>
    </row>
    <row r="94" spans="1:16" ht="12.75">
      <c r="A94" t="s">
        <v>49</v>
      </c>
      <c s="34" t="s">
        <v>136</v>
      </c>
      <c s="34" t="s">
        <v>3785</v>
      </c>
      <c s="35" t="s">
        <v>5</v>
      </c>
      <c s="6" t="s">
        <v>3786</v>
      </c>
      <c s="36" t="s">
        <v>88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3897</v>
      </c>
    </row>
    <row r="97" spans="1:5" ht="12.75">
      <c r="A97" t="s">
        <v>58</v>
      </c>
      <c r="E97" s="39" t="s">
        <v>384</v>
      </c>
    </row>
    <row r="98" spans="1:16" ht="12.75">
      <c r="A98" t="s">
        <v>49</v>
      </c>
      <c s="34" t="s">
        <v>140</v>
      </c>
      <c s="34" t="s">
        <v>3788</v>
      </c>
      <c s="35" t="s">
        <v>50</v>
      </c>
      <c s="6" t="s">
        <v>3789</v>
      </c>
      <c s="36" t="s">
        <v>88</v>
      </c>
      <c s="37">
        <v>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3890</v>
      </c>
    </row>
    <row r="101" spans="1:5" ht="12.75">
      <c r="A101" t="s">
        <v>58</v>
      </c>
      <c r="E101" s="39" t="s">
        <v>384</v>
      </c>
    </row>
    <row r="102" spans="1:16" ht="12.75">
      <c r="A102" t="s">
        <v>49</v>
      </c>
      <c s="34" t="s">
        <v>144</v>
      </c>
      <c s="34" t="s">
        <v>3790</v>
      </c>
      <c s="35" t="s">
        <v>5</v>
      </c>
      <c s="6" t="s">
        <v>3791</v>
      </c>
      <c s="36" t="s">
        <v>88</v>
      </c>
      <c s="37">
        <v>1500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3898</v>
      </c>
    </row>
    <row r="105" spans="1:5" ht="12.75">
      <c r="A105" t="s">
        <v>58</v>
      </c>
      <c r="E105" s="39" t="s">
        <v>384</v>
      </c>
    </row>
    <row r="106" spans="1:16" ht="25.5">
      <c r="A106" t="s">
        <v>49</v>
      </c>
      <c s="34" t="s">
        <v>148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384</v>
      </c>
    </row>
    <row r="110" spans="1:16" ht="25.5">
      <c r="A110" t="s">
        <v>49</v>
      </c>
      <c s="34" t="s">
        <v>152</v>
      </c>
      <c s="34" t="s">
        <v>164</v>
      </c>
      <c s="35" t="s">
        <v>5</v>
      </c>
      <c s="6" t="s">
        <v>165</v>
      </c>
      <c s="36" t="s">
        <v>110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3899</v>
      </c>
    </row>
    <row r="113" spans="1:5" ht="12.75">
      <c r="A113" t="s">
        <v>58</v>
      </c>
      <c r="E113" s="39" t="s">
        <v>384</v>
      </c>
    </row>
    <row r="114" spans="1:16" ht="25.5">
      <c r="A114" t="s">
        <v>49</v>
      </c>
      <c s="34" t="s">
        <v>156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3718</v>
      </c>
    </row>
    <row r="117" spans="1:5" ht="12.75">
      <c r="A117" t="s">
        <v>58</v>
      </c>
      <c r="E117" s="39" t="s">
        <v>384</v>
      </c>
    </row>
    <row r="118" spans="1:16" ht="25.5">
      <c r="A118" t="s">
        <v>49</v>
      </c>
      <c s="34" t="s">
        <v>159</v>
      </c>
      <c s="34" t="s">
        <v>3794</v>
      </c>
      <c s="35" t="s">
        <v>5</v>
      </c>
      <c s="6" t="s">
        <v>3795</v>
      </c>
      <c s="36" t="s">
        <v>110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384</v>
      </c>
    </row>
    <row r="122" spans="1:16" ht="12.75">
      <c r="A122" t="s">
        <v>49</v>
      </c>
      <c s="34" t="s">
        <v>163</v>
      </c>
      <c s="34" t="s">
        <v>3796</v>
      </c>
      <c s="35" t="s">
        <v>5</v>
      </c>
      <c s="6" t="s">
        <v>3797</v>
      </c>
      <c s="36" t="s">
        <v>88</v>
      </c>
      <c s="37">
        <v>23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3900</v>
      </c>
    </row>
    <row r="125" spans="1:5" ht="12.75">
      <c r="A125" t="s">
        <v>58</v>
      </c>
      <c r="E125" s="39" t="s">
        <v>384</v>
      </c>
    </row>
    <row r="126" spans="1:16" ht="12.75">
      <c r="A126" t="s">
        <v>49</v>
      </c>
      <c s="34" t="s">
        <v>167</v>
      </c>
      <c s="34" t="s">
        <v>3798</v>
      </c>
      <c s="35" t="s">
        <v>5</v>
      </c>
      <c s="6" t="s">
        <v>3799</v>
      </c>
      <c s="36" t="s">
        <v>110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384</v>
      </c>
    </row>
    <row r="130" spans="1:13" ht="12.75">
      <c r="A130" t="s">
        <v>46</v>
      </c>
      <c r="C130" s="31" t="s">
        <v>3800</v>
      </c>
      <c r="E130" s="33" t="s">
        <v>3801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3802</v>
      </c>
      <c s="35" t="s">
        <v>5</v>
      </c>
      <c s="6" t="s">
        <v>3803</v>
      </c>
      <c s="36" t="s">
        <v>88</v>
      </c>
      <c s="37">
        <v>230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3895</v>
      </c>
    </row>
    <row r="134" spans="1:5" ht="12.75">
      <c r="A134" t="s">
        <v>58</v>
      </c>
      <c r="E134" s="39" t="s">
        <v>384</v>
      </c>
    </row>
    <row r="135" spans="1:16" ht="12.75">
      <c r="A135" t="s">
        <v>49</v>
      </c>
      <c s="34" t="s">
        <v>175</v>
      </c>
      <c s="34" t="s">
        <v>3805</v>
      </c>
      <c s="35" t="s">
        <v>5</v>
      </c>
      <c s="6" t="s">
        <v>3806</v>
      </c>
      <c s="36" t="s">
        <v>3807</v>
      </c>
      <c s="37">
        <v>1.8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384</v>
      </c>
    </row>
    <row r="139" spans="1:13" ht="12.75">
      <c r="A139" t="s">
        <v>46</v>
      </c>
      <c r="C139" s="31" t="s">
        <v>3724</v>
      </c>
      <c r="E139" s="33" t="s">
        <v>3808</v>
      </c>
      <c r="J139" s="32">
        <f>0</f>
      </c>
      <c s="32">
        <f>0</f>
      </c>
      <c s="32">
        <f>0+L140+L144+L148+L152+L156+L160+L164+L168+L172+L176+L180+L184+L188</f>
      </c>
      <c s="32">
        <f>0+M140+M144+M148+M152+M156+M160+M164+M168+M172+M176+M180+M184+M188</f>
      </c>
    </row>
    <row r="140" spans="1:16" ht="12.75">
      <c r="A140" t="s">
        <v>49</v>
      </c>
      <c s="34" t="s">
        <v>179</v>
      </c>
      <c s="34" t="s">
        <v>3815</v>
      </c>
      <c s="35" t="s">
        <v>5</v>
      </c>
      <c s="6" t="s">
        <v>3816</v>
      </c>
      <c s="36" t="s">
        <v>110</v>
      </c>
      <c s="37">
        <v>11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384</v>
      </c>
    </row>
    <row r="144" spans="1:16" ht="12.75">
      <c r="A144" t="s">
        <v>49</v>
      </c>
      <c s="34" t="s">
        <v>183</v>
      </c>
      <c s="34" t="s">
        <v>3817</v>
      </c>
      <c s="35" t="s">
        <v>5</v>
      </c>
      <c s="6" t="s">
        <v>3818</v>
      </c>
      <c s="36" t="s">
        <v>110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384</v>
      </c>
    </row>
    <row r="148" spans="1:16" ht="25.5">
      <c r="A148" t="s">
        <v>49</v>
      </c>
      <c s="34" t="s">
        <v>186</v>
      </c>
      <c s="34" t="s">
        <v>3819</v>
      </c>
      <c s="35" t="s">
        <v>5</v>
      </c>
      <c s="6" t="s">
        <v>3820</v>
      </c>
      <c s="36" t="s">
        <v>110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384</v>
      </c>
    </row>
    <row r="152" spans="1:16" ht="12.75">
      <c r="A152" t="s">
        <v>49</v>
      </c>
      <c s="34" t="s">
        <v>189</v>
      </c>
      <c s="34" t="s">
        <v>3821</v>
      </c>
      <c s="35" t="s">
        <v>5</v>
      </c>
      <c s="6" t="s">
        <v>3822</v>
      </c>
      <c s="36" t="s">
        <v>110</v>
      </c>
      <c s="37">
        <v>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384</v>
      </c>
    </row>
    <row r="156" spans="1:16" ht="25.5">
      <c r="A156" t="s">
        <v>49</v>
      </c>
      <c s="34" t="s">
        <v>192</v>
      </c>
      <c s="34" t="s">
        <v>3823</v>
      </c>
      <c s="35" t="s">
        <v>5</v>
      </c>
      <c s="6" t="s">
        <v>3824</v>
      </c>
      <c s="36" t="s">
        <v>110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384</v>
      </c>
    </row>
    <row r="160" spans="1:16" ht="25.5">
      <c r="A160" t="s">
        <v>49</v>
      </c>
      <c s="34" t="s">
        <v>195</v>
      </c>
      <c s="34" t="s">
        <v>3825</v>
      </c>
      <c s="35" t="s">
        <v>5</v>
      </c>
      <c s="6" t="s">
        <v>3826</v>
      </c>
      <c s="36" t="s">
        <v>110</v>
      </c>
      <c s="37">
        <v>11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384</v>
      </c>
    </row>
    <row r="164" spans="1:16" ht="25.5">
      <c r="A164" t="s">
        <v>49</v>
      </c>
      <c s="34" t="s">
        <v>200</v>
      </c>
      <c s="34" t="s">
        <v>3827</v>
      </c>
      <c s="35" t="s">
        <v>5</v>
      </c>
      <c s="6" t="s">
        <v>3828</v>
      </c>
      <c s="36" t="s">
        <v>110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384</v>
      </c>
    </row>
    <row r="168" spans="1:16" ht="25.5">
      <c r="A168" t="s">
        <v>49</v>
      </c>
      <c s="34" t="s">
        <v>204</v>
      </c>
      <c s="34" t="s">
        <v>3829</v>
      </c>
      <c s="35" t="s">
        <v>5</v>
      </c>
      <c s="6" t="s">
        <v>3830</v>
      </c>
      <c s="36" t="s">
        <v>110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384</v>
      </c>
    </row>
    <row r="172" spans="1:16" ht="38.25">
      <c r="A172" t="s">
        <v>49</v>
      </c>
      <c s="34" t="s">
        <v>207</v>
      </c>
      <c s="34" t="s">
        <v>3831</v>
      </c>
      <c s="35" t="s">
        <v>5</v>
      </c>
      <c s="6" t="s">
        <v>3832</v>
      </c>
      <c s="36" t="s">
        <v>110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384</v>
      </c>
    </row>
    <row r="176" spans="1:16" ht="25.5">
      <c r="A176" t="s">
        <v>49</v>
      </c>
      <c s="34" t="s">
        <v>215</v>
      </c>
      <c s="34" t="s">
        <v>3833</v>
      </c>
      <c s="35" t="s">
        <v>5</v>
      </c>
      <c s="6" t="s">
        <v>3834</v>
      </c>
      <c s="36" t="s">
        <v>110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384</v>
      </c>
    </row>
    <row r="180" spans="1:16" ht="25.5">
      <c r="A180" t="s">
        <v>49</v>
      </c>
      <c s="34" t="s">
        <v>219</v>
      </c>
      <c s="34" t="s">
        <v>3835</v>
      </c>
      <c s="35" t="s">
        <v>5</v>
      </c>
      <c s="6" t="s">
        <v>3836</v>
      </c>
      <c s="36" t="s">
        <v>110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384</v>
      </c>
    </row>
    <row r="184" spans="1:16" ht="25.5">
      <c r="A184" t="s">
        <v>49</v>
      </c>
      <c s="34" t="s">
        <v>223</v>
      </c>
      <c s="34" t="s">
        <v>3839</v>
      </c>
      <c s="35" t="s">
        <v>50</v>
      </c>
      <c s="6" t="s">
        <v>3840</v>
      </c>
      <c s="36" t="s">
        <v>110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384</v>
      </c>
    </row>
    <row r="188" spans="1:16" ht="25.5">
      <c r="A188" t="s">
        <v>49</v>
      </c>
      <c s="34" t="s">
        <v>227</v>
      </c>
      <c s="34" t="s">
        <v>3841</v>
      </c>
      <c s="35" t="s">
        <v>50</v>
      </c>
      <c s="6" t="s">
        <v>3842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3" ht="12.75">
      <c r="A192" t="s">
        <v>46</v>
      </c>
      <c r="C192" s="31" t="s">
        <v>3843</v>
      </c>
      <c r="E192" s="33" t="s">
        <v>3844</v>
      </c>
      <c r="J192" s="32">
        <f>0</f>
      </c>
      <c s="32">
        <f>0</f>
      </c>
      <c s="32">
        <f>0+L193+L197+L201+L205+L209</f>
      </c>
      <c s="32">
        <f>0+M193+M197+M201+M205+M209</f>
      </c>
    </row>
    <row r="193" spans="1:16" ht="12.75">
      <c r="A193" t="s">
        <v>49</v>
      </c>
      <c s="34" t="s">
        <v>230</v>
      </c>
      <c s="34" t="s">
        <v>3845</v>
      </c>
      <c s="35" t="s">
        <v>5</v>
      </c>
      <c s="6" t="s">
        <v>3846</v>
      </c>
      <c s="36" t="s">
        <v>110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384</v>
      </c>
    </row>
    <row r="197" spans="1:16" ht="12.75">
      <c r="A197" t="s">
        <v>49</v>
      </c>
      <c s="34" t="s">
        <v>233</v>
      </c>
      <c s="34" t="s">
        <v>3847</v>
      </c>
      <c s="35" t="s">
        <v>5</v>
      </c>
      <c s="6" t="s">
        <v>3848</v>
      </c>
      <c s="36" t="s">
        <v>110</v>
      </c>
      <c s="37">
        <v>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384</v>
      </c>
    </row>
    <row r="201" spans="1:16" ht="12.75">
      <c r="A201" t="s">
        <v>49</v>
      </c>
      <c s="34" t="s">
        <v>490</v>
      </c>
      <c s="34" t="s">
        <v>3849</v>
      </c>
      <c s="35" t="s">
        <v>5</v>
      </c>
      <c s="6" t="s">
        <v>3850</v>
      </c>
      <c s="36" t="s">
        <v>110</v>
      </c>
      <c s="37">
        <v>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384</v>
      </c>
    </row>
    <row r="205" spans="1:16" ht="12.75">
      <c r="A205" t="s">
        <v>49</v>
      </c>
      <c s="34" t="s">
        <v>494</v>
      </c>
      <c s="34" t="s">
        <v>3851</v>
      </c>
      <c s="35" t="s">
        <v>5</v>
      </c>
      <c s="6" t="s">
        <v>3852</v>
      </c>
      <c s="36" t="s">
        <v>110</v>
      </c>
      <c s="37">
        <v>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384</v>
      </c>
    </row>
    <row r="209" spans="1:16" ht="12.75">
      <c r="A209" t="s">
        <v>49</v>
      </c>
      <c s="34" t="s">
        <v>497</v>
      </c>
      <c s="34" t="s">
        <v>3853</v>
      </c>
      <c s="35" t="s">
        <v>5</v>
      </c>
      <c s="6" t="s">
        <v>3854</v>
      </c>
      <c s="36" t="s">
        <v>110</v>
      </c>
      <c s="37">
        <v>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</v>
      </c>
    </row>
    <row r="212" spans="1:5" ht="12.75">
      <c r="A212" t="s">
        <v>58</v>
      </c>
      <c r="E212" s="39" t="s">
        <v>384</v>
      </c>
    </row>
    <row r="213" spans="1:13" ht="12.75">
      <c r="A213" t="s">
        <v>46</v>
      </c>
      <c r="C213" s="31" t="s">
        <v>3749</v>
      </c>
      <c r="E213" s="33" t="s">
        <v>3750</v>
      </c>
      <c r="J213" s="32">
        <f>0</f>
      </c>
      <c s="32">
        <f>0</f>
      </c>
      <c s="32">
        <f>0+L214+L218+L222+L226+L230+L234+L238+L242</f>
      </c>
      <c s="32">
        <f>0+M214+M218+M222+M226+M230+M234+M238+M242</f>
      </c>
    </row>
    <row r="214" spans="1:16" ht="25.5">
      <c r="A214" t="s">
        <v>49</v>
      </c>
      <c s="34" t="s">
        <v>502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384</v>
      </c>
    </row>
    <row r="218" spans="1:16" ht="38.25">
      <c r="A218" t="s">
        <v>49</v>
      </c>
      <c s="34" t="s">
        <v>279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384</v>
      </c>
    </row>
    <row r="222" spans="1:16" ht="25.5">
      <c r="A222" t="s">
        <v>49</v>
      </c>
      <c s="34" t="s">
        <v>291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384</v>
      </c>
    </row>
    <row r="226" spans="1:16" ht="12.75">
      <c r="A226" t="s">
        <v>49</v>
      </c>
      <c s="34" t="s">
        <v>506</v>
      </c>
      <c s="34" t="s">
        <v>3861</v>
      </c>
      <c s="35" t="s">
        <v>5</v>
      </c>
      <c s="6" t="s">
        <v>3862</v>
      </c>
      <c s="36" t="s">
        <v>110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5</v>
      </c>
    </row>
    <row r="229" spans="1:5" ht="12.75">
      <c r="A229" t="s">
        <v>58</v>
      </c>
      <c r="E229" s="39" t="s">
        <v>384</v>
      </c>
    </row>
    <row r="230" spans="1:16" ht="12.75">
      <c r="A230" t="s">
        <v>49</v>
      </c>
      <c s="34" t="s">
        <v>303</v>
      </c>
      <c s="34" t="s">
        <v>3752</v>
      </c>
      <c s="35" t="s">
        <v>5</v>
      </c>
      <c s="6" t="s">
        <v>3753</v>
      </c>
      <c s="36" t="s">
        <v>3055</v>
      </c>
      <c s="37">
        <v>16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384</v>
      </c>
    </row>
    <row r="234" spans="1:16" ht="12.75">
      <c r="A234" t="s">
        <v>49</v>
      </c>
      <c s="34" t="s">
        <v>511</v>
      </c>
      <c s="34" t="s">
        <v>3755</v>
      </c>
      <c s="35" t="s">
        <v>5</v>
      </c>
      <c s="6" t="s">
        <v>3756</v>
      </c>
      <c s="36" t="s">
        <v>3055</v>
      </c>
      <c s="37">
        <v>16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12.75">
      <c r="A236" s="35" t="s">
        <v>56</v>
      </c>
      <c r="E236" s="40" t="s">
        <v>5</v>
      </c>
    </row>
    <row r="237" spans="1:5" ht="12.75">
      <c r="A237" t="s">
        <v>58</v>
      </c>
      <c r="E237" s="39" t="s">
        <v>384</v>
      </c>
    </row>
    <row r="238" spans="1:16" ht="12.75">
      <c r="A238" t="s">
        <v>49</v>
      </c>
      <c s="34" t="s">
        <v>515</v>
      </c>
      <c s="34" t="s">
        <v>3758</v>
      </c>
      <c s="35" t="s">
        <v>5</v>
      </c>
      <c s="6" t="s">
        <v>3759</v>
      </c>
      <c s="36" t="s">
        <v>3055</v>
      </c>
      <c s="37">
        <v>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384</v>
      </c>
    </row>
    <row r="242" spans="1:16" ht="12.75">
      <c r="A242" t="s">
        <v>49</v>
      </c>
      <c s="34" t="s">
        <v>718</v>
      </c>
      <c s="34" t="s">
        <v>3760</v>
      </c>
      <c s="35" t="s">
        <v>5</v>
      </c>
      <c s="6" t="s">
        <v>3761</v>
      </c>
      <c s="36" t="s">
        <v>3055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56</v>
      </c>
      <c r="E244" s="40" t="s">
        <v>5</v>
      </c>
    </row>
    <row r="245" spans="1:5" ht="12.75">
      <c r="A245" t="s">
        <v>58</v>
      </c>
      <c r="E245" s="39" t="s">
        <v>384</v>
      </c>
    </row>
    <row r="246" spans="1:13" ht="12.75">
      <c r="A246" t="s">
        <v>46</v>
      </c>
      <c r="C246" s="31" t="s">
        <v>3863</v>
      </c>
      <c r="E246" s="33" t="s">
        <v>3864</v>
      </c>
      <c r="J246" s="32">
        <f>0</f>
      </c>
      <c s="32">
        <f>0</f>
      </c>
      <c s="32">
        <f>0+L247+L251+L255</f>
      </c>
      <c s="32">
        <f>0+M247+M251+M255</f>
      </c>
    </row>
    <row r="247" spans="1:16" ht="12.75">
      <c r="A247" t="s">
        <v>49</v>
      </c>
      <c s="34" t="s">
        <v>751</v>
      </c>
      <c s="34" t="s">
        <v>3865</v>
      </c>
      <c s="35" t="s">
        <v>5</v>
      </c>
      <c s="6" t="s">
        <v>3866</v>
      </c>
      <c s="36" t="s">
        <v>110</v>
      </c>
      <c s="37">
        <v>11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384</v>
      </c>
    </row>
    <row r="251" spans="1:16" ht="12.75">
      <c r="A251" t="s">
        <v>49</v>
      </c>
      <c s="34" t="s">
        <v>755</v>
      </c>
      <c s="34" t="s">
        <v>3867</v>
      </c>
      <c s="35" t="s">
        <v>5</v>
      </c>
      <c s="6" t="s">
        <v>3868</v>
      </c>
      <c s="36" t="s">
        <v>110</v>
      </c>
      <c s="37">
        <v>43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384</v>
      </c>
    </row>
    <row r="255" spans="1:16" ht="12.75">
      <c r="A255" t="s">
        <v>49</v>
      </c>
      <c s="34" t="s">
        <v>759</v>
      </c>
      <c s="34" t="s">
        <v>3869</v>
      </c>
      <c s="35" t="s">
        <v>5</v>
      </c>
      <c s="6" t="s">
        <v>3870</v>
      </c>
      <c s="36" t="s">
        <v>110</v>
      </c>
      <c s="37">
        <v>11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79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89.25">
      <c r="A258" t="s">
        <v>58</v>
      </c>
      <c r="E258" s="39" t="s">
        <v>3871</v>
      </c>
    </row>
    <row r="259" spans="1:13" ht="12.75">
      <c r="A259" t="s">
        <v>46</v>
      </c>
      <c r="C259" s="31" t="s">
        <v>793</v>
      </c>
      <c r="E259" s="33" t="s">
        <v>3872</v>
      </c>
      <c r="J259" s="32">
        <f>0</f>
      </c>
      <c s="32">
        <f>0</f>
      </c>
      <c s="32">
        <f>0+L260+L264</f>
      </c>
      <c s="32">
        <f>0+M260+M264</f>
      </c>
    </row>
    <row r="260" spans="1:16" ht="12.75">
      <c r="A260" t="s">
        <v>49</v>
      </c>
      <c s="34" t="s">
        <v>763</v>
      </c>
      <c s="34" t="s">
        <v>3873</v>
      </c>
      <c s="35" t="s">
        <v>5</v>
      </c>
      <c s="6" t="s">
        <v>3874</v>
      </c>
      <c s="36" t="s">
        <v>53</v>
      </c>
      <c s="37">
        <v>3.6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</v>
      </c>
    </row>
    <row r="262" spans="1:5" ht="25.5">
      <c r="A262" s="35" t="s">
        <v>56</v>
      </c>
      <c r="E262" s="40" t="s">
        <v>3901</v>
      </c>
    </row>
    <row r="263" spans="1:5" ht="12.75">
      <c r="A263" t="s">
        <v>58</v>
      </c>
      <c r="E263" s="39" t="s">
        <v>384</v>
      </c>
    </row>
    <row r="264" spans="1:16" ht="12.75">
      <c r="A264" t="s">
        <v>49</v>
      </c>
      <c s="34" t="s">
        <v>769</v>
      </c>
      <c s="34" t="s">
        <v>3876</v>
      </c>
      <c s="35" t="s">
        <v>5</v>
      </c>
      <c s="6" t="s">
        <v>3877</v>
      </c>
      <c s="36" t="s">
        <v>88</v>
      </c>
      <c s="37">
        <v>210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</v>
      </c>
    </row>
    <row r="266" spans="1:5" ht="25.5">
      <c r="A266" s="35" t="s">
        <v>56</v>
      </c>
      <c r="E266" s="40" t="s">
        <v>3894</v>
      </c>
    </row>
    <row r="267" spans="1:5" ht="12.75">
      <c r="A267" t="s">
        <v>58</v>
      </c>
      <c r="E267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3762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3762</v>
      </c>
      <c r="E4" s="26" t="s">
        <v>3763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3904</v>
      </c>
      <c r="E8" s="30" t="s">
        <v>3903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3749</v>
      </c>
      <c r="E9" s="33" t="s">
        <v>3750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384</v>
      </c>
    </row>
    <row r="14" spans="1:16" ht="25.5">
      <c r="A14" t="s">
        <v>49</v>
      </c>
      <c s="34" t="s">
        <v>27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384</v>
      </c>
    </row>
    <row r="18" spans="1:16" ht="12.75">
      <c r="A18" t="s">
        <v>49</v>
      </c>
      <c s="34" t="s">
        <v>26</v>
      </c>
      <c s="34" t="s">
        <v>3752</v>
      </c>
      <c s="35" t="s">
        <v>5</v>
      </c>
      <c s="6" t="s">
        <v>3753</v>
      </c>
      <c s="36" t="s">
        <v>3055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384</v>
      </c>
    </row>
    <row r="22" spans="1:16" ht="12.75">
      <c r="A22" t="s">
        <v>49</v>
      </c>
      <c s="34" t="s">
        <v>66</v>
      </c>
      <c s="34" t="s">
        <v>3905</v>
      </c>
      <c s="35" t="s">
        <v>5</v>
      </c>
      <c s="6" t="s">
        <v>3906</v>
      </c>
      <c s="36" t="s">
        <v>3055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384</v>
      </c>
    </row>
    <row r="26" spans="1:16" ht="12.75">
      <c r="A26" t="s">
        <v>49</v>
      </c>
      <c s="34" t="s">
        <v>70</v>
      </c>
      <c s="34" t="s">
        <v>3760</v>
      </c>
      <c s="35" t="s">
        <v>5</v>
      </c>
      <c s="6" t="s">
        <v>3761</v>
      </c>
      <c s="36" t="s">
        <v>3055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3762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3762</v>
      </c>
      <c r="E4" s="26" t="s">
        <v>3763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3909</v>
      </c>
      <c r="E8" s="30" t="s">
        <v>3908</v>
      </c>
      <c r="J8" s="29">
        <f>0+J9+J22+J47+J52+J81+J138+J151</f>
      </c>
      <c s="29">
        <f>0+K9+K22+K47+K52+K81+K138+K151</f>
      </c>
      <c s="29">
        <f>0+L9+L22+L47+L52+L81+L138+L151</f>
      </c>
      <c s="29">
        <f>0+M9+M22+M47+M52+M81+M138+M151</f>
      </c>
    </row>
    <row r="9" spans="1:13" ht="12.75">
      <c r="A9" t="s">
        <v>46</v>
      </c>
      <c r="C9" s="31" t="s">
        <v>241</v>
      </c>
      <c r="E9" s="33" t="s">
        <v>1536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3910</v>
      </c>
      <c s="35" t="s">
        <v>5</v>
      </c>
      <c s="6" t="s">
        <v>3911</v>
      </c>
      <c s="36" t="s">
        <v>3912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3913</v>
      </c>
    </row>
    <row r="14" spans="1:16" ht="12.75">
      <c r="A14" t="s">
        <v>49</v>
      </c>
      <c s="34" t="s">
        <v>27</v>
      </c>
      <c s="34" t="s">
        <v>3914</v>
      </c>
      <c s="35" t="s">
        <v>5</v>
      </c>
      <c s="6" t="s">
        <v>3915</v>
      </c>
      <c s="36" t="s">
        <v>3916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3913</v>
      </c>
    </row>
    <row r="18" spans="1:16" ht="38.25">
      <c r="A18" t="s">
        <v>49</v>
      </c>
      <c s="34" t="s">
        <v>26</v>
      </c>
      <c s="34" t="s">
        <v>578</v>
      </c>
      <c s="35" t="s">
        <v>579</v>
      </c>
      <c s="6" t="s">
        <v>580</v>
      </c>
      <c s="36" t="s">
        <v>78</v>
      </c>
      <c s="37">
        <v>46.8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3917</v>
      </c>
    </row>
    <row r="21" spans="1:5" ht="140.25">
      <c r="A21" t="s">
        <v>58</v>
      </c>
      <c r="E21" s="39" t="s">
        <v>82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25.5">
      <c r="A23" t="s">
        <v>49</v>
      </c>
      <c s="34" t="s">
        <v>66</v>
      </c>
      <c s="34" t="s">
        <v>3918</v>
      </c>
      <c s="35" t="s">
        <v>5</v>
      </c>
      <c s="6" t="s">
        <v>3919</v>
      </c>
      <c s="36" t="s">
        <v>53</v>
      </c>
      <c s="37">
        <v>3.25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3920</v>
      </c>
    </row>
    <row r="25" spans="1:5" ht="51">
      <c r="A25" s="35" t="s">
        <v>56</v>
      </c>
      <c r="E25" s="40" t="s">
        <v>3921</v>
      </c>
    </row>
    <row r="26" spans="1:5" ht="63.75">
      <c r="A26" t="s">
        <v>58</v>
      </c>
      <c r="E26" s="39" t="s">
        <v>816</v>
      </c>
    </row>
    <row r="27" spans="1:16" ht="25.5">
      <c r="A27" t="s">
        <v>49</v>
      </c>
      <c s="34" t="s">
        <v>70</v>
      </c>
      <c s="34" t="s">
        <v>3922</v>
      </c>
      <c s="35" t="s">
        <v>5</v>
      </c>
      <c s="6" t="s">
        <v>3923</v>
      </c>
      <c s="36" t="s">
        <v>53</v>
      </c>
      <c s="37">
        <v>29.25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3924</v>
      </c>
    </row>
    <row r="29" spans="1:5" ht="76.5">
      <c r="A29" s="35" t="s">
        <v>56</v>
      </c>
      <c r="E29" s="40" t="s">
        <v>3925</v>
      </c>
    </row>
    <row r="30" spans="1:5" ht="63.75">
      <c r="A30" t="s">
        <v>58</v>
      </c>
      <c r="E30" s="39" t="s">
        <v>816</v>
      </c>
    </row>
    <row r="31" spans="1:16" ht="12.75">
      <c r="A31" t="s">
        <v>49</v>
      </c>
      <c s="34" t="s">
        <v>74</v>
      </c>
      <c s="34" t="s">
        <v>1622</v>
      </c>
      <c s="35" t="s">
        <v>5</v>
      </c>
      <c s="6" t="s">
        <v>1623</v>
      </c>
      <c s="36" t="s">
        <v>53</v>
      </c>
      <c s="37">
        <v>0.5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3926</v>
      </c>
    </row>
    <row r="33" spans="1:5" ht="25.5">
      <c r="A33" s="35" t="s">
        <v>56</v>
      </c>
      <c r="E33" s="40" t="s">
        <v>3927</v>
      </c>
    </row>
    <row r="34" spans="1:5" ht="369.75">
      <c r="A34" t="s">
        <v>58</v>
      </c>
      <c r="E34" s="39" t="s">
        <v>1625</v>
      </c>
    </row>
    <row r="35" spans="1:16" ht="12.75">
      <c r="A35" t="s">
        <v>49</v>
      </c>
      <c s="34" t="s">
        <v>85</v>
      </c>
      <c s="34" t="s">
        <v>2085</v>
      </c>
      <c s="35" t="s">
        <v>5</v>
      </c>
      <c s="6" t="s">
        <v>2086</v>
      </c>
      <c s="36" t="s">
        <v>53</v>
      </c>
      <c s="37">
        <v>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3926</v>
      </c>
    </row>
    <row r="37" spans="1:5" ht="25.5">
      <c r="A37" s="35" t="s">
        <v>56</v>
      </c>
      <c r="E37" s="40" t="s">
        <v>3928</v>
      </c>
    </row>
    <row r="38" spans="1:5" ht="318.75">
      <c r="A38" t="s">
        <v>58</v>
      </c>
      <c r="E38" s="39" t="s">
        <v>2070</v>
      </c>
    </row>
    <row r="39" spans="1:16" ht="12.75">
      <c r="A39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39.5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3929</v>
      </c>
    </row>
    <row r="41" spans="1:5" ht="51">
      <c r="A41" s="35" t="s">
        <v>56</v>
      </c>
      <c r="E41" s="40" t="s">
        <v>3930</v>
      </c>
    </row>
    <row r="42" spans="1:5" ht="229.5">
      <c r="A42" t="s">
        <v>58</v>
      </c>
      <c r="E42" s="39" t="s">
        <v>3931</v>
      </c>
    </row>
    <row r="43" spans="1:16" ht="12.75">
      <c r="A43" t="s">
        <v>49</v>
      </c>
      <c s="34" t="s">
        <v>94</v>
      </c>
      <c s="34" t="s">
        <v>2831</v>
      </c>
      <c s="35" t="s">
        <v>5</v>
      </c>
      <c s="6" t="s">
        <v>2832</v>
      </c>
      <c s="36" t="s">
        <v>97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3932</v>
      </c>
    </row>
    <row r="46" spans="1:5" ht="25.5">
      <c r="A46" t="s">
        <v>58</v>
      </c>
      <c r="E46" s="39" t="s">
        <v>3933</v>
      </c>
    </row>
    <row r="47" spans="1:13" ht="12.75">
      <c r="A47" t="s">
        <v>46</v>
      </c>
      <c r="C47" s="31" t="s">
        <v>66</v>
      </c>
      <c r="E47" s="33" t="s">
        <v>1567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100</v>
      </c>
      <c s="34" t="s">
        <v>3934</v>
      </c>
      <c s="35" t="s">
        <v>5</v>
      </c>
      <c s="6" t="s">
        <v>3935</v>
      </c>
      <c s="36" t="s">
        <v>53</v>
      </c>
      <c s="37">
        <v>4.875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3936</v>
      </c>
    </row>
    <row r="50" spans="1:5" ht="25.5">
      <c r="A50" s="35" t="s">
        <v>56</v>
      </c>
      <c r="E50" s="40" t="s">
        <v>3937</v>
      </c>
    </row>
    <row r="51" spans="1:5" ht="369.75">
      <c r="A51" t="s">
        <v>58</v>
      </c>
      <c r="E51" s="39" t="s">
        <v>1632</v>
      </c>
    </row>
    <row r="52" spans="1:13" ht="12.75">
      <c r="A52" t="s">
        <v>46</v>
      </c>
      <c r="C52" s="31" t="s">
        <v>70</v>
      </c>
      <c r="E52" s="33" t="s">
        <v>381</v>
      </c>
      <c r="J52" s="32">
        <f>0</f>
      </c>
      <c s="32">
        <f>0</f>
      </c>
      <c s="32">
        <f>0+L53+L57+L61+L65+L69+L73+L77</f>
      </c>
      <c s="32">
        <f>0+M53+M57+M61+M65+M69+M73+M77</f>
      </c>
    </row>
    <row r="53" spans="1:16" ht="12.75">
      <c r="A53" t="s">
        <v>49</v>
      </c>
      <c s="34" t="s">
        <v>104</v>
      </c>
      <c s="34" t="s">
        <v>3938</v>
      </c>
      <c s="35" t="s">
        <v>5</v>
      </c>
      <c s="6" t="s">
        <v>3939</v>
      </c>
      <c s="36" t="s">
        <v>97</v>
      </c>
      <c s="37">
        <v>32.5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3940</v>
      </c>
    </row>
    <row r="55" spans="1:5" ht="25.5">
      <c r="A55" s="35" t="s">
        <v>56</v>
      </c>
      <c r="E55" s="40" t="s">
        <v>3941</v>
      </c>
    </row>
    <row r="56" spans="1:5" ht="127.5">
      <c r="A56" t="s">
        <v>58</v>
      </c>
      <c r="E56" s="39" t="s">
        <v>3942</v>
      </c>
    </row>
    <row r="57" spans="1:16" ht="12.75">
      <c r="A57" t="s">
        <v>49</v>
      </c>
      <c s="34" t="s">
        <v>107</v>
      </c>
      <c s="34" t="s">
        <v>1577</v>
      </c>
      <c s="35" t="s">
        <v>5</v>
      </c>
      <c s="6" t="s">
        <v>1578</v>
      </c>
      <c s="36" t="s">
        <v>97</v>
      </c>
      <c s="37">
        <v>32.5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3941</v>
      </c>
    </row>
    <row r="60" spans="1:5" ht="51">
      <c r="A60" t="s">
        <v>58</v>
      </c>
      <c r="E60" s="39" t="s">
        <v>1640</v>
      </c>
    </row>
    <row r="61" spans="1:16" ht="12.75">
      <c r="A61" t="s">
        <v>49</v>
      </c>
      <c s="34" t="s">
        <v>111</v>
      </c>
      <c s="34" t="s">
        <v>3943</v>
      </c>
      <c s="35" t="s">
        <v>5</v>
      </c>
      <c s="6" t="s">
        <v>3944</v>
      </c>
      <c s="36" t="s">
        <v>97</v>
      </c>
      <c s="37">
        <v>32.5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3941</v>
      </c>
    </row>
    <row r="64" spans="1:5" ht="51">
      <c r="A64" t="s">
        <v>58</v>
      </c>
      <c r="E64" s="39" t="s">
        <v>1640</v>
      </c>
    </row>
    <row r="65" spans="1:16" ht="12.75">
      <c r="A65" t="s">
        <v>49</v>
      </c>
      <c s="34" t="s">
        <v>115</v>
      </c>
      <c s="34" t="s">
        <v>1645</v>
      </c>
      <c s="35" t="s">
        <v>5</v>
      </c>
      <c s="6" t="s">
        <v>1646</v>
      </c>
      <c s="36" t="s">
        <v>53</v>
      </c>
      <c s="37">
        <v>1.9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3945</v>
      </c>
    </row>
    <row r="68" spans="1:5" ht="38.25">
      <c r="A68" t="s">
        <v>58</v>
      </c>
      <c r="E68" s="39" t="s">
        <v>1649</v>
      </c>
    </row>
    <row r="69" spans="1:16" ht="12.75">
      <c r="A69" t="s">
        <v>49</v>
      </c>
      <c s="34" t="s">
        <v>119</v>
      </c>
      <c s="34" t="s">
        <v>855</v>
      </c>
      <c s="35" t="s">
        <v>5</v>
      </c>
      <c s="6" t="s">
        <v>856</v>
      </c>
      <c s="36" t="s">
        <v>97</v>
      </c>
      <c s="37">
        <v>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3946</v>
      </c>
    </row>
    <row r="71" spans="1:5" ht="25.5">
      <c r="A71" s="35" t="s">
        <v>56</v>
      </c>
      <c r="E71" s="40" t="s">
        <v>3947</v>
      </c>
    </row>
    <row r="72" spans="1:5" ht="51">
      <c r="A72" t="s">
        <v>58</v>
      </c>
      <c r="E72" s="39" t="s">
        <v>1751</v>
      </c>
    </row>
    <row r="73" spans="1:16" ht="12.75">
      <c r="A73" t="s">
        <v>49</v>
      </c>
      <c s="34" t="s">
        <v>123</v>
      </c>
      <c s="34" t="s">
        <v>1754</v>
      </c>
      <c s="35" t="s">
        <v>5</v>
      </c>
      <c s="6" t="s">
        <v>1755</v>
      </c>
      <c s="36" t="s">
        <v>97</v>
      </c>
      <c s="37">
        <v>32.5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3941</v>
      </c>
    </row>
    <row r="76" spans="1:5" ht="140.25">
      <c r="A76" t="s">
        <v>58</v>
      </c>
      <c r="E76" s="39" t="s">
        <v>1757</v>
      </c>
    </row>
    <row r="77" spans="1:16" ht="12.75">
      <c r="A77" t="s">
        <v>49</v>
      </c>
      <c s="34" t="s">
        <v>126</v>
      </c>
      <c s="34" t="s">
        <v>3948</v>
      </c>
      <c s="35" t="s">
        <v>5</v>
      </c>
      <c s="6" t="s">
        <v>3949</v>
      </c>
      <c s="36" t="s">
        <v>97</v>
      </c>
      <c s="37">
        <v>32.5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1764</v>
      </c>
    </row>
    <row r="79" spans="1:5" ht="25.5">
      <c r="A79" s="35" t="s">
        <v>56</v>
      </c>
      <c r="E79" s="40" t="s">
        <v>3941</v>
      </c>
    </row>
    <row r="80" spans="1:5" ht="140.25">
      <c r="A80" t="s">
        <v>58</v>
      </c>
      <c r="E80" s="39" t="s">
        <v>1757</v>
      </c>
    </row>
    <row r="81" spans="1:13" ht="12.75">
      <c r="A81" t="s">
        <v>46</v>
      </c>
      <c r="C81" s="31" t="s">
        <v>85</v>
      </c>
      <c r="E81" s="33" t="s">
        <v>2773</v>
      </c>
      <c r="J81" s="32">
        <f>0</f>
      </c>
      <c s="32">
        <f>0</f>
      </c>
      <c s="32">
        <f>0+L82+L86+L90+L94+L98+L102+L106+L110+L114+L118+L122+L126+L130+L134</f>
      </c>
      <c s="32">
        <f>0+M82+M86+M90+M94+M98+M102+M106+M110+M114+M118+M122+M126+M130+M134</f>
      </c>
    </row>
    <row r="82" spans="1:16" ht="12.75">
      <c r="A82" t="s">
        <v>49</v>
      </c>
      <c s="34" t="s">
        <v>129</v>
      </c>
      <c s="34" t="s">
        <v>3686</v>
      </c>
      <c s="35" t="s">
        <v>5</v>
      </c>
      <c s="6" t="s">
        <v>3687</v>
      </c>
      <c s="36" t="s">
        <v>88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3950</v>
      </c>
    </row>
    <row r="85" spans="1:5" ht="76.5">
      <c r="A85" t="s">
        <v>58</v>
      </c>
      <c r="E85" s="39" t="s">
        <v>3951</v>
      </c>
    </row>
    <row r="86" spans="1:16" ht="12.75">
      <c r="A86" t="s">
        <v>49</v>
      </c>
      <c s="34" t="s">
        <v>133</v>
      </c>
      <c s="34" t="s">
        <v>101</v>
      </c>
      <c s="35" t="s">
        <v>5</v>
      </c>
      <c s="6" t="s">
        <v>102</v>
      </c>
      <c s="36" t="s">
        <v>88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3952</v>
      </c>
    </row>
    <row r="89" spans="1:5" ht="102">
      <c r="A89" t="s">
        <v>58</v>
      </c>
      <c r="E89" s="39" t="s">
        <v>3953</v>
      </c>
    </row>
    <row r="90" spans="1:16" ht="12.75">
      <c r="A90" t="s">
        <v>49</v>
      </c>
      <c s="34" t="s">
        <v>136</v>
      </c>
      <c s="34" t="s">
        <v>105</v>
      </c>
      <c s="35" t="s">
        <v>5</v>
      </c>
      <c s="6" t="s">
        <v>106</v>
      </c>
      <c s="36" t="s">
        <v>88</v>
      </c>
      <c s="37">
        <v>50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3954</v>
      </c>
    </row>
    <row r="93" spans="1:5" ht="114.75">
      <c r="A93" t="s">
        <v>58</v>
      </c>
      <c r="E93" s="39" t="s">
        <v>3955</v>
      </c>
    </row>
    <row r="94" spans="1:16" ht="12.75">
      <c r="A94" t="s">
        <v>49</v>
      </c>
      <c s="34" t="s">
        <v>140</v>
      </c>
      <c s="34" t="s">
        <v>3956</v>
      </c>
      <c s="35" t="s">
        <v>5</v>
      </c>
      <c s="6" t="s">
        <v>3957</v>
      </c>
      <c s="36" t="s">
        <v>88</v>
      </c>
      <c s="37">
        <v>65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3958</v>
      </c>
    </row>
    <row r="96" spans="1:5" ht="25.5">
      <c r="A96" s="35" t="s">
        <v>56</v>
      </c>
      <c r="E96" s="40" t="s">
        <v>3959</v>
      </c>
    </row>
    <row r="97" spans="1:5" ht="76.5">
      <c r="A97" t="s">
        <v>58</v>
      </c>
      <c r="E97" s="39" t="s">
        <v>3960</v>
      </c>
    </row>
    <row r="98" spans="1:16" ht="12.75">
      <c r="A98" t="s">
        <v>49</v>
      </c>
      <c s="34" t="s">
        <v>144</v>
      </c>
      <c s="34" t="s">
        <v>3961</v>
      </c>
      <c s="35" t="s">
        <v>5</v>
      </c>
      <c s="6" t="s">
        <v>3957</v>
      </c>
      <c s="36" t="s">
        <v>88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3962</v>
      </c>
    </row>
    <row r="100" spans="1:5" ht="25.5">
      <c r="A100" s="35" t="s">
        <v>56</v>
      </c>
      <c r="E100" s="40" t="s">
        <v>3963</v>
      </c>
    </row>
    <row r="101" spans="1:5" ht="76.5">
      <c r="A101" t="s">
        <v>58</v>
      </c>
      <c r="E101" s="39" t="s">
        <v>3960</v>
      </c>
    </row>
    <row r="102" spans="1:16" ht="25.5">
      <c r="A102" t="s">
        <v>49</v>
      </c>
      <c s="34" t="s">
        <v>148</v>
      </c>
      <c s="34" t="s">
        <v>3964</v>
      </c>
      <c s="35" t="s">
        <v>5</v>
      </c>
      <c s="6" t="s">
        <v>3965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3966</v>
      </c>
    </row>
    <row r="105" spans="1:5" ht="76.5">
      <c r="A105" t="s">
        <v>58</v>
      </c>
      <c r="E105" s="39" t="s">
        <v>3967</v>
      </c>
    </row>
    <row r="106" spans="1:16" ht="12.75">
      <c r="A106" t="s">
        <v>49</v>
      </c>
      <c s="34" t="s">
        <v>152</v>
      </c>
      <c s="34" t="s">
        <v>3968</v>
      </c>
      <c s="35" t="s">
        <v>5</v>
      </c>
      <c s="6" t="s">
        <v>3969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3970</v>
      </c>
    </row>
    <row r="109" spans="1:5" ht="76.5">
      <c r="A109" t="s">
        <v>58</v>
      </c>
      <c r="E109" s="39" t="s">
        <v>3960</v>
      </c>
    </row>
    <row r="110" spans="1:16" ht="12.75">
      <c r="A110" t="s">
        <v>49</v>
      </c>
      <c s="34" t="s">
        <v>156</v>
      </c>
      <c s="34" t="s">
        <v>3971</v>
      </c>
      <c s="35" t="s">
        <v>5</v>
      </c>
      <c s="6" t="s">
        <v>3972</v>
      </c>
      <c s="36" t="s">
        <v>110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3970</v>
      </c>
    </row>
    <row r="113" spans="1:5" ht="76.5">
      <c r="A113" t="s">
        <v>58</v>
      </c>
      <c r="E113" s="39" t="s">
        <v>3960</v>
      </c>
    </row>
    <row r="114" spans="1:16" ht="12.75">
      <c r="A114" t="s">
        <v>49</v>
      </c>
      <c s="34" t="s">
        <v>159</v>
      </c>
      <c s="34" t="s">
        <v>3973</v>
      </c>
      <c s="35" t="s">
        <v>5</v>
      </c>
      <c s="6" t="s">
        <v>3974</v>
      </c>
      <c s="36" t="s">
        <v>88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3975</v>
      </c>
    </row>
    <row r="117" spans="1:5" ht="76.5">
      <c r="A117" t="s">
        <v>58</v>
      </c>
      <c r="E117" s="39" t="s">
        <v>3960</v>
      </c>
    </row>
    <row r="118" spans="1:16" ht="12.75">
      <c r="A118" t="s">
        <v>49</v>
      </c>
      <c s="34" t="s">
        <v>163</v>
      </c>
      <c s="34" t="s">
        <v>3976</v>
      </c>
      <c s="35" t="s">
        <v>5</v>
      </c>
      <c s="6" t="s">
        <v>3977</v>
      </c>
      <c s="36" t="s">
        <v>110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3978</v>
      </c>
    </row>
    <row r="121" spans="1:5" ht="76.5">
      <c r="A121" t="s">
        <v>58</v>
      </c>
      <c r="E121" s="39" t="s">
        <v>3967</v>
      </c>
    </row>
    <row r="122" spans="1:16" ht="12.75">
      <c r="A122" t="s">
        <v>49</v>
      </c>
      <c s="34" t="s">
        <v>167</v>
      </c>
      <c s="34" t="s">
        <v>3979</v>
      </c>
      <c s="35" t="s">
        <v>5</v>
      </c>
      <c s="6" t="s">
        <v>3980</v>
      </c>
      <c s="36" t="s">
        <v>110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79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3981</v>
      </c>
    </row>
    <row r="125" spans="1:5" ht="76.5">
      <c r="A125" t="s">
        <v>58</v>
      </c>
      <c r="E125" s="39" t="s">
        <v>3982</v>
      </c>
    </row>
    <row r="126" spans="1:16" ht="12.75">
      <c r="A126" t="s">
        <v>49</v>
      </c>
      <c s="34" t="s">
        <v>171</v>
      </c>
      <c s="34" t="s">
        <v>3983</v>
      </c>
      <c s="35" t="s">
        <v>5</v>
      </c>
      <c s="6" t="s">
        <v>3984</v>
      </c>
      <c s="36" t="s">
        <v>110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79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3985</v>
      </c>
    </row>
    <row r="129" spans="1:5" ht="76.5">
      <c r="A129" t="s">
        <v>58</v>
      </c>
      <c r="E129" s="39" t="s">
        <v>3967</v>
      </c>
    </row>
    <row r="130" spans="1:16" ht="12.75">
      <c r="A130" t="s">
        <v>49</v>
      </c>
      <c s="34" t="s">
        <v>175</v>
      </c>
      <c s="34" t="s">
        <v>3986</v>
      </c>
      <c s="35" t="s">
        <v>5</v>
      </c>
      <c s="6" t="s">
        <v>3987</v>
      </c>
      <c s="36" t="s">
        <v>88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3988</v>
      </c>
    </row>
    <row r="133" spans="1:5" ht="76.5">
      <c r="A133" t="s">
        <v>58</v>
      </c>
      <c r="E133" s="39" t="s">
        <v>3989</v>
      </c>
    </row>
    <row r="134" spans="1:16" ht="12.75">
      <c r="A134" t="s">
        <v>49</v>
      </c>
      <c s="34" t="s">
        <v>179</v>
      </c>
      <c s="34" t="s">
        <v>3990</v>
      </c>
      <c s="35" t="s">
        <v>5</v>
      </c>
      <c s="6" t="s">
        <v>3991</v>
      </c>
      <c s="36" t="s">
        <v>110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3992</v>
      </c>
    </row>
    <row r="137" spans="1:5" ht="76.5">
      <c r="A137" t="s">
        <v>58</v>
      </c>
      <c r="E137" s="39" t="s">
        <v>3982</v>
      </c>
    </row>
    <row r="138" spans="1:13" ht="12.75">
      <c r="A138" t="s">
        <v>46</v>
      </c>
      <c r="C138" s="31" t="s">
        <v>90</v>
      </c>
      <c r="E138" s="33" t="s">
        <v>480</v>
      </c>
      <c r="J138" s="32">
        <f>0</f>
      </c>
      <c s="32">
        <f>0</f>
      </c>
      <c s="32">
        <f>0+L139+L143+L147</f>
      </c>
      <c s="32">
        <f>0+M139+M143+M147</f>
      </c>
    </row>
    <row r="139" spans="1:16" ht="12.75">
      <c r="A139" t="s">
        <v>49</v>
      </c>
      <c s="34" t="s">
        <v>183</v>
      </c>
      <c s="34" t="s">
        <v>3993</v>
      </c>
      <c s="35" t="s">
        <v>5</v>
      </c>
      <c s="6" t="s">
        <v>3994</v>
      </c>
      <c s="36" t="s">
        <v>3995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3996</v>
      </c>
    </row>
    <row r="141" spans="1:5" ht="25.5">
      <c r="A141" s="35" t="s">
        <v>56</v>
      </c>
      <c r="E141" s="40" t="s">
        <v>3997</v>
      </c>
    </row>
    <row r="142" spans="1:5" ht="255">
      <c r="A142" t="s">
        <v>58</v>
      </c>
      <c r="E142" s="39" t="s">
        <v>3998</v>
      </c>
    </row>
    <row r="143" spans="1:16" ht="12.75">
      <c r="A143" t="s">
        <v>49</v>
      </c>
      <c s="34" t="s">
        <v>186</v>
      </c>
      <c s="34" t="s">
        <v>3999</v>
      </c>
      <c s="35" t="s">
        <v>5</v>
      </c>
      <c s="6" t="s">
        <v>4000</v>
      </c>
      <c s="36" t="s">
        <v>88</v>
      </c>
      <c s="37">
        <v>68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4001</v>
      </c>
    </row>
    <row r="145" spans="1:5" ht="25.5">
      <c r="A145" s="35" t="s">
        <v>56</v>
      </c>
      <c r="E145" s="40" t="s">
        <v>4002</v>
      </c>
    </row>
    <row r="146" spans="1:5" ht="242.25">
      <c r="A146" t="s">
        <v>58</v>
      </c>
      <c r="E146" s="39" t="s">
        <v>4003</v>
      </c>
    </row>
    <row r="147" spans="1:16" ht="12.75">
      <c r="A147" t="s">
        <v>49</v>
      </c>
      <c s="34" t="s">
        <v>189</v>
      </c>
      <c s="34" t="s">
        <v>4004</v>
      </c>
      <c s="35" t="s">
        <v>5</v>
      </c>
      <c s="6" t="s">
        <v>4005</v>
      </c>
      <c s="36" t="s">
        <v>110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3970</v>
      </c>
    </row>
    <row r="150" spans="1:5" ht="255">
      <c r="A150" t="s">
        <v>58</v>
      </c>
      <c r="E150" s="39" t="s">
        <v>3998</v>
      </c>
    </row>
    <row r="151" spans="1:13" ht="12.75">
      <c r="A151" t="s">
        <v>46</v>
      </c>
      <c r="C151" s="31" t="s">
        <v>94</v>
      </c>
      <c r="E151" s="33" t="s">
        <v>1585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192</v>
      </c>
      <c s="34" t="s">
        <v>885</v>
      </c>
      <c s="35" t="s">
        <v>5</v>
      </c>
      <c s="6" t="s">
        <v>886</v>
      </c>
      <c s="36" t="s">
        <v>88</v>
      </c>
      <c s="37">
        <v>65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4006</v>
      </c>
    </row>
    <row r="155" spans="1:5" ht="25.5">
      <c r="A155" t="s">
        <v>58</v>
      </c>
      <c r="E155" s="39" t="s">
        <v>1788</v>
      </c>
    </row>
    <row r="156" spans="1:16" ht="12.75">
      <c r="A156" t="s">
        <v>49</v>
      </c>
      <c s="34" t="s">
        <v>195</v>
      </c>
      <c s="34" t="s">
        <v>4007</v>
      </c>
      <c s="35" t="s">
        <v>5</v>
      </c>
      <c s="6" t="s">
        <v>4008</v>
      </c>
      <c s="36" t="s">
        <v>53</v>
      </c>
      <c s="37">
        <v>0.039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4009</v>
      </c>
    </row>
    <row r="159" spans="1:5" ht="38.25">
      <c r="A159" t="s">
        <v>58</v>
      </c>
      <c r="E159" s="39" t="s">
        <v>1793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T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3762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3762</v>
      </c>
      <c r="E4" s="26" t="s">
        <v>3763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COUNTIFS(L8:L366,"=0",A8:A366,"P")+COUNTIFS(L8:L366,"",A8:A366,"P")+SUM(Q8:Q366)</f>
      </c>
    </row>
    <row r="8" spans="1:13" ht="12.75">
      <c r="A8" t="s">
        <v>44</v>
      </c>
      <c r="C8" s="28" t="s">
        <v>4012</v>
      </c>
      <c r="E8" s="30" t="s">
        <v>4011</v>
      </c>
      <c r="J8" s="29">
        <f>0+J9+J14+J19+J40+J45+J50+J55+J72+J85+J154+J171+J248+J273+J282+J307+J348+J361</f>
      </c>
      <c s="29">
        <f>0+K9+K14+K19+K40+K45+K50+K55+K72+K85+K154+K171+K248+K273+K282+K307+K348+K361</f>
      </c>
      <c s="29">
        <f>0+L9+L14+L19+L40+L45+L50+L55+L72+L85+L154+L171+L248+L273+L282+L307+L348+L361</f>
      </c>
      <c s="29">
        <f>0+M9+M14+M19+M40+M45+M50+M55+M72+M85+M154+M171+M248+M273+M282+M307+M348+M361</f>
      </c>
    </row>
    <row r="9" spans="1:13" ht="12.75">
      <c r="A9" t="s">
        <v>46</v>
      </c>
      <c r="C9" s="31" t="s">
        <v>247</v>
      </c>
      <c r="E9" s="33" t="s">
        <v>3767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150.2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53">
      <c r="A13" t="s">
        <v>58</v>
      </c>
      <c r="E13" s="39" t="s">
        <v>4013</v>
      </c>
    </row>
    <row r="14" spans="1:13" ht="12.75">
      <c r="A14" t="s">
        <v>46</v>
      </c>
      <c r="C14" s="31" t="s">
        <v>107</v>
      </c>
      <c r="E14" s="33" t="s">
        <v>3768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830</v>
      </c>
      <c s="35" t="s">
        <v>5</v>
      </c>
      <c s="6" t="s">
        <v>831</v>
      </c>
      <c s="36" t="s">
        <v>53</v>
      </c>
      <c s="37">
        <v>531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4014</v>
      </c>
    </row>
    <row r="18" spans="1:5" ht="12.75">
      <c r="A18" t="s">
        <v>58</v>
      </c>
      <c r="E18" s="39" t="s">
        <v>384</v>
      </c>
    </row>
    <row r="19" spans="1:13" ht="12.75">
      <c r="A19" t="s">
        <v>46</v>
      </c>
      <c r="C19" s="31" t="s">
        <v>111</v>
      </c>
      <c r="E19" s="33" t="s">
        <v>3770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3581</v>
      </c>
      <c s="35" t="s">
        <v>5</v>
      </c>
      <c s="6" t="s">
        <v>3582</v>
      </c>
      <c s="36" t="s">
        <v>53</v>
      </c>
      <c s="37">
        <v>51.3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4015</v>
      </c>
    </row>
    <row r="23" spans="1:5" ht="12.75">
      <c r="A23" t="s">
        <v>58</v>
      </c>
      <c r="E23" s="39" t="s">
        <v>384</v>
      </c>
    </row>
    <row r="24" spans="1:16" ht="12.75">
      <c r="A24" t="s">
        <v>49</v>
      </c>
      <c s="34" t="s">
        <v>66</v>
      </c>
      <c s="34" t="s">
        <v>3615</v>
      </c>
      <c s="35" t="s">
        <v>5</v>
      </c>
      <c s="6" t="s">
        <v>3616</v>
      </c>
      <c s="36" t="s">
        <v>61</v>
      </c>
      <c s="37">
        <v>1021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384</v>
      </c>
    </row>
    <row r="28" spans="1:16" ht="12.75">
      <c r="A28" t="s">
        <v>49</v>
      </c>
      <c s="34" t="s">
        <v>70</v>
      </c>
      <c s="34" t="s">
        <v>3672</v>
      </c>
      <c s="35" t="s">
        <v>5</v>
      </c>
      <c s="6" t="s">
        <v>3673</v>
      </c>
      <c s="36" t="s">
        <v>53</v>
      </c>
      <c s="37">
        <v>531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38.25">
      <c r="A30" s="35" t="s">
        <v>56</v>
      </c>
      <c r="E30" s="40" t="s">
        <v>4014</v>
      </c>
    </row>
    <row r="31" spans="1:5" ht="12.75">
      <c r="A31" t="s">
        <v>58</v>
      </c>
      <c r="E31" s="39" t="s">
        <v>384</v>
      </c>
    </row>
    <row r="32" spans="1:16" ht="12.75">
      <c r="A32" t="s">
        <v>49</v>
      </c>
      <c s="34" t="s">
        <v>74</v>
      </c>
      <c s="34" t="s">
        <v>3674</v>
      </c>
      <c s="35" t="s">
        <v>5</v>
      </c>
      <c s="6" t="s">
        <v>3675</v>
      </c>
      <c s="36" t="s">
        <v>53</v>
      </c>
      <c s="37">
        <v>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4016</v>
      </c>
    </row>
    <row r="35" spans="1:5" ht="12.75">
      <c r="A35" t="s">
        <v>58</v>
      </c>
      <c r="E35" s="39" t="s">
        <v>384</v>
      </c>
    </row>
    <row r="36" spans="1:16" ht="12.75">
      <c r="A36" t="s">
        <v>49</v>
      </c>
      <c s="34" t="s">
        <v>85</v>
      </c>
      <c s="34" t="s">
        <v>3677</v>
      </c>
      <c s="35" t="s">
        <v>5</v>
      </c>
      <c s="6" t="s">
        <v>3678</v>
      </c>
      <c s="36" t="s">
        <v>61</v>
      </c>
      <c s="37">
        <v>1820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384</v>
      </c>
    </row>
    <row r="40" spans="1:13" ht="12.75">
      <c r="A40" t="s">
        <v>46</v>
      </c>
      <c r="C40" s="31" t="s">
        <v>115</v>
      </c>
      <c r="E40" s="33" t="s">
        <v>3887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3888</v>
      </c>
      <c s="35" t="s">
        <v>5</v>
      </c>
      <c s="6" t="s">
        <v>3889</v>
      </c>
      <c s="36" t="s">
        <v>88</v>
      </c>
      <c s="37">
        <v>84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4017</v>
      </c>
    </row>
    <row r="44" spans="1:5" ht="12.75">
      <c r="A44" t="s">
        <v>58</v>
      </c>
      <c r="E44" s="39" t="s">
        <v>384</v>
      </c>
    </row>
    <row r="45" spans="1:13" ht="12.75">
      <c r="A45" t="s">
        <v>46</v>
      </c>
      <c r="C45" s="31" t="s">
        <v>126</v>
      </c>
      <c r="E45" s="33" t="s">
        <v>3773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499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4018</v>
      </c>
    </row>
    <row r="49" spans="1:5" ht="12.75">
      <c r="A49" t="s">
        <v>58</v>
      </c>
      <c r="E49" s="39" t="s">
        <v>384</v>
      </c>
    </row>
    <row r="50" spans="1:13" ht="12.75">
      <c r="A50" t="s">
        <v>46</v>
      </c>
      <c r="C50" s="31" t="s">
        <v>27</v>
      </c>
      <c r="E50" s="33" t="s">
        <v>3775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1993</v>
      </c>
      <c s="35" t="s">
        <v>5</v>
      </c>
      <c s="6" t="s">
        <v>1994</v>
      </c>
      <c s="36" t="s">
        <v>53</v>
      </c>
      <c s="37">
        <v>31.6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4019</v>
      </c>
    </row>
    <row r="54" spans="1:5" ht="12.75">
      <c r="A54" t="s">
        <v>58</v>
      </c>
      <c r="E54" s="39" t="s">
        <v>384</v>
      </c>
    </row>
    <row r="55" spans="1:13" ht="12.75">
      <c r="A55" t="s">
        <v>46</v>
      </c>
      <c r="C55" s="31" t="s">
        <v>47</v>
      </c>
      <c r="E55" s="33" t="s">
        <v>3777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3778</v>
      </c>
      <c s="35" t="s">
        <v>5</v>
      </c>
      <c s="6" t="s">
        <v>3779</v>
      </c>
      <c s="36" t="s">
        <v>110</v>
      </c>
      <c s="37">
        <v>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384</v>
      </c>
    </row>
    <row r="60" spans="1:16" ht="12.75">
      <c r="A60" t="s">
        <v>49</v>
      </c>
      <c s="34" t="s">
        <v>107</v>
      </c>
      <c s="34" t="s">
        <v>3681</v>
      </c>
      <c s="35" t="s">
        <v>5</v>
      </c>
      <c s="6" t="s">
        <v>474</v>
      </c>
      <c s="36" t="s">
        <v>88</v>
      </c>
      <c s="37">
        <v>1740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4020</v>
      </c>
    </row>
    <row r="63" spans="1:5" ht="12.75">
      <c r="A63" t="s">
        <v>58</v>
      </c>
      <c r="E63" s="39" t="s">
        <v>384</v>
      </c>
    </row>
    <row r="64" spans="1:16" ht="12.75">
      <c r="A64" t="s">
        <v>49</v>
      </c>
      <c s="34" t="s">
        <v>111</v>
      </c>
      <c s="34" t="s">
        <v>469</v>
      </c>
      <c s="35" t="s">
        <v>5</v>
      </c>
      <c s="6" t="s">
        <v>470</v>
      </c>
      <c s="36" t="s">
        <v>88</v>
      </c>
      <c s="37">
        <v>160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4021</v>
      </c>
    </row>
    <row r="67" spans="1:5" ht="12.75">
      <c r="A67" t="s">
        <v>58</v>
      </c>
      <c r="E67" s="39" t="s">
        <v>384</v>
      </c>
    </row>
    <row r="68" spans="1:16" ht="12.75">
      <c r="A68" t="s">
        <v>49</v>
      </c>
      <c s="34" t="s">
        <v>115</v>
      </c>
      <c s="34" t="s">
        <v>3686</v>
      </c>
      <c s="35" t="s">
        <v>5</v>
      </c>
      <c s="6" t="s">
        <v>3687</v>
      </c>
      <c s="36" t="s">
        <v>88</v>
      </c>
      <c s="37">
        <v>1900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4022</v>
      </c>
    </row>
    <row r="71" spans="1:5" ht="12.75">
      <c r="A71" t="s">
        <v>58</v>
      </c>
      <c r="E71" s="39" t="s">
        <v>384</v>
      </c>
    </row>
    <row r="72" spans="1:13" ht="12.75">
      <c r="A72" t="s">
        <v>46</v>
      </c>
      <c r="C72" s="31" t="s">
        <v>3428</v>
      </c>
      <c r="E72" s="33" t="s">
        <v>3698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1110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4023</v>
      </c>
    </row>
    <row r="76" spans="1:5" ht="12.75">
      <c r="A76" t="s">
        <v>58</v>
      </c>
      <c r="E76" s="39" t="s">
        <v>384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384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114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384</v>
      </c>
    </row>
    <row r="85" spans="1:13" ht="12.75">
      <c r="A85" t="s">
        <v>46</v>
      </c>
      <c r="C85" s="31" t="s">
        <v>3700</v>
      </c>
      <c r="E85" s="33" t="s">
        <v>3701</v>
      </c>
      <c r="J85" s="32">
        <f>0</f>
      </c>
      <c s="32">
        <f>0</f>
      </c>
      <c s="32">
        <f>0+L86+L90+L94+L98+L102+L106+L110+L114+L118+L122+L126+L130+L134+L138+L142+L146+L150</f>
      </c>
      <c s="32">
        <f>0+M86+M90+M94+M98+M102+M106+M110+M114+M118+M122+M126+M130+M134+M138+M142+M146+M150</f>
      </c>
    </row>
    <row r="86" spans="1:16" ht="12.75">
      <c r="A86" t="s">
        <v>49</v>
      </c>
      <c s="34" t="s">
        <v>129</v>
      </c>
      <c s="34" t="s">
        <v>4024</v>
      </c>
      <c s="35" t="s">
        <v>5</v>
      </c>
      <c s="6" t="s">
        <v>4025</v>
      </c>
      <c s="36" t="s">
        <v>110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384</v>
      </c>
    </row>
    <row r="90" spans="1:16" ht="12.75">
      <c r="A90" t="s">
        <v>49</v>
      </c>
      <c s="34" t="s">
        <v>133</v>
      </c>
      <c s="34" t="s">
        <v>4026</v>
      </c>
      <c s="35" t="s">
        <v>5</v>
      </c>
      <c s="6" t="s">
        <v>4027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384</v>
      </c>
    </row>
    <row r="94" spans="1:16" ht="12.75">
      <c r="A94" t="s">
        <v>49</v>
      </c>
      <c s="34" t="s">
        <v>136</v>
      </c>
      <c s="34" t="s">
        <v>4028</v>
      </c>
      <c s="35" t="s">
        <v>5</v>
      </c>
      <c s="6" t="s">
        <v>4029</v>
      </c>
      <c s="36" t="s">
        <v>110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384</v>
      </c>
    </row>
    <row r="98" spans="1:16" ht="12.75">
      <c r="A98" t="s">
        <v>49</v>
      </c>
      <c s="34" t="s">
        <v>140</v>
      </c>
      <c s="34" t="s">
        <v>4030</v>
      </c>
      <c s="35" t="s">
        <v>5</v>
      </c>
      <c s="6" t="s">
        <v>4031</v>
      </c>
      <c s="36" t="s">
        <v>88</v>
      </c>
      <c s="37">
        <v>510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4032</v>
      </c>
    </row>
    <row r="101" spans="1:5" ht="12.75">
      <c r="A101" t="s">
        <v>58</v>
      </c>
      <c r="E101" s="39" t="s">
        <v>384</v>
      </c>
    </row>
    <row r="102" spans="1:16" ht="38.25">
      <c r="A102" t="s">
        <v>49</v>
      </c>
      <c s="34" t="s">
        <v>144</v>
      </c>
      <c s="34" t="s">
        <v>4033</v>
      </c>
      <c s="35" t="s">
        <v>5</v>
      </c>
      <c s="6" t="s">
        <v>4034</v>
      </c>
      <c s="36" t="s">
        <v>110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384</v>
      </c>
    </row>
    <row r="106" spans="1:16" ht="12.75">
      <c r="A106" t="s">
        <v>49</v>
      </c>
      <c s="34" t="s">
        <v>148</v>
      </c>
      <c s="34" t="s">
        <v>137</v>
      </c>
      <c s="35" t="s">
        <v>5</v>
      </c>
      <c s="6" t="s">
        <v>138</v>
      </c>
      <c s="36" t="s">
        <v>88</v>
      </c>
      <c s="37">
        <v>1850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4035</v>
      </c>
    </row>
    <row r="109" spans="1:5" ht="12.75">
      <c r="A109" t="s">
        <v>58</v>
      </c>
      <c r="E109" s="39" t="s">
        <v>384</v>
      </c>
    </row>
    <row r="110" spans="1:16" ht="12.75">
      <c r="A110" t="s">
        <v>49</v>
      </c>
      <c s="34" t="s">
        <v>152</v>
      </c>
      <c s="34" t="s">
        <v>141</v>
      </c>
      <c s="35" t="s">
        <v>5</v>
      </c>
      <c s="6" t="s">
        <v>142</v>
      </c>
      <c s="36" t="s">
        <v>88</v>
      </c>
      <c s="37">
        <v>990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4036</v>
      </c>
    </row>
    <row r="113" spans="1:5" ht="12.75">
      <c r="A113" t="s">
        <v>58</v>
      </c>
      <c r="E113" s="39" t="s">
        <v>384</v>
      </c>
    </row>
    <row r="114" spans="1:16" ht="12.75">
      <c r="A114" t="s">
        <v>49</v>
      </c>
      <c s="34" t="s">
        <v>156</v>
      </c>
      <c s="34" t="s">
        <v>3790</v>
      </c>
      <c s="35" t="s">
        <v>5</v>
      </c>
      <c s="6" t="s">
        <v>3791</v>
      </c>
      <c s="36" t="s">
        <v>88</v>
      </c>
      <c s="37">
        <v>1225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38.25">
      <c r="A116" s="35" t="s">
        <v>56</v>
      </c>
      <c r="E116" s="40" t="s">
        <v>4037</v>
      </c>
    </row>
    <row r="117" spans="1:5" ht="12.75">
      <c r="A117" t="s">
        <v>58</v>
      </c>
      <c r="E117" s="39" t="s">
        <v>384</v>
      </c>
    </row>
    <row r="118" spans="1:16" ht="12.75">
      <c r="A118" t="s">
        <v>49</v>
      </c>
      <c s="34" t="s">
        <v>159</v>
      </c>
      <c s="34" t="s">
        <v>4038</v>
      </c>
      <c s="35" t="s">
        <v>5</v>
      </c>
      <c s="6" t="s">
        <v>4039</v>
      </c>
      <c s="36" t="s">
        <v>88</v>
      </c>
      <c s="37">
        <v>240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56</v>
      </c>
      <c r="E120" s="40" t="s">
        <v>4040</v>
      </c>
    </row>
    <row r="121" spans="1:5" ht="12.75">
      <c r="A121" t="s">
        <v>58</v>
      </c>
      <c r="E121" s="39" t="s">
        <v>384</v>
      </c>
    </row>
    <row r="122" spans="1:16" ht="12.75">
      <c r="A122" t="s">
        <v>49</v>
      </c>
      <c s="34" t="s">
        <v>163</v>
      </c>
      <c s="34" t="s">
        <v>3708</v>
      </c>
      <c s="35" t="s">
        <v>5</v>
      </c>
      <c s="6" t="s">
        <v>3709</v>
      </c>
      <c s="36" t="s">
        <v>88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38.25">
      <c r="A124" s="35" t="s">
        <v>56</v>
      </c>
      <c r="E124" s="40" t="s">
        <v>4041</v>
      </c>
    </row>
    <row r="125" spans="1:5" ht="38.25">
      <c r="A125" t="s">
        <v>58</v>
      </c>
      <c r="E125" s="39" t="s">
        <v>151</v>
      </c>
    </row>
    <row r="126" spans="1:16" ht="25.5">
      <c r="A126" t="s">
        <v>49</v>
      </c>
      <c s="34" t="s">
        <v>167</v>
      </c>
      <c s="34" t="s">
        <v>160</v>
      </c>
      <c s="35" t="s">
        <v>5</v>
      </c>
      <c s="6" t="s">
        <v>161</v>
      </c>
      <c s="36" t="s">
        <v>110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384</v>
      </c>
    </row>
    <row r="130" spans="1:16" ht="25.5">
      <c r="A130" t="s">
        <v>49</v>
      </c>
      <c s="34" t="s">
        <v>171</v>
      </c>
      <c s="34" t="s">
        <v>164</v>
      </c>
      <c s="35" t="s">
        <v>5</v>
      </c>
      <c s="6" t="s">
        <v>165</v>
      </c>
      <c s="36" t="s">
        <v>110</v>
      </c>
      <c s="37">
        <v>66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384</v>
      </c>
    </row>
    <row r="134" spans="1:16" ht="25.5">
      <c r="A134" t="s">
        <v>49</v>
      </c>
      <c s="34" t="s">
        <v>175</v>
      </c>
      <c s="34" t="s">
        <v>168</v>
      </c>
      <c s="35" t="s">
        <v>5</v>
      </c>
      <c s="6" t="s">
        <v>169</v>
      </c>
      <c s="36" t="s">
        <v>110</v>
      </c>
      <c s="37">
        <v>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384</v>
      </c>
    </row>
    <row r="138" spans="1:16" ht="12.75">
      <c r="A138" t="s">
        <v>49</v>
      </c>
      <c s="34" t="s">
        <v>179</v>
      </c>
      <c s="34" t="s">
        <v>3796</v>
      </c>
      <c s="35" t="s">
        <v>5</v>
      </c>
      <c s="6" t="s">
        <v>3797</v>
      </c>
      <c s="36" t="s">
        <v>88</v>
      </c>
      <c s="37">
        <v>242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38.25">
      <c r="A140" s="35" t="s">
        <v>56</v>
      </c>
      <c r="E140" s="40" t="s">
        <v>4042</v>
      </c>
    </row>
    <row r="141" spans="1:5" ht="12.75">
      <c r="A141" t="s">
        <v>58</v>
      </c>
      <c r="E141" s="39" t="s">
        <v>384</v>
      </c>
    </row>
    <row r="142" spans="1:16" ht="12.75">
      <c r="A142" t="s">
        <v>49</v>
      </c>
      <c s="34" t="s">
        <v>183</v>
      </c>
      <c s="34" t="s">
        <v>3798</v>
      </c>
      <c s="35" t="s">
        <v>5</v>
      </c>
      <c s="6" t="s">
        <v>3799</v>
      </c>
      <c s="36" t="s">
        <v>110</v>
      </c>
      <c s="37">
        <v>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384</v>
      </c>
    </row>
    <row r="146" spans="1:16" ht="12.75">
      <c r="A146" t="s">
        <v>49</v>
      </c>
      <c s="34" t="s">
        <v>186</v>
      </c>
      <c s="34" t="s">
        <v>4043</v>
      </c>
      <c s="35" t="s">
        <v>5</v>
      </c>
      <c s="6" t="s">
        <v>4044</v>
      </c>
      <c s="36" t="s">
        <v>110</v>
      </c>
      <c s="37">
        <v>170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384</v>
      </c>
    </row>
    <row r="150" spans="1:16" ht="25.5">
      <c r="A150" t="s">
        <v>49</v>
      </c>
      <c s="34" t="s">
        <v>1001</v>
      </c>
      <c s="34" t="s">
        <v>3794</v>
      </c>
      <c s="35" t="s">
        <v>5</v>
      </c>
      <c s="6" t="s">
        <v>3795</v>
      </c>
      <c s="36" t="s">
        <v>110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02">
      <c r="A153" t="s">
        <v>58</v>
      </c>
      <c r="E153" s="39" t="s">
        <v>4045</v>
      </c>
    </row>
    <row r="154" spans="1:13" ht="12.75">
      <c r="A154" t="s">
        <v>46</v>
      </c>
      <c r="C154" s="31" t="s">
        <v>3800</v>
      </c>
      <c r="E154" s="33" t="s">
        <v>4046</v>
      </c>
      <c r="J154" s="32">
        <f>0</f>
      </c>
      <c s="32">
        <f>0</f>
      </c>
      <c s="32">
        <f>0+L155+L159+L163+L167</f>
      </c>
      <c s="32">
        <f>0+M155+M159+M163+M167</f>
      </c>
    </row>
    <row r="155" spans="1:16" ht="12.75">
      <c r="A155" t="s">
        <v>49</v>
      </c>
      <c s="34" t="s">
        <v>189</v>
      </c>
      <c s="34" t="s">
        <v>4047</v>
      </c>
      <c s="35" t="s">
        <v>5</v>
      </c>
      <c s="6" t="s">
        <v>4048</v>
      </c>
      <c s="36" t="s">
        <v>110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384</v>
      </c>
    </row>
    <row r="159" spans="1:16" ht="12.75">
      <c r="A159" t="s">
        <v>49</v>
      </c>
      <c s="34" t="s">
        <v>192</v>
      </c>
      <c s="34" t="s">
        <v>4049</v>
      </c>
      <c s="35" t="s">
        <v>5</v>
      </c>
      <c s="6" t="s">
        <v>4050</v>
      </c>
      <c s="36" t="s">
        <v>88</v>
      </c>
      <c s="37">
        <v>80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38.25">
      <c r="A161" s="35" t="s">
        <v>56</v>
      </c>
      <c r="E161" s="40" t="s">
        <v>4051</v>
      </c>
    </row>
    <row r="162" spans="1:5" ht="12.75">
      <c r="A162" t="s">
        <v>58</v>
      </c>
      <c r="E162" s="39" t="s">
        <v>384</v>
      </c>
    </row>
    <row r="163" spans="1:16" ht="12.75">
      <c r="A163" t="s">
        <v>49</v>
      </c>
      <c s="34" t="s">
        <v>195</v>
      </c>
      <c s="34" t="s">
        <v>3802</v>
      </c>
      <c s="35" t="s">
        <v>5</v>
      </c>
      <c s="6" t="s">
        <v>3803</v>
      </c>
      <c s="36" t="s">
        <v>88</v>
      </c>
      <c s="37">
        <v>850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38.25">
      <c r="A165" s="35" t="s">
        <v>56</v>
      </c>
      <c r="E165" s="40" t="s">
        <v>4052</v>
      </c>
    </row>
    <row r="166" spans="1:5" ht="12.75">
      <c r="A166" t="s">
        <v>58</v>
      </c>
      <c r="E166" s="39" t="s">
        <v>384</v>
      </c>
    </row>
    <row r="167" spans="1:16" ht="12.75">
      <c r="A167" t="s">
        <v>49</v>
      </c>
      <c s="34" t="s">
        <v>200</v>
      </c>
      <c s="34" t="s">
        <v>3805</v>
      </c>
      <c s="35" t="s">
        <v>5</v>
      </c>
      <c s="6" t="s">
        <v>3806</v>
      </c>
      <c s="36" t="s">
        <v>3807</v>
      </c>
      <c s="37">
        <v>3.6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384</v>
      </c>
    </row>
    <row r="171" spans="1:13" ht="12.75">
      <c r="A171" t="s">
        <v>46</v>
      </c>
      <c r="C171" s="31" t="s">
        <v>3724</v>
      </c>
      <c r="E171" s="33" t="s">
        <v>3808</v>
      </c>
      <c r="J171" s="32">
        <f>0</f>
      </c>
      <c s="32">
        <f>0</f>
      </c>
      <c s="32">
        <f>0+L172+L176+L180+L184+L188+L192+L196+L200+L204+L208+L212+L216+L220+L224+L228+L232+L236+L240+L244</f>
      </c>
      <c s="32">
        <f>0+M172+M176+M180+M184+M188+M192+M196+M200+M204+M208+M212+M216+M220+M224+M228+M232+M236+M240+M244</f>
      </c>
    </row>
    <row r="172" spans="1:16" ht="12.75">
      <c r="A172" t="s">
        <v>49</v>
      </c>
      <c s="34" t="s">
        <v>204</v>
      </c>
      <c s="34" t="s">
        <v>3815</v>
      </c>
      <c s="35" t="s">
        <v>5</v>
      </c>
      <c s="6" t="s">
        <v>3816</v>
      </c>
      <c s="36" t="s">
        <v>110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384</v>
      </c>
    </row>
    <row r="176" spans="1:16" ht="25.5">
      <c r="A176" t="s">
        <v>49</v>
      </c>
      <c s="34" t="s">
        <v>207</v>
      </c>
      <c s="34" t="s">
        <v>4053</v>
      </c>
      <c s="35" t="s">
        <v>5</v>
      </c>
      <c s="6" t="s">
        <v>4054</v>
      </c>
      <c s="36" t="s">
        <v>110</v>
      </c>
      <c s="37">
        <v>14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384</v>
      </c>
    </row>
    <row r="180" spans="1:16" ht="12.75">
      <c r="A180" t="s">
        <v>49</v>
      </c>
      <c s="34" t="s">
        <v>211</v>
      </c>
      <c s="34" t="s">
        <v>3817</v>
      </c>
      <c s="35" t="s">
        <v>5</v>
      </c>
      <c s="6" t="s">
        <v>3818</v>
      </c>
      <c s="36" t="s">
        <v>110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384</v>
      </c>
    </row>
    <row r="184" spans="1:16" ht="12.75">
      <c r="A184" t="s">
        <v>49</v>
      </c>
      <c s="34" t="s">
        <v>215</v>
      </c>
      <c s="34" t="s">
        <v>4055</v>
      </c>
      <c s="35" t="s">
        <v>5</v>
      </c>
      <c s="6" t="s">
        <v>4056</v>
      </c>
      <c s="36" t="s">
        <v>110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384</v>
      </c>
    </row>
    <row r="188" spans="1:16" ht="12.75">
      <c r="A188" t="s">
        <v>49</v>
      </c>
      <c s="34" t="s">
        <v>219</v>
      </c>
      <c s="34" t="s">
        <v>4057</v>
      </c>
      <c s="35" t="s">
        <v>5</v>
      </c>
      <c s="6" t="s">
        <v>4058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384</v>
      </c>
    </row>
    <row r="192" spans="1:16" ht="12.75">
      <c r="A192" t="s">
        <v>49</v>
      </c>
      <c s="34" t="s">
        <v>223</v>
      </c>
      <c s="34" t="s">
        <v>4059</v>
      </c>
      <c s="35" t="s">
        <v>5</v>
      </c>
      <c s="6" t="s">
        <v>4060</v>
      </c>
      <c s="36" t="s">
        <v>110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384</v>
      </c>
    </row>
    <row r="196" spans="1:16" ht="12.75">
      <c r="A196" t="s">
        <v>49</v>
      </c>
      <c s="34" t="s">
        <v>227</v>
      </c>
      <c s="34" t="s">
        <v>4061</v>
      </c>
      <c s="35" t="s">
        <v>5</v>
      </c>
      <c s="6" t="s">
        <v>4062</v>
      </c>
      <c s="36" t="s">
        <v>110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384</v>
      </c>
    </row>
    <row r="200" spans="1:16" ht="12.75">
      <c r="A200" t="s">
        <v>49</v>
      </c>
      <c s="34" t="s">
        <v>230</v>
      </c>
      <c s="34" t="s">
        <v>3821</v>
      </c>
      <c s="35" t="s">
        <v>5</v>
      </c>
      <c s="6" t="s">
        <v>3822</v>
      </c>
      <c s="36" t="s">
        <v>110</v>
      </c>
      <c s="37">
        <v>11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384</v>
      </c>
    </row>
    <row r="204" spans="1:16" ht="12.75">
      <c r="A204" t="s">
        <v>49</v>
      </c>
      <c s="34" t="s">
        <v>233</v>
      </c>
      <c s="34" t="s">
        <v>3821</v>
      </c>
      <c s="35" t="s">
        <v>50</v>
      </c>
      <c s="6" t="s">
        <v>3822</v>
      </c>
      <c s="36" t="s">
        <v>110</v>
      </c>
      <c s="37">
        <v>14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384</v>
      </c>
    </row>
    <row r="208" spans="1:16" ht="25.5">
      <c r="A208" t="s">
        <v>49</v>
      </c>
      <c s="34" t="s">
        <v>490</v>
      </c>
      <c s="34" t="s">
        <v>3825</v>
      </c>
      <c s="35" t="s">
        <v>5</v>
      </c>
      <c s="6" t="s">
        <v>3826</v>
      </c>
      <c s="36" t="s">
        <v>110</v>
      </c>
      <c s="37">
        <v>25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384</v>
      </c>
    </row>
    <row r="212" spans="1:16" ht="12.75">
      <c r="A212" t="s">
        <v>49</v>
      </c>
      <c s="34" t="s">
        <v>494</v>
      </c>
      <c s="34" t="s">
        <v>4063</v>
      </c>
      <c s="35" t="s">
        <v>5</v>
      </c>
      <c s="6" t="s">
        <v>4064</v>
      </c>
      <c s="36" t="s">
        <v>110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384</v>
      </c>
    </row>
    <row r="216" spans="1:16" ht="25.5">
      <c r="A216" t="s">
        <v>49</v>
      </c>
      <c s="34" t="s">
        <v>497</v>
      </c>
      <c s="34" t="s">
        <v>3827</v>
      </c>
      <c s="35" t="s">
        <v>5</v>
      </c>
      <c s="6" t="s">
        <v>3828</v>
      </c>
      <c s="36" t="s">
        <v>110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384</v>
      </c>
    </row>
    <row r="220" spans="1:16" ht="25.5">
      <c r="A220" t="s">
        <v>49</v>
      </c>
      <c s="34" t="s">
        <v>502</v>
      </c>
      <c s="34" t="s">
        <v>3829</v>
      </c>
      <c s="35" t="s">
        <v>5</v>
      </c>
      <c s="6" t="s">
        <v>3830</v>
      </c>
      <c s="36" t="s">
        <v>110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384</v>
      </c>
    </row>
    <row r="224" spans="1:16" ht="38.25">
      <c r="A224" t="s">
        <v>49</v>
      </c>
      <c s="34" t="s">
        <v>279</v>
      </c>
      <c s="34" t="s">
        <v>3831</v>
      </c>
      <c s="35" t="s">
        <v>5</v>
      </c>
      <c s="6" t="s">
        <v>3832</v>
      </c>
      <c s="36" t="s">
        <v>110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384</v>
      </c>
    </row>
    <row r="228" spans="1:16" ht="25.5">
      <c r="A228" t="s">
        <v>49</v>
      </c>
      <c s="34" t="s">
        <v>506</v>
      </c>
      <c s="34" t="s">
        <v>3833</v>
      </c>
      <c s="35" t="s">
        <v>5</v>
      </c>
      <c s="6" t="s">
        <v>3834</v>
      </c>
      <c s="36" t="s">
        <v>110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384</v>
      </c>
    </row>
    <row r="232" spans="1:16" ht="25.5">
      <c r="A232" t="s">
        <v>49</v>
      </c>
      <c s="34" t="s">
        <v>303</v>
      </c>
      <c s="34" t="s">
        <v>3835</v>
      </c>
      <c s="35" t="s">
        <v>5</v>
      </c>
      <c s="6" t="s">
        <v>3836</v>
      </c>
      <c s="36" t="s">
        <v>110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384</v>
      </c>
    </row>
    <row r="236" spans="1:16" ht="12.75">
      <c r="A236" t="s">
        <v>49</v>
      </c>
      <c s="34" t="s">
        <v>511</v>
      </c>
      <c s="34" t="s">
        <v>4065</v>
      </c>
      <c s="35" t="s">
        <v>5</v>
      </c>
      <c s="6" t="s">
        <v>4066</v>
      </c>
      <c s="36" t="s">
        <v>110</v>
      </c>
      <c s="37">
        <v>12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79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384</v>
      </c>
    </row>
    <row r="240" spans="1:16" ht="25.5">
      <c r="A240" t="s">
        <v>49</v>
      </c>
      <c s="34" t="s">
        <v>1003</v>
      </c>
      <c s="34" t="s">
        <v>3839</v>
      </c>
      <c s="35" t="s">
        <v>5</v>
      </c>
      <c s="6" t="s">
        <v>3840</v>
      </c>
      <c s="36" t="s">
        <v>110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384</v>
      </c>
    </row>
    <row r="244" spans="1:16" ht="25.5">
      <c r="A244" t="s">
        <v>49</v>
      </c>
      <c s="34" t="s">
        <v>740</v>
      </c>
      <c s="34" t="s">
        <v>3841</v>
      </c>
      <c s="35" t="s">
        <v>5</v>
      </c>
      <c s="6" t="s">
        <v>3842</v>
      </c>
      <c s="36" t="s">
        <v>110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2.75">
      <c r="A247" t="s">
        <v>58</v>
      </c>
      <c r="E247" s="39" t="s">
        <v>384</v>
      </c>
    </row>
    <row r="248" spans="1:13" ht="12.75">
      <c r="A248" t="s">
        <v>46</v>
      </c>
      <c r="C248" s="31" t="s">
        <v>3843</v>
      </c>
      <c r="E248" s="33" t="s">
        <v>3844</v>
      </c>
      <c r="J248" s="32">
        <f>0</f>
      </c>
      <c s="32">
        <f>0</f>
      </c>
      <c s="32">
        <f>0+L249+L253+L257+L261+L265+L269</f>
      </c>
      <c s="32">
        <f>0+M249+M253+M257+M261+M265+M269</f>
      </c>
    </row>
    <row r="249" spans="1:16" ht="12.75">
      <c r="A249" t="s">
        <v>49</v>
      </c>
      <c s="34" t="s">
        <v>515</v>
      </c>
      <c s="34" t="s">
        <v>3845</v>
      </c>
      <c s="35" t="s">
        <v>5</v>
      </c>
      <c s="6" t="s">
        <v>3846</v>
      </c>
      <c s="36" t="s">
        <v>110</v>
      </c>
      <c s="37">
        <v>11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384</v>
      </c>
    </row>
    <row r="253" spans="1:16" ht="12.75">
      <c r="A253" t="s">
        <v>49</v>
      </c>
      <c s="34" t="s">
        <v>718</v>
      </c>
      <c s="34" t="s">
        <v>3847</v>
      </c>
      <c s="35" t="s">
        <v>5</v>
      </c>
      <c s="6" t="s">
        <v>3848</v>
      </c>
      <c s="36" t="s">
        <v>110</v>
      </c>
      <c s="37">
        <v>11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384</v>
      </c>
    </row>
    <row r="257" spans="1:16" ht="12.75">
      <c r="A257" t="s">
        <v>49</v>
      </c>
      <c s="34" t="s">
        <v>751</v>
      </c>
      <c s="34" t="s">
        <v>3849</v>
      </c>
      <c s="35" t="s">
        <v>5</v>
      </c>
      <c s="6" t="s">
        <v>3850</v>
      </c>
      <c s="36" t="s">
        <v>110</v>
      </c>
      <c s="37">
        <v>11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384</v>
      </c>
    </row>
    <row r="261" spans="1:16" ht="12.75">
      <c r="A261" t="s">
        <v>49</v>
      </c>
      <c s="34" t="s">
        <v>755</v>
      </c>
      <c s="34" t="s">
        <v>3851</v>
      </c>
      <c s="35" t="s">
        <v>5</v>
      </c>
      <c s="6" t="s">
        <v>3852</v>
      </c>
      <c s="36" t="s">
        <v>110</v>
      </c>
      <c s="37">
        <v>11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2.75">
      <c r="A264" t="s">
        <v>58</v>
      </c>
      <c r="E264" s="39" t="s">
        <v>384</v>
      </c>
    </row>
    <row r="265" spans="1:16" ht="12.75">
      <c r="A265" t="s">
        <v>49</v>
      </c>
      <c s="34" t="s">
        <v>759</v>
      </c>
      <c s="34" t="s">
        <v>3853</v>
      </c>
      <c s="35" t="s">
        <v>5</v>
      </c>
      <c s="6" t="s">
        <v>3854</v>
      </c>
      <c s="36" t="s">
        <v>110</v>
      </c>
      <c s="37">
        <v>3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384</v>
      </c>
    </row>
    <row r="269" spans="1:16" ht="12.75">
      <c r="A269" t="s">
        <v>49</v>
      </c>
      <c s="34" t="s">
        <v>763</v>
      </c>
      <c s="34" t="s">
        <v>3855</v>
      </c>
      <c s="35" t="s">
        <v>5</v>
      </c>
      <c s="6" t="s">
        <v>3856</v>
      </c>
      <c s="36" t="s">
        <v>110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5</v>
      </c>
    </row>
    <row r="272" spans="1:5" ht="12.75">
      <c r="A272" t="s">
        <v>58</v>
      </c>
      <c r="E272" s="39" t="s">
        <v>384</v>
      </c>
    </row>
    <row r="273" spans="1:13" ht="12.75">
      <c r="A273" t="s">
        <v>46</v>
      </c>
      <c r="C273" s="31" t="s">
        <v>4067</v>
      </c>
      <c r="E273" s="33" t="s">
        <v>4068</v>
      </c>
      <c r="J273" s="32">
        <f>0</f>
      </c>
      <c s="32">
        <f>0</f>
      </c>
      <c s="32">
        <f>0+L274+L278</f>
      </c>
      <c s="32">
        <f>0+M274+M278</f>
      </c>
    </row>
    <row r="274" spans="1:16" ht="12.75">
      <c r="A274" t="s">
        <v>49</v>
      </c>
      <c s="34" t="s">
        <v>769</v>
      </c>
      <c s="34" t="s">
        <v>4069</v>
      </c>
      <c s="35" t="s">
        <v>5</v>
      </c>
      <c s="6" t="s">
        <v>4070</v>
      </c>
      <c s="36" t="s">
        <v>110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384</v>
      </c>
    </row>
    <row r="278" spans="1:16" ht="12.75">
      <c r="A278" t="s">
        <v>49</v>
      </c>
      <c s="34" t="s">
        <v>774</v>
      </c>
      <c s="34" t="s">
        <v>4071</v>
      </c>
      <c s="35" t="s">
        <v>5</v>
      </c>
      <c s="6" t="s">
        <v>3806</v>
      </c>
      <c s="36" t="s">
        <v>3807</v>
      </c>
      <c s="37">
        <v>10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384</v>
      </c>
    </row>
    <row r="282" spans="1:13" ht="12.75">
      <c r="A282" t="s">
        <v>46</v>
      </c>
      <c r="C282" s="31" t="s">
        <v>4072</v>
      </c>
      <c r="E282" s="33" t="s">
        <v>4073</v>
      </c>
      <c r="J282" s="32">
        <f>0</f>
      </c>
      <c s="32">
        <f>0</f>
      </c>
      <c s="32">
        <f>0+L283+L287+L291+L295+L299+L303</f>
      </c>
      <c s="32">
        <f>0+M283+M287+M291+M295+M299+M303</f>
      </c>
    </row>
    <row r="283" spans="1:16" ht="25.5">
      <c r="A283" t="s">
        <v>49</v>
      </c>
      <c s="34" t="s">
        <v>780</v>
      </c>
      <c s="34" t="s">
        <v>4074</v>
      </c>
      <c s="35" t="s">
        <v>5</v>
      </c>
      <c s="6" t="s">
        <v>4075</v>
      </c>
      <c s="36" t="s">
        <v>110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12.75">
      <c r="A286" t="s">
        <v>58</v>
      </c>
      <c r="E286" s="39" t="s">
        <v>384</v>
      </c>
    </row>
    <row r="287" spans="1:16" ht="12.75">
      <c r="A287" t="s">
        <v>49</v>
      </c>
      <c s="34" t="s">
        <v>785</v>
      </c>
      <c s="34" t="s">
        <v>4076</v>
      </c>
      <c s="35" t="s">
        <v>5</v>
      </c>
      <c s="6" t="s">
        <v>4077</v>
      </c>
      <c s="36" t="s">
        <v>110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58</v>
      </c>
      <c r="E290" s="39" t="s">
        <v>384</v>
      </c>
    </row>
    <row r="291" spans="1:16" ht="12.75">
      <c r="A291" t="s">
        <v>49</v>
      </c>
      <c s="34" t="s">
        <v>789</v>
      </c>
      <c s="34" t="s">
        <v>4078</v>
      </c>
      <c s="35" t="s">
        <v>5</v>
      </c>
      <c s="6" t="s">
        <v>4079</v>
      </c>
      <c s="36" t="s">
        <v>110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58</v>
      </c>
      <c r="E294" s="39" t="s">
        <v>384</v>
      </c>
    </row>
    <row r="295" spans="1:16" ht="12.75">
      <c r="A295" t="s">
        <v>49</v>
      </c>
      <c s="34" t="s">
        <v>795</v>
      </c>
      <c s="34" t="s">
        <v>4080</v>
      </c>
      <c s="35" t="s">
        <v>5</v>
      </c>
      <c s="6" t="s">
        <v>4081</v>
      </c>
      <c s="36" t="s">
        <v>110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384</v>
      </c>
    </row>
    <row r="299" spans="1:16" ht="12.75">
      <c r="A299" t="s">
        <v>49</v>
      </c>
      <c s="34" t="s">
        <v>972</v>
      </c>
      <c s="34" t="s">
        <v>4082</v>
      </c>
      <c s="35" t="s">
        <v>5</v>
      </c>
      <c s="6" t="s">
        <v>4083</v>
      </c>
      <c s="36" t="s">
        <v>110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12.75">
      <c r="A302" t="s">
        <v>58</v>
      </c>
      <c r="E302" s="39" t="s">
        <v>384</v>
      </c>
    </row>
    <row r="303" spans="1:16" ht="12.75">
      <c r="A303" t="s">
        <v>49</v>
      </c>
      <c s="34" t="s">
        <v>974</v>
      </c>
      <c s="34" t="s">
        <v>4084</v>
      </c>
      <c s="35" t="s">
        <v>5</v>
      </c>
      <c s="6" t="s">
        <v>3806</v>
      </c>
      <c s="36" t="s">
        <v>3807</v>
      </c>
      <c s="37">
        <v>64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5</v>
      </c>
    </row>
    <row r="306" spans="1:5" ht="12.75">
      <c r="A306" t="s">
        <v>58</v>
      </c>
      <c r="E306" s="39" t="s">
        <v>384</v>
      </c>
    </row>
    <row r="307" spans="1:13" ht="12.75">
      <c r="A307" t="s">
        <v>46</v>
      </c>
      <c r="C307" s="31" t="s">
        <v>3749</v>
      </c>
      <c r="E307" s="33" t="s">
        <v>3750</v>
      </c>
      <c r="J307" s="32">
        <f>0</f>
      </c>
      <c s="32">
        <f>0</f>
      </c>
      <c s="32">
        <f>0+L308+L312+L316+L320+L324+L328+L332+L336+L340+L344</f>
      </c>
      <c s="32">
        <f>0+M308+M312+M316+M320+M324+M328+M332+M336+M340+M344</f>
      </c>
    </row>
    <row r="308" spans="1:16" ht="25.5">
      <c r="A308" t="s">
        <v>49</v>
      </c>
      <c s="34" t="s">
        <v>47</v>
      </c>
      <c s="34" t="s">
        <v>176</v>
      </c>
      <c s="35" t="s">
        <v>5</v>
      </c>
      <c s="6" t="s">
        <v>177</v>
      </c>
      <c s="36" t="s">
        <v>110</v>
      </c>
      <c s="37">
        <v>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384</v>
      </c>
    </row>
    <row r="312" spans="1:16" ht="38.25">
      <c r="A312" t="s">
        <v>49</v>
      </c>
      <c s="34" t="s">
        <v>976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384</v>
      </c>
    </row>
    <row r="316" spans="1:16" ht="25.5">
      <c r="A316" t="s">
        <v>49</v>
      </c>
      <c s="34" t="s">
        <v>977</v>
      </c>
      <c s="34" t="s">
        <v>184</v>
      </c>
      <c s="35" t="s">
        <v>5</v>
      </c>
      <c s="6" t="s">
        <v>185</v>
      </c>
      <c s="36" t="s">
        <v>110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.75">
      <c r="A319" t="s">
        <v>58</v>
      </c>
      <c r="E319" s="39" t="s">
        <v>384</v>
      </c>
    </row>
    <row r="320" spans="1:16" ht="12.75">
      <c r="A320" t="s">
        <v>49</v>
      </c>
      <c s="34" t="s">
        <v>980</v>
      </c>
      <c s="34" t="s">
        <v>4085</v>
      </c>
      <c s="35" t="s">
        <v>5</v>
      </c>
      <c s="6" t="s">
        <v>4086</v>
      </c>
      <c s="36" t="s">
        <v>110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384</v>
      </c>
    </row>
    <row r="324" spans="1:16" ht="25.5">
      <c r="A324" t="s">
        <v>49</v>
      </c>
      <c s="34" t="s">
        <v>83</v>
      </c>
      <c s="34" t="s">
        <v>4087</v>
      </c>
      <c s="35" t="s">
        <v>5</v>
      </c>
      <c s="6" t="s">
        <v>4088</v>
      </c>
      <c s="36" t="s">
        <v>110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384</v>
      </c>
    </row>
    <row r="328" spans="1:16" ht="12.75">
      <c r="A328" t="s">
        <v>49</v>
      </c>
      <c s="34" t="s">
        <v>983</v>
      </c>
      <c s="34" t="s">
        <v>3861</v>
      </c>
      <c s="35" t="s">
        <v>5</v>
      </c>
      <c s="6" t="s">
        <v>3862</v>
      </c>
      <c s="36" t="s">
        <v>110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.75">
      <c r="A331" t="s">
        <v>58</v>
      </c>
      <c r="E331" s="39" t="s">
        <v>384</v>
      </c>
    </row>
    <row r="332" spans="1:16" ht="12.75">
      <c r="A332" t="s">
        <v>49</v>
      </c>
      <c s="34" t="s">
        <v>732</v>
      </c>
      <c s="34" t="s">
        <v>3752</v>
      </c>
      <c s="35" t="s">
        <v>5</v>
      </c>
      <c s="6" t="s">
        <v>3753</v>
      </c>
      <c s="36" t="s">
        <v>3055</v>
      </c>
      <c s="37">
        <v>48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384</v>
      </c>
    </row>
    <row r="336" spans="1:16" ht="12.75">
      <c r="A336" t="s">
        <v>49</v>
      </c>
      <c s="34" t="s">
        <v>986</v>
      </c>
      <c s="34" t="s">
        <v>3755</v>
      </c>
      <c s="35" t="s">
        <v>5</v>
      </c>
      <c s="6" t="s">
        <v>3756</v>
      </c>
      <c s="36" t="s">
        <v>3055</v>
      </c>
      <c s="37">
        <v>32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2.75">
      <c r="A339" t="s">
        <v>58</v>
      </c>
      <c r="E339" s="39" t="s">
        <v>384</v>
      </c>
    </row>
    <row r="340" spans="1:16" ht="12.75">
      <c r="A340" t="s">
        <v>49</v>
      </c>
      <c s="34" t="s">
        <v>988</v>
      </c>
      <c s="34" t="s">
        <v>3758</v>
      </c>
      <c s="35" t="s">
        <v>5</v>
      </c>
      <c s="6" t="s">
        <v>3759</v>
      </c>
      <c s="36" t="s">
        <v>3055</v>
      </c>
      <c s="37">
        <v>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54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2.75">
      <c r="A343" t="s">
        <v>58</v>
      </c>
      <c r="E343" s="39" t="s">
        <v>384</v>
      </c>
    </row>
    <row r="344" spans="1:16" ht="12.75">
      <c r="A344" t="s">
        <v>49</v>
      </c>
      <c s="34" t="s">
        <v>990</v>
      </c>
      <c s="34" t="s">
        <v>3760</v>
      </c>
      <c s="35" t="s">
        <v>5</v>
      </c>
      <c s="6" t="s">
        <v>3761</v>
      </c>
      <c s="36" t="s">
        <v>3055</v>
      </c>
      <c s="37">
        <v>24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54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.75">
      <c r="A347" t="s">
        <v>58</v>
      </c>
      <c r="E347" s="39" t="s">
        <v>384</v>
      </c>
    </row>
    <row r="348" spans="1:13" ht="12.75">
      <c r="A348" t="s">
        <v>46</v>
      </c>
      <c r="C348" s="31" t="s">
        <v>3863</v>
      </c>
      <c r="E348" s="33" t="s">
        <v>3864</v>
      </c>
      <c r="J348" s="32">
        <f>0</f>
      </c>
      <c s="32">
        <f>0</f>
      </c>
      <c s="32">
        <f>0+L349+L353+L357</f>
      </c>
      <c s="32">
        <f>0+M349+M353+M357</f>
      </c>
    </row>
    <row r="349" spans="1:16" ht="12.75">
      <c r="A349" t="s">
        <v>49</v>
      </c>
      <c s="34" t="s">
        <v>991</v>
      </c>
      <c s="34" t="s">
        <v>3865</v>
      </c>
      <c s="35" t="s">
        <v>5</v>
      </c>
      <c s="6" t="s">
        <v>3866</v>
      </c>
      <c s="36" t="s">
        <v>110</v>
      </c>
      <c s="37">
        <v>27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27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5</v>
      </c>
    </row>
    <row r="352" spans="1:5" ht="12.75">
      <c r="A352" t="s">
        <v>58</v>
      </c>
      <c r="E352" s="39" t="s">
        <v>384</v>
      </c>
    </row>
    <row r="353" spans="1:16" ht="12.75">
      <c r="A353" t="s">
        <v>49</v>
      </c>
      <c s="34" t="s">
        <v>992</v>
      </c>
      <c s="34" t="s">
        <v>3867</v>
      </c>
      <c s="35" t="s">
        <v>5</v>
      </c>
      <c s="6" t="s">
        <v>3868</v>
      </c>
      <c s="36" t="s">
        <v>110</v>
      </c>
      <c s="37">
        <v>150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27</v>
      </c>
    </row>
    <row r="354" spans="1:5" ht="12.75">
      <c r="A354" s="35" t="s">
        <v>55</v>
      </c>
      <c r="E354" s="39" t="s">
        <v>5</v>
      </c>
    </row>
    <row r="355" spans="1:5" ht="12.75">
      <c r="A355" s="35" t="s">
        <v>56</v>
      </c>
      <c r="E355" s="40" t="s">
        <v>5</v>
      </c>
    </row>
    <row r="356" spans="1:5" ht="12.75">
      <c r="A356" t="s">
        <v>58</v>
      </c>
      <c r="E356" s="39" t="s">
        <v>384</v>
      </c>
    </row>
    <row r="357" spans="1:16" ht="12.75">
      <c r="A357" t="s">
        <v>49</v>
      </c>
      <c s="34" t="s">
        <v>994</v>
      </c>
      <c s="34" t="s">
        <v>3869</v>
      </c>
      <c s="35" t="s">
        <v>5</v>
      </c>
      <c s="6" t="s">
        <v>3870</v>
      </c>
      <c s="36" t="s">
        <v>110</v>
      </c>
      <c s="37">
        <v>27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79</v>
      </c>
      <c>
        <f>(M357*21)/100</f>
      </c>
      <c t="s">
        <v>27</v>
      </c>
    </row>
    <row r="358" spans="1:5" ht="12.75">
      <c r="A358" s="35" t="s">
        <v>55</v>
      </c>
      <c r="E358" s="39" t="s">
        <v>5</v>
      </c>
    </row>
    <row r="359" spans="1:5" ht="12.75">
      <c r="A359" s="35" t="s">
        <v>56</v>
      </c>
      <c r="E359" s="40" t="s">
        <v>5</v>
      </c>
    </row>
    <row r="360" spans="1:5" ht="89.25">
      <c r="A360" t="s">
        <v>58</v>
      </c>
      <c r="E360" s="39" t="s">
        <v>4089</v>
      </c>
    </row>
    <row r="361" spans="1:13" ht="12.75">
      <c r="A361" t="s">
        <v>46</v>
      </c>
      <c r="C361" s="31" t="s">
        <v>793</v>
      </c>
      <c r="E361" s="33" t="s">
        <v>3872</v>
      </c>
      <c r="J361" s="32">
        <f>0</f>
      </c>
      <c s="32">
        <f>0</f>
      </c>
      <c s="32">
        <f>0+L362+L366</f>
      </c>
      <c s="32">
        <f>0+M362+M366</f>
      </c>
    </row>
    <row r="362" spans="1:16" ht="12.75">
      <c r="A362" t="s">
        <v>49</v>
      </c>
      <c s="34" t="s">
        <v>995</v>
      </c>
      <c s="34" t="s">
        <v>3873</v>
      </c>
      <c s="35" t="s">
        <v>5</v>
      </c>
      <c s="6" t="s">
        <v>3874</v>
      </c>
      <c s="36" t="s">
        <v>53</v>
      </c>
      <c s="37">
        <v>18.7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5</v>
      </c>
    </row>
    <row r="364" spans="1:5" ht="38.25">
      <c r="A364" s="35" t="s">
        <v>56</v>
      </c>
      <c r="E364" s="40" t="s">
        <v>4090</v>
      </c>
    </row>
    <row r="365" spans="1:5" ht="12.75">
      <c r="A365" t="s">
        <v>58</v>
      </c>
      <c r="E365" s="39" t="s">
        <v>384</v>
      </c>
    </row>
    <row r="366" spans="1:16" ht="12.75">
      <c r="A366" t="s">
        <v>49</v>
      </c>
      <c s="34" t="s">
        <v>999</v>
      </c>
      <c s="34" t="s">
        <v>3876</v>
      </c>
      <c s="35" t="s">
        <v>5</v>
      </c>
      <c s="6" t="s">
        <v>3877</v>
      </c>
      <c s="36" t="s">
        <v>88</v>
      </c>
      <c s="37">
        <v>960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5</v>
      </c>
    </row>
    <row r="368" spans="1:5" ht="38.25">
      <c r="A368" s="35" t="s">
        <v>56</v>
      </c>
      <c r="E368" s="40" t="s">
        <v>4091</v>
      </c>
    </row>
    <row r="369" spans="1:5" ht="12.75">
      <c r="A369" t="s">
        <v>58</v>
      </c>
      <c r="E369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4092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4092</v>
      </c>
      <c r="E4" s="26" t="s">
        <v>4093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4095</v>
      </c>
      <c r="E8" s="30" t="s">
        <v>4093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4096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4097</v>
      </c>
      <c s="35" t="s">
        <v>5</v>
      </c>
      <c s="6" t="s">
        <v>4098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4099</v>
      </c>
    </row>
    <row r="12" spans="1:5" ht="25.5">
      <c r="A12" s="35" t="s">
        <v>56</v>
      </c>
      <c r="E12" s="40" t="s">
        <v>4100</v>
      </c>
    </row>
    <row r="13" spans="1:5" ht="140.25">
      <c r="A13" t="s">
        <v>58</v>
      </c>
      <c r="E13" s="39" t="s">
        <v>4101</v>
      </c>
    </row>
    <row r="14" spans="1:16" ht="12.75">
      <c r="A14" t="s">
        <v>49</v>
      </c>
      <c s="34" t="s">
        <v>27</v>
      </c>
      <c s="34" t="s">
        <v>4102</v>
      </c>
      <c s="35" t="s">
        <v>5</v>
      </c>
      <c s="6" t="s">
        <v>4103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4099</v>
      </c>
    </row>
    <row r="16" spans="1:5" ht="25.5">
      <c r="A16" s="35" t="s">
        <v>56</v>
      </c>
      <c r="E16" s="40" t="s">
        <v>4100</v>
      </c>
    </row>
    <row r="17" spans="1:5" ht="89.25">
      <c r="A17" t="s">
        <v>58</v>
      </c>
      <c r="E17" s="39" t="s">
        <v>4104</v>
      </c>
    </row>
    <row r="18" spans="1:16" ht="12.75">
      <c r="A18" t="s">
        <v>49</v>
      </c>
      <c s="34" t="s">
        <v>26</v>
      </c>
      <c s="34" t="s">
        <v>4105</v>
      </c>
      <c s="35" t="s">
        <v>5</v>
      </c>
      <c s="6" t="s">
        <v>4106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4106</v>
      </c>
    </row>
    <row r="20" spans="1:5" ht="25.5">
      <c r="A20" s="35" t="s">
        <v>56</v>
      </c>
      <c r="E20" s="40" t="s">
        <v>4100</v>
      </c>
    </row>
    <row r="21" spans="1:5" ht="89.25">
      <c r="A21" t="s">
        <v>58</v>
      </c>
      <c r="E21" s="39" t="s">
        <v>4107</v>
      </c>
    </row>
    <row r="22" spans="1:13" ht="12.75">
      <c r="A22" t="s">
        <v>46</v>
      </c>
      <c r="C22" s="31" t="s">
        <v>27</v>
      </c>
      <c r="E22" s="33" t="s">
        <v>3864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66</v>
      </c>
      <c s="34" t="s">
        <v>4108</v>
      </c>
      <c s="35" t="s">
        <v>5</v>
      </c>
      <c s="6" t="s">
        <v>4109</v>
      </c>
      <c s="36" t="s">
        <v>245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4110</v>
      </c>
    </row>
    <row r="25" spans="1:5" ht="25.5">
      <c r="A25" s="35" t="s">
        <v>56</v>
      </c>
      <c r="E25" s="40" t="s">
        <v>4100</v>
      </c>
    </row>
    <row r="26" spans="1:5" ht="89.25">
      <c r="A26" t="s">
        <v>58</v>
      </c>
      <c r="E26" s="39" t="s">
        <v>4111</v>
      </c>
    </row>
    <row r="27" spans="1:16" ht="12.75">
      <c r="A27" t="s">
        <v>49</v>
      </c>
      <c s="34" t="s">
        <v>70</v>
      </c>
      <c s="34" t="s">
        <v>4112</v>
      </c>
      <c s="35" t="s">
        <v>5</v>
      </c>
      <c s="6" t="s">
        <v>4113</v>
      </c>
      <c s="36" t="s">
        <v>245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4114</v>
      </c>
    </row>
    <row r="29" spans="1:5" ht="25.5">
      <c r="A29" s="35" t="s">
        <v>56</v>
      </c>
      <c r="E29" s="40" t="s">
        <v>4100</v>
      </c>
    </row>
    <row r="30" spans="1:5" ht="76.5">
      <c r="A30" t="s">
        <v>58</v>
      </c>
      <c r="E30" s="39" t="s">
        <v>4115</v>
      </c>
    </row>
    <row r="31" spans="1:16" ht="12.75">
      <c r="A31" t="s">
        <v>49</v>
      </c>
      <c s="34" t="s">
        <v>74</v>
      </c>
      <c s="34" t="s">
        <v>4116</v>
      </c>
      <c s="35" t="s">
        <v>5</v>
      </c>
      <c s="6" t="s">
        <v>4117</v>
      </c>
      <c s="36" t="s">
        <v>245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4118</v>
      </c>
    </row>
    <row r="33" spans="1:5" ht="25.5">
      <c r="A33" s="35" t="s">
        <v>56</v>
      </c>
      <c r="E33" s="40" t="s">
        <v>4100</v>
      </c>
    </row>
    <row r="34" spans="1:5" ht="127.5">
      <c r="A34" t="s">
        <v>58</v>
      </c>
      <c r="E34" s="39" t="s">
        <v>4119</v>
      </c>
    </row>
    <row r="35" spans="1:16" ht="12.75">
      <c r="A35" t="s">
        <v>49</v>
      </c>
      <c s="34" t="s">
        <v>85</v>
      </c>
      <c s="34" t="s">
        <v>4120</v>
      </c>
      <c s="35" t="s">
        <v>5</v>
      </c>
      <c s="6" t="s">
        <v>4121</v>
      </c>
      <c s="36" t="s">
        <v>245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4121</v>
      </c>
    </row>
    <row r="37" spans="1:5" ht="25.5">
      <c r="A37" s="35" t="s">
        <v>56</v>
      </c>
      <c r="E37" s="40" t="s">
        <v>4100</v>
      </c>
    </row>
    <row r="38" spans="1:5" ht="153">
      <c r="A38" t="s">
        <v>58</v>
      </c>
      <c r="E38" s="39" t="s">
        <v>4122</v>
      </c>
    </row>
    <row r="39" spans="1:16" ht="12.75">
      <c r="A39" t="s">
        <v>49</v>
      </c>
      <c s="34" t="s">
        <v>90</v>
      </c>
      <c s="34" t="s">
        <v>4123</v>
      </c>
      <c s="35" t="s">
        <v>5</v>
      </c>
      <c s="6" t="s">
        <v>4124</v>
      </c>
      <c s="36" t="s">
        <v>245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12.75">
      <c r="A40" s="35" t="s">
        <v>55</v>
      </c>
      <c r="E40" s="39" t="s">
        <v>4125</v>
      </c>
    </row>
    <row r="41" spans="1:5" ht="25.5">
      <c r="A41" s="35" t="s">
        <v>56</v>
      </c>
      <c r="E41" s="40" t="s">
        <v>4100</v>
      </c>
    </row>
    <row r="42" spans="1:5" ht="51">
      <c r="A42" t="s">
        <v>58</v>
      </c>
      <c r="E42" s="39" t="s">
        <v>4126</v>
      </c>
    </row>
    <row r="43" spans="1:16" ht="12.75">
      <c r="A43" t="s">
        <v>49</v>
      </c>
      <c s="34" t="s">
        <v>94</v>
      </c>
      <c s="34" t="s">
        <v>4127</v>
      </c>
      <c s="35" t="s">
        <v>5</v>
      </c>
      <c s="6" t="s">
        <v>4128</v>
      </c>
      <c s="36" t="s">
        <v>110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12.75">
      <c r="A44" s="35" t="s">
        <v>55</v>
      </c>
      <c r="E44" s="39" t="s">
        <v>4129</v>
      </c>
    </row>
    <row r="45" spans="1:5" ht="25.5">
      <c r="A45" s="35" t="s">
        <v>56</v>
      </c>
      <c r="E45" s="40" t="s">
        <v>4130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100</v>
      </c>
      <c s="34" t="s">
        <v>4131</v>
      </c>
      <c s="35" t="s">
        <v>5</v>
      </c>
      <c s="6" t="s">
        <v>4132</v>
      </c>
      <c s="36" t="s">
        <v>245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79</v>
      </c>
      <c>
        <f>(M47*21)/100</f>
      </c>
      <c t="s">
        <v>27</v>
      </c>
    </row>
    <row r="48" spans="1:5" ht="12.75">
      <c r="A48" s="35" t="s">
        <v>55</v>
      </c>
      <c r="E48" s="39" t="s">
        <v>4133</v>
      </c>
    </row>
    <row r="49" spans="1:5" ht="25.5">
      <c r="A49" s="35" t="s">
        <v>56</v>
      </c>
      <c r="E49" s="40" t="s">
        <v>4100</v>
      </c>
    </row>
    <row r="50" spans="1:5" ht="102">
      <c r="A50" t="s">
        <v>58</v>
      </c>
      <c r="E50" s="39" t="s">
        <v>4134</v>
      </c>
    </row>
    <row r="51" spans="1:16" ht="12.75">
      <c r="A51" t="s">
        <v>49</v>
      </c>
      <c s="34" t="s">
        <v>104</v>
      </c>
      <c s="34" t="s">
        <v>4135</v>
      </c>
      <c s="35" t="s">
        <v>5</v>
      </c>
      <c s="6" t="s">
        <v>4136</v>
      </c>
      <c s="36" t="s">
        <v>245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79</v>
      </c>
      <c>
        <f>(M51*21)/100</f>
      </c>
      <c t="s">
        <v>27</v>
      </c>
    </row>
    <row r="52" spans="1:5" ht="12.75">
      <c r="A52" s="35" t="s">
        <v>55</v>
      </c>
      <c r="E52" s="39" t="s">
        <v>4137</v>
      </c>
    </row>
    <row r="53" spans="1:5" ht="25.5">
      <c r="A53" s="35" t="s">
        <v>56</v>
      </c>
      <c r="E53" s="40" t="s">
        <v>4100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4138</v>
      </c>
      <c s="35" t="s">
        <v>5</v>
      </c>
      <c s="6" t="s">
        <v>4139</v>
      </c>
      <c s="36" t="s">
        <v>245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25.5">
      <c r="A56" s="35" t="s">
        <v>55</v>
      </c>
      <c r="E56" s="39" t="s">
        <v>4140</v>
      </c>
    </row>
    <row r="57" spans="1:5" ht="25.5">
      <c r="A57" s="35" t="s">
        <v>56</v>
      </c>
      <c r="E57" s="40" t="s">
        <v>4100</v>
      </c>
    </row>
    <row r="58" spans="1:5" ht="63.75">
      <c r="A58" t="s">
        <v>58</v>
      </c>
      <c r="E58" s="39" t="s">
        <v>4141</v>
      </c>
    </row>
    <row r="59" spans="1:16" ht="12.75">
      <c r="A59" t="s">
        <v>49</v>
      </c>
      <c s="34" t="s">
        <v>111</v>
      </c>
      <c s="34" t="s">
        <v>4142</v>
      </c>
      <c s="35" t="s">
        <v>5</v>
      </c>
      <c s="6" t="s">
        <v>4143</v>
      </c>
      <c s="36" t="s">
        <v>245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79</v>
      </c>
      <c>
        <f>(M59*21)/100</f>
      </c>
      <c t="s">
        <v>27</v>
      </c>
    </row>
    <row r="60" spans="1:5" ht="12.75">
      <c r="A60" s="35" t="s">
        <v>55</v>
      </c>
      <c r="E60" s="39" t="s">
        <v>4144</v>
      </c>
    </row>
    <row r="61" spans="1:5" ht="25.5">
      <c r="A61" s="35" t="s">
        <v>56</v>
      </c>
      <c r="E61" s="40" t="s">
        <v>4145</v>
      </c>
    </row>
    <row r="62" spans="1:5" ht="12.75">
      <c r="A62" t="s">
        <v>58</v>
      </c>
      <c r="E62" s="39" t="s">
        <v>4146</v>
      </c>
    </row>
    <row r="63" spans="1:16" ht="12.75">
      <c r="A63" t="s">
        <v>49</v>
      </c>
      <c s="34" t="s">
        <v>115</v>
      </c>
      <c s="34" t="s">
        <v>4147</v>
      </c>
      <c s="35" t="s">
        <v>5</v>
      </c>
      <c s="6" t="s">
        <v>4148</v>
      </c>
      <c s="36" t="s">
        <v>245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4148</v>
      </c>
    </row>
    <row r="65" spans="1:5" ht="25.5">
      <c r="A65" s="35" t="s">
        <v>56</v>
      </c>
      <c r="E65" s="40" t="s">
        <v>4145</v>
      </c>
    </row>
    <row r="66" spans="1:5" ht="127.5">
      <c r="A66" t="s">
        <v>58</v>
      </c>
      <c r="E66" s="39" t="s">
        <v>4149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4150</v>
      </c>
      <c s="41">
        <f>Rekapitulace!C88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4150</v>
      </c>
      <c r="E4" s="26" t="s">
        <v>4151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4154</v>
      </c>
      <c r="E8" s="30" t="s">
        <v>4153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247</v>
      </c>
      <c r="E9" s="33" t="s">
        <v>4153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38.25">
      <c r="A10" t="s">
        <v>49</v>
      </c>
      <c s="34" t="s">
        <v>50</v>
      </c>
      <c s="34" t="s">
        <v>574</v>
      </c>
      <c s="35" t="s">
        <v>575</v>
      </c>
      <c s="6" t="s">
        <v>4155</v>
      </c>
      <c s="36" t="s">
        <v>78</v>
      </c>
      <c s="37">
        <v>58021.067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53">
      <c r="A12" s="35" t="s">
        <v>56</v>
      </c>
      <c r="E12" s="40" t="s">
        <v>4156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75</v>
      </c>
      <c s="35" t="s">
        <v>76</v>
      </c>
      <c s="6" t="s">
        <v>4157</v>
      </c>
      <c s="36" t="s">
        <v>78</v>
      </c>
      <c s="37">
        <v>15142.65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4158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3203</v>
      </c>
      <c s="35" t="s">
        <v>3534</v>
      </c>
      <c s="6" t="s">
        <v>4159</v>
      </c>
      <c s="36" t="s">
        <v>78</v>
      </c>
      <c s="37">
        <v>114.537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4160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578</v>
      </c>
      <c s="35" t="s">
        <v>4161</v>
      </c>
      <c s="6" t="s">
        <v>4162</v>
      </c>
      <c s="36" t="s">
        <v>78</v>
      </c>
      <c s="37">
        <v>1951.971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4163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249</v>
      </c>
      <c s="35" t="s">
        <v>579</v>
      </c>
      <c s="6" t="s">
        <v>4164</v>
      </c>
      <c s="36" t="s">
        <v>78</v>
      </c>
      <c s="37">
        <v>818.57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89.25">
      <c r="A28" s="35" t="s">
        <v>56</v>
      </c>
      <c r="E28" s="40" t="s">
        <v>4165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254</v>
      </c>
      <c s="35" t="s">
        <v>250</v>
      </c>
      <c s="6" t="s">
        <v>4166</v>
      </c>
      <c s="36" t="s">
        <v>78</v>
      </c>
      <c s="37">
        <v>13659.994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4167</v>
      </c>
    </row>
    <row r="33" spans="1:5" ht="140.25">
      <c r="A33" t="s">
        <v>58</v>
      </c>
      <c r="E33" s="39" t="s">
        <v>253</v>
      </c>
    </row>
    <row r="34" spans="1:16" ht="25.5">
      <c r="A34" t="s">
        <v>49</v>
      </c>
      <c s="34" t="s">
        <v>85</v>
      </c>
      <c s="34" t="s">
        <v>2879</v>
      </c>
      <c s="35" t="s">
        <v>255</v>
      </c>
      <c s="6" t="s">
        <v>4168</v>
      </c>
      <c s="36" t="s">
        <v>78</v>
      </c>
      <c s="37">
        <v>4.4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4169</v>
      </c>
    </row>
    <row r="37" spans="1:5" ht="140.25">
      <c r="A37" t="s">
        <v>58</v>
      </c>
      <c r="E37" s="39" t="s">
        <v>253</v>
      </c>
    </row>
    <row r="38" spans="1:16" ht="38.25">
      <c r="A38" t="s">
        <v>49</v>
      </c>
      <c s="34" t="s">
        <v>90</v>
      </c>
      <c s="34" t="s">
        <v>3537</v>
      </c>
      <c s="35" t="s">
        <v>2880</v>
      </c>
      <c s="6" t="s">
        <v>4170</v>
      </c>
      <c s="36" t="s">
        <v>78</v>
      </c>
      <c s="37">
        <v>18.769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79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4171</v>
      </c>
    </row>
    <row r="41" spans="1:5" ht="140.25">
      <c r="A41" t="s">
        <v>58</v>
      </c>
      <c r="E41" s="39" t="s">
        <v>253</v>
      </c>
    </row>
    <row r="42" spans="1:16" ht="38.25">
      <c r="A42" t="s">
        <v>49</v>
      </c>
      <c s="34" t="s">
        <v>94</v>
      </c>
      <c s="34" t="s">
        <v>258</v>
      </c>
      <c s="35" t="s">
        <v>259</v>
      </c>
      <c s="6" t="s">
        <v>4172</v>
      </c>
      <c s="36" t="s">
        <v>78</v>
      </c>
      <c s="37">
        <v>714.2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79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4173</v>
      </c>
    </row>
    <row r="45" spans="1:5" ht="140.25">
      <c r="A45" t="s">
        <v>58</v>
      </c>
      <c r="E45" s="39" t="s">
        <v>253</v>
      </c>
    </row>
    <row r="46" spans="1:16" ht="38.25">
      <c r="A46" t="s">
        <v>49</v>
      </c>
      <c s="34" t="s">
        <v>100</v>
      </c>
      <c s="34" t="s">
        <v>3445</v>
      </c>
      <c s="35" t="s">
        <v>3577</v>
      </c>
      <c s="6" t="s">
        <v>4174</v>
      </c>
      <c s="36" t="s">
        <v>78</v>
      </c>
      <c s="37">
        <v>12.35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79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4175</v>
      </c>
    </row>
    <row r="49" spans="1:5" ht="140.25">
      <c r="A49" t="s">
        <v>58</v>
      </c>
      <c r="E49" s="39" t="s">
        <v>253</v>
      </c>
    </row>
    <row r="50" spans="1:16" ht="38.25">
      <c r="A50" t="s">
        <v>49</v>
      </c>
      <c s="34" t="s">
        <v>104</v>
      </c>
      <c s="34" t="s">
        <v>262</v>
      </c>
      <c s="35" t="s">
        <v>263</v>
      </c>
      <c s="6" t="s">
        <v>4176</v>
      </c>
      <c s="36" t="s">
        <v>78</v>
      </c>
      <c s="37">
        <v>3.028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4177</v>
      </c>
    </row>
    <row r="53" spans="1:5" ht="140.25">
      <c r="A53" t="s">
        <v>58</v>
      </c>
      <c r="E53" s="39" t="s">
        <v>253</v>
      </c>
    </row>
    <row r="54" spans="1:16" ht="38.25">
      <c r="A54" t="s">
        <v>49</v>
      </c>
      <c s="34" t="s">
        <v>107</v>
      </c>
      <c s="34" t="s">
        <v>266</v>
      </c>
      <c s="35" t="s">
        <v>267</v>
      </c>
      <c s="6" t="s">
        <v>4178</v>
      </c>
      <c s="36" t="s">
        <v>78</v>
      </c>
      <c s="37">
        <v>6.308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4179</v>
      </c>
    </row>
    <row r="57" spans="1:5" ht="140.25">
      <c r="A57" t="s">
        <v>58</v>
      </c>
      <c r="E57" s="39" t="s">
        <v>253</v>
      </c>
    </row>
    <row r="58" spans="1:16" ht="25.5">
      <c r="A58" t="s">
        <v>49</v>
      </c>
      <c s="34" t="s">
        <v>111</v>
      </c>
      <c s="34" t="s">
        <v>808</v>
      </c>
      <c s="35" t="s">
        <v>809</v>
      </c>
      <c s="6" t="s">
        <v>4180</v>
      </c>
      <c s="36" t="s">
        <v>78</v>
      </c>
      <c s="37">
        <v>2905.508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79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02">
      <c r="A60" s="35" t="s">
        <v>56</v>
      </c>
      <c r="E60" s="40" t="s">
        <v>4181</v>
      </c>
    </row>
    <row r="61" spans="1:5" ht="140.25">
      <c r="A61" t="s">
        <v>58</v>
      </c>
      <c r="E61" s="39" t="s">
        <v>253</v>
      </c>
    </row>
    <row r="62" spans="1:16" ht="51">
      <c r="A62" t="s">
        <v>49</v>
      </c>
      <c s="34" t="s">
        <v>115</v>
      </c>
      <c s="34" t="s">
        <v>270</v>
      </c>
      <c s="35" t="s">
        <v>271</v>
      </c>
      <c s="6" t="s">
        <v>4182</v>
      </c>
      <c s="36" t="s">
        <v>78</v>
      </c>
      <c s="37">
        <v>538.235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79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38.25">
      <c r="A64" s="35" t="s">
        <v>56</v>
      </c>
      <c r="E64" s="40" t="s">
        <v>4183</v>
      </c>
    </row>
    <row r="65" spans="1:5" ht="127.5">
      <c r="A65" t="s">
        <v>58</v>
      </c>
      <c r="E65" s="39" t="s">
        <v>274</v>
      </c>
    </row>
    <row r="66" spans="1:16" ht="38.25">
      <c r="A66" t="s">
        <v>49</v>
      </c>
      <c s="34" t="s">
        <v>119</v>
      </c>
      <c s="34" t="s">
        <v>2081</v>
      </c>
      <c s="35" t="s">
        <v>2082</v>
      </c>
      <c s="6" t="s">
        <v>4184</v>
      </c>
      <c s="36" t="s">
        <v>78</v>
      </c>
      <c s="37">
        <v>3.12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79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4185</v>
      </c>
    </row>
    <row r="69" spans="1:5" ht="140.25">
      <c r="A69" t="s">
        <v>58</v>
      </c>
      <c r="E69" s="39" t="s">
        <v>253</v>
      </c>
    </row>
    <row r="70" spans="1:16" ht="38.25">
      <c r="A70" t="s">
        <v>49</v>
      </c>
      <c s="34" t="s">
        <v>123</v>
      </c>
      <c s="34" t="s">
        <v>376</v>
      </c>
      <c s="35" t="s">
        <v>377</v>
      </c>
      <c s="6" t="s">
        <v>4186</v>
      </c>
      <c s="36" t="s">
        <v>78</v>
      </c>
      <c s="37">
        <v>260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79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4187</v>
      </c>
    </row>
    <row r="73" spans="1:5" ht="140.25">
      <c r="A73" t="s">
        <v>58</v>
      </c>
      <c r="E73" s="39" t="s">
        <v>253</v>
      </c>
    </row>
    <row r="74" spans="1:16" ht="38.25">
      <c r="A74" t="s">
        <v>49</v>
      </c>
      <c s="34" t="s">
        <v>126</v>
      </c>
      <c s="34" t="s">
        <v>275</v>
      </c>
      <c s="35" t="s">
        <v>276</v>
      </c>
      <c s="6" t="s">
        <v>4188</v>
      </c>
      <c s="36" t="s">
        <v>78</v>
      </c>
      <c s="37">
        <v>721.359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4189</v>
      </c>
    </row>
    <row r="77" spans="1:5" ht="140.25">
      <c r="A77" t="s">
        <v>58</v>
      </c>
      <c r="E7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COUNTIFS(L8:L1034,"=0",A8:A1034,"P")+COUNTIFS(L8:L1034,"",A8:A1034,"P")+SUM(Q8:Q1034)</f>
      </c>
    </row>
    <row r="8" spans="1:13" ht="12.75">
      <c r="A8" t="s">
        <v>44</v>
      </c>
      <c r="C8" s="28" t="s">
        <v>801</v>
      </c>
      <c r="E8" s="30" t="s">
        <v>800</v>
      </c>
      <c r="J8" s="29">
        <f>0+J9+J14+J27+J68+J113+J118+J195+J272+J349+J426+J503+J580+J653+J730+J807+J884+J961</f>
      </c>
      <c s="29">
        <f>0+K9+K14+K27+K68+K113+K118+K195+K272+K349+K426+K503+K580+K653+K730+K807+K884+K961</f>
      </c>
      <c s="29">
        <f>0+L9+L14+L27+L68+L113+L118+L195+L272+L349+L426+L503+L580+L653+L730+L807+L884+L961</f>
      </c>
      <c s="29">
        <f>0+M9+M14+M27+M68+M113+M118+M195+M272+M349+M426+M503+M580+M653+M730+M807+M884+M961</f>
      </c>
    </row>
    <row r="9" spans="1:13" ht="12.75">
      <c r="A9" t="s">
        <v>46</v>
      </c>
      <c r="C9" s="31" t="s">
        <v>241</v>
      </c>
      <c r="E9" s="33" t="s">
        <v>802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803</v>
      </c>
      <c s="35" t="s">
        <v>5</v>
      </c>
      <c s="6" t="s">
        <v>804</v>
      </c>
      <c s="36" t="s">
        <v>245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805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574</v>
      </c>
      <c s="35" t="s">
        <v>575</v>
      </c>
      <c s="6" t="s">
        <v>576</v>
      </c>
      <c s="36" t="s">
        <v>78</v>
      </c>
      <c s="37">
        <v>5208.84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51">
      <c r="A17" s="35" t="s">
        <v>56</v>
      </c>
      <c r="E17" s="40" t="s">
        <v>806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578</v>
      </c>
      <c s="35" t="s">
        <v>579</v>
      </c>
      <c s="6" t="s">
        <v>580</v>
      </c>
      <c s="36" t="s">
        <v>78</v>
      </c>
      <c s="37">
        <v>1794.276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807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808</v>
      </c>
      <c s="35" t="s">
        <v>809</v>
      </c>
      <c s="6" t="s">
        <v>810</v>
      </c>
      <c s="36" t="s">
        <v>78</v>
      </c>
      <c s="37">
        <v>2004.75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811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50</v>
      </c>
      <c r="E27" s="33" t="s">
        <v>812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70</v>
      </c>
      <c s="34" t="s">
        <v>813</v>
      </c>
      <c s="35" t="s">
        <v>5</v>
      </c>
      <c s="6" t="s">
        <v>814</v>
      </c>
      <c s="36" t="s">
        <v>53</v>
      </c>
      <c s="37">
        <v>1113.75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51">
      <c r="A30" s="35" t="s">
        <v>56</v>
      </c>
      <c r="E30" s="40" t="s">
        <v>815</v>
      </c>
    </row>
    <row r="31" spans="1:5" ht="63.75">
      <c r="A31" t="s">
        <v>58</v>
      </c>
      <c r="E31" s="39" t="s">
        <v>816</v>
      </c>
    </row>
    <row r="32" spans="1:16" ht="25.5">
      <c r="A32" t="s">
        <v>49</v>
      </c>
      <c s="34" t="s">
        <v>74</v>
      </c>
      <c s="34" t="s">
        <v>817</v>
      </c>
      <c s="35" t="s">
        <v>5</v>
      </c>
      <c s="6" t="s">
        <v>818</v>
      </c>
      <c s="36" t="s">
        <v>53</v>
      </c>
      <c s="37">
        <v>1430.55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76.5">
      <c r="A34" s="35" t="s">
        <v>56</v>
      </c>
      <c r="E34" s="40" t="s">
        <v>819</v>
      </c>
    </row>
    <row r="35" spans="1:5" ht="63.75">
      <c r="A35" t="s">
        <v>58</v>
      </c>
      <c r="E35" s="39" t="s">
        <v>816</v>
      </c>
    </row>
    <row r="36" spans="1:16" ht="12.75">
      <c r="A36" t="s">
        <v>49</v>
      </c>
      <c s="34" t="s">
        <v>85</v>
      </c>
      <c s="34" t="s">
        <v>820</v>
      </c>
      <c s="35" t="s">
        <v>5</v>
      </c>
      <c s="6" t="s">
        <v>821</v>
      </c>
      <c s="36" t="s">
        <v>53</v>
      </c>
      <c s="37">
        <v>589.22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822</v>
      </c>
    </row>
    <row r="39" spans="1:5" ht="63.75">
      <c r="A39" t="s">
        <v>58</v>
      </c>
      <c r="E39" s="39" t="s">
        <v>816</v>
      </c>
    </row>
    <row r="40" spans="1:16" ht="12.75">
      <c r="A40" t="s">
        <v>49</v>
      </c>
      <c s="34" t="s">
        <v>90</v>
      </c>
      <c s="34" t="s">
        <v>823</v>
      </c>
      <c s="35" t="s">
        <v>5</v>
      </c>
      <c s="6" t="s">
        <v>824</v>
      </c>
      <c s="36" t="s">
        <v>53</v>
      </c>
      <c s="37">
        <v>667.58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825</v>
      </c>
    </row>
    <row r="43" spans="1:5" ht="63.75">
      <c r="A43" t="s">
        <v>58</v>
      </c>
      <c r="E43" s="39" t="s">
        <v>816</v>
      </c>
    </row>
    <row r="44" spans="1:16" ht="12.75">
      <c r="A44" t="s">
        <v>49</v>
      </c>
      <c s="34" t="s">
        <v>94</v>
      </c>
      <c s="34" t="s">
        <v>826</v>
      </c>
      <c s="35" t="s">
        <v>5</v>
      </c>
      <c s="6" t="s">
        <v>827</v>
      </c>
      <c s="36" t="s">
        <v>53</v>
      </c>
      <c s="37">
        <v>2280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63.75">
      <c r="A46" s="35" t="s">
        <v>56</v>
      </c>
      <c r="E46" s="40" t="s">
        <v>828</v>
      </c>
    </row>
    <row r="47" spans="1:5" ht="369.75">
      <c r="A47" t="s">
        <v>58</v>
      </c>
      <c r="E47" s="39" t="s">
        <v>829</v>
      </c>
    </row>
    <row r="48" spans="1:16" ht="12.75">
      <c r="A48" t="s">
        <v>49</v>
      </c>
      <c s="34" t="s">
        <v>100</v>
      </c>
      <c s="34" t="s">
        <v>830</v>
      </c>
      <c s="35" t="s">
        <v>5</v>
      </c>
      <c s="6" t="s">
        <v>831</v>
      </c>
      <c s="36" t="s">
        <v>53</v>
      </c>
      <c s="37">
        <v>441.22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832</v>
      </c>
    </row>
    <row r="51" spans="1:5" ht="306">
      <c r="A51" t="s">
        <v>58</v>
      </c>
      <c r="E51" s="39" t="s">
        <v>833</v>
      </c>
    </row>
    <row r="52" spans="1:16" ht="12.75">
      <c r="A52" t="s">
        <v>49</v>
      </c>
      <c s="34" t="s">
        <v>104</v>
      </c>
      <c s="34" t="s">
        <v>834</v>
      </c>
      <c s="35" t="s">
        <v>5</v>
      </c>
      <c s="6" t="s">
        <v>835</v>
      </c>
      <c s="36" t="s">
        <v>53</v>
      </c>
      <c s="37">
        <v>297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836</v>
      </c>
    </row>
    <row r="55" spans="1:5" ht="63.75">
      <c r="A55" t="s">
        <v>58</v>
      </c>
      <c r="E55" s="39" t="s">
        <v>837</v>
      </c>
    </row>
    <row r="56" spans="1:16" ht="12.75">
      <c r="A56" t="s">
        <v>49</v>
      </c>
      <c s="34" t="s">
        <v>107</v>
      </c>
      <c s="34" t="s">
        <v>838</v>
      </c>
      <c s="35" t="s">
        <v>5</v>
      </c>
      <c s="6" t="s">
        <v>839</v>
      </c>
      <c s="36" t="s">
        <v>53</v>
      </c>
      <c s="37">
        <v>2280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840</v>
      </c>
    </row>
    <row r="59" spans="1:5" ht="191.25">
      <c r="A59" t="s">
        <v>58</v>
      </c>
      <c r="E59" s="39" t="s">
        <v>841</v>
      </c>
    </row>
    <row r="60" spans="1:16" ht="12.75">
      <c r="A60" t="s">
        <v>49</v>
      </c>
      <c s="34" t="s">
        <v>111</v>
      </c>
      <c s="34" t="s">
        <v>636</v>
      </c>
      <c s="35" t="s">
        <v>5</v>
      </c>
      <c s="6" t="s">
        <v>637</v>
      </c>
      <c s="36" t="s">
        <v>97</v>
      </c>
      <c s="37">
        <v>8392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76.5">
      <c r="A62" s="35" t="s">
        <v>56</v>
      </c>
      <c r="E62" s="40" t="s">
        <v>842</v>
      </c>
    </row>
    <row r="63" spans="1:5" ht="25.5">
      <c r="A63" t="s">
        <v>58</v>
      </c>
      <c r="E63" s="39" t="s">
        <v>843</v>
      </c>
    </row>
    <row r="64" spans="1:16" ht="12.75">
      <c r="A64" t="s">
        <v>49</v>
      </c>
      <c s="34" t="s">
        <v>115</v>
      </c>
      <c s="34" t="s">
        <v>844</v>
      </c>
      <c s="35" t="s">
        <v>5</v>
      </c>
      <c s="6" t="s">
        <v>845</v>
      </c>
      <c s="36" t="s">
        <v>53</v>
      </c>
      <c s="37">
        <v>2280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63.75">
      <c r="A66" s="35" t="s">
        <v>56</v>
      </c>
      <c r="E66" s="40" t="s">
        <v>846</v>
      </c>
    </row>
    <row r="67" spans="1:5" ht="12.75">
      <c r="A67" t="s">
        <v>58</v>
      </c>
      <c r="E67" s="39" t="s">
        <v>847</v>
      </c>
    </row>
    <row r="68" spans="1:13" ht="12.75">
      <c r="A68" t="s">
        <v>46</v>
      </c>
      <c r="C68" s="31" t="s">
        <v>70</v>
      </c>
      <c r="E68" s="33" t="s">
        <v>848</v>
      </c>
      <c r="J68" s="32">
        <f>0</f>
      </c>
      <c s="32">
        <f>0</f>
      </c>
      <c s="32">
        <f>0+L69+L73+L77+L81+L85+L89+L93+L97+L101+L105+L109</f>
      </c>
      <c s="32">
        <f>0+M69+M73+M77+M81+M85+M89+M93+M97+M101+M105+M109</f>
      </c>
    </row>
    <row r="69" spans="1:16" ht="12.75">
      <c r="A69" t="s">
        <v>49</v>
      </c>
      <c s="34" t="s">
        <v>119</v>
      </c>
      <c s="34" t="s">
        <v>849</v>
      </c>
      <c s="35" t="s">
        <v>5</v>
      </c>
      <c s="6" t="s">
        <v>850</v>
      </c>
      <c s="36" t="s">
        <v>53</v>
      </c>
      <c s="37">
        <v>1113.75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851</v>
      </c>
    </row>
    <row r="72" spans="1:5" ht="12.75">
      <c r="A72" t="s">
        <v>58</v>
      </c>
      <c r="E72" s="39" t="s">
        <v>5</v>
      </c>
    </row>
    <row r="73" spans="1:16" ht="12.75">
      <c r="A73" t="s">
        <v>49</v>
      </c>
      <c s="34" t="s">
        <v>123</v>
      </c>
      <c s="34" t="s">
        <v>852</v>
      </c>
      <c s="35" t="s">
        <v>5</v>
      </c>
      <c s="6" t="s">
        <v>853</v>
      </c>
      <c s="36" t="s">
        <v>53</v>
      </c>
      <c s="37">
        <v>233.83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854</v>
      </c>
    </row>
    <row r="76" spans="1:5" ht="12.75">
      <c r="A76" t="s">
        <v>58</v>
      </c>
      <c r="E76" s="39" t="s">
        <v>5</v>
      </c>
    </row>
    <row r="77" spans="1:16" ht="12.75">
      <c r="A77" t="s">
        <v>49</v>
      </c>
      <c s="34" t="s">
        <v>126</v>
      </c>
      <c s="34" t="s">
        <v>855</v>
      </c>
      <c s="35" t="s">
        <v>5</v>
      </c>
      <c s="6" t="s">
        <v>856</v>
      </c>
      <c s="36" t="s">
        <v>97</v>
      </c>
      <c s="37">
        <v>15340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857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129</v>
      </c>
      <c s="34" t="s">
        <v>858</v>
      </c>
      <c s="35" t="s">
        <v>5</v>
      </c>
      <c s="6" t="s">
        <v>859</v>
      </c>
      <c s="36" t="s">
        <v>97</v>
      </c>
      <c s="37">
        <v>15340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76.5">
      <c r="A83" s="35" t="s">
        <v>56</v>
      </c>
      <c r="E83" s="40" t="s">
        <v>860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133</v>
      </c>
      <c s="34" t="s">
        <v>861</v>
      </c>
      <c s="35" t="s">
        <v>5</v>
      </c>
      <c s="6" t="s">
        <v>862</v>
      </c>
      <c s="36" t="s">
        <v>53</v>
      </c>
      <c s="37">
        <v>613.6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63.75">
      <c r="A87" s="35" t="s">
        <v>56</v>
      </c>
      <c r="E87" s="40" t="s">
        <v>863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136</v>
      </c>
      <c s="34" t="s">
        <v>864</v>
      </c>
      <c s="35" t="s">
        <v>5</v>
      </c>
      <c s="6" t="s">
        <v>865</v>
      </c>
      <c s="36" t="s">
        <v>53</v>
      </c>
      <c s="37">
        <v>920.4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63.75">
      <c r="A91" s="35" t="s">
        <v>56</v>
      </c>
      <c r="E91" s="40" t="s">
        <v>866</v>
      </c>
    </row>
    <row r="92" spans="1:5" ht="12.75">
      <c r="A92" t="s">
        <v>58</v>
      </c>
      <c r="E92" s="39" t="s">
        <v>5</v>
      </c>
    </row>
    <row r="93" spans="1:16" ht="12.75">
      <c r="A93" t="s">
        <v>49</v>
      </c>
      <c s="34" t="s">
        <v>140</v>
      </c>
      <c s="34" t="s">
        <v>867</v>
      </c>
      <c s="35" t="s">
        <v>5</v>
      </c>
      <c s="6" t="s">
        <v>868</v>
      </c>
      <c s="36" t="s">
        <v>53</v>
      </c>
      <c s="37">
        <v>169.872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76.5">
      <c r="A95" s="35" t="s">
        <v>56</v>
      </c>
      <c r="E95" s="40" t="s">
        <v>869</v>
      </c>
    </row>
    <row r="96" spans="1:5" ht="12.75">
      <c r="A96" t="s">
        <v>58</v>
      </c>
      <c r="E96" s="39" t="s">
        <v>5</v>
      </c>
    </row>
    <row r="97" spans="1:16" ht="12.75">
      <c r="A97" t="s">
        <v>49</v>
      </c>
      <c s="34" t="s">
        <v>144</v>
      </c>
      <c s="34" t="s">
        <v>870</v>
      </c>
      <c s="35" t="s">
        <v>5</v>
      </c>
      <c s="6" t="s">
        <v>871</v>
      </c>
      <c s="36" t="s">
        <v>53</v>
      </c>
      <c s="37">
        <v>1113.75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38.25">
      <c r="A99" s="35" t="s">
        <v>56</v>
      </c>
      <c r="E99" s="40" t="s">
        <v>872</v>
      </c>
    </row>
    <row r="100" spans="1:5" ht="153">
      <c r="A100" t="s">
        <v>58</v>
      </c>
      <c r="E100" s="39" t="s">
        <v>873</v>
      </c>
    </row>
    <row r="101" spans="1:16" ht="12.75">
      <c r="A101" t="s">
        <v>49</v>
      </c>
      <c s="34" t="s">
        <v>148</v>
      </c>
      <c s="34" t="s">
        <v>874</v>
      </c>
      <c s="35" t="s">
        <v>5</v>
      </c>
      <c s="6" t="s">
        <v>875</v>
      </c>
      <c s="36" t="s">
        <v>88</v>
      </c>
      <c s="37">
        <v>155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63.75">
      <c r="A103" s="35" t="s">
        <v>56</v>
      </c>
      <c r="E103" s="40" t="s">
        <v>876</v>
      </c>
    </row>
    <row r="104" spans="1:5" ht="12.75">
      <c r="A104" t="s">
        <v>58</v>
      </c>
      <c r="E104" s="39" t="s">
        <v>5</v>
      </c>
    </row>
    <row r="105" spans="1:16" ht="12.75">
      <c r="A105" t="s">
        <v>49</v>
      </c>
      <c s="34" t="s">
        <v>152</v>
      </c>
      <c s="34" t="s">
        <v>877</v>
      </c>
      <c s="35" t="s">
        <v>5</v>
      </c>
      <c s="6" t="s">
        <v>878</v>
      </c>
      <c s="36" t="s">
        <v>53</v>
      </c>
      <c s="37">
        <v>144.22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76.5">
      <c r="A107" s="35" t="s">
        <v>56</v>
      </c>
      <c r="E107" s="40" t="s">
        <v>879</v>
      </c>
    </row>
    <row r="108" spans="1:5" ht="102">
      <c r="A108" t="s">
        <v>58</v>
      </c>
      <c r="E108" s="39" t="s">
        <v>880</v>
      </c>
    </row>
    <row r="109" spans="1:16" ht="12.75">
      <c r="A109" t="s">
        <v>49</v>
      </c>
      <c s="34" t="s">
        <v>156</v>
      </c>
      <c s="34" t="s">
        <v>881</v>
      </c>
      <c s="35" t="s">
        <v>5</v>
      </c>
      <c s="6" t="s">
        <v>882</v>
      </c>
      <c s="36" t="s">
        <v>53</v>
      </c>
      <c s="37">
        <v>297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51">
      <c r="A111" s="35" t="s">
        <v>56</v>
      </c>
      <c r="E111" s="40" t="s">
        <v>883</v>
      </c>
    </row>
    <row r="112" spans="1:5" ht="102">
      <c r="A112" t="s">
        <v>58</v>
      </c>
      <c r="E112" s="39" t="s">
        <v>880</v>
      </c>
    </row>
    <row r="113" spans="1:13" ht="12.75">
      <c r="A113" t="s">
        <v>46</v>
      </c>
      <c r="C113" s="31" t="s">
        <v>94</v>
      </c>
      <c r="E113" s="33" t="s">
        <v>884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159</v>
      </c>
      <c s="34" t="s">
        <v>885</v>
      </c>
      <c s="35" t="s">
        <v>5</v>
      </c>
      <c s="6" t="s">
        <v>886</v>
      </c>
      <c s="36" t="s">
        <v>88</v>
      </c>
      <c s="37">
        <v>155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876</v>
      </c>
    </row>
    <row r="117" spans="1:5" ht="12.75">
      <c r="A117" t="s">
        <v>58</v>
      </c>
      <c r="E117" s="39" t="s">
        <v>5</v>
      </c>
    </row>
    <row r="118" spans="1:13" ht="12.75">
      <c r="A118" t="s">
        <v>46</v>
      </c>
      <c r="C118" s="31" t="s">
        <v>887</v>
      </c>
      <c r="E118" s="33" t="s">
        <v>888</v>
      </c>
      <c r="J118" s="32">
        <f>0</f>
      </c>
      <c s="32">
        <f>0</f>
      </c>
      <c s="32">
        <f>0+L119+L123+L127+L131+L135+L139+L143+L147+L151+L155+L159+L163+L167+L171+L175+L179+L183+L187+L191</f>
      </c>
      <c s="32">
        <f>0+M119+M123+M127+M131+M135+M139+M143+M147+M151+M155+M159+M163+M167+M171+M175+M179+M183+M187+M191</f>
      </c>
    </row>
    <row r="119" spans="1:16" ht="12.75">
      <c r="A119" t="s">
        <v>49</v>
      </c>
      <c s="34" t="s">
        <v>163</v>
      </c>
      <c s="34" t="s">
        <v>889</v>
      </c>
      <c s="35" t="s">
        <v>50</v>
      </c>
      <c s="6" t="s">
        <v>890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891</v>
      </c>
    </row>
    <row r="121" spans="1:5" ht="25.5">
      <c r="A121" s="35" t="s">
        <v>56</v>
      </c>
      <c r="E121" s="40" t="s">
        <v>892</v>
      </c>
    </row>
    <row r="122" spans="1:5" ht="38.25">
      <c r="A122" t="s">
        <v>58</v>
      </c>
      <c r="E122" s="39" t="s">
        <v>893</v>
      </c>
    </row>
    <row r="123" spans="1:16" ht="25.5">
      <c r="A123" t="s">
        <v>49</v>
      </c>
      <c s="34" t="s">
        <v>167</v>
      </c>
      <c s="34" t="s">
        <v>894</v>
      </c>
      <c s="35" t="s">
        <v>50</v>
      </c>
      <c s="6" t="s">
        <v>895</v>
      </c>
      <c s="36" t="s">
        <v>110</v>
      </c>
      <c s="37">
        <v>35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896</v>
      </c>
    </row>
    <row r="125" spans="1:5" ht="102">
      <c r="A125" s="35" t="s">
        <v>56</v>
      </c>
      <c r="E125" s="40" t="s">
        <v>897</v>
      </c>
    </row>
    <row r="126" spans="1:5" ht="63.75">
      <c r="A126" t="s">
        <v>58</v>
      </c>
      <c r="E126" s="39" t="s">
        <v>898</v>
      </c>
    </row>
    <row r="127" spans="1:16" ht="12.75">
      <c r="A127" t="s">
        <v>49</v>
      </c>
      <c s="34" t="s">
        <v>171</v>
      </c>
      <c s="34" t="s">
        <v>899</v>
      </c>
      <c s="35" t="s">
        <v>50</v>
      </c>
      <c s="6" t="s">
        <v>900</v>
      </c>
      <c s="36" t="s">
        <v>110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901</v>
      </c>
    </row>
    <row r="129" spans="1:5" ht="102">
      <c r="A129" s="35" t="s">
        <v>56</v>
      </c>
      <c r="E129" s="40" t="s">
        <v>897</v>
      </c>
    </row>
    <row r="130" spans="1:5" ht="25.5">
      <c r="A130" t="s">
        <v>58</v>
      </c>
      <c r="E130" s="39" t="s">
        <v>902</v>
      </c>
    </row>
    <row r="131" spans="1:16" ht="12.75">
      <c r="A131" t="s">
        <v>49</v>
      </c>
      <c s="34" t="s">
        <v>175</v>
      </c>
      <c s="34" t="s">
        <v>903</v>
      </c>
      <c s="35" t="s">
        <v>50</v>
      </c>
      <c s="6" t="s">
        <v>904</v>
      </c>
      <c s="36" t="s">
        <v>905</v>
      </c>
      <c s="37">
        <v>1050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906</v>
      </c>
    </row>
    <row r="133" spans="1:5" ht="25.5">
      <c r="A133" s="35" t="s">
        <v>56</v>
      </c>
      <c r="E133" s="40" t="s">
        <v>907</v>
      </c>
    </row>
    <row r="134" spans="1:5" ht="25.5">
      <c r="A134" t="s">
        <v>58</v>
      </c>
      <c r="E134" s="39" t="s">
        <v>908</v>
      </c>
    </row>
    <row r="135" spans="1:16" ht="25.5">
      <c r="A135" t="s">
        <v>49</v>
      </c>
      <c s="34" t="s">
        <v>179</v>
      </c>
      <c s="34" t="s">
        <v>909</v>
      </c>
      <c s="35" t="s">
        <v>50</v>
      </c>
      <c s="6" t="s">
        <v>910</v>
      </c>
      <c s="36" t="s">
        <v>110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896</v>
      </c>
    </row>
    <row r="137" spans="1:5" ht="51">
      <c r="A137" s="35" t="s">
        <v>56</v>
      </c>
      <c r="E137" s="40" t="s">
        <v>911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183</v>
      </c>
      <c s="34" t="s">
        <v>912</v>
      </c>
      <c s="35" t="s">
        <v>50</v>
      </c>
      <c s="6" t="s">
        <v>913</v>
      </c>
      <c s="36" t="s">
        <v>110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901</v>
      </c>
    </row>
    <row r="141" spans="1:5" ht="51">
      <c r="A141" s="35" t="s">
        <v>56</v>
      </c>
      <c r="E141" s="40" t="s">
        <v>911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186</v>
      </c>
      <c s="34" t="s">
        <v>914</v>
      </c>
      <c s="35" t="s">
        <v>50</v>
      </c>
      <c s="6" t="s">
        <v>915</v>
      </c>
      <c s="36" t="s">
        <v>905</v>
      </c>
      <c s="37">
        <v>240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906</v>
      </c>
    </row>
    <row r="145" spans="1:5" ht="25.5">
      <c r="A145" s="35" t="s">
        <v>56</v>
      </c>
      <c r="E145" s="40" t="s">
        <v>916</v>
      </c>
    </row>
    <row r="146" spans="1:5" ht="25.5">
      <c r="A146" t="s">
        <v>58</v>
      </c>
      <c r="E146" s="39" t="s">
        <v>908</v>
      </c>
    </row>
    <row r="147" spans="1:16" ht="12.75">
      <c r="A147" t="s">
        <v>49</v>
      </c>
      <c s="34" t="s">
        <v>189</v>
      </c>
      <c s="34" t="s">
        <v>917</v>
      </c>
      <c s="35" t="s">
        <v>50</v>
      </c>
      <c s="6" t="s">
        <v>918</v>
      </c>
      <c s="36" t="s">
        <v>110</v>
      </c>
      <c s="37">
        <v>55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919</v>
      </c>
    </row>
    <row r="149" spans="1:5" ht="25.5">
      <c r="A149" s="35" t="s">
        <v>56</v>
      </c>
      <c r="E149" s="40" t="s">
        <v>920</v>
      </c>
    </row>
    <row r="150" spans="1:5" ht="12.75">
      <c r="A150" t="s">
        <v>58</v>
      </c>
      <c r="E150" s="39" t="s">
        <v>5</v>
      </c>
    </row>
    <row r="151" spans="1:16" ht="12.75">
      <c r="A151" t="s">
        <v>49</v>
      </c>
      <c s="34" t="s">
        <v>192</v>
      </c>
      <c s="34" t="s">
        <v>921</v>
      </c>
      <c s="35" t="s">
        <v>50</v>
      </c>
      <c s="6" t="s">
        <v>922</v>
      </c>
      <c s="36" t="s">
        <v>110</v>
      </c>
      <c s="37">
        <v>55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923</v>
      </c>
    </row>
    <row r="153" spans="1:5" ht="25.5">
      <c r="A153" s="35" t="s">
        <v>56</v>
      </c>
      <c r="E153" s="40" t="s">
        <v>920</v>
      </c>
    </row>
    <row r="154" spans="1:5" ht="12.75">
      <c r="A154" t="s">
        <v>58</v>
      </c>
      <c r="E154" s="39" t="s">
        <v>5</v>
      </c>
    </row>
    <row r="155" spans="1:16" ht="12.75">
      <c r="A155" t="s">
        <v>49</v>
      </c>
      <c s="34" t="s">
        <v>195</v>
      </c>
      <c s="34" t="s">
        <v>924</v>
      </c>
      <c s="35" t="s">
        <v>50</v>
      </c>
      <c s="6" t="s">
        <v>925</v>
      </c>
      <c s="36" t="s">
        <v>905</v>
      </c>
      <c s="37">
        <v>1650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926</v>
      </c>
    </row>
    <row r="157" spans="1:5" ht="25.5">
      <c r="A157" s="35" t="s">
        <v>56</v>
      </c>
      <c r="E157" s="40" t="s">
        <v>927</v>
      </c>
    </row>
    <row r="158" spans="1:5" ht="12.75">
      <c r="A158" t="s">
        <v>58</v>
      </c>
      <c r="E158" s="39" t="s">
        <v>5</v>
      </c>
    </row>
    <row r="159" spans="1:16" ht="12.75">
      <c r="A159" t="s">
        <v>49</v>
      </c>
      <c s="34" t="s">
        <v>200</v>
      </c>
      <c s="34" t="s">
        <v>928</v>
      </c>
      <c s="35" t="s">
        <v>50</v>
      </c>
      <c s="6" t="s">
        <v>929</v>
      </c>
      <c s="36" t="s">
        <v>110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930</v>
      </c>
    </row>
    <row r="161" spans="1:5" ht="51">
      <c r="A161" s="35" t="s">
        <v>56</v>
      </c>
      <c r="E161" s="40" t="s">
        <v>931</v>
      </c>
    </row>
    <row r="162" spans="1:5" ht="12.75">
      <c r="A162" t="s">
        <v>58</v>
      </c>
      <c r="E162" s="39" t="s">
        <v>5</v>
      </c>
    </row>
    <row r="163" spans="1:16" ht="12.75">
      <c r="A163" t="s">
        <v>49</v>
      </c>
      <c s="34" t="s">
        <v>204</v>
      </c>
      <c s="34" t="s">
        <v>932</v>
      </c>
      <c s="35" t="s">
        <v>50</v>
      </c>
      <c s="6" t="s">
        <v>933</v>
      </c>
      <c s="36" t="s">
        <v>110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51">
      <c r="A165" s="35" t="s">
        <v>56</v>
      </c>
      <c r="E165" s="40" t="s">
        <v>931</v>
      </c>
    </row>
    <row r="166" spans="1:5" ht="12.75">
      <c r="A166" t="s">
        <v>58</v>
      </c>
      <c r="E166" s="39" t="s">
        <v>5</v>
      </c>
    </row>
    <row r="167" spans="1:16" ht="12.75">
      <c r="A167" t="s">
        <v>49</v>
      </c>
      <c s="34" t="s">
        <v>207</v>
      </c>
      <c s="34" t="s">
        <v>934</v>
      </c>
      <c s="35" t="s">
        <v>50</v>
      </c>
      <c s="6" t="s">
        <v>935</v>
      </c>
      <c s="36" t="s">
        <v>905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936</v>
      </c>
    </row>
    <row r="169" spans="1:5" ht="25.5">
      <c r="A169" s="35" t="s">
        <v>56</v>
      </c>
      <c r="E169" s="40" t="s">
        <v>937</v>
      </c>
    </row>
    <row r="170" spans="1:5" ht="12.75">
      <c r="A170" t="s">
        <v>58</v>
      </c>
      <c r="E170" s="39" t="s">
        <v>5</v>
      </c>
    </row>
    <row r="171" spans="1:16" ht="12.75">
      <c r="A171" t="s">
        <v>49</v>
      </c>
      <c s="34" t="s">
        <v>211</v>
      </c>
      <c s="34" t="s">
        <v>938</v>
      </c>
      <c s="35" t="s">
        <v>50</v>
      </c>
      <c s="6" t="s">
        <v>939</v>
      </c>
      <c s="36" t="s">
        <v>110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896</v>
      </c>
    </row>
    <row r="173" spans="1:5" ht="51">
      <c r="A173" s="35" t="s">
        <v>56</v>
      </c>
      <c r="E173" s="40" t="s">
        <v>940</v>
      </c>
    </row>
    <row r="174" spans="1:5" ht="12.75">
      <c r="A174" t="s">
        <v>58</v>
      </c>
      <c r="E174" s="39" t="s">
        <v>5</v>
      </c>
    </row>
    <row r="175" spans="1:16" ht="12.75">
      <c r="A175" t="s">
        <v>49</v>
      </c>
      <c s="34" t="s">
        <v>215</v>
      </c>
      <c s="34" t="s">
        <v>941</v>
      </c>
      <c s="35" t="s">
        <v>50</v>
      </c>
      <c s="6" t="s">
        <v>942</v>
      </c>
      <c s="36" t="s">
        <v>110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943</v>
      </c>
    </row>
    <row r="177" spans="1:5" ht="51">
      <c r="A177" s="35" t="s">
        <v>56</v>
      </c>
      <c r="E177" s="40" t="s">
        <v>940</v>
      </c>
    </row>
    <row r="178" spans="1:5" ht="12.75">
      <c r="A178" t="s">
        <v>58</v>
      </c>
      <c r="E178" s="39" t="s">
        <v>5</v>
      </c>
    </row>
    <row r="179" spans="1:16" ht="12.75">
      <c r="A179" t="s">
        <v>49</v>
      </c>
      <c s="34" t="s">
        <v>219</v>
      </c>
      <c s="34" t="s">
        <v>944</v>
      </c>
      <c s="35" t="s">
        <v>50</v>
      </c>
      <c s="6" t="s">
        <v>945</v>
      </c>
      <c s="36" t="s">
        <v>905</v>
      </c>
      <c s="37">
        <v>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936</v>
      </c>
    </row>
    <row r="181" spans="1:5" ht="25.5">
      <c r="A181" s="35" t="s">
        <v>56</v>
      </c>
      <c r="E181" s="40" t="s">
        <v>937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223</v>
      </c>
      <c s="34" t="s">
        <v>946</v>
      </c>
      <c s="35" t="s">
        <v>50</v>
      </c>
      <c s="6" t="s">
        <v>947</v>
      </c>
      <c s="36" t="s">
        <v>110</v>
      </c>
      <c s="37">
        <v>57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948</v>
      </c>
    </row>
    <row r="185" spans="1:5" ht="25.5">
      <c r="A185" s="35" t="s">
        <v>56</v>
      </c>
      <c r="E185" s="40" t="s">
        <v>949</v>
      </c>
    </row>
    <row r="186" spans="1:5" ht="12.75">
      <c r="A186" t="s">
        <v>58</v>
      </c>
      <c r="E186" s="39" t="s">
        <v>5</v>
      </c>
    </row>
    <row r="187" spans="1:16" ht="12.75">
      <c r="A187" t="s">
        <v>49</v>
      </c>
      <c s="34" t="s">
        <v>227</v>
      </c>
      <c s="34" t="s">
        <v>950</v>
      </c>
      <c s="35" t="s">
        <v>50</v>
      </c>
      <c s="6" t="s">
        <v>951</v>
      </c>
      <c s="36" t="s">
        <v>110</v>
      </c>
      <c s="37">
        <v>57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948</v>
      </c>
    </row>
    <row r="189" spans="1:5" ht="25.5">
      <c r="A189" s="35" t="s">
        <v>56</v>
      </c>
      <c r="E189" s="40" t="s">
        <v>949</v>
      </c>
    </row>
    <row r="190" spans="1:5" ht="12.75">
      <c r="A190" t="s">
        <v>58</v>
      </c>
      <c r="E190" s="39" t="s">
        <v>5</v>
      </c>
    </row>
    <row r="191" spans="1:16" ht="12.75">
      <c r="A191" t="s">
        <v>49</v>
      </c>
      <c s="34" t="s">
        <v>230</v>
      </c>
      <c s="34" t="s">
        <v>952</v>
      </c>
      <c s="35" t="s">
        <v>50</v>
      </c>
      <c s="6" t="s">
        <v>953</v>
      </c>
      <c s="36" t="s">
        <v>905</v>
      </c>
      <c s="37">
        <v>1730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936</v>
      </c>
    </row>
    <row r="193" spans="1:5" ht="25.5">
      <c r="A193" s="35" t="s">
        <v>56</v>
      </c>
      <c r="E193" s="40" t="s">
        <v>954</v>
      </c>
    </row>
    <row r="194" spans="1:5" ht="12.75">
      <c r="A194" t="s">
        <v>58</v>
      </c>
      <c r="E194" s="39" t="s">
        <v>5</v>
      </c>
    </row>
    <row r="195" spans="1:13" ht="12.75">
      <c r="A195" t="s">
        <v>46</v>
      </c>
      <c r="C195" s="31" t="s">
        <v>955</v>
      </c>
      <c r="E195" s="33" t="s">
        <v>956</v>
      </c>
      <c r="J195" s="32">
        <f>0</f>
      </c>
      <c s="32">
        <f>0</f>
      </c>
      <c s="32">
        <f>0+L196+L200+L204+L208+L212+L216+L220+L224+L228+L232+L236+L240+L244+L248+L252+L256+L260+L264+L268</f>
      </c>
      <c s="32">
        <f>0+M196+M200+M204+M208+M212+M216+M220+M224+M228+M232+M236+M240+M244+M248+M252+M256+M260+M264+M268</f>
      </c>
    </row>
    <row r="196" spans="1:16" ht="12.75">
      <c r="A196" t="s">
        <v>49</v>
      </c>
      <c s="34" t="s">
        <v>233</v>
      </c>
      <c s="34" t="s">
        <v>889</v>
      </c>
      <c s="35" t="s">
        <v>27</v>
      </c>
      <c s="6" t="s">
        <v>890</v>
      </c>
      <c s="36" t="s">
        <v>110</v>
      </c>
      <c s="37">
        <v>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891</v>
      </c>
    </row>
    <row r="198" spans="1:5" ht="25.5">
      <c r="A198" s="35" t="s">
        <v>56</v>
      </c>
      <c r="E198" s="40" t="s">
        <v>957</v>
      </c>
    </row>
    <row r="199" spans="1:5" ht="12.75">
      <c r="A199" t="s">
        <v>58</v>
      </c>
      <c r="E199" s="39" t="s">
        <v>5</v>
      </c>
    </row>
    <row r="200" spans="1:16" ht="25.5">
      <c r="A200" t="s">
        <v>49</v>
      </c>
      <c s="34" t="s">
        <v>490</v>
      </c>
      <c s="34" t="s">
        <v>894</v>
      </c>
      <c s="35" t="s">
        <v>27</v>
      </c>
      <c s="6" t="s">
        <v>895</v>
      </c>
      <c s="36" t="s">
        <v>110</v>
      </c>
      <c s="37">
        <v>25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896</v>
      </c>
    </row>
    <row r="202" spans="1:5" ht="102">
      <c r="A202" s="35" t="s">
        <v>56</v>
      </c>
      <c r="E202" s="40" t="s">
        <v>958</v>
      </c>
    </row>
    <row r="203" spans="1:5" ht="63.75">
      <c r="A203" t="s">
        <v>58</v>
      </c>
      <c r="E203" s="39" t="s">
        <v>898</v>
      </c>
    </row>
    <row r="204" spans="1:16" ht="12.75">
      <c r="A204" t="s">
        <v>49</v>
      </c>
      <c s="34" t="s">
        <v>494</v>
      </c>
      <c s="34" t="s">
        <v>899</v>
      </c>
      <c s="35" t="s">
        <v>27</v>
      </c>
      <c s="6" t="s">
        <v>900</v>
      </c>
      <c s="36" t="s">
        <v>110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901</v>
      </c>
    </row>
    <row r="206" spans="1:5" ht="102">
      <c r="A206" s="35" t="s">
        <v>56</v>
      </c>
      <c r="E206" s="40" t="s">
        <v>958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497</v>
      </c>
      <c s="34" t="s">
        <v>903</v>
      </c>
      <c s="35" t="s">
        <v>27</v>
      </c>
      <c s="6" t="s">
        <v>904</v>
      </c>
      <c s="36" t="s">
        <v>905</v>
      </c>
      <c s="37">
        <v>750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906</v>
      </c>
    </row>
    <row r="210" spans="1:5" ht="25.5">
      <c r="A210" s="35" t="s">
        <v>56</v>
      </c>
      <c r="E210" s="40" t="s">
        <v>959</v>
      </c>
    </row>
    <row r="211" spans="1:5" ht="25.5">
      <c r="A211" t="s">
        <v>58</v>
      </c>
      <c r="E211" s="39" t="s">
        <v>908</v>
      </c>
    </row>
    <row r="212" spans="1:16" ht="25.5">
      <c r="A212" t="s">
        <v>49</v>
      </c>
      <c s="34" t="s">
        <v>502</v>
      </c>
      <c s="34" t="s">
        <v>909</v>
      </c>
      <c s="35" t="s">
        <v>27</v>
      </c>
      <c s="6" t="s">
        <v>910</v>
      </c>
      <c s="36" t="s">
        <v>110</v>
      </c>
      <c s="37">
        <v>10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896</v>
      </c>
    </row>
    <row r="214" spans="1:5" ht="51">
      <c r="A214" s="35" t="s">
        <v>56</v>
      </c>
      <c r="E214" s="40" t="s">
        <v>960</v>
      </c>
    </row>
    <row r="215" spans="1:5" ht="12.75">
      <c r="A215" t="s">
        <v>58</v>
      </c>
      <c r="E215" s="39" t="s">
        <v>5</v>
      </c>
    </row>
    <row r="216" spans="1:16" ht="12.75">
      <c r="A216" t="s">
        <v>49</v>
      </c>
      <c s="34" t="s">
        <v>279</v>
      </c>
      <c s="34" t="s">
        <v>912</v>
      </c>
      <c s="35" t="s">
        <v>27</v>
      </c>
      <c s="6" t="s">
        <v>913</v>
      </c>
      <c s="36" t="s">
        <v>110</v>
      </c>
      <c s="37">
        <v>10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901</v>
      </c>
    </row>
    <row r="218" spans="1:5" ht="51">
      <c r="A218" s="35" t="s">
        <v>56</v>
      </c>
      <c r="E218" s="40" t="s">
        <v>960</v>
      </c>
    </row>
    <row r="219" spans="1:5" ht="12.75">
      <c r="A219" t="s">
        <v>58</v>
      </c>
      <c r="E219" s="39" t="s">
        <v>5</v>
      </c>
    </row>
    <row r="220" spans="1:16" ht="12.75">
      <c r="A220" t="s">
        <v>49</v>
      </c>
      <c s="34" t="s">
        <v>291</v>
      </c>
      <c s="34" t="s">
        <v>914</v>
      </c>
      <c s="35" t="s">
        <v>27</v>
      </c>
      <c s="6" t="s">
        <v>915</v>
      </c>
      <c s="36" t="s">
        <v>905</v>
      </c>
      <c s="37">
        <v>300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906</v>
      </c>
    </row>
    <row r="222" spans="1:5" ht="25.5">
      <c r="A222" s="35" t="s">
        <v>56</v>
      </c>
      <c r="E222" s="40" t="s">
        <v>961</v>
      </c>
    </row>
    <row r="223" spans="1:5" ht="12.75">
      <c r="A223" t="s">
        <v>58</v>
      </c>
      <c r="E223" s="39" t="s">
        <v>5</v>
      </c>
    </row>
    <row r="224" spans="1:16" ht="12.75">
      <c r="A224" t="s">
        <v>49</v>
      </c>
      <c s="34" t="s">
        <v>506</v>
      </c>
      <c s="34" t="s">
        <v>917</v>
      </c>
      <c s="35" t="s">
        <v>27</v>
      </c>
      <c s="6" t="s">
        <v>918</v>
      </c>
      <c s="36" t="s">
        <v>110</v>
      </c>
      <c s="37">
        <v>49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919</v>
      </c>
    </row>
    <row r="226" spans="1:5" ht="25.5">
      <c r="A226" s="35" t="s">
        <v>56</v>
      </c>
      <c r="E226" s="40" t="s">
        <v>962</v>
      </c>
    </row>
    <row r="227" spans="1:5" ht="12.75">
      <c r="A227" t="s">
        <v>58</v>
      </c>
      <c r="E227" s="39" t="s">
        <v>5</v>
      </c>
    </row>
    <row r="228" spans="1:16" ht="12.75">
      <c r="A228" t="s">
        <v>49</v>
      </c>
      <c s="34" t="s">
        <v>303</v>
      </c>
      <c s="34" t="s">
        <v>921</v>
      </c>
      <c s="35" t="s">
        <v>27</v>
      </c>
      <c s="6" t="s">
        <v>922</v>
      </c>
      <c s="36" t="s">
        <v>110</v>
      </c>
      <c s="37">
        <v>49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923</v>
      </c>
    </row>
    <row r="230" spans="1:5" ht="25.5">
      <c r="A230" s="35" t="s">
        <v>56</v>
      </c>
      <c r="E230" s="40" t="s">
        <v>962</v>
      </c>
    </row>
    <row r="231" spans="1:5" ht="12.75">
      <c r="A231" t="s">
        <v>58</v>
      </c>
      <c r="E231" s="39" t="s">
        <v>5</v>
      </c>
    </row>
    <row r="232" spans="1:16" ht="12.75">
      <c r="A232" t="s">
        <v>49</v>
      </c>
      <c s="34" t="s">
        <v>511</v>
      </c>
      <c s="34" t="s">
        <v>924</v>
      </c>
      <c s="35" t="s">
        <v>27</v>
      </c>
      <c s="6" t="s">
        <v>925</v>
      </c>
      <c s="36" t="s">
        <v>905</v>
      </c>
      <c s="37">
        <v>1470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926</v>
      </c>
    </row>
    <row r="234" spans="1:5" ht="25.5">
      <c r="A234" s="35" t="s">
        <v>56</v>
      </c>
      <c r="E234" s="40" t="s">
        <v>963</v>
      </c>
    </row>
    <row r="235" spans="1:5" ht="12.75">
      <c r="A235" t="s">
        <v>58</v>
      </c>
      <c r="E235" s="39" t="s">
        <v>5</v>
      </c>
    </row>
    <row r="236" spans="1:16" ht="12.75">
      <c r="A236" t="s">
        <v>49</v>
      </c>
      <c s="34" t="s">
        <v>515</v>
      </c>
      <c s="34" t="s">
        <v>928</v>
      </c>
      <c s="35" t="s">
        <v>27</v>
      </c>
      <c s="6" t="s">
        <v>929</v>
      </c>
      <c s="36" t="s">
        <v>110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930</v>
      </c>
    </row>
    <row r="238" spans="1:5" ht="25.5">
      <c r="A238" s="35" t="s">
        <v>56</v>
      </c>
      <c r="E238" s="40" t="s">
        <v>964</v>
      </c>
    </row>
    <row r="239" spans="1:5" ht="12.75">
      <c r="A239" t="s">
        <v>58</v>
      </c>
      <c r="E239" s="39" t="s">
        <v>5</v>
      </c>
    </row>
    <row r="240" spans="1:16" ht="12.75">
      <c r="A240" t="s">
        <v>49</v>
      </c>
      <c s="34" t="s">
        <v>718</v>
      </c>
      <c s="34" t="s">
        <v>932</v>
      </c>
      <c s="35" t="s">
        <v>27</v>
      </c>
      <c s="6" t="s">
        <v>933</v>
      </c>
      <c s="36" t="s">
        <v>110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25.5">
      <c r="A242" s="35" t="s">
        <v>56</v>
      </c>
      <c r="E242" s="40" t="s">
        <v>964</v>
      </c>
    </row>
    <row r="243" spans="1:5" ht="12.75">
      <c r="A243" t="s">
        <v>58</v>
      </c>
      <c r="E243" s="39" t="s">
        <v>5</v>
      </c>
    </row>
    <row r="244" spans="1:16" ht="12.75">
      <c r="A244" t="s">
        <v>49</v>
      </c>
      <c s="34" t="s">
        <v>751</v>
      </c>
      <c s="34" t="s">
        <v>934</v>
      </c>
      <c s="35" t="s">
        <v>27</v>
      </c>
      <c s="6" t="s">
        <v>935</v>
      </c>
      <c s="36" t="s">
        <v>905</v>
      </c>
      <c s="37">
        <v>60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936</v>
      </c>
    </row>
    <row r="246" spans="1:5" ht="25.5">
      <c r="A246" s="35" t="s">
        <v>56</v>
      </c>
      <c r="E246" s="40" t="s">
        <v>937</v>
      </c>
    </row>
    <row r="247" spans="1:5" ht="12.75">
      <c r="A247" t="s">
        <v>58</v>
      </c>
      <c r="E247" s="39" t="s">
        <v>5</v>
      </c>
    </row>
    <row r="248" spans="1:16" ht="12.75">
      <c r="A248" t="s">
        <v>49</v>
      </c>
      <c s="34" t="s">
        <v>755</v>
      </c>
      <c s="34" t="s">
        <v>938</v>
      </c>
      <c s="35" t="s">
        <v>27</v>
      </c>
      <c s="6" t="s">
        <v>939</v>
      </c>
      <c s="36" t="s">
        <v>110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896</v>
      </c>
    </row>
    <row r="250" spans="1:5" ht="25.5">
      <c r="A250" s="35" t="s">
        <v>56</v>
      </c>
      <c r="E250" s="40" t="s">
        <v>965</v>
      </c>
    </row>
    <row r="251" spans="1:5" ht="12.75">
      <c r="A251" t="s">
        <v>58</v>
      </c>
      <c r="E251" s="39" t="s">
        <v>5</v>
      </c>
    </row>
    <row r="252" spans="1:16" ht="12.75">
      <c r="A252" t="s">
        <v>49</v>
      </c>
      <c s="34" t="s">
        <v>759</v>
      </c>
      <c s="34" t="s">
        <v>941</v>
      </c>
      <c s="35" t="s">
        <v>27</v>
      </c>
      <c s="6" t="s">
        <v>942</v>
      </c>
      <c s="36" t="s">
        <v>110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943</v>
      </c>
    </row>
    <row r="254" spans="1:5" ht="25.5">
      <c r="A254" s="35" t="s">
        <v>56</v>
      </c>
      <c r="E254" s="40" t="s">
        <v>965</v>
      </c>
    </row>
    <row r="255" spans="1:5" ht="12.75">
      <c r="A255" t="s">
        <v>58</v>
      </c>
      <c r="E255" s="39" t="s">
        <v>5</v>
      </c>
    </row>
    <row r="256" spans="1:16" ht="12.75">
      <c r="A256" t="s">
        <v>49</v>
      </c>
      <c s="34" t="s">
        <v>763</v>
      </c>
      <c s="34" t="s">
        <v>944</v>
      </c>
      <c s="35" t="s">
        <v>27</v>
      </c>
      <c s="6" t="s">
        <v>945</v>
      </c>
      <c s="36" t="s">
        <v>905</v>
      </c>
      <c s="37">
        <v>60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936</v>
      </c>
    </row>
    <row r="258" spans="1:5" ht="25.5">
      <c r="A258" s="35" t="s">
        <v>56</v>
      </c>
      <c r="E258" s="40" t="s">
        <v>937</v>
      </c>
    </row>
    <row r="259" spans="1:5" ht="12.75">
      <c r="A259" t="s">
        <v>58</v>
      </c>
      <c r="E259" s="39" t="s">
        <v>5</v>
      </c>
    </row>
    <row r="260" spans="1:16" ht="25.5">
      <c r="A260" t="s">
        <v>49</v>
      </c>
      <c s="34" t="s">
        <v>769</v>
      </c>
      <c s="34" t="s">
        <v>946</v>
      </c>
      <c s="35" t="s">
        <v>27</v>
      </c>
      <c s="6" t="s">
        <v>947</v>
      </c>
      <c s="36" t="s">
        <v>110</v>
      </c>
      <c s="37">
        <v>51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948</v>
      </c>
    </row>
    <row r="262" spans="1:5" ht="25.5">
      <c r="A262" s="35" t="s">
        <v>56</v>
      </c>
      <c r="E262" s="40" t="s">
        <v>966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774</v>
      </c>
      <c s="34" t="s">
        <v>950</v>
      </c>
      <c s="35" t="s">
        <v>27</v>
      </c>
      <c s="6" t="s">
        <v>951</v>
      </c>
      <c s="36" t="s">
        <v>110</v>
      </c>
      <c s="37">
        <v>51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948</v>
      </c>
    </row>
    <row r="266" spans="1:5" ht="25.5">
      <c r="A266" s="35" t="s">
        <v>56</v>
      </c>
      <c r="E266" s="40" t="s">
        <v>966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780</v>
      </c>
      <c s="34" t="s">
        <v>952</v>
      </c>
      <c s="35" t="s">
        <v>27</v>
      </c>
      <c s="6" t="s">
        <v>953</v>
      </c>
      <c s="36" t="s">
        <v>905</v>
      </c>
      <c s="37">
        <v>1530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936</v>
      </c>
    </row>
    <row r="270" spans="1:5" ht="25.5">
      <c r="A270" s="35" t="s">
        <v>56</v>
      </c>
      <c r="E270" s="40" t="s">
        <v>967</v>
      </c>
    </row>
    <row r="271" spans="1:5" ht="12.75">
      <c r="A271" t="s">
        <v>58</v>
      </c>
      <c r="E271" s="39" t="s">
        <v>5</v>
      </c>
    </row>
    <row r="272" spans="1:13" ht="12.75">
      <c r="A272" t="s">
        <v>46</v>
      </c>
      <c r="C272" s="31" t="s">
        <v>968</v>
      </c>
      <c r="E272" s="33" t="s">
        <v>969</v>
      </c>
      <c r="J272" s="32">
        <f>0</f>
      </c>
      <c s="32">
        <f>0</f>
      </c>
      <c s="32">
        <f>0+L273+L277+L281+L285+L289+L293+L297+L301+L305+L309+L313+L317+L321+L325+L329+L333+L337+L341+L345</f>
      </c>
      <c s="32">
        <f>0+M273+M277+M281+M285+M289+M293+M297+M301+M305+M309+M313+M317+M321+M325+M329+M333+M337+M341+M345</f>
      </c>
    </row>
    <row r="273" spans="1:16" ht="12.75">
      <c r="A273" t="s">
        <v>49</v>
      </c>
      <c s="34" t="s">
        <v>785</v>
      </c>
      <c s="34" t="s">
        <v>889</v>
      </c>
      <c s="35" t="s">
        <v>26</v>
      </c>
      <c s="6" t="s">
        <v>890</v>
      </c>
      <c s="36" t="s">
        <v>110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891</v>
      </c>
    </row>
    <row r="275" spans="1:5" ht="25.5">
      <c r="A275" s="35" t="s">
        <v>56</v>
      </c>
      <c r="E275" s="40" t="s">
        <v>970</v>
      </c>
    </row>
    <row r="276" spans="1:5" ht="38.25">
      <c r="A276" t="s">
        <v>58</v>
      </c>
      <c r="E276" s="39" t="s">
        <v>893</v>
      </c>
    </row>
    <row r="277" spans="1:16" ht="25.5">
      <c r="A277" t="s">
        <v>49</v>
      </c>
      <c s="34" t="s">
        <v>789</v>
      </c>
      <c s="34" t="s">
        <v>894</v>
      </c>
      <c s="35" t="s">
        <v>26</v>
      </c>
      <c s="6" t="s">
        <v>895</v>
      </c>
      <c s="36" t="s">
        <v>110</v>
      </c>
      <c s="37">
        <v>19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896</v>
      </c>
    </row>
    <row r="279" spans="1:5" ht="102">
      <c r="A279" s="35" t="s">
        <v>56</v>
      </c>
      <c r="E279" s="40" t="s">
        <v>971</v>
      </c>
    </row>
    <row r="280" spans="1:5" ht="63.75">
      <c r="A280" t="s">
        <v>58</v>
      </c>
      <c r="E280" s="39" t="s">
        <v>898</v>
      </c>
    </row>
    <row r="281" spans="1:16" ht="12.75">
      <c r="A281" t="s">
        <v>49</v>
      </c>
      <c s="34" t="s">
        <v>795</v>
      </c>
      <c s="34" t="s">
        <v>899</v>
      </c>
      <c s="35" t="s">
        <v>26</v>
      </c>
      <c s="6" t="s">
        <v>900</v>
      </c>
      <c s="36" t="s">
        <v>110</v>
      </c>
      <c s="37">
        <v>19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901</v>
      </c>
    </row>
    <row r="283" spans="1:5" ht="102">
      <c r="A283" s="35" t="s">
        <v>56</v>
      </c>
      <c r="E283" s="40" t="s">
        <v>971</v>
      </c>
    </row>
    <row r="284" spans="1:5" ht="25.5">
      <c r="A284" t="s">
        <v>58</v>
      </c>
      <c r="E284" s="39" t="s">
        <v>902</v>
      </c>
    </row>
    <row r="285" spans="1:16" ht="12.75">
      <c r="A285" t="s">
        <v>49</v>
      </c>
      <c s="34" t="s">
        <v>972</v>
      </c>
      <c s="34" t="s">
        <v>903</v>
      </c>
      <c s="35" t="s">
        <v>26</v>
      </c>
      <c s="6" t="s">
        <v>904</v>
      </c>
      <c s="36" t="s">
        <v>905</v>
      </c>
      <c s="37">
        <v>570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906</v>
      </c>
    </row>
    <row r="287" spans="1:5" ht="25.5">
      <c r="A287" s="35" t="s">
        <v>56</v>
      </c>
      <c r="E287" s="40" t="s">
        <v>973</v>
      </c>
    </row>
    <row r="288" spans="1:5" ht="25.5">
      <c r="A288" t="s">
        <v>58</v>
      </c>
      <c r="E288" s="39" t="s">
        <v>908</v>
      </c>
    </row>
    <row r="289" spans="1:16" ht="25.5">
      <c r="A289" t="s">
        <v>49</v>
      </c>
      <c s="34" t="s">
        <v>974</v>
      </c>
      <c s="34" t="s">
        <v>909</v>
      </c>
      <c s="35" t="s">
        <v>26</v>
      </c>
      <c s="6" t="s">
        <v>910</v>
      </c>
      <c s="36" t="s">
        <v>110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896</v>
      </c>
    </row>
    <row r="291" spans="1:5" ht="25.5">
      <c r="A291" s="35" t="s">
        <v>56</v>
      </c>
      <c r="E291" s="40" t="s">
        <v>975</v>
      </c>
    </row>
    <row r="292" spans="1:5" ht="63.75">
      <c r="A292" t="s">
        <v>58</v>
      </c>
      <c r="E292" s="39" t="s">
        <v>898</v>
      </c>
    </row>
    <row r="293" spans="1:16" ht="12.75">
      <c r="A293" t="s">
        <v>49</v>
      </c>
      <c s="34" t="s">
        <v>47</v>
      </c>
      <c s="34" t="s">
        <v>912</v>
      </c>
      <c s="35" t="s">
        <v>26</v>
      </c>
      <c s="6" t="s">
        <v>913</v>
      </c>
      <c s="36" t="s">
        <v>110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901</v>
      </c>
    </row>
    <row r="295" spans="1:5" ht="25.5">
      <c r="A295" s="35" t="s">
        <v>56</v>
      </c>
      <c r="E295" s="40" t="s">
        <v>975</v>
      </c>
    </row>
    <row r="296" spans="1:5" ht="25.5">
      <c r="A296" t="s">
        <v>58</v>
      </c>
      <c r="E296" s="39" t="s">
        <v>902</v>
      </c>
    </row>
    <row r="297" spans="1:16" ht="12.75">
      <c r="A297" t="s">
        <v>49</v>
      </c>
      <c s="34" t="s">
        <v>976</v>
      </c>
      <c s="34" t="s">
        <v>914</v>
      </c>
      <c s="35" t="s">
        <v>26</v>
      </c>
      <c s="6" t="s">
        <v>915</v>
      </c>
      <c s="36" t="s">
        <v>905</v>
      </c>
      <c s="37">
        <v>60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906</v>
      </c>
    </row>
    <row r="299" spans="1:5" ht="25.5">
      <c r="A299" s="35" t="s">
        <v>56</v>
      </c>
      <c r="E299" s="40" t="s">
        <v>937</v>
      </c>
    </row>
    <row r="300" spans="1:5" ht="25.5">
      <c r="A300" t="s">
        <v>58</v>
      </c>
      <c r="E300" s="39" t="s">
        <v>908</v>
      </c>
    </row>
    <row r="301" spans="1:16" ht="12.75">
      <c r="A301" t="s">
        <v>49</v>
      </c>
      <c s="34" t="s">
        <v>977</v>
      </c>
      <c s="34" t="s">
        <v>917</v>
      </c>
      <c s="35" t="s">
        <v>26</v>
      </c>
      <c s="6" t="s">
        <v>918</v>
      </c>
      <c s="36" t="s">
        <v>110</v>
      </c>
      <c s="37">
        <v>27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919</v>
      </c>
    </row>
    <row r="303" spans="1:5" ht="25.5">
      <c r="A303" s="35" t="s">
        <v>56</v>
      </c>
      <c r="E303" s="40" t="s">
        <v>978</v>
      </c>
    </row>
    <row r="304" spans="1:5" ht="63.75">
      <c r="A304" t="s">
        <v>58</v>
      </c>
      <c r="E304" s="39" t="s">
        <v>979</v>
      </c>
    </row>
    <row r="305" spans="1:16" ht="12.75">
      <c r="A305" t="s">
        <v>49</v>
      </c>
      <c s="34" t="s">
        <v>980</v>
      </c>
      <c s="34" t="s">
        <v>921</v>
      </c>
      <c s="35" t="s">
        <v>26</v>
      </c>
      <c s="6" t="s">
        <v>922</v>
      </c>
      <c s="36" t="s">
        <v>110</v>
      </c>
      <c s="37">
        <v>27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923</v>
      </c>
    </row>
    <row r="307" spans="1:5" ht="25.5">
      <c r="A307" s="35" t="s">
        <v>56</v>
      </c>
      <c r="E307" s="40" t="s">
        <v>978</v>
      </c>
    </row>
    <row r="308" spans="1:5" ht="25.5">
      <c r="A308" t="s">
        <v>58</v>
      </c>
      <c r="E308" s="39" t="s">
        <v>902</v>
      </c>
    </row>
    <row r="309" spans="1:16" ht="12.75">
      <c r="A309" t="s">
        <v>49</v>
      </c>
      <c s="34" t="s">
        <v>83</v>
      </c>
      <c s="34" t="s">
        <v>924</v>
      </c>
      <c s="35" t="s">
        <v>26</v>
      </c>
      <c s="6" t="s">
        <v>925</v>
      </c>
      <c s="36" t="s">
        <v>905</v>
      </c>
      <c s="37">
        <v>810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926</v>
      </c>
    </row>
    <row r="311" spans="1:5" ht="25.5">
      <c r="A311" s="35" t="s">
        <v>56</v>
      </c>
      <c r="E311" s="40" t="s">
        <v>981</v>
      </c>
    </row>
    <row r="312" spans="1:5" ht="25.5">
      <c r="A312" t="s">
        <v>58</v>
      </c>
      <c r="E312" s="39" t="s">
        <v>982</v>
      </c>
    </row>
    <row r="313" spans="1:16" ht="12.75">
      <c r="A313" t="s">
        <v>49</v>
      </c>
      <c s="34" t="s">
        <v>983</v>
      </c>
      <c s="34" t="s">
        <v>928</v>
      </c>
      <c s="35" t="s">
        <v>26</v>
      </c>
      <c s="6" t="s">
        <v>929</v>
      </c>
      <c s="36" t="s">
        <v>110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930</v>
      </c>
    </row>
    <row r="315" spans="1:5" ht="25.5">
      <c r="A315" s="35" t="s">
        <v>56</v>
      </c>
      <c r="E315" s="40" t="s">
        <v>964</v>
      </c>
    </row>
    <row r="316" spans="1:5" ht="76.5">
      <c r="A316" t="s">
        <v>58</v>
      </c>
      <c r="E316" s="39" t="s">
        <v>984</v>
      </c>
    </row>
    <row r="317" spans="1:16" ht="12.75">
      <c r="A317" t="s">
        <v>49</v>
      </c>
      <c s="34" t="s">
        <v>732</v>
      </c>
      <c s="34" t="s">
        <v>932</v>
      </c>
      <c s="35" t="s">
        <v>26</v>
      </c>
      <c s="6" t="s">
        <v>933</v>
      </c>
      <c s="36" t="s">
        <v>110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25.5">
      <c r="A319" s="35" t="s">
        <v>56</v>
      </c>
      <c r="E319" s="40" t="s">
        <v>964</v>
      </c>
    </row>
    <row r="320" spans="1:5" ht="25.5">
      <c r="A320" t="s">
        <v>58</v>
      </c>
      <c r="E320" s="39" t="s">
        <v>985</v>
      </c>
    </row>
    <row r="321" spans="1:16" ht="12.75">
      <c r="A321" t="s">
        <v>49</v>
      </c>
      <c s="34" t="s">
        <v>986</v>
      </c>
      <c s="34" t="s">
        <v>934</v>
      </c>
      <c s="35" t="s">
        <v>26</v>
      </c>
      <c s="6" t="s">
        <v>935</v>
      </c>
      <c s="36" t="s">
        <v>905</v>
      </c>
      <c s="37">
        <v>60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936</v>
      </c>
    </row>
    <row r="323" spans="1:5" ht="25.5">
      <c r="A323" s="35" t="s">
        <v>56</v>
      </c>
      <c r="E323" s="40" t="s">
        <v>937</v>
      </c>
    </row>
    <row r="324" spans="1:5" ht="25.5">
      <c r="A324" t="s">
        <v>58</v>
      </c>
      <c r="E324" s="39" t="s">
        <v>987</v>
      </c>
    </row>
    <row r="325" spans="1:16" ht="12.75">
      <c r="A325" t="s">
        <v>49</v>
      </c>
      <c s="34" t="s">
        <v>988</v>
      </c>
      <c s="34" t="s">
        <v>938</v>
      </c>
      <c s="35" t="s">
        <v>26</v>
      </c>
      <c s="6" t="s">
        <v>939</v>
      </c>
      <c s="36" t="s">
        <v>110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896</v>
      </c>
    </row>
    <row r="327" spans="1:5" ht="25.5">
      <c r="A327" s="35" t="s">
        <v>56</v>
      </c>
      <c r="E327" s="40" t="s">
        <v>965</v>
      </c>
    </row>
    <row r="328" spans="1:5" ht="63.75">
      <c r="A328" t="s">
        <v>58</v>
      </c>
      <c r="E328" s="39" t="s">
        <v>989</v>
      </c>
    </row>
    <row r="329" spans="1:16" ht="12.75">
      <c r="A329" t="s">
        <v>49</v>
      </c>
      <c s="34" t="s">
        <v>990</v>
      </c>
      <c s="34" t="s">
        <v>941</v>
      </c>
      <c s="35" t="s">
        <v>26</v>
      </c>
      <c s="6" t="s">
        <v>942</v>
      </c>
      <c s="36" t="s">
        <v>110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943</v>
      </c>
    </row>
    <row r="331" spans="1:5" ht="25.5">
      <c r="A331" s="35" t="s">
        <v>56</v>
      </c>
      <c r="E331" s="40" t="s">
        <v>965</v>
      </c>
    </row>
    <row r="332" spans="1:5" ht="25.5">
      <c r="A332" t="s">
        <v>58</v>
      </c>
      <c r="E332" s="39" t="s">
        <v>985</v>
      </c>
    </row>
    <row r="333" spans="1:16" ht="12.75">
      <c r="A333" t="s">
        <v>49</v>
      </c>
      <c s="34" t="s">
        <v>991</v>
      </c>
      <c s="34" t="s">
        <v>944</v>
      </c>
      <c s="35" t="s">
        <v>26</v>
      </c>
      <c s="6" t="s">
        <v>945</v>
      </c>
      <c s="36" t="s">
        <v>905</v>
      </c>
      <c s="37">
        <v>60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936</v>
      </c>
    </row>
    <row r="335" spans="1:5" ht="25.5">
      <c r="A335" s="35" t="s">
        <v>56</v>
      </c>
      <c r="E335" s="40" t="s">
        <v>937</v>
      </c>
    </row>
    <row r="336" spans="1:5" ht="25.5">
      <c r="A336" t="s">
        <v>58</v>
      </c>
      <c r="E336" s="39" t="s">
        <v>987</v>
      </c>
    </row>
    <row r="337" spans="1:16" ht="25.5">
      <c r="A337" t="s">
        <v>49</v>
      </c>
      <c s="34" t="s">
        <v>992</v>
      </c>
      <c s="34" t="s">
        <v>946</v>
      </c>
      <c s="35" t="s">
        <v>26</v>
      </c>
      <c s="6" t="s">
        <v>947</v>
      </c>
      <c s="36" t="s">
        <v>110</v>
      </c>
      <c s="37">
        <v>29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948</v>
      </c>
    </row>
    <row r="339" spans="1:5" ht="25.5">
      <c r="A339" s="35" t="s">
        <v>56</v>
      </c>
      <c r="E339" s="40" t="s">
        <v>993</v>
      </c>
    </row>
    <row r="340" spans="1:5" ht="63.75">
      <c r="A340" t="s">
        <v>58</v>
      </c>
      <c r="E340" s="39" t="s">
        <v>989</v>
      </c>
    </row>
    <row r="341" spans="1:16" ht="12.75">
      <c r="A341" t="s">
        <v>49</v>
      </c>
      <c s="34" t="s">
        <v>994</v>
      </c>
      <c s="34" t="s">
        <v>950</v>
      </c>
      <c s="35" t="s">
        <v>26</v>
      </c>
      <c s="6" t="s">
        <v>951</v>
      </c>
      <c s="36" t="s">
        <v>110</v>
      </c>
      <c s="37">
        <v>29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948</v>
      </c>
    </row>
    <row r="343" spans="1:5" ht="25.5">
      <c r="A343" s="35" t="s">
        <v>56</v>
      </c>
      <c r="E343" s="40" t="s">
        <v>993</v>
      </c>
    </row>
    <row r="344" spans="1:5" ht="25.5">
      <c r="A344" t="s">
        <v>58</v>
      </c>
      <c r="E344" s="39" t="s">
        <v>985</v>
      </c>
    </row>
    <row r="345" spans="1:16" ht="12.75">
      <c r="A345" t="s">
        <v>49</v>
      </c>
      <c s="34" t="s">
        <v>995</v>
      </c>
      <c s="34" t="s">
        <v>952</v>
      </c>
      <c s="35" t="s">
        <v>26</v>
      </c>
      <c s="6" t="s">
        <v>953</v>
      </c>
      <c s="36" t="s">
        <v>905</v>
      </c>
      <c s="37">
        <v>870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27</v>
      </c>
    </row>
    <row r="346" spans="1:5" ht="12.75">
      <c r="A346" s="35" t="s">
        <v>55</v>
      </c>
      <c r="E346" s="39" t="s">
        <v>936</v>
      </c>
    </row>
    <row r="347" spans="1:5" ht="25.5">
      <c r="A347" s="35" t="s">
        <v>56</v>
      </c>
      <c r="E347" s="40" t="s">
        <v>996</v>
      </c>
    </row>
    <row r="348" spans="1:5" ht="25.5">
      <c r="A348" t="s">
        <v>58</v>
      </c>
      <c r="E348" s="39" t="s">
        <v>987</v>
      </c>
    </row>
    <row r="349" spans="1:13" ht="12.75">
      <c r="A349" t="s">
        <v>46</v>
      </c>
      <c r="C349" s="31" t="s">
        <v>997</v>
      </c>
      <c r="E349" s="33" t="s">
        <v>998</v>
      </c>
      <c r="J349" s="32">
        <f>0</f>
      </c>
      <c s="32">
        <f>0</f>
      </c>
      <c s="32">
        <f>0+L350+L354+L358+L362+L366+L370+L374+L378+L382+L386+L390+L394+L398+L402+L406+L410+L414+L418+L422</f>
      </c>
      <c s="32">
        <f>0+M350+M354+M358+M362+M366+M370+M374+M378+M382+M386+M390+M394+M398+M402+M406+M410+M414+M418+M422</f>
      </c>
    </row>
    <row r="350" spans="1:16" ht="12.75">
      <c r="A350" t="s">
        <v>49</v>
      </c>
      <c s="34" t="s">
        <v>999</v>
      </c>
      <c s="34" t="s">
        <v>889</v>
      </c>
      <c s="35" t="s">
        <v>66</v>
      </c>
      <c s="6" t="s">
        <v>890</v>
      </c>
      <c s="36" t="s">
        <v>110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891</v>
      </c>
    </row>
    <row r="352" spans="1:5" ht="25.5">
      <c r="A352" s="35" t="s">
        <v>56</v>
      </c>
      <c r="E352" s="40" t="s">
        <v>1000</v>
      </c>
    </row>
    <row r="353" spans="1:5" ht="12.75">
      <c r="A353" t="s">
        <v>58</v>
      </c>
      <c r="E353" s="39" t="s">
        <v>5</v>
      </c>
    </row>
    <row r="354" spans="1:16" ht="25.5">
      <c r="A354" t="s">
        <v>49</v>
      </c>
      <c s="34" t="s">
        <v>1001</v>
      </c>
      <c s="34" t="s">
        <v>894</v>
      </c>
      <c s="35" t="s">
        <v>66</v>
      </c>
      <c s="6" t="s">
        <v>895</v>
      </c>
      <c s="36" t="s">
        <v>110</v>
      </c>
      <c s="37">
        <v>39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896</v>
      </c>
    </row>
    <row r="356" spans="1:5" ht="63.75">
      <c r="A356" s="35" t="s">
        <v>56</v>
      </c>
      <c r="E356" s="40" t="s">
        <v>1002</v>
      </c>
    </row>
    <row r="357" spans="1:5" ht="12.75">
      <c r="A357" t="s">
        <v>58</v>
      </c>
      <c r="E357" s="39" t="s">
        <v>5</v>
      </c>
    </row>
    <row r="358" spans="1:16" ht="12.75">
      <c r="A358" t="s">
        <v>49</v>
      </c>
      <c s="34" t="s">
        <v>1003</v>
      </c>
      <c s="34" t="s">
        <v>899</v>
      </c>
      <c s="35" t="s">
        <v>66</v>
      </c>
      <c s="6" t="s">
        <v>900</v>
      </c>
      <c s="36" t="s">
        <v>110</v>
      </c>
      <c s="37">
        <v>39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27</v>
      </c>
    </row>
    <row r="359" spans="1:5" ht="12.75">
      <c r="A359" s="35" t="s">
        <v>55</v>
      </c>
      <c r="E359" s="39" t="s">
        <v>901</v>
      </c>
    </row>
    <row r="360" spans="1:5" ht="63.75">
      <c r="A360" s="35" t="s">
        <v>56</v>
      </c>
      <c r="E360" s="40" t="s">
        <v>1002</v>
      </c>
    </row>
    <row r="361" spans="1:5" ht="12.75">
      <c r="A361" t="s">
        <v>58</v>
      </c>
      <c r="E361" s="39" t="s">
        <v>5</v>
      </c>
    </row>
    <row r="362" spans="1:16" ht="12.75">
      <c r="A362" t="s">
        <v>49</v>
      </c>
      <c s="34" t="s">
        <v>740</v>
      </c>
      <c s="34" t="s">
        <v>903</v>
      </c>
      <c s="35" t="s">
        <v>66</v>
      </c>
      <c s="6" t="s">
        <v>904</v>
      </c>
      <c s="36" t="s">
        <v>905</v>
      </c>
      <c s="37">
        <v>78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1004</v>
      </c>
    </row>
    <row r="364" spans="1:5" ht="25.5">
      <c r="A364" s="35" t="s">
        <v>56</v>
      </c>
      <c r="E364" s="40" t="s">
        <v>1005</v>
      </c>
    </row>
    <row r="365" spans="1:5" ht="12.75">
      <c r="A365" t="s">
        <v>58</v>
      </c>
      <c r="E365" s="39" t="s">
        <v>5</v>
      </c>
    </row>
    <row r="366" spans="1:16" ht="25.5">
      <c r="A366" t="s">
        <v>49</v>
      </c>
      <c s="34" t="s">
        <v>1006</v>
      </c>
      <c s="34" t="s">
        <v>909</v>
      </c>
      <c s="35" t="s">
        <v>66</v>
      </c>
      <c s="6" t="s">
        <v>910</v>
      </c>
      <c s="36" t="s">
        <v>110</v>
      </c>
      <c s="37">
        <v>12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896</v>
      </c>
    </row>
    <row r="368" spans="1:5" ht="51">
      <c r="A368" s="35" t="s">
        <v>56</v>
      </c>
      <c r="E368" s="40" t="s">
        <v>1007</v>
      </c>
    </row>
    <row r="369" spans="1:5" ht="12.75">
      <c r="A369" t="s">
        <v>58</v>
      </c>
      <c r="E369" s="39" t="s">
        <v>5</v>
      </c>
    </row>
    <row r="370" spans="1:16" ht="12.75">
      <c r="A370" t="s">
        <v>49</v>
      </c>
      <c s="34" t="s">
        <v>753</v>
      </c>
      <c s="34" t="s">
        <v>912</v>
      </c>
      <c s="35" t="s">
        <v>66</v>
      </c>
      <c s="6" t="s">
        <v>913</v>
      </c>
      <c s="36" t="s">
        <v>110</v>
      </c>
      <c s="37">
        <v>12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54</v>
      </c>
      <c>
        <f>(M370*21)/100</f>
      </c>
      <c t="s">
        <v>27</v>
      </c>
    </row>
    <row r="371" spans="1:5" ht="12.75">
      <c r="A371" s="35" t="s">
        <v>55</v>
      </c>
      <c r="E371" s="39" t="s">
        <v>901</v>
      </c>
    </row>
    <row r="372" spans="1:5" ht="51">
      <c r="A372" s="35" t="s">
        <v>56</v>
      </c>
      <c r="E372" s="40" t="s">
        <v>1007</v>
      </c>
    </row>
    <row r="373" spans="1:5" ht="12.75">
      <c r="A373" t="s">
        <v>58</v>
      </c>
      <c r="E373" s="39" t="s">
        <v>5</v>
      </c>
    </row>
    <row r="374" spans="1:16" ht="12.75">
      <c r="A374" t="s">
        <v>49</v>
      </c>
      <c s="34" t="s">
        <v>1008</v>
      </c>
      <c s="34" t="s">
        <v>914</v>
      </c>
      <c s="35" t="s">
        <v>66</v>
      </c>
      <c s="6" t="s">
        <v>915</v>
      </c>
      <c s="36" t="s">
        <v>905</v>
      </c>
      <c s="37">
        <v>21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54</v>
      </c>
      <c>
        <f>(M374*21)/100</f>
      </c>
      <c t="s">
        <v>27</v>
      </c>
    </row>
    <row r="375" spans="1:5" ht="12.75">
      <c r="A375" s="35" t="s">
        <v>55</v>
      </c>
      <c r="E375" s="39" t="s">
        <v>1004</v>
      </c>
    </row>
    <row r="376" spans="1:5" ht="25.5">
      <c r="A376" s="35" t="s">
        <v>56</v>
      </c>
      <c r="E376" s="40" t="s">
        <v>1009</v>
      </c>
    </row>
    <row r="377" spans="1:5" ht="12.75">
      <c r="A377" t="s">
        <v>58</v>
      </c>
      <c r="E377" s="39" t="s">
        <v>5</v>
      </c>
    </row>
    <row r="378" spans="1:16" ht="12.75">
      <c r="A378" t="s">
        <v>49</v>
      </c>
      <c s="34" t="s">
        <v>767</v>
      </c>
      <c s="34" t="s">
        <v>917</v>
      </c>
      <c s="35" t="s">
        <v>66</v>
      </c>
      <c s="6" t="s">
        <v>918</v>
      </c>
      <c s="36" t="s">
        <v>110</v>
      </c>
      <c s="37">
        <v>68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12.75">
      <c r="A379" s="35" t="s">
        <v>55</v>
      </c>
      <c r="E379" s="39" t="s">
        <v>919</v>
      </c>
    </row>
    <row r="380" spans="1:5" ht="25.5">
      <c r="A380" s="35" t="s">
        <v>56</v>
      </c>
      <c r="E380" s="40" t="s">
        <v>1010</v>
      </c>
    </row>
    <row r="381" spans="1:5" ht="12.75">
      <c r="A381" t="s">
        <v>58</v>
      </c>
      <c r="E381" s="39" t="s">
        <v>5</v>
      </c>
    </row>
    <row r="382" spans="1:16" ht="12.75">
      <c r="A382" t="s">
        <v>49</v>
      </c>
      <c s="34" t="s">
        <v>336</v>
      </c>
      <c s="34" t="s">
        <v>921</v>
      </c>
      <c s="35" t="s">
        <v>66</v>
      </c>
      <c s="6" t="s">
        <v>922</v>
      </c>
      <c s="36" t="s">
        <v>110</v>
      </c>
      <c s="37">
        <v>68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12.75">
      <c r="A383" s="35" t="s">
        <v>55</v>
      </c>
      <c r="E383" s="39" t="s">
        <v>923</v>
      </c>
    </row>
    <row r="384" spans="1:5" ht="25.5">
      <c r="A384" s="35" t="s">
        <v>56</v>
      </c>
      <c r="E384" s="40" t="s">
        <v>1010</v>
      </c>
    </row>
    <row r="385" spans="1:5" ht="12.75">
      <c r="A385" t="s">
        <v>58</v>
      </c>
      <c r="E385" s="39" t="s">
        <v>5</v>
      </c>
    </row>
    <row r="386" spans="1:16" ht="12.75">
      <c r="A386" t="s">
        <v>49</v>
      </c>
      <c s="34" t="s">
        <v>778</v>
      </c>
      <c s="34" t="s">
        <v>924</v>
      </c>
      <c s="35" t="s">
        <v>66</v>
      </c>
      <c s="6" t="s">
        <v>925</v>
      </c>
      <c s="36" t="s">
        <v>905</v>
      </c>
      <c s="37">
        <v>136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54</v>
      </c>
      <c>
        <f>(M386*21)/100</f>
      </c>
      <c t="s">
        <v>27</v>
      </c>
    </row>
    <row r="387" spans="1:5" ht="12.75">
      <c r="A387" s="35" t="s">
        <v>55</v>
      </c>
      <c r="E387" s="39" t="s">
        <v>1011</v>
      </c>
    </row>
    <row r="388" spans="1:5" ht="25.5">
      <c r="A388" s="35" t="s">
        <v>56</v>
      </c>
      <c r="E388" s="40" t="s">
        <v>1012</v>
      </c>
    </row>
    <row r="389" spans="1:5" ht="12.75">
      <c r="A389" t="s">
        <v>58</v>
      </c>
      <c r="E389" s="39" t="s">
        <v>5</v>
      </c>
    </row>
    <row r="390" spans="1:16" ht="12.75">
      <c r="A390" t="s">
        <v>49</v>
      </c>
      <c s="34" t="s">
        <v>1013</v>
      </c>
      <c s="34" t="s">
        <v>928</v>
      </c>
      <c s="35" t="s">
        <v>66</v>
      </c>
      <c s="6" t="s">
        <v>929</v>
      </c>
      <c s="36" t="s">
        <v>110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54</v>
      </c>
      <c>
        <f>(M390*21)/100</f>
      </c>
      <c t="s">
        <v>27</v>
      </c>
    </row>
    <row r="391" spans="1:5" ht="12.75">
      <c r="A391" s="35" t="s">
        <v>55</v>
      </c>
      <c r="E391" s="39" t="s">
        <v>930</v>
      </c>
    </row>
    <row r="392" spans="1:5" ht="25.5">
      <c r="A392" s="35" t="s">
        <v>56</v>
      </c>
      <c r="E392" s="40" t="s">
        <v>964</v>
      </c>
    </row>
    <row r="393" spans="1:5" ht="12.75">
      <c r="A393" t="s">
        <v>58</v>
      </c>
      <c r="E393" s="39" t="s">
        <v>5</v>
      </c>
    </row>
    <row r="394" spans="1:16" ht="12.75">
      <c r="A394" t="s">
        <v>49</v>
      </c>
      <c s="34" t="s">
        <v>1014</v>
      </c>
      <c s="34" t="s">
        <v>932</v>
      </c>
      <c s="35" t="s">
        <v>66</v>
      </c>
      <c s="6" t="s">
        <v>933</v>
      </c>
      <c s="36" t="s">
        <v>110</v>
      </c>
      <c s="37">
        <v>2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54</v>
      </c>
      <c>
        <f>(M394*21)/100</f>
      </c>
      <c t="s">
        <v>27</v>
      </c>
    </row>
    <row r="395" spans="1:5" ht="12.75">
      <c r="A395" s="35" t="s">
        <v>55</v>
      </c>
      <c r="E395" s="39" t="s">
        <v>5</v>
      </c>
    </row>
    <row r="396" spans="1:5" ht="25.5">
      <c r="A396" s="35" t="s">
        <v>56</v>
      </c>
      <c r="E396" s="40" t="s">
        <v>964</v>
      </c>
    </row>
    <row r="397" spans="1:5" ht="12.75">
      <c r="A397" t="s">
        <v>58</v>
      </c>
      <c r="E397" s="39" t="s">
        <v>5</v>
      </c>
    </row>
    <row r="398" spans="1:16" ht="12.75">
      <c r="A398" t="s">
        <v>49</v>
      </c>
      <c s="34" t="s">
        <v>793</v>
      </c>
      <c s="34" t="s">
        <v>934</v>
      </c>
      <c s="35" t="s">
        <v>66</v>
      </c>
      <c s="6" t="s">
        <v>935</v>
      </c>
      <c s="36" t="s">
        <v>905</v>
      </c>
      <c s="37">
        <v>4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27</v>
      </c>
    </row>
    <row r="399" spans="1:5" ht="12.75">
      <c r="A399" s="35" t="s">
        <v>55</v>
      </c>
      <c r="E399" s="39" t="s">
        <v>1015</v>
      </c>
    </row>
    <row r="400" spans="1:5" ht="25.5">
      <c r="A400" s="35" t="s">
        <v>56</v>
      </c>
      <c r="E400" s="40" t="s">
        <v>1016</v>
      </c>
    </row>
    <row r="401" spans="1:5" ht="12.75">
      <c r="A401" t="s">
        <v>58</v>
      </c>
      <c r="E401" s="39" t="s">
        <v>5</v>
      </c>
    </row>
    <row r="402" spans="1:16" ht="12.75">
      <c r="A402" t="s">
        <v>49</v>
      </c>
      <c s="34" t="s">
        <v>1017</v>
      </c>
      <c s="34" t="s">
        <v>938</v>
      </c>
      <c s="35" t="s">
        <v>66</v>
      </c>
      <c s="6" t="s">
        <v>939</v>
      </c>
      <c s="36" t="s">
        <v>110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54</v>
      </c>
      <c>
        <f>(M402*21)/100</f>
      </c>
      <c t="s">
        <v>27</v>
      </c>
    </row>
    <row r="403" spans="1:5" ht="12.75">
      <c r="A403" s="35" t="s">
        <v>55</v>
      </c>
      <c r="E403" s="39" t="s">
        <v>896</v>
      </c>
    </row>
    <row r="404" spans="1:5" ht="25.5">
      <c r="A404" s="35" t="s">
        <v>56</v>
      </c>
      <c r="E404" s="40" t="s">
        <v>965</v>
      </c>
    </row>
    <row r="405" spans="1:5" ht="12.75">
      <c r="A405" t="s">
        <v>58</v>
      </c>
      <c r="E405" s="39" t="s">
        <v>5</v>
      </c>
    </row>
    <row r="406" spans="1:16" ht="12.75">
      <c r="A406" t="s">
        <v>49</v>
      </c>
      <c s="34" t="s">
        <v>1018</v>
      </c>
      <c s="34" t="s">
        <v>941</v>
      </c>
      <c s="35" t="s">
        <v>66</v>
      </c>
      <c s="6" t="s">
        <v>942</v>
      </c>
      <c s="36" t="s">
        <v>110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54</v>
      </c>
      <c>
        <f>(M406*21)/100</f>
      </c>
      <c t="s">
        <v>27</v>
      </c>
    </row>
    <row r="407" spans="1:5" ht="12.75">
      <c r="A407" s="35" t="s">
        <v>55</v>
      </c>
      <c r="E407" s="39" t="s">
        <v>943</v>
      </c>
    </row>
    <row r="408" spans="1:5" ht="25.5">
      <c r="A408" s="35" t="s">
        <v>56</v>
      </c>
      <c r="E408" s="40" t="s">
        <v>965</v>
      </c>
    </row>
    <row r="409" spans="1:5" ht="12.75">
      <c r="A409" t="s">
        <v>58</v>
      </c>
      <c r="E409" s="39" t="s">
        <v>5</v>
      </c>
    </row>
    <row r="410" spans="1:16" ht="12.75">
      <c r="A410" t="s">
        <v>49</v>
      </c>
      <c s="34" t="s">
        <v>1019</v>
      </c>
      <c s="34" t="s">
        <v>944</v>
      </c>
      <c s="35" t="s">
        <v>66</v>
      </c>
      <c s="6" t="s">
        <v>945</v>
      </c>
      <c s="36" t="s">
        <v>905</v>
      </c>
      <c s="37">
        <v>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54</v>
      </c>
      <c>
        <f>(M410*21)/100</f>
      </c>
      <c t="s">
        <v>27</v>
      </c>
    </row>
    <row r="411" spans="1:5" ht="12.75">
      <c r="A411" s="35" t="s">
        <v>55</v>
      </c>
      <c r="E411" s="39" t="s">
        <v>1015</v>
      </c>
    </row>
    <row r="412" spans="1:5" ht="25.5">
      <c r="A412" s="35" t="s">
        <v>56</v>
      </c>
      <c r="E412" s="40" t="s">
        <v>1016</v>
      </c>
    </row>
    <row r="413" spans="1:5" ht="12.75">
      <c r="A413" t="s">
        <v>58</v>
      </c>
      <c r="E413" s="39" t="s">
        <v>5</v>
      </c>
    </row>
    <row r="414" spans="1:16" ht="25.5">
      <c r="A414" t="s">
        <v>49</v>
      </c>
      <c s="34" t="s">
        <v>1020</v>
      </c>
      <c s="34" t="s">
        <v>946</v>
      </c>
      <c s="35" t="s">
        <v>66</v>
      </c>
      <c s="6" t="s">
        <v>947</v>
      </c>
      <c s="36" t="s">
        <v>110</v>
      </c>
      <c s="37">
        <v>70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54</v>
      </c>
      <c>
        <f>(M414*21)/100</f>
      </c>
      <c t="s">
        <v>27</v>
      </c>
    </row>
    <row r="415" spans="1:5" ht="12.75">
      <c r="A415" s="35" t="s">
        <v>55</v>
      </c>
      <c r="E415" s="39" t="s">
        <v>948</v>
      </c>
    </row>
    <row r="416" spans="1:5" ht="25.5">
      <c r="A416" s="35" t="s">
        <v>56</v>
      </c>
      <c r="E416" s="40" t="s">
        <v>1021</v>
      </c>
    </row>
    <row r="417" spans="1:5" ht="12.75">
      <c r="A417" t="s">
        <v>58</v>
      </c>
      <c r="E417" s="39" t="s">
        <v>5</v>
      </c>
    </row>
    <row r="418" spans="1:16" ht="12.75">
      <c r="A418" t="s">
        <v>49</v>
      </c>
      <c s="34" t="s">
        <v>1022</v>
      </c>
      <c s="34" t="s">
        <v>950</v>
      </c>
      <c s="35" t="s">
        <v>66</v>
      </c>
      <c s="6" t="s">
        <v>951</v>
      </c>
      <c s="36" t="s">
        <v>110</v>
      </c>
      <c s="37">
        <v>70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54</v>
      </c>
      <c>
        <f>(M418*21)/100</f>
      </c>
      <c t="s">
        <v>27</v>
      </c>
    </row>
    <row r="419" spans="1:5" ht="12.75">
      <c r="A419" s="35" t="s">
        <v>55</v>
      </c>
      <c r="E419" s="39" t="s">
        <v>948</v>
      </c>
    </row>
    <row r="420" spans="1:5" ht="25.5">
      <c r="A420" s="35" t="s">
        <v>56</v>
      </c>
      <c r="E420" s="40" t="s">
        <v>1021</v>
      </c>
    </row>
    <row r="421" spans="1:5" ht="12.75">
      <c r="A421" t="s">
        <v>58</v>
      </c>
      <c r="E421" s="39" t="s">
        <v>5</v>
      </c>
    </row>
    <row r="422" spans="1:16" ht="12.75">
      <c r="A422" t="s">
        <v>49</v>
      </c>
      <c s="34" t="s">
        <v>1023</v>
      </c>
      <c s="34" t="s">
        <v>952</v>
      </c>
      <c s="35" t="s">
        <v>66</v>
      </c>
      <c s="6" t="s">
        <v>953</v>
      </c>
      <c s="36" t="s">
        <v>905</v>
      </c>
      <c s="37">
        <v>140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54</v>
      </c>
      <c>
        <f>(M422*21)/100</f>
      </c>
      <c t="s">
        <v>27</v>
      </c>
    </row>
    <row r="423" spans="1:5" ht="12.75">
      <c r="A423" s="35" t="s">
        <v>55</v>
      </c>
      <c r="E423" s="39" t="s">
        <v>1015</v>
      </c>
    </row>
    <row r="424" spans="1:5" ht="25.5">
      <c r="A424" s="35" t="s">
        <v>56</v>
      </c>
      <c r="E424" s="40" t="s">
        <v>1024</v>
      </c>
    </row>
    <row r="425" spans="1:5" ht="12.75">
      <c r="A425" t="s">
        <v>58</v>
      </c>
      <c r="E425" s="39" t="s">
        <v>5</v>
      </c>
    </row>
    <row r="426" spans="1:13" ht="12.75">
      <c r="A426" t="s">
        <v>46</v>
      </c>
      <c r="C426" s="31" t="s">
        <v>1025</v>
      </c>
      <c r="E426" s="33" t="s">
        <v>1026</v>
      </c>
      <c r="J426" s="32">
        <f>0</f>
      </c>
      <c s="32">
        <f>0</f>
      </c>
      <c s="32">
        <f>0+L427+L431+L435+L439+L443+L447+L451+L455+L459+L463+L467+L471+L475+L479+L483+L487+L491+L495+L499</f>
      </c>
      <c s="32">
        <f>0+M427+M431+M435+M439+M443+M447+M451+M455+M459+M463+M467+M471+M475+M479+M483+M487+M491+M495+M499</f>
      </c>
    </row>
    <row r="427" spans="1:16" ht="12.75">
      <c r="A427" t="s">
        <v>49</v>
      </c>
      <c s="34" t="s">
        <v>1027</v>
      </c>
      <c s="34" t="s">
        <v>889</v>
      </c>
      <c s="35" t="s">
        <v>70</v>
      </c>
      <c s="6" t="s">
        <v>890</v>
      </c>
      <c s="36" t="s">
        <v>110</v>
      </c>
      <c s="37">
        <v>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54</v>
      </c>
      <c>
        <f>(M427*21)/100</f>
      </c>
      <c t="s">
        <v>27</v>
      </c>
    </row>
    <row r="428" spans="1:5" ht="12.75">
      <c r="A428" s="35" t="s">
        <v>55</v>
      </c>
      <c r="E428" s="39" t="s">
        <v>891</v>
      </c>
    </row>
    <row r="429" spans="1:5" ht="25.5">
      <c r="A429" s="35" t="s">
        <v>56</v>
      </c>
      <c r="E429" s="40" t="s">
        <v>957</v>
      </c>
    </row>
    <row r="430" spans="1:5" ht="12.75">
      <c r="A430" t="s">
        <v>58</v>
      </c>
      <c r="E430" s="39" t="s">
        <v>5</v>
      </c>
    </row>
    <row r="431" spans="1:16" ht="25.5">
      <c r="A431" t="s">
        <v>49</v>
      </c>
      <c s="34" t="s">
        <v>1028</v>
      </c>
      <c s="34" t="s">
        <v>894</v>
      </c>
      <c s="35" t="s">
        <v>70</v>
      </c>
      <c s="6" t="s">
        <v>895</v>
      </c>
      <c s="36" t="s">
        <v>110</v>
      </c>
      <c s="37">
        <v>32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54</v>
      </c>
      <c>
        <f>(M431*21)/100</f>
      </c>
      <c t="s">
        <v>27</v>
      </c>
    </row>
    <row r="432" spans="1:5" ht="12.75">
      <c r="A432" s="35" t="s">
        <v>55</v>
      </c>
      <c r="E432" s="39" t="s">
        <v>896</v>
      </c>
    </row>
    <row r="433" spans="1:5" ht="102">
      <c r="A433" s="35" t="s">
        <v>56</v>
      </c>
      <c r="E433" s="40" t="s">
        <v>1029</v>
      </c>
    </row>
    <row r="434" spans="1:5" ht="12.75">
      <c r="A434" t="s">
        <v>58</v>
      </c>
      <c r="E434" s="39" t="s">
        <v>5</v>
      </c>
    </row>
    <row r="435" spans="1:16" ht="12.75">
      <c r="A435" t="s">
        <v>49</v>
      </c>
      <c s="34" t="s">
        <v>1030</v>
      </c>
      <c s="34" t="s">
        <v>899</v>
      </c>
      <c s="35" t="s">
        <v>70</v>
      </c>
      <c s="6" t="s">
        <v>900</v>
      </c>
      <c s="36" t="s">
        <v>110</v>
      </c>
      <c s="37">
        <v>32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54</v>
      </c>
      <c>
        <f>(M435*21)/100</f>
      </c>
      <c t="s">
        <v>27</v>
      </c>
    </row>
    <row r="436" spans="1:5" ht="12.75">
      <c r="A436" s="35" t="s">
        <v>55</v>
      </c>
      <c r="E436" s="39" t="s">
        <v>901</v>
      </c>
    </row>
    <row r="437" spans="1:5" ht="102">
      <c r="A437" s="35" t="s">
        <v>56</v>
      </c>
      <c r="E437" s="40" t="s">
        <v>1029</v>
      </c>
    </row>
    <row r="438" spans="1:5" ht="12.75">
      <c r="A438" t="s">
        <v>58</v>
      </c>
      <c r="E438" s="39" t="s">
        <v>5</v>
      </c>
    </row>
    <row r="439" spans="1:16" ht="12.75">
      <c r="A439" t="s">
        <v>49</v>
      </c>
      <c s="34" t="s">
        <v>1031</v>
      </c>
      <c s="34" t="s">
        <v>903</v>
      </c>
      <c s="35" t="s">
        <v>70</v>
      </c>
      <c s="6" t="s">
        <v>904</v>
      </c>
      <c s="36" t="s">
        <v>905</v>
      </c>
      <c s="37">
        <v>64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54</v>
      </c>
      <c>
        <f>(M439*21)/100</f>
      </c>
      <c t="s">
        <v>27</v>
      </c>
    </row>
    <row r="440" spans="1:5" ht="12.75">
      <c r="A440" s="35" t="s">
        <v>55</v>
      </c>
      <c r="E440" s="39" t="s">
        <v>1004</v>
      </c>
    </row>
    <row r="441" spans="1:5" ht="25.5">
      <c r="A441" s="35" t="s">
        <v>56</v>
      </c>
      <c r="E441" s="40" t="s">
        <v>1032</v>
      </c>
    </row>
    <row r="442" spans="1:5" ht="12.75">
      <c r="A442" t="s">
        <v>58</v>
      </c>
      <c r="E442" s="39" t="s">
        <v>5</v>
      </c>
    </row>
    <row r="443" spans="1:16" ht="25.5">
      <c r="A443" t="s">
        <v>49</v>
      </c>
      <c s="34" t="s">
        <v>1033</v>
      </c>
      <c s="34" t="s">
        <v>909</v>
      </c>
      <c s="35" t="s">
        <v>70</v>
      </c>
      <c s="6" t="s">
        <v>910</v>
      </c>
      <c s="36" t="s">
        <v>110</v>
      </c>
      <c s="37">
        <v>13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54</v>
      </c>
      <c>
        <f>(M443*21)/100</f>
      </c>
      <c t="s">
        <v>27</v>
      </c>
    </row>
    <row r="444" spans="1:5" ht="12.75">
      <c r="A444" s="35" t="s">
        <v>55</v>
      </c>
      <c r="E444" s="39" t="s">
        <v>896</v>
      </c>
    </row>
    <row r="445" spans="1:5" ht="51">
      <c r="A445" s="35" t="s">
        <v>56</v>
      </c>
      <c r="E445" s="40" t="s">
        <v>1034</v>
      </c>
    </row>
    <row r="446" spans="1:5" ht="12.75">
      <c r="A446" t="s">
        <v>58</v>
      </c>
      <c r="E446" s="39" t="s">
        <v>5</v>
      </c>
    </row>
    <row r="447" spans="1:16" ht="12.75">
      <c r="A447" t="s">
        <v>49</v>
      </c>
      <c s="34" t="s">
        <v>1035</v>
      </c>
      <c s="34" t="s">
        <v>912</v>
      </c>
      <c s="35" t="s">
        <v>70</v>
      </c>
      <c s="6" t="s">
        <v>913</v>
      </c>
      <c s="36" t="s">
        <v>110</v>
      </c>
      <c s="37">
        <v>13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54</v>
      </c>
      <c>
        <f>(M447*21)/100</f>
      </c>
      <c t="s">
        <v>27</v>
      </c>
    </row>
    <row r="448" spans="1:5" ht="12.75">
      <c r="A448" s="35" t="s">
        <v>55</v>
      </c>
      <c r="E448" s="39" t="s">
        <v>901</v>
      </c>
    </row>
    <row r="449" spans="1:5" ht="51">
      <c r="A449" s="35" t="s">
        <v>56</v>
      </c>
      <c r="E449" s="40" t="s">
        <v>1034</v>
      </c>
    </row>
    <row r="450" spans="1:5" ht="12.75">
      <c r="A450" t="s">
        <v>58</v>
      </c>
      <c r="E450" s="39" t="s">
        <v>5</v>
      </c>
    </row>
    <row r="451" spans="1:16" ht="12.75">
      <c r="A451" t="s">
        <v>49</v>
      </c>
      <c s="34" t="s">
        <v>1036</v>
      </c>
      <c s="34" t="s">
        <v>914</v>
      </c>
      <c s="35" t="s">
        <v>70</v>
      </c>
      <c s="6" t="s">
        <v>915</v>
      </c>
      <c s="36" t="s">
        <v>905</v>
      </c>
      <c s="37">
        <v>26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27</v>
      </c>
    </row>
    <row r="452" spans="1:5" ht="12.75">
      <c r="A452" s="35" t="s">
        <v>55</v>
      </c>
      <c r="E452" s="39" t="s">
        <v>1004</v>
      </c>
    </row>
    <row r="453" spans="1:5" ht="25.5">
      <c r="A453" s="35" t="s">
        <v>56</v>
      </c>
      <c r="E453" s="40" t="s">
        <v>1037</v>
      </c>
    </row>
    <row r="454" spans="1:5" ht="12.75">
      <c r="A454" t="s">
        <v>58</v>
      </c>
      <c r="E454" s="39" t="s">
        <v>5</v>
      </c>
    </row>
    <row r="455" spans="1:16" ht="12.75">
      <c r="A455" t="s">
        <v>49</v>
      </c>
      <c s="34" t="s">
        <v>1038</v>
      </c>
      <c s="34" t="s">
        <v>917</v>
      </c>
      <c s="35" t="s">
        <v>70</v>
      </c>
      <c s="6" t="s">
        <v>918</v>
      </c>
      <c s="36" t="s">
        <v>110</v>
      </c>
      <c s="37">
        <v>62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27</v>
      </c>
    </row>
    <row r="456" spans="1:5" ht="12.75">
      <c r="A456" s="35" t="s">
        <v>55</v>
      </c>
      <c r="E456" s="39" t="s">
        <v>919</v>
      </c>
    </row>
    <row r="457" spans="1:5" ht="25.5">
      <c r="A457" s="35" t="s">
        <v>56</v>
      </c>
      <c r="E457" s="40" t="s">
        <v>1039</v>
      </c>
    </row>
    <row r="458" spans="1:5" ht="12.75">
      <c r="A458" t="s">
        <v>58</v>
      </c>
      <c r="E458" s="39" t="s">
        <v>5</v>
      </c>
    </row>
    <row r="459" spans="1:16" ht="12.75">
      <c r="A459" t="s">
        <v>49</v>
      </c>
      <c s="34" t="s">
        <v>1040</v>
      </c>
      <c s="34" t="s">
        <v>921</v>
      </c>
      <c s="35" t="s">
        <v>70</v>
      </c>
      <c s="6" t="s">
        <v>922</v>
      </c>
      <c s="36" t="s">
        <v>110</v>
      </c>
      <c s="37">
        <v>62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27</v>
      </c>
    </row>
    <row r="460" spans="1:5" ht="12.75">
      <c r="A460" s="35" t="s">
        <v>55</v>
      </c>
      <c r="E460" s="39" t="s">
        <v>923</v>
      </c>
    </row>
    <row r="461" spans="1:5" ht="25.5">
      <c r="A461" s="35" t="s">
        <v>56</v>
      </c>
      <c r="E461" s="40" t="s">
        <v>1039</v>
      </c>
    </row>
    <row r="462" spans="1:5" ht="12.75">
      <c r="A462" t="s">
        <v>58</v>
      </c>
      <c r="E462" s="39" t="s">
        <v>5</v>
      </c>
    </row>
    <row r="463" spans="1:16" ht="12.75">
      <c r="A463" t="s">
        <v>49</v>
      </c>
      <c s="34" t="s">
        <v>1041</v>
      </c>
      <c s="34" t="s">
        <v>924</v>
      </c>
      <c s="35" t="s">
        <v>70</v>
      </c>
      <c s="6" t="s">
        <v>925</v>
      </c>
      <c s="36" t="s">
        <v>905</v>
      </c>
      <c s="37">
        <v>124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27</v>
      </c>
    </row>
    <row r="464" spans="1:5" ht="12.75">
      <c r="A464" s="35" t="s">
        <v>55</v>
      </c>
      <c r="E464" s="39" t="s">
        <v>1011</v>
      </c>
    </row>
    <row r="465" spans="1:5" ht="25.5">
      <c r="A465" s="35" t="s">
        <v>56</v>
      </c>
      <c r="E465" s="40" t="s">
        <v>1042</v>
      </c>
    </row>
    <row r="466" spans="1:5" ht="12.75">
      <c r="A466" t="s">
        <v>58</v>
      </c>
      <c r="E466" s="39" t="s">
        <v>5</v>
      </c>
    </row>
    <row r="467" spans="1:16" ht="12.75">
      <c r="A467" t="s">
        <v>49</v>
      </c>
      <c s="34" t="s">
        <v>1043</v>
      </c>
      <c s="34" t="s">
        <v>928</v>
      </c>
      <c s="35" t="s">
        <v>70</v>
      </c>
      <c s="6" t="s">
        <v>929</v>
      </c>
      <c s="36" t="s">
        <v>110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27</v>
      </c>
    </row>
    <row r="468" spans="1:5" ht="12.75">
      <c r="A468" s="35" t="s">
        <v>55</v>
      </c>
      <c r="E468" s="39" t="s">
        <v>930</v>
      </c>
    </row>
    <row r="469" spans="1:5" ht="25.5">
      <c r="A469" s="35" t="s">
        <v>56</v>
      </c>
      <c r="E469" s="40" t="s">
        <v>964</v>
      </c>
    </row>
    <row r="470" spans="1:5" ht="12.75">
      <c r="A470" t="s">
        <v>58</v>
      </c>
      <c r="E470" s="39" t="s">
        <v>5</v>
      </c>
    </row>
    <row r="471" spans="1:16" ht="12.75">
      <c r="A471" t="s">
        <v>49</v>
      </c>
      <c s="34" t="s">
        <v>1044</v>
      </c>
      <c s="34" t="s">
        <v>932</v>
      </c>
      <c s="35" t="s">
        <v>70</v>
      </c>
      <c s="6" t="s">
        <v>933</v>
      </c>
      <c s="36" t="s">
        <v>110</v>
      </c>
      <c s="37">
        <v>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27</v>
      </c>
    </row>
    <row r="472" spans="1:5" ht="12.75">
      <c r="A472" s="35" t="s">
        <v>55</v>
      </c>
      <c r="E472" s="39" t="s">
        <v>5</v>
      </c>
    </row>
    <row r="473" spans="1:5" ht="25.5">
      <c r="A473" s="35" t="s">
        <v>56</v>
      </c>
      <c r="E473" s="40" t="s">
        <v>964</v>
      </c>
    </row>
    <row r="474" spans="1:5" ht="12.75">
      <c r="A474" t="s">
        <v>58</v>
      </c>
      <c r="E474" s="39" t="s">
        <v>5</v>
      </c>
    </row>
    <row r="475" spans="1:16" ht="12.75">
      <c r="A475" t="s">
        <v>49</v>
      </c>
      <c s="34" t="s">
        <v>1045</v>
      </c>
      <c s="34" t="s">
        <v>934</v>
      </c>
      <c s="35" t="s">
        <v>70</v>
      </c>
      <c s="6" t="s">
        <v>935</v>
      </c>
      <c s="36" t="s">
        <v>905</v>
      </c>
      <c s="37">
        <v>4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54</v>
      </c>
      <c>
        <f>(M475*21)/100</f>
      </c>
      <c t="s">
        <v>27</v>
      </c>
    </row>
    <row r="476" spans="1:5" ht="12.75">
      <c r="A476" s="35" t="s">
        <v>55</v>
      </c>
      <c r="E476" s="39" t="s">
        <v>1015</v>
      </c>
    </row>
    <row r="477" spans="1:5" ht="25.5">
      <c r="A477" s="35" t="s">
        <v>56</v>
      </c>
      <c r="E477" s="40" t="s">
        <v>1016</v>
      </c>
    </row>
    <row r="478" spans="1:5" ht="12.75">
      <c r="A478" t="s">
        <v>58</v>
      </c>
      <c r="E478" s="39" t="s">
        <v>5</v>
      </c>
    </row>
    <row r="479" spans="1:16" ht="12.75">
      <c r="A479" t="s">
        <v>49</v>
      </c>
      <c s="34" t="s">
        <v>1046</v>
      </c>
      <c s="34" t="s">
        <v>938</v>
      </c>
      <c s="35" t="s">
        <v>70</v>
      </c>
      <c s="6" t="s">
        <v>939</v>
      </c>
      <c s="36" t="s">
        <v>110</v>
      </c>
      <c s="37">
        <v>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54</v>
      </c>
      <c>
        <f>(M479*21)/100</f>
      </c>
      <c t="s">
        <v>27</v>
      </c>
    </row>
    <row r="480" spans="1:5" ht="12.75">
      <c r="A480" s="35" t="s">
        <v>55</v>
      </c>
      <c r="E480" s="39" t="s">
        <v>896</v>
      </c>
    </row>
    <row r="481" spans="1:5" ht="25.5">
      <c r="A481" s="35" t="s">
        <v>56</v>
      </c>
      <c r="E481" s="40" t="s">
        <v>965</v>
      </c>
    </row>
    <row r="482" spans="1:5" ht="12.75">
      <c r="A482" t="s">
        <v>58</v>
      </c>
      <c r="E482" s="39" t="s">
        <v>5</v>
      </c>
    </row>
    <row r="483" spans="1:16" ht="12.75">
      <c r="A483" t="s">
        <v>49</v>
      </c>
      <c s="34" t="s">
        <v>1047</v>
      </c>
      <c s="34" t="s">
        <v>941</v>
      </c>
      <c s="35" t="s">
        <v>70</v>
      </c>
      <c s="6" t="s">
        <v>942</v>
      </c>
      <c s="36" t="s">
        <v>110</v>
      </c>
      <c s="37">
        <v>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54</v>
      </c>
      <c>
        <f>(M483*21)/100</f>
      </c>
      <c t="s">
        <v>27</v>
      </c>
    </row>
    <row r="484" spans="1:5" ht="12.75">
      <c r="A484" s="35" t="s">
        <v>55</v>
      </c>
      <c r="E484" s="39" t="s">
        <v>943</v>
      </c>
    </row>
    <row r="485" spans="1:5" ht="25.5">
      <c r="A485" s="35" t="s">
        <v>56</v>
      </c>
      <c r="E485" s="40" t="s">
        <v>965</v>
      </c>
    </row>
    <row r="486" spans="1:5" ht="12.75">
      <c r="A486" t="s">
        <v>58</v>
      </c>
      <c r="E486" s="39" t="s">
        <v>5</v>
      </c>
    </row>
    <row r="487" spans="1:16" ht="12.75">
      <c r="A487" t="s">
        <v>49</v>
      </c>
      <c s="34" t="s">
        <v>1048</v>
      </c>
      <c s="34" t="s">
        <v>944</v>
      </c>
      <c s="35" t="s">
        <v>70</v>
      </c>
      <c s="6" t="s">
        <v>945</v>
      </c>
      <c s="36" t="s">
        <v>905</v>
      </c>
      <c s="37">
        <v>4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54</v>
      </c>
      <c>
        <f>(M487*21)/100</f>
      </c>
      <c t="s">
        <v>27</v>
      </c>
    </row>
    <row r="488" spans="1:5" ht="12.75">
      <c r="A488" s="35" t="s">
        <v>55</v>
      </c>
      <c r="E488" s="39" t="s">
        <v>1015</v>
      </c>
    </row>
    <row r="489" spans="1:5" ht="25.5">
      <c r="A489" s="35" t="s">
        <v>56</v>
      </c>
      <c r="E489" s="40" t="s">
        <v>1016</v>
      </c>
    </row>
    <row r="490" spans="1:5" ht="12.75">
      <c r="A490" t="s">
        <v>58</v>
      </c>
      <c r="E490" s="39" t="s">
        <v>5</v>
      </c>
    </row>
    <row r="491" spans="1:16" ht="25.5">
      <c r="A491" t="s">
        <v>49</v>
      </c>
      <c s="34" t="s">
        <v>1049</v>
      </c>
      <c s="34" t="s">
        <v>946</v>
      </c>
      <c s="35" t="s">
        <v>70</v>
      </c>
      <c s="6" t="s">
        <v>947</v>
      </c>
      <c s="36" t="s">
        <v>110</v>
      </c>
      <c s="37">
        <v>64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54</v>
      </c>
      <c>
        <f>(M491*21)/100</f>
      </c>
      <c t="s">
        <v>27</v>
      </c>
    </row>
    <row r="492" spans="1:5" ht="12.75">
      <c r="A492" s="35" t="s">
        <v>55</v>
      </c>
      <c r="E492" s="39" t="s">
        <v>948</v>
      </c>
    </row>
    <row r="493" spans="1:5" ht="25.5">
      <c r="A493" s="35" t="s">
        <v>56</v>
      </c>
      <c r="E493" s="40" t="s">
        <v>1050</v>
      </c>
    </row>
    <row r="494" spans="1:5" ht="12.75">
      <c r="A494" t="s">
        <v>58</v>
      </c>
      <c r="E494" s="39" t="s">
        <v>5</v>
      </c>
    </row>
    <row r="495" spans="1:16" ht="12.75">
      <c r="A495" t="s">
        <v>49</v>
      </c>
      <c s="34" t="s">
        <v>1051</v>
      </c>
      <c s="34" t="s">
        <v>950</v>
      </c>
      <c s="35" t="s">
        <v>70</v>
      </c>
      <c s="6" t="s">
        <v>951</v>
      </c>
      <c s="36" t="s">
        <v>110</v>
      </c>
      <c s="37">
        <v>64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54</v>
      </c>
      <c>
        <f>(M495*21)/100</f>
      </c>
      <c t="s">
        <v>27</v>
      </c>
    </row>
    <row r="496" spans="1:5" ht="12.75">
      <c r="A496" s="35" t="s">
        <v>55</v>
      </c>
      <c r="E496" s="39" t="s">
        <v>948</v>
      </c>
    </row>
    <row r="497" spans="1:5" ht="25.5">
      <c r="A497" s="35" t="s">
        <v>56</v>
      </c>
      <c r="E497" s="40" t="s">
        <v>1050</v>
      </c>
    </row>
    <row r="498" spans="1:5" ht="12.75">
      <c r="A498" t="s">
        <v>58</v>
      </c>
      <c r="E498" s="39" t="s">
        <v>5</v>
      </c>
    </row>
    <row r="499" spans="1:16" ht="12.75">
      <c r="A499" t="s">
        <v>49</v>
      </c>
      <c s="34" t="s">
        <v>1052</v>
      </c>
      <c s="34" t="s">
        <v>952</v>
      </c>
      <c s="35" t="s">
        <v>70</v>
      </c>
      <c s="6" t="s">
        <v>953</v>
      </c>
      <c s="36" t="s">
        <v>905</v>
      </c>
      <c s="37">
        <v>128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54</v>
      </c>
      <c>
        <f>(M499*21)/100</f>
      </c>
      <c t="s">
        <v>27</v>
      </c>
    </row>
    <row r="500" spans="1:5" ht="12.75">
      <c r="A500" s="35" t="s">
        <v>55</v>
      </c>
      <c r="E500" s="39" t="s">
        <v>1015</v>
      </c>
    </row>
    <row r="501" spans="1:5" ht="25.5">
      <c r="A501" s="35" t="s">
        <v>56</v>
      </c>
      <c r="E501" s="40" t="s">
        <v>1053</v>
      </c>
    </row>
    <row r="502" spans="1:5" ht="12.75">
      <c r="A502" t="s">
        <v>58</v>
      </c>
      <c r="E502" s="39" t="s">
        <v>5</v>
      </c>
    </row>
    <row r="503" spans="1:13" ht="12.75">
      <c r="A503" t="s">
        <v>46</v>
      </c>
      <c r="C503" s="31" t="s">
        <v>1054</v>
      </c>
      <c r="E503" s="33" t="s">
        <v>1055</v>
      </c>
      <c r="J503" s="32">
        <f>0</f>
      </c>
      <c s="32">
        <f>0</f>
      </c>
      <c s="32">
        <f>0+L504+L508+L512+L516+L520+L524+L528+L532+L536+L540+L544+L548+L552+L556+L560+L564+L568+L572+L576</f>
      </c>
      <c s="32">
        <f>0+M504+M508+M512+M516+M520+M524+M528+M532+M536+M540+M544+M548+M552+M556+M560+M564+M568+M572+M576</f>
      </c>
    </row>
    <row r="504" spans="1:16" ht="12.75">
      <c r="A504" t="s">
        <v>49</v>
      </c>
      <c s="34" t="s">
        <v>1056</v>
      </c>
      <c s="34" t="s">
        <v>889</v>
      </c>
      <c s="35" t="s">
        <v>74</v>
      </c>
      <c s="6" t="s">
        <v>890</v>
      </c>
      <c s="36" t="s">
        <v>110</v>
      </c>
      <c s="37">
        <v>4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54</v>
      </c>
      <c>
        <f>(M504*21)/100</f>
      </c>
      <c t="s">
        <v>27</v>
      </c>
    </row>
    <row r="505" spans="1:5" ht="12.75">
      <c r="A505" s="35" t="s">
        <v>55</v>
      </c>
      <c r="E505" s="39" t="s">
        <v>891</v>
      </c>
    </row>
    <row r="506" spans="1:5" ht="25.5">
      <c r="A506" s="35" t="s">
        <v>56</v>
      </c>
      <c r="E506" s="40" t="s">
        <v>892</v>
      </c>
    </row>
    <row r="507" spans="1:5" ht="12.75">
      <c r="A507" t="s">
        <v>58</v>
      </c>
      <c r="E507" s="39" t="s">
        <v>5</v>
      </c>
    </row>
    <row r="508" spans="1:16" ht="25.5">
      <c r="A508" t="s">
        <v>49</v>
      </c>
      <c s="34" t="s">
        <v>1057</v>
      </c>
      <c s="34" t="s">
        <v>894</v>
      </c>
      <c s="35" t="s">
        <v>74</v>
      </c>
      <c s="6" t="s">
        <v>895</v>
      </c>
      <c s="36" t="s">
        <v>110</v>
      </c>
      <c s="37">
        <v>32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54</v>
      </c>
      <c>
        <f>(M508*21)/100</f>
      </c>
      <c t="s">
        <v>27</v>
      </c>
    </row>
    <row r="509" spans="1:5" ht="12.75">
      <c r="A509" s="35" t="s">
        <v>55</v>
      </c>
      <c r="E509" s="39" t="s">
        <v>896</v>
      </c>
    </row>
    <row r="510" spans="1:5" ht="102">
      <c r="A510" s="35" t="s">
        <v>56</v>
      </c>
      <c r="E510" s="40" t="s">
        <v>1058</v>
      </c>
    </row>
    <row r="511" spans="1:5" ht="12.75">
      <c r="A511" t="s">
        <v>58</v>
      </c>
      <c r="E511" s="39" t="s">
        <v>5</v>
      </c>
    </row>
    <row r="512" spans="1:16" ht="12.75">
      <c r="A512" t="s">
        <v>49</v>
      </c>
      <c s="34" t="s">
        <v>1059</v>
      </c>
      <c s="34" t="s">
        <v>899</v>
      </c>
      <c s="35" t="s">
        <v>74</v>
      </c>
      <c s="6" t="s">
        <v>900</v>
      </c>
      <c s="36" t="s">
        <v>110</v>
      </c>
      <c s="37">
        <v>32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54</v>
      </c>
      <c>
        <f>(M512*21)/100</f>
      </c>
      <c t="s">
        <v>27</v>
      </c>
    </row>
    <row r="513" spans="1:5" ht="12.75">
      <c r="A513" s="35" t="s">
        <v>55</v>
      </c>
      <c r="E513" s="39" t="s">
        <v>901</v>
      </c>
    </row>
    <row r="514" spans="1:5" ht="102">
      <c r="A514" s="35" t="s">
        <v>56</v>
      </c>
      <c r="E514" s="40" t="s">
        <v>1058</v>
      </c>
    </row>
    <row r="515" spans="1:5" ht="12.75">
      <c r="A515" t="s">
        <v>58</v>
      </c>
      <c r="E515" s="39" t="s">
        <v>5</v>
      </c>
    </row>
    <row r="516" spans="1:16" ht="12.75">
      <c r="A516" t="s">
        <v>49</v>
      </c>
      <c s="34" t="s">
        <v>1060</v>
      </c>
      <c s="34" t="s">
        <v>903</v>
      </c>
      <c s="35" t="s">
        <v>74</v>
      </c>
      <c s="6" t="s">
        <v>904</v>
      </c>
      <c s="36" t="s">
        <v>905</v>
      </c>
      <c s="37">
        <v>64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54</v>
      </c>
      <c>
        <f>(M516*21)/100</f>
      </c>
      <c t="s">
        <v>27</v>
      </c>
    </row>
    <row r="517" spans="1:5" ht="12.75">
      <c r="A517" s="35" t="s">
        <v>55</v>
      </c>
      <c r="E517" s="39" t="s">
        <v>1004</v>
      </c>
    </row>
    <row r="518" spans="1:5" ht="25.5">
      <c r="A518" s="35" t="s">
        <v>56</v>
      </c>
      <c r="E518" s="40" t="s">
        <v>1032</v>
      </c>
    </row>
    <row r="519" spans="1:5" ht="12.75">
      <c r="A519" t="s">
        <v>58</v>
      </c>
      <c r="E519" s="39" t="s">
        <v>5</v>
      </c>
    </row>
    <row r="520" spans="1:16" ht="25.5">
      <c r="A520" t="s">
        <v>49</v>
      </c>
      <c s="34" t="s">
        <v>1061</v>
      </c>
      <c s="34" t="s">
        <v>909</v>
      </c>
      <c s="35" t="s">
        <v>74</v>
      </c>
      <c s="6" t="s">
        <v>910</v>
      </c>
      <c s="36" t="s">
        <v>110</v>
      </c>
      <c s="37">
        <v>13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54</v>
      </c>
      <c>
        <f>(M520*21)/100</f>
      </c>
      <c t="s">
        <v>27</v>
      </c>
    </row>
    <row r="521" spans="1:5" ht="12.75">
      <c r="A521" s="35" t="s">
        <v>55</v>
      </c>
      <c r="E521" s="39" t="s">
        <v>896</v>
      </c>
    </row>
    <row r="522" spans="1:5" ht="51">
      <c r="A522" s="35" t="s">
        <v>56</v>
      </c>
      <c r="E522" s="40" t="s">
        <v>1034</v>
      </c>
    </row>
    <row r="523" spans="1:5" ht="12.75">
      <c r="A523" t="s">
        <v>58</v>
      </c>
      <c r="E523" s="39" t="s">
        <v>5</v>
      </c>
    </row>
    <row r="524" spans="1:16" ht="12.75">
      <c r="A524" t="s">
        <v>49</v>
      </c>
      <c s="34" t="s">
        <v>1062</v>
      </c>
      <c s="34" t="s">
        <v>912</v>
      </c>
      <c s="35" t="s">
        <v>74</v>
      </c>
      <c s="6" t="s">
        <v>913</v>
      </c>
      <c s="36" t="s">
        <v>110</v>
      </c>
      <c s="37">
        <v>13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54</v>
      </c>
      <c>
        <f>(M524*21)/100</f>
      </c>
      <c t="s">
        <v>27</v>
      </c>
    </row>
    <row r="525" spans="1:5" ht="12.75">
      <c r="A525" s="35" t="s">
        <v>55</v>
      </c>
      <c r="E525" s="39" t="s">
        <v>901</v>
      </c>
    </row>
    <row r="526" spans="1:5" ht="51">
      <c r="A526" s="35" t="s">
        <v>56</v>
      </c>
      <c r="E526" s="40" t="s">
        <v>1034</v>
      </c>
    </row>
    <row r="527" spans="1:5" ht="12.75">
      <c r="A527" t="s">
        <v>58</v>
      </c>
      <c r="E527" s="39" t="s">
        <v>5</v>
      </c>
    </row>
    <row r="528" spans="1:16" ht="12.75">
      <c r="A528" t="s">
        <v>49</v>
      </c>
      <c s="34" t="s">
        <v>1063</v>
      </c>
      <c s="34" t="s">
        <v>914</v>
      </c>
      <c s="35" t="s">
        <v>74</v>
      </c>
      <c s="6" t="s">
        <v>915</v>
      </c>
      <c s="36" t="s">
        <v>905</v>
      </c>
      <c s="37">
        <v>26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54</v>
      </c>
      <c>
        <f>(M528*21)/100</f>
      </c>
      <c t="s">
        <v>27</v>
      </c>
    </row>
    <row r="529" spans="1:5" ht="12.75">
      <c r="A529" s="35" t="s">
        <v>55</v>
      </c>
      <c r="E529" s="39" t="s">
        <v>1004</v>
      </c>
    </row>
    <row r="530" spans="1:5" ht="25.5">
      <c r="A530" s="35" t="s">
        <v>56</v>
      </c>
      <c r="E530" s="40" t="s">
        <v>1037</v>
      </c>
    </row>
    <row r="531" spans="1:5" ht="12.75">
      <c r="A531" t="s">
        <v>58</v>
      </c>
      <c r="E531" s="39" t="s">
        <v>5</v>
      </c>
    </row>
    <row r="532" spans="1:16" ht="12.75">
      <c r="A532" t="s">
        <v>49</v>
      </c>
      <c s="34" t="s">
        <v>1064</v>
      </c>
      <c s="34" t="s">
        <v>917</v>
      </c>
      <c s="35" t="s">
        <v>74</v>
      </c>
      <c s="6" t="s">
        <v>918</v>
      </c>
      <c s="36" t="s">
        <v>110</v>
      </c>
      <c s="37">
        <v>63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54</v>
      </c>
      <c>
        <f>(M532*21)/100</f>
      </c>
      <c t="s">
        <v>27</v>
      </c>
    </row>
    <row r="533" spans="1:5" ht="12.75">
      <c r="A533" s="35" t="s">
        <v>55</v>
      </c>
      <c r="E533" s="39" t="s">
        <v>919</v>
      </c>
    </row>
    <row r="534" spans="1:5" ht="25.5">
      <c r="A534" s="35" t="s">
        <v>56</v>
      </c>
      <c r="E534" s="40" t="s">
        <v>1065</v>
      </c>
    </row>
    <row r="535" spans="1:5" ht="12.75">
      <c r="A535" t="s">
        <v>58</v>
      </c>
      <c r="E535" s="39" t="s">
        <v>5</v>
      </c>
    </row>
    <row r="536" spans="1:16" ht="12.75">
      <c r="A536" t="s">
        <v>49</v>
      </c>
      <c s="34" t="s">
        <v>1066</v>
      </c>
      <c s="34" t="s">
        <v>921</v>
      </c>
      <c s="35" t="s">
        <v>74</v>
      </c>
      <c s="6" t="s">
        <v>922</v>
      </c>
      <c s="36" t="s">
        <v>110</v>
      </c>
      <c s="37">
        <v>63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54</v>
      </c>
      <c>
        <f>(M536*21)/100</f>
      </c>
      <c t="s">
        <v>27</v>
      </c>
    </row>
    <row r="537" spans="1:5" ht="12.75">
      <c r="A537" s="35" t="s">
        <v>55</v>
      </c>
      <c r="E537" s="39" t="s">
        <v>923</v>
      </c>
    </row>
    <row r="538" spans="1:5" ht="25.5">
      <c r="A538" s="35" t="s">
        <v>56</v>
      </c>
      <c r="E538" s="40" t="s">
        <v>1065</v>
      </c>
    </row>
    <row r="539" spans="1:5" ht="12.75">
      <c r="A539" t="s">
        <v>58</v>
      </c>
      <c r="E539" s="39" t="s">
        <v>5</v>
      </c>
    </row>
    <row r="540" spans="1:16" ht="12.75">
      <c r="A540" t="s">
        <v>49</v>
      </c>
      <c s="34" t="s">
        <v>1067</v>
      </c>
      <c s="34" t="s">
        <v>924</v>
      </c>
      <c s="35" t="s">
        <v>74</v>
      </c>
      <c s="6" t="s">
        <v>925</v>
      </c>
      <c s="36" t="s">
        <v>905</v>
      </c>
      <c s="37">
        <v>126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54</v>
      </c>
      <c>
        <f>(M540*21)/100</f>
      </c>
      <c t="s">
        <v>27</v>
      </c>
    </row>
    <row r="541" spans="1:5" ht="12.75">
      <c r="A541" s="35" t="s">
        <v>55</v>
      </c>
      <c r="E541" s="39" t="s">
        <v>1011</v>
      </c>
    </row>
    <row r="542" spans="1:5" ht="25.5">
      <c r="A542" s="35" t="s">
        <v>56</v>
      </c>
      <c r="E542" s="40" t="s">
        <v>1068</v>
      </c>
    </row>
    <row r="543" spans="1:5" ht="12.75">
      <c r="A543" t="s">
        <v>58</v>
      </c>
      <c r="E543" s="39" t="s">
        <v>5</v>
      </c>
    </row>
    <row r="544" spans="1:16" ht="12.75">
      <c r="A544" t="s">
        <v>49</v>
      </c>
      <c s="34" t="s">
        <v>1069</v>
      </c>
      <c s="34" t="s">
        <v>928</v>
      </c>
      <c s="35" t="s">
        <v>74</v>
      </c>
      <c s="6" t="s">
        <v>929</v>
      </c>
      <c s="36" t="s">
        <v>110</v>
      </c>
      <c s="37">
        <v>2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54</v>
      </c>
      <c>
        <f>(M544*21)/100</f>
      </c>
      <c t="s">
        <v>27</v>
      </c>
    </row>
    <row r="545" spans="1:5" ht="12.75">
      <c r="A545" s="35" t="s">
        <v>55</v>
      </c>
      <c r="E545" s="39" t="s">
        <v>930</v>
      </c>
    </row>
    <row r="546" spans="1:5" ht="25.5">
      <c r="A546" s="35" t="s">
        <v>56</v>
      </c>
      <c r="E546" s="40" t="s">
        <v>964</v>
      </c>
    </row>
    <row r="547" spans="1:5" ht="12.75">
      <c r="A547" t="s">
        <v>58</v>
      </c>
      <c r="E547" s="39" t="s">
        <v>5</v>
      </c>
    </row>
    <row r="548" spans="1:16" ht="12.75">
      <c r="A548" t="s">
        <v>49</v>
      </c>
      <c s="34" t="s">
        <v>1070</v>
      </c>
      <c s="34" t="s">
        <v>932</v>
      </c>
      <c s="35" t="s">
        <v>74</v>
      </c>
      <c s="6" t="s">
        <v>933</v>
      </c>
      <c s="36" t="s">
        <v>110</v>
      </c>
      <c s="37">
        <v>2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54</v>
      </c>
      <c>
        <f>(M548*21)/100</f>
      </c>
      <c t="s">
        <v>27</v>
      </c>
    </row>
    <row r="549" spans="1:5" ht="12.75">
      <c r="A549" s="35" t="s">
        <v>55</v>
      </c>
      <c r="E549" s="39" t="s">
        <v>5</v>
      </c>
    </row>
    <row r="550" spans="1:5" ht="25.5">
      <c r="A550" s="35" t="s">
        <v>56</v>
      </c>
      <c r="E550" s="40" t="s">
        <v>964</v>
      </c>
    </row>
    <row r="551" spans="1:5" ht="12.75">
      <c r="A551" t="s">
        <v>58</v>
      </c>
      <c r="E551" s="39" t="s">
        <v>5</v>
      </c>
    </row>
    <row r="552" spans="1:16" ht="12.75">
      <c r="A552" t="s">
        <v>49</v>
      </c>
      <c s="34" t="s">
        <v>1071</v>
      </c>
      <c s="34" t="s">
        <v>934</v>
      </c>
      <c s="35" t="s">
        <v>74</v>
      </c>
      <c s="6" t="s">
        <v>935</v>
      </c>
      <c s="36" t="s">
        <v>905</v>
      </c>
      <c s="37">
        <v>4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54</v>
      </c>
      <c>
        <f>(M552*21)/100</f>
      </c>
      <c t="s">
        <v>27</v>
      </c>
    </row>
    <row r="553" spans="1:5" ht="12.75">
      <c r="A553" s="35" t="s">
        <v>55</v>
      </c>
      <c r="E553" s="39" t="s">
        <v>1015</v>
      </c>
    </row>
    <row r="554" spans="1:5" ht="25.5">
      <c r="A554" s="35" t="s">
        <v>56</v>
      </c>
      <c r="E554" s="40" t="s">
        <v>1016</v>
      </c>
    </row>
    <row r="555" spans="1:5" ht="12.75">
      <c r="A555" t="s">
        <v>58</v>
      </c>
      <c r="E555" s="39" t="s">
        <v>5</v>
      </c>
    </row>
    <row r="556" spans="1:16" ht="12.75">
      <c r="A556" t="s">
        <v>49</v>
      </c>
      <c s="34" t="s">
        <v>1072</v>
      </c>
      <c s="34" t="s">
        <v>938</v>
      </c>
      <c s="35" t="s">
        <v>74</v>
      </c>
      <c s="6" t="s">
        <v>939</v>
      </c>
      <c s="36" t="s">
        <v>110</v>
      </c>
      <c s="37">
        <v>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54</v>
      </c>
      <c>
        <f>(M556*21)/100</f>
      </c>
      <c t="s">
        <v>27</v>
      </c>
    </row>
    <row r="557" spans="1:5" ht="12.75">
      <c r="A557" s="35" t="s">
        <v>55</v>
      </c>
      <c r="E557" s="39" t="s">
        <v>896</v>
      </c>
    </row>
    <row r="558" spans="1:5" ht="25.5">
      <c r="A558" s="35" t="s">
        <v>56</v>
      </c>
      <c r="E558" s="40" t="s">
        <v>965</v>
      </c>
    </row>
    <row r="559" spans="1:5" ht="12.75">
      <c r="A559" t="s">
        <v>58</v>
      </c>
      <c r="E559" s="39" t="s">
        <v>5</v>
      </c>
    </row>
    <row r="560" spans="1:16" ht="12.75">
      <c r="A560" t="s">
        <v>49</v>
      </c>
      <c s="34" t="s">
        <v>1073</v>
      </c>
      <c s="34" t="s">
        <v>941</v>
      </c>
      <c s="35" t="s">
        <v>74</v>
      </c>
      <c s="6" t="s">
        <v>942</v>
      </c>
      <c s="36" t="s">
        <v>110</v>
      </c>
      <c s="37">
        <v>2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54</v>
      </c>
      <c>
        <f>(M560*21)/100</f>
      </c>
      <c t="s">
        <v>27</v>
      </c>
    </row>
    <row r="561" spans="1:5" ht="12.75">
      <c r="A561" s="35" t="s">
        <v>55</v>
      </c>
      <c r="E561" s="39" t="s">
        <v>943</v>
      </c>
    </row>
    <row r="562" spans="1:5" ht="25.5">
      <c r="A562" s="35" t="s">
        <v>56</v>
      </c>
      <c r="E562" s="40" t="s">
        <v>965</v>
      </c>
    </row>
    <row r="563" spans="1:5" ht="12.75">
      <c r="A563" t="s">
        <v>58</v>
      </c>
      <c r="E563" s="39" t="s">
        <v>5</v>
      </c>
    </row>
    <row r="564" spans="1:16" ht="12.75">
      <c r="A564" t="s">
        <v>49</v>
      </c>
      <c s="34" t="s">
        <v>1074</v>
      </c>
      <c s="34" t="s">
        <v>944</v>
      </c>
      <c s="35" t="s">
        <v>74</v>
      </c>
      <c s="6" t="s">
        <v>945</v>
      </c>
      <c s="36" t="s">
        <v>905</v>
      </c>
      <c s="37">
        <v>4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54</v>
      </c>
      <c>
        <f>(M564*21)/100</f>
      </c>
      <c t="s">
        <v>27</v>
      </c>
    </row>
    <row r="565" spans="1:5" ht="12.75">
      <c r="A565" s="35" t="s">
        <v>55</v>
      </c>
      <c r="E565" s="39" t="s">
        <v>1015</v>
      </c>
    </row>
    <row r="566" spans="1:5" ht="25.5">
      <c r="A566" s="35" t="s">
        <v>56</v>
      </c>
      <c r="E566" s="40" t="s">
        <v>1016</v>
      </c>
    </row>
    <row r="567" spans="1:5" ht="12.75">
      <c r="A567" t="s">
        <v>58</v>
      </c>
      <c r="E567" s="39" t="s">
        <v>5</v>
      </c>
    </row>
    <row r="568" spans="1:16" ht="25.5">
      <c r="A568" t="s">
        <v>49</v>
      </c>
      <c s="34" t="s">
        <v>1075</v>
      </c>
      <c s="34" t="s">
        <v>946</v>
      </c>
      <c s="35" t="s">
        <v>74</v>
      </c>
      <c s="6" t="s">
        <v>947</v>
      </c>
      <c s="36" t="s">
        <v>110</v>
      </c>
      <c s="37">
        <v>65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54</v>
      </c>
      <c>
        <f>(M568*21)/100</f>
      </c>
      <c t="s">
        <v>27</v>
      </c>
    </row>
    <row r="569" spans="1:5" ht="12.75">
      <c r="A569" s="35" t="s">
        <v>55</v>
      </c>
      <c r="E569" s="39" t="s">
        <v>948</v>
      </c>
    </row>
    <row r="570" spans="1:5" ht="25.5">
      <c r="A570" s="35" t="s">
        <v>56</v>
      </c>
      <c r="E570" s="40" t="s">
        <v>1076</v>
      </c>
    </row>
    <row r="571" spans="1:5" ht="12.75">
      <c r="A571" t="s">
        <v>58</v>
      </c>
      <c r="E571" s="39" t="s">
        <v>5</v>
      </c>
    </row>
    <row r="572" spans="1:16" ht="12.75">
      <c r="A572" t="s">
        <v>49</v>
      </c>
      <c s="34" t="s">
        <v>1077</v>
      </c>
      <c s="34" t="s">
        <v>950</v>
      </c>
      <c s="35" t="s">
        <v>74</v>
      </c>
      <c s="6" t="s">
        <v>951</v>
      </c>
      <c s="36" t="s">
        <v>110</v>
      </c>
      <c s="37">
        <v>65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54</v>
      </c>
      <c>
        <f>(M572*21)/100</f>
      </c>
      <c t="s">
        <v>27</v>
      </c>
    </row>
    <row r="573" spans="1:5" ht="12.75">
      <c r="A573" s="35" t="s">
        <v>55</v>
      </c>
      <c r="E573" s="39" t="s">
        <v>948</v>
      </c>
    </row>
    <row r="574" spans="1:5" ht="25.5">
      <c r="A574" s="35" t="s">
        <v>56</v>
      </c>
      <c r="E574" s="40" t="s">
        <v>1076</v>
      </c>
    </row>
    <row r="575" spans="1:5" ht="12.75">
      <c r="A575" t="s">
        <v>58</v>
      </c>
      <c r="E575" s="39" t="s">
        <v>5</v>
      </c>
    </row>
    <row r="576" spans="1:16" ht="12.75">
      <c r="A576" t="s">
        <v>49</v>
      </c>
      <c s="34" t="s">
        <v>1078</v>
      </c>
      <c s="34" t="s">
        <v>952</v>
      </c>
      <c s="35" t="s">
        <v>74</v>
      </c>
      <c s="6" t="s">
        <v>953</v>
      </c>
      <c s="36" t="s">
        <v>905</v>
      </c>
      <c s="37">
        <v>130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54</v>
      </c>
      <c>
        <f>(M576*21)/100</f>
      </c>
      <c t="s">
        <v>27</v>
      </c>
    </row>
    <row r="577" spans="1:5" ht="12.75">
      <c r="A577" s="35" t="s">
        <v>55</v>
      </c>
      <c r="E577" s="39" t="s">
        <v>1015</v>
      </c>
    </row>
    <row r="578" spans="1:5" ht="25.5">
      <c r="A578" s="35" t="s">
        <v>56</v>
      </c>
      <c r="E578" s="40" t="s">
        <v>1079</v>
      </c>
    </row>
    <row r="579" spans="1:5" ht="12.75">
      <c r="A579" t="s">
        <v>58</v>
      </c>
      <c r="E579" s="39" t="s">
        <v>5</v>
      </c>
    </row>
    <row r="580" spans="1:13" ht="12.75">
      <c r="A580" t="s">
        <v>46</v>
      </c>
      <c r="C580" s="31" t="s">
        <v>1080</v>
      </c>
      <c r="E580" s="33" t="s">
        <v>1081</v>
      </c>
      <c r="J580" s="32">
        <f>0</f>
      </c>
      <c s="32">
        <f>0</f>
      </c>
      <c s="32">
        <f>0+L581+L585+L589+L593+L597+L601+L605+L609+L613+L617+L621+L625+L629+L633+L637+L641+L645+L649</f>
      </c>
      <c s="32">
        <f>0+M581+M585+M589+M593+M597+M601+M605+M609+M613+M617+M621+M625+M629+M633+M637+M641+M645+M649</f>
      </c>
    </row>
    <row r="581" spans="1:16" ht="12.75">
      <c r="A581" t="s">
        <v>49</v>
      </c>
      <c s="34" t="s">
        <v>1082</v>
      </c>
      <c s="34" t="s">
        <v>889</v>
      </c>
      <c s="35" t="s">
        <v>5</v>
      </c>
      <c s="6" t="s">
        <v>890</v>
      </c>
      <c s="36" t="s">
        <v>110</v>
      </c>
      <c s="37">
        <v>5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54</v>
      </c>
      <c>
        <f>(M581*21)/100</f>
      </c>
      <c t="s">
        <v>27</v>
      </c>
    </row>
    <row r="582" spans="1:5" ht="12.75">
      <c r="A582" s="35" t="s">
        <v>55</v>
      </c>
      <c r="E582" s="39" t="s">
        <v>891</v>
      </c>
    </row>
    <row r="583" spans="1:5" ht="25.5">
      <c r="A583" s="35" t="s">
        <v>56</v>
      </c>
      <c r="E583" s="40" t="s">
        <v>1083</v>
      </c>
    </row>
    <row r="584" spans="1:5" ht="12.75">
      <c r="A584" t="s">
        <v>58</v>
      </c>
      <c r="E584" s="39" t="s">
        <v>5</v>
      </c>
    </row>
    <row r="585" spans="1:16" ht="25.5">
      <c r="A585" t="s">
        <v>49</v>
      </c>
      <c s="34" t="s">
        <v>1084</v>
      </c>
      <c s="34" t="s">
        <v>894</v>
      </c>
      <c s="35" t="s">
        <v>5</v>
      </c>
      <c s="6" t="s">
        <v>895</v>
      </c>
      <c s="36" t="s">
        <v>110</v>
      </c>
      <c s="37">
        <v>18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54</v>
      </c>
      <c>
        <f>(M585*21)/100</f>
      </c>
      <c t="s">
        <v>27</v>
      </c>
    </row>
    <row r="586" spans="1:5" ht="12.75">
      <c r="A586" s="35" t="s">
        <v>55</v>
      </c>
      <c r="E586" s="39" t="s">
        <v>896</v>
      </c>
    </row>
    <row r="587" spans="1:5" ht="89.25">
      <c r="A587" s="35" t="s">
        <v>56</v>
      </c>
      <c r="E587" s="40" t="s">
        <v>1085</v>
      </c>
    </row>
    <row r="588" spans="1:5" ht="12.75">
      <c r="A588" t="s">
        <v>58</v>
      </c>
      <c r="E588" s="39" t="s">
        <v>5</v>
      </c>
    </row>
    <row r="589" spans="1:16" ht="12.75">
      <c r="A589" t="s">
        <v>49</v>
      </c>
      <c s="34" t="s">
        <v>1086</v>
      </c>
      <c s="34" t="s">
        <v>899</v>
      </c>
      <c s="35" t="s">
        <v>5</v>
      </c>
      <c s="6" t="s">
        <v>900</v>
      </c>
      <c s="36" t="s">
        <v>110</v>
      </c>
      <c s="37">
        <v>18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54</v>
      </c>
      <c>
        <f>(M589*21)/100</f>
      </c>
      <c t="s">
        <v>27</v>
      </c>
    </row>
    <row r="590" spans="1:5" ht="12.75">
      <c r="A590" s="35" t="s">
        <v>55</v>
      </c>
      <c r="E590" s="39" t="s">
        <v>901</v>
      </c>
    </row>
    <row r="591" spans="1:5" ht="89.25">
      <c r="A591" s="35" t="s">
        <v>56</v>
      </c>
      <c r="E591" s="40" t="s">
        <v>1085</v>
      </c>
    </row>
    <row r="592" spans="1:5" ht="12.75">
      <c r="A592" t="s">
        <v>58</v>
      </c>
      <c r="E592" s="39" t="s">
        <v>5</v>
      </c>
    </row>
    <row r="593" spans="1:16" ht="12.75">
      <c r="A593" t="s">
        <v>49</v>
      </c>
      <c s="34" t="s">
        <v>1087</v>
      </c>
      <c s="34" t="s">
        <v>903</v>
      </c>
      <c s="35" t="s">
        <v>5</v>
      </c>
      <c s="6" t="s">
        <v>904</v>
      </c>
      <c s="36" t="s">
        <v>905</v>
      </c>
      <c s="37">
        <v>36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54</v>
      </c>
      <c>
        <f>(M593*21)/100</f>
      </c>
      <c t="s">
        <v>27</v>
      </c>
    </row>
    <row r="594" spans="1:5" ht="12.75">
      <c r="A594" s="35" t="s">
        <v>55</v>
      </c>
      <c r="E594" s="39" t="s">
        <v>1004</v>
      </c>
    </row>
    <row r="595" spans="1:5" ht="25.5">
      <c r="A595" s="35" t="s">
        <v>56</v>
      </c>
      <c r="E595" s="40" t="s">
        <v>1088</v>
      </c>
    </row>
    <row r="596" spans="1:5" ht="12.75">
      <c r="A596" t="s">
        <v>58</v>
      </c>
      <c r="E596" s="39" t="s">
        <v>5</v>
      </c>
    </row>
    <row r="597" spans="1:16" ht="25.5">
      <c r="A597" t="s">
        <v>49</v>
      </c>
      <c s="34" t="s">
        <v>1089</v>
      </c>
      <c s="34" t="s">
        <v>909</v>
      </c>
      <c s="35" t="s">
        <v>5</v>
      </c>
      <c s="6" t="s">
        <v>910</v>
      </c>
      <c s="36" t="s">
        <v>110</v>
      </c>
      <c s="37">
        <v>6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54</v>
      </c>
      <c>
        <f>(M597*21)/100</f>
      </c>
      <c t="s">
        <v>27</v>
      </c>
    </row>
    <row r="598" spans="1:5" ht="12.75">
      <c r="A598" s="35" t="s">
        <v>55</v>
      </c>
      <c r="E598" s="39" t="s">
        <v>896</v>
      </c>
    </row>
    <row r="599" spans="1:5" ht="51">
      <c r="A599" s="35" t="s">
        <v>56</v>
      </c>
      <c r="E599" s="40" t="s">
        <v>1090</v>
      </c>
    </row>
    <row r="600" spans="1:5" ht="12.75">
      <c r="A600" t="s">
        <v>58</v>
      </c>
      <c r="E600" s="39" t="s">
        <v>5</v>
      </c>
    </row>
    <row r="601" spans="1:16" ht="12.75">
      <c r="A601" t="s">
        <v>49</v>
      </c>
      <c s="34" t="s">
        <v>1091</v>
      </c>
      <c s="34" t="s">
        <v>912</v>
      </c>
      <c s="35" t="s">
        <v>5</v>
      </c>
      <c s="6" t="s">
        <v>913</v>
      </c>
      <c s="36" t="s">
        <v>110</v>
      </c>
      <c s="37">
        <v>6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54</v>
      </c>
      <c>
        <f>(M601*21)/100</f>
      </c>
      <c t="s">
        <v>27</v>
      </c>
    </row>
    <row r="602" spans="1:5" ht="12.75">
      <c r="A602" s="35" t="s">
        <v>55</v>
      </c>
      <c r="E602" s="39" t="s">
        <v>901</v>
      </c>
    </row>
    <row r="603" spans="1:5" ht="51">
      <c r="A603" s="35" t="s">
        <v>56</v>
      </c>
      <c r="E603" s="40" t="s">
        <v>1090</v>
      </c>
    </row>
    <row r="604" spans="1:5" ht="12.75">
      <c r="A604" t="s">
        <v>58</v>
      </c>
      <c r="E604" s="39" t="s">
        <v>5</v>
      </c>
    </row>
    <row r="605" spans="1:16" ht="12.75">
      <c r="A605" t="s">
        <v>49</v>
      </c>
      <c s="34" t="s">
        <v>1092</v>
      </c>
      <c s="34" t="s">
        <v>914</v>
      </c>
      <c s="35" t="s">
        <v>5</v>
      </c>
      <c s="6" t="s">
        <v>915</v>
      </c>
      <c s="36" t="s">
        <v>905</v>
      </c>
      <c s="37">
        <v>12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54</v>
      </c>
      <c>
        <f>(M605*21)/100</f>
      </c>
      <c t="s">
        <v>27</v>
      </c>
    </row>
    <row r="606" spans="1:5" ht="12.75">
      <c r="A606" s="35" t="s">
        <v>55</v>
      </c>
      <c r="E606" s="39" t="s">
        <v>1004</v>
      </c>
    </row>
    <row r="607" spans="1:5" ht="25.5">
      <c r="A607" s="35" t="s">
        <v>56</v>
      </c>
      <c r="E607" s="40" t="s">
        <v>1093</v>
      </c>
    </row>
    <row r="608" spans="1:5" ht="12.75">
      <c r="A608" t="s">
        <v>58</v>
      </c>
      <c r="E608" s="39" t="s">
        <v>5</v>
      </c>
    </row>
    <row r="609" spans="1:16" ht="12.75">
      <c r="A609" t="s">
        <v>49</v>
      </c>
      <c s="34" t="s">
        <v>1094</v>
      </c>
      <c s="34" t="s">
        <v>917</v>
      </c>
      <c s="35" t="s">
        <v>5</v>
      </c>
      <c s="6" t="s">
        <v>918</v>
      </c>
      <c s="36" t="s">
        <v>110</v>
      </c>
      <c s="37">
        <v>34</v>
      </c>
      <c s="36">
        <v>0</v>
      </c>
      <c s="36">
        <f>ROUND(G609*H609,6)</f>
      </c>
      <c r="L609" s="38">
        <v>0</v>
      </c>
      <c s="32">
        <f>ROUND(ROUND(L609,2)*ROUND(G609,3),2)</f>
      </c>
      <c s="36" t="s">
        <v>54</v>
      </c>
      <c>
        <f>(M609*21)/100</f>
      </c>
      <c t="s">
        <v>27</v>
      </c>
    </row>
    <row r="610" spans="1:5" ht="12.75">
      <c r="A610" s="35" t="s">
        <v>55</v>
      </c>
      <c r="E610" s="39" t="s">
        <v>919</v>
      </c>
    </row>
    <row r="611" spans="1:5" ht="25.5">
      <c r="A611" s="35" t="s">
        <v>56</v>
      </c>
      <c r="E611" s="40" t="s">
        <v>1095</v>
      </c>
    </row>
    <row r="612" spans="1:5" ht="12.75">
      <c r="A612" t="s">
        <v>58</v>
      </c>
      <c r="E612" s="39" t="s">
        <v>5</v>
      </c>
    </row>
    <row r="613" spans="1:16" ht="12.75">
      <c r="A613" t="s">
        <v>49</v>
      </c>
      <c s="34" t="s">
        <v>1096</v>
      </c>
      <c s="34" t="s">
        <v>921</v>
      </c>
      <c s="35" t="s">
        <v>5</v>
      </c>
      <c s="6" t="s">
        <v>922</v>
      </c>
      <c s="36" t="s">
        <v>110</v>
      </c>
      <c s="37">
        <v>34</v>
      </c>
      <c s="36">
        <v>0</v>
      </c>
      <c s="36">
        <f>ROUND(G613*H613,6)</f>
      </c>
      <c r="L613" s="38">
        <v>0</v>
      </c>
      <c s="32">
        <f>ROUND(ROUND(L613,2)*ROUND(G613,3),2)</f>
      </c>
      <c s="36" t="s">
        <v>54</v>
      </c>
      <c>
        <f>(M613*21)/100</f>
      </c>
      <c t="s">
        <v>27</v>
      </c>
    </row>
    <row r="614" spans="1:5" ht="12.75">
      <c r="A614" s="35" t="s">
        <v>55</v>
      </c>
      <c r="E614" s="39" t="s">
        <v>923</v>
      </c>
    </row>
    <row r="615" spans="1:5" ht="25.5">
      <c r="A615" s="35" t="s">
        <v>56</v>
      </c>
      <c r="E615" s="40" t="s">
        <v>1095</v>
      </c>
    </row>
    <row r="616" spans="1:5" ht="12.75">
      <c r="A616" t="s">
        <v>58</v>
      </c>
      <c r="E616" s="39" t="s">
        <v>5</v>
      </c>
    </row>
    <row r="617" spans="1:16" ht="12.75">
      <c r="A617" t="s">
        <v>49</v>
      </c>
      <c s="34" t="s">
        <v>1097</v>
      </c>
      <c s="34" t="s">
        <v>924</v>
      </c>
      <c s="35" t="s">
        <v>5</v>
      </c>
      <c s="6" t="s">
        <v>925</v>
      </c>
      <c s="36" t="s">
        <v>905</v>
      </c>
      <c s="37">
        <v>68</v>
      </c>
      <c s="36">
        <v>0</v>
      </c>
      <c s="36">
        <f>ROUND(G617*H617,6)</f>
      </c>
      <c r="L617" s="38">
        <v>0</v>
      </c>
      <c s="32">
        <f>ROUND(ROUND(L617,2)*ROUND(G617,3),2)</f>
      </c>
      <c s="36" t="s">
        <v>54</v>
      </c>
      <c>
        <f>(M617*21)/100</f>
      </c>
      <c t="s">
        <v>27</v>
      </c>
    </row>
    <row r="618" spans="1:5" ht="12.75">
      <c r="A618" s="35" t="s">
        <v>55</v>
      </c>
      <c r="E618" s="39" t="s">
        <v>1011</v>
      </c>
    </row>
    <row r="619" spans="1:5" ht="25.5">
      <c r="A619" s="35" t="s">
        <v>56</v>
      </c>
      <c r="E619" s="40" t="s">
        <v>1098</v>
      </c>
    </row>
    <row r="620" spans="1:5" ht="12.75">
      <c r="A620" t="s">
        <v>58</v>
      </c>
      <c r="E620" s="39" t="s">
        <v>5</v>
      </c>
    </row>
    <row r="621" spans="1:16" ht="12.75">
      <c r="A621" t="s">
        <v>49</v>
      </c>
      <c s="34" t="s">
        <v>1099</v>
      </c>
      <c s="34" t="s">
        <v>928</v>
      </c>
      <c s="35" t="s">
        <v>5</v>
      </c>
      <c s="6" t="s">
        <v>929</v>
      </c>
      <c s="36" t="s">
        <v>110</v>
      </c>
      <c s="37">
        <v>2</v>
      </c>
      <c s="36">
        <v>0</v>
      </c>
      <c s="36">
        <f>ROUND(G621*H621,6)</f>
      </c>
      <c r="L621" s="38">
        <v>0</v>
      </c>
      <c s="32">
        <f>ROUND(ROUND(L621,2)*ROUND(G621,3),2)</f>
      </c>
      <c s="36" t="s">
        <v>54</v>
      </c>
      <c>
        <f>(M621*21)/100</f>
      </c>
      <c t="s">
        <v>27</v>
      </c>
    </row>
    <row r="622" spans="1:5" ht="12.75">
      <c r="A622" s="35" t="s">
        <v>55</v>
      </c>
      <c r="E622" s="39" t="s">
        <v>930</v>
      </c>
    </row>
    <row r="623" spans="1:5" ht="25.5">
      <c r="A623" s="35" t="s">
        <v>56</v>
      </c>
      <c r="E623" s="40" t="s">
        <v>964</v>
      </c>
    </row>
    <row r="624" spans="1:5" ht="12.75">
      <c r="A624" t="s">
        <v>58</v>
      </c>
      <c r="E624" s="39" t="s">
        <v>5</v>
      </c>
    </row>
    <row r="625" spans="1:16" ht="12.75">
      <c r="A625" t="s">
        <v>49</v>
      </c>
      <c s="34" t="s">
        <v>1100</v>
      </c>
      <c s="34" t="s">
        <v>932</v>
      </c>
      <c s="35" t="s">
        <v>5</v>
      </c>
      <c s="6" t="s">
        <v>933</v>
      </c>
      <c s="36" t="s">
        <v>110</v>
      </c>
      <c s="37">
        <v>2</v>
      </c>
      <c s="36">
        <v>0</v>
      </c>
      <c s="36">
        <f>ROUND(G625*H625,6)</f>
      </c>
      <c r="L625" s="38">
        <v>0</v>
      </c>
      <c s="32">
        <f>ROUND(ROUND(L625,2)*ROUND(G625,3),2)</f>
      </c>
      <c s="36" t="s">
        <v>54</v>
      </c>
      <c>
        <f>(M625*21)/100</f>
      </c>
      <c t="s">
        <v>27</v>
      </c>
    </row>
    <row r="626" spans="1:5" ht="12.75">
      <c r="A626" s="35" t="s">
        <v>55</v>
      </c>
      <c r="E626" s="39" t="s">
        <v>5</v>
      </c>
    </row>
    <row r="627" spans="1:5" ht="25.5">
      <c r="A627" s="35" t="s">
        <v>56</v>
      </c>
      <c r="E627" s="40" t="s">
        <v>964</v>
      </c>
    </row>
    <row r="628" spans="1:5" ht="12.75">
      <c r="A628" t="s">
        <v>58</v>
      </c>
      <c r="E628" s="39" t="s">
        <v>5</v>
      </c>
    </row>
    <row r="629" spans="1:16" ht="12.75">
      <c r="A629" t="s">
        <v>49</v>
      </c>
      <c s="34" t="s">
        <v>1101</v>
      </c>
      <c s="34" t="s">
        <v>934</v>
      </c>
      <c s="35" t="s">
        <v>5</v>
      </c>
      <c s="6" t="s">
        <v>935</v>
      </c>
      <c s="36" t="s">
        <v>905</v>
      </c>
      <c s="37">
        <v>4</v>
      </c>
      <c s="36">
        <v>0</v>
      </c>
      <c s="36">
        <f>ROUND(G629*H629,6)</f>
      </c>
      <c r="L629" s="38">
        <v>0</v>
      </c>
      <c s="32">
        <f>ROUND(ROUND(L629,2)*ROUND(G629,3),2)</f>
      </c>
      <c s="36" t="s">
        <v>54</v>
      </c>
      <c>
        <f>(M629*21)/100</f>
      </c>
      <c t="s">
        <v>27</v>
      </c>
    </row>
    <row r="630" spans="1:5" ht="12.75">
      <c r="A630" s="35" t="s">
        <v>55</v>
      </c>
      <c r="E630" s="39" t="s">
        <v>1015</v>
      </c>
    </row>
    <row r="631" spans="1:5" ht="25.5">
      <c r="A631" s="35" t="s">
        <v>56</v>
      </c>
      <c r="E631" s="40" t="s">
        <v>1016</v>
      </c>
    </row>
    <row r="632" spans="1:5" ht="12.75">
      <c r="A632" t="s">
        <v>58</v>
      </c>
      <c r="E632" s="39" t="s">
        <v>5</v>
      </c>
    </row>
    <row r="633" spans="1:16" ht="12.75">
      <c r="A633" t="s">
        <v>49</v>
      </c>
      <c s="34" t="s">
        <v>1102</v>
      </c>
      <c s="34" t="s">
        <v>938</v>
      </c>
      <c s="35" t="s">
        <v>5</v>
      </c>
      <c s="6" t="s">
        <v>939</v>
      </c>
      <c s="36" t="s">
        <v>110</v>
      </c>
      <c s="37">
        <v>2</v>
      </c>
      <c s="36">
        <v>0</v>
      </c>
      <c s="36">
        <f>ROUND(G633*H633,6)</f>
      </c>
      <c r="L633" s="38">
        <v>0</v>
      </c>
      <c s="32">
        <f>ROUND(ROUND(L633,2)*ROUND(G633,3),2)</f>
      </c>
      <c s="36" t="s">
        <v>54</v>
      </c>
      <c>
        <f>(M633*21)/100</f>
      </c>
      <c t="s">
        <v>27</v>
      </c>
    </row>
    <row r="634" spans="1:5" ht="12.75">
      <c r="A634" s="35" t="s">
        <v>55</v>
      </c>
      <c r="E634" s="39" t="s">
        <v>896</v>
      </c>
    </row>
    <row r="635" spans="1:5" ht="25.5">
      <c r="A635" s="35" t="s">
        <v>56</v>
      </c>
      <c r="E635" s="40" t="s">
        <v>965</v>
      </c>
    </row>
    <row r="636" spans="1:5" ht="12.75">
      <c r="A636" t="s">
        <v>58</v>
      </c>
      <c r="E636" s="39" t="s">
        <v>5</v>
      </c>
    </row>
    <row r="637" spans="1:16" ht="12.75">
      <c r="A637" t="s">
        <v>49</v>
      </c>
      <c s="34" t="s">
        <v>1103</v>
      </c>
      <c s="34" t="s">
        <v>941</v>
      </c>
      <c s="35" t="s">
        <v>5</v>
      </c>
      <c s="6" t="s">
        <v>942</v>
      </c>
      <c s="36" t="s">
        <v>110</v>
      </c>
      <c s="37">
        <v>2</v>
      </c>
      <c s="36">
        <v>0</v>
      </c>
      <c s="36">
        <f>ROUND(G637*H637,6)</f>
      </c>
      <c r="L637" s="38">
        <v>0</v>
      </c>
      <c s="32">
        <f>ROUND(ROUND(L637,2)*ROUND(G637,3),2)</f>
      </c>
      <c s="36" t="s">
        <v>54</v>
      </c>
      <c>
        <f>(M637*21)/100</f>
      </c>
      <c t="s">
        <v>27</v>
      </c>
    </row>
    <row r="638" spans="1:5" ht="12.75">
      <c r="A638" s="35" t="s">
        <v>55</v>
      </c>
      <c r="E638" s="39" t="s">
        <v>943</v>
      </c>
    </row>
    <row r="639" spans="1:5" ht="25.5">
      <c r="A639" s="35" t="s">
        <v>56</v>
      </c>
      <c r="E639" s="40" t="s">
        <v>965</v>
      </c>
    </row>
    <row r="640" spans="1:5" ht="12.75">
      <c r="A640" t="s">
        <v>58</v>
      </c>
      <c r="E640" s="39" t="s">
        <v>5</v>
      </c>
    </row>
    <row r="641" spans="1:16" ht="12.75">
      <c r="A641" t="s">
        <v>49</v>
      </c>
      <c s="34" t="s">
        <v>1104</v>
      </c>
      <c s="34" t="s">
        <v>944</v>
      </c>
      <c s="35" t="s">
        <v>5</v>
      </c>
      <c s="6" t="s">
        <v>945</v>
      </c>
      <c s="36" t="s">
        <v>905</v>
      </c>
      <c s="37">
        <v>4</v>
      </c>
      <c s="36">
        <v>0</v>
      </c>
      <c s="36">
        <f>ROUND(G641*H641,6)</f>
      </c>
      <c r="L641" s="38">
        <v>0</v>
      </c>
      <c s="32">
        <f>ROUND(ROUND(L641,2)*ROUND(G641,3),2)</f>
      </c>
      <c s="36" t="s">
        <v>54</v>
      </c>
      <c>
        <f>(M641*21)/100</f>
      </c>
      <c t="s">
        <v>27</v>
      </c>
    </row>
    <row r="642" spans="1:5" ht="12.75">
      <c r="A642" s="35" t="s">
        <v>55</v>
      </c>
      <c r="E642" s="39" t="s">
        <v>1015</v>
      </c>
    </row>
    <row r="643" spans="1:5" ht="25.5">
      <c r="A643" s="35" t="s">
        <v>56</v>
      </c>
      <c r="E643" s="40" t="s">
        <v>1016</v>
      </c>
    </row>
    <row r="644" spans="1:5" ht="12.75">
      <c r="A644" t="s">
        <v>58</v>
      </c>
      <c r="E644" s="39" t="s">
        <v>5</v>
      </c>
    </row>
    <row r="645" spans="1:16" ht="25.5">
      <c r="A645" t="s">
        <v>49</v>
      </c>
      <c s="34" t="s">
        <v>1105</v>
      </c>
      <c s="34" t="s">
        <v>946</v>
      </c>
      <c s="35" t="s">
        <v>5</v>
      </c>
      <c s="6" t="s">
        <v>947</v>
      </c>
      <c s="36" t="s">
        <v>110</v>
      </c>
      <c s="37">
        <v>36</v>
      </c>
      <c s="36">
        <v>0</v>
      </c>
      <c s="36">
        <f>ROUND(G645*H645,6)</f>
      </c>
      <c r="L645" s="38">
        <v>0</v>
      </c>
      <c s="32">
        <f>ROUND(ROUND(L645,2)*ROUND(G645,3),2)</f>
      </c>
      <c s="36" t="s">
        <v>54</v>
      </c>
      <c>
        <f>(M645*21)/100</f>
      </c>
      <c t="s">
        <v>27</v>
      </c>
    </row>
    <row r="646" spans="1:5" ht="12.75">
      <c r="A646" s="35" t="s">
        <v>55</v>
      </c>
      <c r="E646" s="39" t="s">
        <v>948</v>
      </c>
    </row>
    <row r="647" spans="1:5" ht="25.5">
      <c r="A647" s="35" t="s">
        <v>56</v>
      </c>
      <c r="E647" s="40" t="s">
        <v>1106</v>
      </c>
    </row>
    <row r="648" spans="1:5" ht="12.75">
      <c r="A648" t="s">
        <v>58</v>
      </c>
      <c r="E648" s="39" t="s">
        <v>5</v>
      </c>
    </row>
    <row r="649" spans="1:16" ht="12.75">
      <c r="A649" t="s">
        <v>49</v>
      </c>
      <c s="34" t="s">
        <v>1107</v>
      </c>
      <c s="34" t="s">
        <v>950</v>
      </c>
      <c s="35" t="s">
        <v>5</v>
      </c>
      <c s="6" t="s">
        <v>951</v>
      </c>
      <c s="36" t="s">
        <v>110</v>
      </c>
      <c s="37">
        <v>36</v>
      </c>
      <c s="36">
        <v>0</v>
      </c>
      <c s="36">
        <f>ROUND(G649*H649,6)</f>
      </c>
      <c r="L649" s="38">
        <v>0</v>
      </c>
      <c s="32">
        <f>ROUND(ROUND(L649,2)*ROUND(G649,3),2)</f>
      </c>
      <c s="36" t="s">
        <v>54</v>
      </c>
      <c>
        <f>(M649*21)/100</f>
      </c>
      <c t="s">
        <v>27</v>
      </c>
    </row>
    <row r="650" spans="1:5" ht="12.75">
      <c r="A650" s="35" t="s">
        <v>55</v>
      </c>
      <c r="E650" s="39" t="s">
        <v>1015</v>
      </c>
    </row>
    <row r="651" spans="1:5" ht="25.5">
      <c r="A651" s="35" t="s">
        <v>56</v>
      </c>
      <c r="E651" s="40" t="s">
        <v>1108</v>
      </c>
    </row>
    <row r="652" spans="1:5" ht="12.75">
      <c r="A652" t="s">
        <v>58</v>
      </c>
      <c r="E652" s="39" t="s">
        <v>5</v>
      </c>
    </row>
    <row r="653" spans="1:13" ht="12.75">
      <c r="A653" t="s">
        <v>46</v>
      </c>
      <c r="C653" s="31" t="s">
        <v>1109</v>
      </c>
      <c r="E653" s="33" t="s">
        <v>1110</v>
      </c>
      <c r="J653" s="32">
        <f>0</f>
      </c>
      <c s="32">
        <f>0</f>
      </c>
      <c s="32">
        <f>0+L654+L658+L662+L666+L670+L674+L678+L682+L686+L690+L694+L698+L702+L706+L710+L714+L718+L722+L726</f>
      </c>
      <c s="32">
        <f>0+M654+M658+M662+M666+M670+M674+M678+M682+M686+M690+M694+M698+M702+M706+M710+M714+M718+M722+M726</f>
      </c>
    </row>
    <row r="654" spans="1:16" ht="12.75">
      <c r="A654" t="s">
        <v>49</v>
      </c>
      <c s="34" t="s">
        <v>1111</v>
      </c>
      <c s="34" t="s">
        <v>889</v>
      </c>
      <c s="35" t="s">
        <v>90</v>
      </c>
      <c s="6" t="s">
        <v>890</v>
      </c>
      <c s="36" t="s">
        <v>110</v>
      </c>
      <c s="37">
        <v>7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54</v>
      </c>
      <c>
        <f>(M654*21)/100</f>
      </c>
      <c t="s">
        <v>27</v>
      </c>
    </row>
    <row r="655" spans="1:5" ht="12.75">
      <c r="A655" s="35" t="s">
        <v>55</v>
      </c>
      <c r="E655" s="39" t="s">
        <v>891</v>
      </c>
    </row>
    <row r="656" spans="1:5" ht="25.5">
      <c r="A656" s="35" t="s">
        <v>56</v>
      </c>
      <c r="E656" s="40" t="s">
        <v>1112</v>
      </c>
    </row>
    <row r="657" spans="1:5" ht="12.75">
      <c r="A657" t="s">
        <v>58</v>
      </c>
      <c r="E657" s="39" t="s">
        <v>5</v>
      </c>
    </row>
    <row r="658" spans="1:16" ht="25.5">
      <c r="A658" t="s">
        <v>49</v>
      </c>
      <c s="34" t="s">
        <v>1113</v>
      </c>
      <c s="34" t="s">
        <v>894</v>
      </c>
      <c s="35" t="s">
        <v>90</v>
      </c>
      <c s="6" t="s">
        <v>895</v>
      </c>
      <c s="36" t="s">
        <v>110</v>
      </c>
      <c s="37">
        <v>21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54</v>
      </c>
      <c>
        <f>(M658*21)/100</f>
      </c>
      <c t="s">
        <v>27</v>
      </c>
    </row>
    <row r="659" spans="1:5" ht="12.75">
      <c r="A659" s="35" t="s">
        <v>55</v>
      </c>
      <c r="E659" s="39" t="s">
        <v>896</v>
      </c>
    </row>
    <row r="660" spans="1:5" ht="165.75">
      <c r="A660" s="35" t="s">
        <v>56</v>
      </c>
      <c r="E660" s="40" t="s">
        <v>1114</v>
      </c>
    </row>
    <row r="661" spans="1:5" ht="12.75">
      <c r="A661" t="s">
        <v>58</v>
      </c>
      <c r="E661" s="39" t="s">
        <v>5</v>
      </c>
    </row>
    <row r="662" spans="1:16" ht="12.75">
      <c r="A662" t="s">
        <v>49</v>
      </c>
      <c s="34" t="s">
        <v>1115</v>
      </c>
      <c s="34" t="s">
        <v>899</v>
      </c>
      <c s="35" t="s">
        <v>90</v>
      </c>
      <c s="6" t="s">
        <v>900</v>
      </c>
      <c s="36" t="s">
        <v>110</v>
      </c>
      <c s="37">
        <v>21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54</v>
      </c>
      <c>
        <f>(M662*21)/100</f>
      </c>
      <c t="s">
        <v>27</v>
      </c>
    </row>
    <row r="663" spans="1:5" ht="12.75">
      <c r="A663" s="35" t="s">
        <v>55</v>
      </c>
      <c r="E663" s="39" t="s">
        <v>901</v>
      </c>
    </row>
    <row r="664" spans="1:5" ht="165.75">
      <c r="A664" s="35" t="s">
        <v>56</v>
      </c>
      <c r="E664" s="40" t="s">
        <v>1114</v>
      </c>
    </row>
    <row r="665" spans="1:5" ht="12.75">
      <c r="A665" t="s">
        <v>58</v>
      </c>
      <c r="E665" s="39" t="s">
        <v>5</v>
      </c>
    </row>
    <row r="666" spans="1:16" ht="12.75">
      <c r="A666" t="s">
        <v>49</v>
      </c>
      <c s="34" t="s">
        <v>1116</v>
      </c>
      <c s="34" t="s">
        <v>903</v>
      </c>
      <c s="35" t="s">
        <v>90</v>
      </c>
      <c s="6" t="s">
        <v>904</v>
      </c>
      <c s="36" t="s">
        <v>905</v>
      </c>
      <c s="37">
        <v>42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54</v>
      </c>
      <c>
        <f>(M666*21)/100</f>
      </c>
      <c t="s">
        <v>27</v>
      </c>
    </row>
    <row r="667" spans="1:5" ht="12.75">
      <c r="A667" s="35" t="s">
        <v>55</v>
      </c>
      <c r="E667" s="39" t="s">
        <v>1004</v>
      </c>
    </row>
    <row r="668" spans="1:5" ht="25.5">
      <c r="A668" s="35" t="s">
        <v>56</v>
      </c>
      <c r="E668" s="40" t="s">
        <v>1117</v>
      </c>
    </row>
    <row r="669" spans="1:5" ht="12.75">
      <c r="A669" t="s">
        <v>58</v>
      </c>
      <c r="E669" s="39" t="s">
        <v>5</v>
      </c>
    </row>
    <row r="670" spans="1:16" ht="25.5">
      <c r="A670" t="s">
        <v>49</v>
      </c>
      <c s="34" t="s">
        <v>1118</v>
      </c>
      <c s="34" t="s">
        <v>909</v>
      </c>
      <c s="35" t="s">
        <v>90</v>
      </c>
      <c s="6" t="s">
        <v>910</v>
      </c>
      <c s="36" t="s">
        <v>110</v>
      </c>
      <c s="37">
        <v>15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54</v>
      </c>
      <c>
        <f>(M670*21)/100</f>
      </c>
      <c t="s">
        <v>27</v>
      </c>
    </row>
    <row r="671" spans="1:5" ht="12.75">
      <c r="A671" s="35" t="s">
        <v>55</v>
      </c>
      <c r="E671" s="39" t="s">
        <v>896</v>
      </c>
    </row>
    <row r="672" spans="1:5" ht="51">
      <c r="A672" s="35" t="s">
        <v>56</v>
      </c>
      <c r="E672" s="40" t="s">
        <v>1119</v>
      </c>
    </row>
    <row r="673" spans="1:5" ht="12.75">
      <c r="A673" t="s">
        <v>58</v>
      </c>
      <c r="E673" s="39" t="s">
        <v>5</v>
      </c>
    </row>
    <row r="674" spans="1:16" ht="12.75">
      <c r="A674" t="s">
        <v>49</v>
      </c>
      <c s="34" t="s">
        <v>1120</v>
      </c>
      <c s="34" t="s">
        <v>912</v>
      </c>
      <c s="35" t="s">
        <v>90</v>
      </c>
      <c s="6" t="s">
        <v>913</v>
      </c>
      <c s="36" t="s">
        <v>110</v>
      </c>
      <c s="37">
        <v>15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54</v>
      </c>
      <c>
        <f>(M674*21)/100</f>
      </c>
      <c t="s">
        <v>27</v>
      </c>
    </row>
    <row r="675" spans="1:5" ht="12.75">
      <c r="A675" s="35" t="s">
        <v>55</v>
      </c>
      <c r="E675" s="39" t="s">
        <v>901</v>
      </c>
    </row>
    <row r="676" spans="1:5" ht="51">
      <c r="A676" s="35" t="s">
        <v>56</v>
      </c>
      <c r="E676" s="40" t="s">
        <v>1119</v>
      </c>
    </row>
    <row r="677" spans="1:5" ht="12.75">
      <c r="A677" t="s">
        <v>58</v>
      </c>
      <c r="E677" s="39" t="s">
        <v>5</v>
      </c>
    </row>
    <row r="678" spans="1:16" ht="12.75">
      <c r="A678" t="s">
        <v>49</v>
      </c>
      <c s="34" t="s">
        <v>1121</v>
      </c>
      <c s="34" t="s">
        <v>914</v>
      </c>
      <c s="35" t="s">
        <v>90</v>
      </c>
      <c s="6" t="s">
        <v>915</v>
      </c>
      <c s="36" t="s">
        <v>905</v>
      </c>
      <c s="37">
        <v>30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54</v>
      </c>
      <c>
        <f>(M678*21)/100</f>
      </c>
      <c t="s">
        <v>27</v>
      </c>
    </row>
    <row r="679" spans="1:5" ht="12.75">
      <c r="A679" s="35" t="s">
        <v>55</v>
      </c>
      <c r="E679" s="39" t="s">
        <v>1004</v>
      </c>
    </row>
    <row r="680" spans="1:5" ht="25.5">
      <c r="A680" s="35" t="s">
        <v>56</v>
      </c>
      <c r="E680" s="40" t="s">
        <v>1122</v>
      </c>
    </row>
    <row r="681" spans="1:5" ht="12.75">
      <c r="A681" t="s">
        <v>58</v>
      </c>
      <c r="E681" s="39" t="s">
        <v>5</v>
      </c>
    </row>
    <row r="682" spans="1:16" ht="12.75">
      <c r="A682" t="s">
        <v>49</v>
      </c>
      <c s="34" t="s">
        <v>1123</v>
      </c>
      <c s="34" t="s">
        <v>917</v>
      </c>
      <c s="35" t="s">
        <v>90</v>
      </c>
      <c s="6" t="s">
        <v>918</v>
      </c>
      <c s="36" t="s">
        <v>110</v>
      </c>
      <c s="37">
        <v>55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54</v>
      </c>
      <c>
        <f>(M682*21)/100</f>
      </c>
      <c t="s">
        <v>27</v>
      </c>
    </row>
    <row r="683" spans="1:5" ht="12.75">
      <c r="A683" s="35" t="s">
        <v>55</v>
      </c>
      <c r="E683" s="39" t="s">
        <v>919</v>
      </c>
    </row>
    <row r="684" spans="1:5" ht="25.5">
      <c r="A684" s="35" t="s">
        <v>56</v>
      </c>
      <c r="E684" s="40" t="s">
        <v>920</v>
      </c>
    </row>
    <row r="685" spans="1:5" ht="12.75">
      <c r="A685" t="s">
        <v>58</v>
      </c>
      <c r="E685" s="39" t="s">
        <v>5</v>
      </c>
    </row>
    <row r="686" spans="1:16" ht="12.75">
      <c r="A686" t="s">
        <v>49</v>
      </c>
      <c s="34" t="s">
        <v>1124</v>
      </c>
      <c s="34" t="s">
        <v>921</v>
      </c>
      <c s="35" t="s">
        <v>90</v>
      </c>
      <c s="6" t="s">
        <v>922</v>
      </c>
      <c s="36" t="s">
        <v>110</v>
      </c>
      <c s="37">
        <v>55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54</v>
      </c>
      <c>
        <f>(M686*21)/100</f>
      </c>
      <c t="s">
        <v>27</v>
      </c>
    </row>
    <row r="687" spans="1:5" ht="12.75">
      <c r="A687" s="35" t="s">
        <v>55</v>
      </c>
      <c r="E687" s="39" t="s">
        <v>923</v>
      </c>
    </row>
    <row r="688" spans="1:5" ht="25.5">
      <c r="A688" s="35" t="s">
        <v>56</v>
      </c>
      <c r="E688" s="40" t="s">
        <v>920</v>
      </c>
    </row>
    <row r="689" spans="1:5" ht="12.75">
      <c r="A689" t="s">
        <v>58</v>
      </c>
      <c r="E689" s="39" t="s">
        <v>5</v>
      </c>
    </row>
    <row r="690" spans="1:16" ht="12.75">
      <c r="A690" t="s">
        <v>49</v>
      </c>
      <c s="34" t="s">
        <v>1125</v>
      </c>
      <c s="34" t="s">
        <v>924</v>
      </c>
      <c s="35" t="s">
        <v>90</v>
      </c>
      <c s="6" t="s">
        <v>925</v>
      </c>
      <c s="36" t="s">
        <v>905</v>
      </c>
      <c s="37">
        <v>110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54</v>
      </c>
      <c>
        <f>(M690*21)/100</f>
      </c>
      <c t="s">
        <v>27</v>
      </c>
    </row>
    <row r="691" spans="1:5" ht="12.75">
      <c r="A691" s="35" t="s">
        <v>55</v>
      </c>
      <c r="E691" s="39" t="s">
        <v>1011</v>
      </c>
    </row>
    <row r="692" spans="1:5" ht="25.5">
      <c r="A692" s="35" t="s">
        <v>56</v>
      </c>
      <c r="E692" s="40" t="s">
        <v>1126</v>
      </c>
    </row>
    <row r="693" spans="1:5" ht="12.75">
      <c r="A693" t="s">
        <v>58</v>
      </c>
      <c r="E693" s="39" t="s">
        <v>5</v>
      </c>
    </row>
    <row r="694" spans="1:16" ht="12.75">
      <c r="A694" t="s">
        <v>49</v>
      </c>
      <c s="34" t="s">
        <v>1127</v>
      </c>
      <c s="34" t="s">
        <v>928</v>
      </c>
      <c s="35" t="s">
        <v>90</v>
      </c>
      <c s="6" t="s">
        <v>929</v>
      </c>
      <c s="36" t="s">
        <v>110</v>
      </c>
      <c s="37">
        <v>2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54</v>
      </c>
      <c>
        <f>(M694*21)/100</f>
      </c>
      <c t="s">
        <v>27</v>
      </c>
    </row>
    <row r="695" spans="1:5" ht="12.75">
      <c r="A695" s="35" t="s">
        <v>55</v>
      </c>
      <c r="E695" s="39" t="s">
        <v>930</v>
      </c>
    </row>
    <row r="696" spans="1:5" ht="25.5">
      <c r="A696" s="35" t="s">
        <v>56</v>
      </c>
      <c r="E696" s="40" t="s">
        <v>964</v>
      </c>
    </row>
    <row r="697" spans="1:5" ht="12.75">
      <c r="A697" t="s">
        <v>58</v>
      </c>
      <c r="E697" s="39" t="s">
        <v>5</v>
      </c>
    </row>
    <row r="698" spans="1:16" ht="12.75">
      <c r="A698" t="s">
        <v>49</v>
      </c>
      <c s="34" t="s">
        <v>1128</v>
      </c>
      <c s="34" t="s">
        <v>932</v>
      </c>
      <c s="35" t="s">
        <v>90</v>
      </c>
      <c s="6" t="s">
        <v>933</v>
      </c>
      <c s="36" t="s">
        <v>110</v>
      </c>
      <c s="37">
        <v>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54</v>
      </c>
      <c>
        <f>(M698*21)/100</f>
      </c>
      <c t="s">
        <v>27</v>
      </c>
    </row>
    <row r="699" spans="1:5" ht="12.75">
      <c r="A699" s="35" t="s">
        <v>55</v>
      </c>
      <c r="E699" s="39" t="s">
        <v>5</v>
      </c>
    </row>
    <row r="700" spans="1:5" ht="25.5">
      <c r="A700" s="35" t="s">
        <v>56</v>
      </c>
      <c r="E700" s="40" t="s">
        <v>964</v>
      </c>
    </row>
    <row r="701" spans="1:5" ht="12.75">
      <c r="A701" t="s">
        <v>58</v>
      </c>
      <c r="E701" s="39" t="s">
        <v>5</v>
      </c>
    </row>
    <row r="702" spans="1:16" ht="12.75">
      <c r="A702" t="s">
        <v>49</v>
      </c>
      <c s="34" t="s">
        <v>1129</v>
      </c>
      <c s="34" t="s">
        <v>934</v>
      </c>
      <c s="35" t="s">
        <v>90</v>
      </c>
      <c s="6" t="s">
        <v>935</v>
      </c>
      <c s="36" t="s">
        <v>905</v>
      </c>
      <c s="37">
        <v>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54</v>
      </c>
      <c>
        <f>(M702*21)/100</f>
      </c>
      <c t="s">
        <v>27</v>
      </c>
    </row>
    <row r="703" spans="1:5" ht="12.75">
      <c r="A703" s="35" t="s">
        <v>55</v>
      </c>
      <c r="E703" s="39" t="s">
        <v>1015</v>
      </c>
    </row>
    <row r="704" spans="1:5" ht="25.5">
      <c r="A704" s="35" t="s">
        <v>56</v>
      </c>
      <c r="E704" s="40" t="s">
        <v>1016</v>
      </c>
    </row>
    <row r="705" spans="1:5" ht="12.75">
      <c r="A705" t="s">
        <v>58</v>
      </c>
      <c r="E705" s="39" t="s">
        <v>5</v>
      </c>
    </row>
    <row r="706" spans="1:16" ht="12.75">
      <c r="A706" t="s">
        <v>49</v>
      </c>
      <c s="34" t="s">
        <v>1130</v>
      </c>
      <c s="34" t="s">
        <v>938</v>
      </c>
      <c s="35" t="s">
        <v>90</v>
      </c>
      <c s="6" t="s">
        <v>939</v>
      </c>
      <c s="36" t="s">
        <v>110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54</v>
      </c>
      <c>
        <f>(M706*21)/100</f>
      </c>
      <c t="s">
        <v>27</v>
      </c>
    </row>
    <row r="707" spans="1:5" ht="12.75">
      <c r="A707" s="35" t="s">
        <v>55</v>
      </c>
      <c r="E707" s="39" t="s">
        <v>896</v>
      </c>
    </row>
    <row r="708" spans="1:5" ht="25.5">
      <c r="A708" s="35" t="s">
        <v>56</v>
      </c>
      <c r="E708" s="40" t="s">
        <v>965</v>
      </c>
    </row>
    <row r="709" spans="1:5" ht="12.75">
      <c r="A709" t="s">
        <v>58</v>
      </c>
      <c r="E709" s="39" t="s">
        <v>5</v>
      </c>
    </row>
    <row r="710" spans="1:16" ht="12.75">
      <c r="A710" t="s">
        <v>49</v>
      </c>
      <c s="34" t="s">
        <v>1131</v>
      </c>
      <c s="34" t="s">
        <v>941</v>
      </c>
      <c s="35" t="s">
        <v>90</v>
      </c>
      <c s="6" t="s">
        <v>942</v>
      </c>
      <c s="36" t="s">
        <v>110</v>
      </c>
      <c s="37">
        <v>2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54</v>
      </c>
      <c>
        <f>(M710*21)/100</f>
      </c>
      <c t="s">
        <v>27</v>
      </c>
    </row>
    <row r="711" spans="1:5" ht="12.75">
      <c r="A711" s="35" t="s">
        <v>55</v>
      </c>
      <c r="E711" s="39" t="s">
        <v>943</v>
      </c>
    </row>
    <row r="712" spans="1:5" ht="25.5">
      <c r="A712" s="35" t="s">
        <v>56</v>
      </c>
      <c r="E712" s="40" t="s">
        <v>965</v>
      </c>
    </row>
    <row r="713" spans="1:5" ht="12.75">
      <c r="A713" t="s">
        <v>58</v>
      </c>
      <c r="E713" s="39" t="s">
        <v>5</v>
      </c>
    </row>
    <row r="714" spans="1:16" ht="12.75">
      <c r="A714" t="s">
        <v>49</v>
      </c>
      <c s="34" t="s">
        <v>1132</v>
      </c>
      <c s="34" t="s">
        <v>944</v>
      </c>
      <c s="35" t="s">
        <v>90</v>
      </c>
      <c s="6" t="s">
        <v>945</v>
      </c>
      <c s="36" t="s">
        <v>905</v>
      </c>
      <c s="37">
        <v>4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54</v>
      </c>
      <c>
        <f>(M714*21)/100</f>
      </c>
      <c t="s">
        <v>27</v>
      </c>
    </row>
    <row r="715" spans="1:5" ht="12.75">
      <c r="A715" s="35" t="s">
        <v>55</v>
      </c>
      <c r="E715" s="39" t="s">
        <v>1015</v>
      </c>
    </row>
    <row r="716" spans="1:5" ht="25.5">
      <c r="A716" s="35" t="s">
        <v>56</v>
      </c>
      <c r="E716" s="40" t="s">
        <v>1016</v>
      </c>
    </row>
    <row r="717" spans="1:5" ht="12.75">
      <c r="A717" t="s">
        <v>58</v>
      </c>
      <c r="E717" s="39" t="s">
        <v>5</v>
      </c>
    </row>
    <row r="718" spans="1:16" ht="25.5">
      <c r="A718" t="s">
        <v>49</v>
      </c>
      <c s="34" t="s">
        <v>1133</v>
      </c>
      <c s="34" t="s">
        <v>946</v>
      </c>
      <c s="35" t="s">
        <v>90</v>
      </c>
      <c s="6" t="s">
        <v>947</v>
      </c>
      <c s="36" t="s">
        <v>110</v>
      </c>
      <c s="37">
        <v>57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54</v>
      </c>
      <c>
        <f>(M718*21)/100</f>
      </c>
      <c t="s">
        <v>27</v>
      </c>
    </row>
    <row r="719" spans="1:5" ht="12.75">
      <c r="A719" s="35" t="s">
        <v>55</v>
      </c>
      <c r="E719" s="39" t="s">
        <v>948</v>
      </c>
    </row>
    <row r="720" spans="1:5" ht="25.5">
      <c r="A720" s="35" t="s">
        <v>56</v>
      </c>
      <c r="E720" s="40" t="s">
        <v>949</v>
      </c>
    </row>
    <row r="721" spans="1:5" ht="12.75">
      <c r="A721" t="s">
        <v>58</v>
      </c>
      <c r="E721" s="39" t="s">
        <v>5</v>
      </c>
    </row>
    <row r="722" spans="1:16" ht="12.75">
      <c r="A722" t="s">
        <v>49</v>
      </c>
      <c s="34" t="s">
        <v>1134</v>
      </c>
      <c s="34" t="s">
        <v>950</v>
      </c>
      <c s="35" t="s">
        <v>90</v>
      </c>
      <c s="6" t="s">
        <v>951</v>
      </c>
      <c s="36" t="s">
        <v>110</v>
      </c>
      <c s="37">
        <v>57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54</v>
      </c>
      <c>
        <f>(M722*21)/100</f>
      </c>
      <c t="s">
        <v>27</v>
      </c>
    </row>
    <row r="723" spans="1:5" ht="12.75">
      <c r="A723" s="35" t="s">
        <v>55</v>
      </c>
      <c r="E723" s="39" t="s">
        <v>948</v>
      </c>
    </row>
    <row r="724" spans="1:5" ht="25.5">
      <c r="A724" s="35" t="s">
        <v>56</v>
      </c>
      <c r="E724" s="40" t="s">
        <v>949</v>
      </c>
    </row>
    <row r="725" spans="1:5" ht="12.75">
      <c r="A725" t="s">
        <v>58</v>
      </c>
      <c r="E725" s="39" t="s">
        <v>5</v>
      </c>
    </row>
    <row r="726" spans="1:16" ht="12.75">
      <c r="A726" t="s">
        <v>49</v>
      </c>
      <c s="34" t="s">
        <v>1135</v>
      </c>
      <c s="34" t="s">
        <v>952</v>
      </c>
      <c s="35" t="s">
        <v>90</v>
      </c>
      <c s="6" t="s">
        <v>953</v>
      </c>
      <c s="36" t="s">
        <v>905</v>
      </c>
      <c s="37">
        <v>114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54</v>
      </c>
      <c>
        <f>(M726*21)/100</f>
      </c>
      <c t="s">
        <v>27</v>
      </c>
    </row>
    <row r="727" spans="1:5" ht="12.75">
      <c r="A727" s="35" t="s">
        <v>55</v>
      </c>
      <c r="E727" s="39" t="s">
        <v>1015</v>
      </c>
    </row>
    <row r="728" spans="1:5" ht="25.5">
      <c r="A728" s="35" t="s">
        <v>56</v>
      </c>
      <c r="E728" s="40" t="s">
        <v>1136</v>
      </c>
    </row>
    <row r="729" spans="1:5" ht="12.75">
      <c r="A729" t="s">
        <v>58</v>
      </c>
      <c r="E729" s="39" t="s">
        <v>5</v>
      </c>
    </row>
    <row r="730" spans="1:13" ht="12.75">
      <c r="A730" t="s">
        <v>46</v>
      </c>
      <c r="C730" s="31" t="s">
        <v>1137</v>
      </c>
      <c r="E730" s="33" t="s">
        <v>1138</v>
      </c>
      <c r="J730" s="32">
        <f>0</f>
      </c>
      <c s="32">
        <f>0</f>
      </c>
      <c s="32">
        <f>0+L731+L735+L739+L743+L747+L751+L755+L759+L763+L767+L771+L775+L779+L783+L787+L791+L795+L799+L803</f>
      </c>
      <c s="32">
        <f>0+M731+M735+M739+M743+M747+M751+M755+M759+M763+M767+M771+M775+M779+M783+M787+M791+M795+M799+M803</f>
      </c>
    </row>
    <row r="731" spans="1:16" ht="12.75">
      <c r="A731" t="s">
        <v>49</v>
      </c>
      <c s="34" t="s">
        <v>1139</v>
      </c>
      <c s="34" t="s">
        <v>889</v>
      </c>
      <c s="35" t="s">
        <v>94</v>
      </c>
      <c s="6" t="s">
        <v>890</v>
      </c>
      <c s="36" t="s">
        <v>110</v>
      </c>
      <c s="37">
        <v>4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54</v>
      </c>
      <c>
        <f>(M731*21)/100</f>
      </c>
      <c t="s">
        <v>27</v>
      </c>
    </row>
    <row r="732" spans="1:5" ht="12.75">
      <c r="A732" s="35" t="s">
        <v>55</v>
      </c>
      <c r="E732" s="39" t="s">
        <v>891</v>
      </c>
    </row>
    <row r="733" spans="1:5" ht="25.5">
      <c r="A733" s="35" t="s">
        <v>56</v>
      </c>
      <c r="E733" s="40" t="s">
        <v>892</v>
      </c>
    </row>
    <row r="734" spans="1:5" ht="12.75">
      <c r="A734" t="s">
        <v>58</v>
      </c>
      <c r="E734" s="39" t="s">
        <v>5</v>
      </c>
    </row>
    <row r="735" spans="1:16" ht="25.5">
      <c r="A735" t="s">
        <v>49</v>
      </c>
      <c s="34" t="s">
        <v>1140</v>
      </c>
      <c s="34" t="s">
        <v>894</v>
      </c>
      <c s="35" t="s">
        <v>94</v>
      </c>
      <c s="6" t="s">
        <v>895</v>
      </c>
      <c s="36" t="s">
        <v>110</v>
      </c>
      <c s="37">
        <v>12</v>
      </c>
      <c s="36">
        <v>0</v>
      </c>
      <c s="36">
        <f>ROUND(G735*H735,6)</f>
      </c>
      <c r="L735" s="38">
        <v>0</v>
      </c>
      <c s="32">
        <f>ROUND(ROUND(L735,2)*ROUND(G735,3),2)</f>
      </c>
      <c s="36" t="s">
        <v>54</v>
      </c>
      <c>
        <f>(M735*21)/100</f>
      </c>
      <c t="s">
        <v>27</v>
      </c>
    </row>
    <row r="736" spans="1:5" ht="12.75">
      <c r="A736" s="35" t="s">
        <v>55</v>
      </c>
      <c r="E736" s="39" t="s">
        <v>896</v>
      </c>
    </row>
    <row r="737" spans="1:5" ht="102">
      <c r="A737" s="35" t="s">
        <v>56</v>
      </c>
      <c r="E737" s="40" t="s">
        <v>1141</v>
      </c>
    </row>
    <row r="738" spans="1:5" ht="12.75">
      <c r="A738" t="s">
        <v>58</v>
      </c>
      <c r="E738" s="39" t="s">
        <v>5</v>
      </c>
    </row>
    <row r="739" spans="1:16" ht="12.75">
      <c r="A739" t="s">
        <v>49</v>
      </c>
      <c s="34" t="s">
        <v>1142</v>
      </c>
      <c s="34" t="s">
        <v>899</v>
      </c>
      <c s="35" t="s">
        <v>94</v>
      </c>
      <c s="6" t="s">
        <v>900</v>
      </c>
      <c s="36" t="s">
        <v>110</v>
      </c>
      <c s="37">
        <v>12</v>
      </c>
      <c s="36">
        <v>0</v>
      </c>
      <c s="36">
        <f>ROUND(G739*H739,6)</f>
      </c>
      <c r="L739" s="38">
        <v>0</v>
      </c>
      <c s="32">
        <f>ROUND(ROUND(L739,2)*ROUND(G739,3),2)</f>
      </c>
      <c s="36" t="s">
        <v>54</v>
      </c>
      <c>
        <f>(M739*21)/100</f>
      </c>
      <c t="s">
        <v>27</v>
      </c>
    </row>
    <row r="740" spans="1:5" ht="12.75">
      <c r="A740" s="35" t="s">
        <v>55</v>
      </c>
      <c r="E740" s="39" t="s">
        <v>901</v>
      </c>
    </row>
    <row r="741" spans="1:5" ht="102">
      <c r="A741" s="35" t="s">
        <v>56</v>
      </c>
      <c r="E741" s="40" t="s">
        <v>1141</v>
      </c>
    </row>
    <row r="742" spans="1:5" ht="12.75">
      <c r="A742" t="s">
        <v>58</v>
      </c>
      <c r="E742" s="39" t="s">
        <v>5</v>
      </c>
    </row>
    <row r="743" spans="1:16" ht="12.75">
      <c r="A743" t="s">
        <v>49</v>
      </c>
      <c s="34" t="s">
        <v>1143</v>
      </c>
      <c s="34" t="s">
        <v>903</v>
      </c>
      <c s="35" t="s">
        <v>94</v>
      </c>
      <c s="6" t="s">
        <v>904</v>
      </c>
      <c s="36" t="s">
        <v>905</v>
      </c>
      <c s="37">
        <v>24</v>
      </c>
      <c s="36">
        <v>0</v>
      </c>
      <c s="36">
        <f>ROUND(G743*H743,6)</f>
      </c>
      <c r="L743" s="38">
        <v>0</v>
      </c>
      <c s="32">
        <f>ROUND(ROUND(L743,2)*ROUND(G743,3),2)</f>
      </c>
      <c s="36" t="s">
        <v>54</v>
      </c>
      <c>
        <f>(M743*21)/100</f>
      </c>
      <c t="s">
        <v>27</v>
      </c>
    </row>
    <row r="744" spans="1:5" ht="12.75">
      <c r="A744" s="35" t="s">
        <v>55</v>
      </c>
      <c r="E744" s="39" t="s">
        <v>1004</v>
      </c>
    </row>
    <row r="745" spans="1:5" ht="25.5">
      <c r="A745" s="35" t="s">
        <v>56</v>
      </c>
      <c r="E745" s="40" t="s">
        <v>1144</v>
      </c>
    </row>
    <row r="746" spans="1:5" ht="12.75">
      <c r="A746" t="s">
        <v>58</v>
      </c>
      <c r="E746" s="39" t="s">
        <v>5</v>
      </c>
    </row>
    <row r="747" spans="1:16" ht="25.5">
      <c r="A747" t="s">
        <v>49</v>
      </c>
      <c s="34" t="s">
        <v>1145</v>
      </c>
      <c s="34" t="s">
        <v>909</v>
      </c>
      <c s="35" t="s">
        <v>94</v>
      </c>
      <c s="6" t="s">
        <v>910</v>
      </c>
      <c s="36" t="s">
        <v>110</v>
      </c>
      <c s="37">
        <v>4</v>
      </c>
      <c s="36">
        <v>0</v>
      </c>
      <c s="36">
        <f>ROUND(G747*H747,6)</f>
      </c>
      <c r="L747" s="38">
        <v>0</v>
      </c>
      <c s="32">
        <f>ROUND(ROUND(L747,2)*ROUND(G747,3),2)</f>
      </c>
      <c s="36" t="s">
        <v>54</v>
      </c>
      <c>
        <f>(M747*21)/100</f>
      </c>
      <c t="s">
        <v>27</v>
      </c>
    </row>
    <row r="748" spans="1:5" ht="12.75">
      <c r="A748" s="35" t="s">
        <v>55</v>
      </c>
      <c r="E748" s="39" t="s">
        <v>896</v>
      </c>
    </row>
    <row r="749" spans="1:5" ht="51">
      <c r="A749" s="35" t="s">
        <v>56</v>
      </c>
      <c r="E749" s="40" t="s">
        <v>1146</v>
      </c>
    </row>
    <row r="750" spans="1:5" ht="12.75">
      <c r="A750" t="s">
        <v>58</v>
      </c>
      <c r="E750" s="39" t="s">
        <v>5</v>
      </c>
    </row>
    <row r="751" spans="1:16" ht="12.75">
      <c r="A751" t="s">
        <v>49</v>
      </c>
      <c s="34" t="s">
        <v>1147</v>
      </c>
      <c s="34" t="s">
        <v>912</v>
      </c>
      <c s="35" t="s">
        <v>94</v>
      </c>
      <c s="6" t="s">
        <v>913</v>
      </c>
      <c s="36" t="s">
        <v>110</v>
      </c>
      <c s="37">
        <v>4</v>
      </c>
      <c s="36">
        <v>0</v>
      </c>
      <c s="36">
        <f>ROUND(G751*H751,6)</f>
      </c>
      <c r="L751" s="38">
        <v>0</v>
      </c>
      <c s="32">
        <f>ROUND(ROUND(L751,2)*ROUND(G751,3),2)</f>
      </c>
      <c s="36" t="s">
        <v>54</v>
      </c>
      <c>
        <f>(M751*21)/100</f>
      </c>
      <c t="s">
        <v>27</v>
      </c>
    </row>
    <row r="752" spans="1:5" ht="12.75">
      <c r="A752" s="35" t="s">
        <v>55</v>
      </c>
      <c r="E752" s="39" t="s">
        <v>901</v>
      </c>
    </row>
    <row r="753" spans="1:5" ht="51">
      <c r="A753" s="35" t="s">
        <v>56</v>
      </c>
      <c r="E753" s="40" t="s">
        <v>1146</v>
      </c>
    </row>
    <row r="754" spans="1:5" ht="12.75">
      <c r="A754" t="s">
        <v>58</v>
      </c>
      <c r="E754" s="39" t="s">
        <v>5</v>
      </c>
    </row>
    <row r="755" spans="1:16" ht="12.75">
      <c r="A755" t="s">
        <v>49</v>
      </c>
      <c s="34" t="s">
        <v>1148</v>
      </c>
      <c s="34" t="s">
        <v>914</v>
      </c>
      <c s="35" t="s">
        <v>94</v>
      </c>
      <c s="6" t="s">
        <v>915</v>
      </c>
      <c s="36" t="s">
        <v>905</v>
      </c>
      <c s="37">
        <v>8</v>
      </c>
      <c s="36">
        <v>0</v>
      </c>
      <c s="36">
        <f>ROUND(G755*H755,6)</f>
      </c>
      <c r="L755" s="38">
        <v>0</v>
      </c>
      <c s="32">
        <f>ROUND(ROUND(L755,2)*ROUND(G755,3),2)</f>
      </c>
      <c s="36" t="s">
        <v>54</v>
      </c>
      <c>
        <f>(M755*21)/100</f>
      </c>
      <c t="s">
        <v>27</v>
      </c>
    </row>
    <row r="756" spans="1:5" ht="12.75">
      <c r="A756" s="35" t="s">
        <v>55</v>
      </c>
      <c r="E756" s="39" t="s">
        <v>1004</v>
      </c>
    </row>
    <row r="757" spans="1:5" ht="25.5">
      <c r="A757" s="35" t="s">
        <v>56</v>
      </c>
      <c r="E757" s="40" t="s">
        <v>1149</v>
      </c>
    </row>
    <row r="758" spans="1:5" ht="12.75">
      <c r="A758" t="s">
        <v>58</v>
      </c>
      <c r="E758" s="39" t="s">
        <v>5</v>
      </c>
    </row>
    <row r="759" spans="1:16" ht="12.75">
      <c r="A759" t="s">
        <v>49</v>
      </c>
      <c s="34" t="s">
        <v>1150</v>
      </c>
      <c s="34" t="s">
        <v>917</v>
      </c>
      <c s="35" t="s">
        <v>94</v>
      </c>
      <c s="6" t="s">
        <v>918</v>
      </c>
      <c s="36" t="s">
        <v>110</v>
      </c>
      <c s="37">
        <v>24</v>
      </c>
      <c s="36">
        <v>0</v>
      </c>
      <c s="36">
        <f>ROUND(G759*H759,6)</f>
      </c>
      <c r="L759" s="38">
        <v>0</v>
      </c>
      <c s="32">
        <f>ROUND(ROUND(L759,2)*ROUND(G759,3),2)</f>
      </c>
      <c s="36" t="s">
        <v>54</v>
      </c>
      <c>
        <f>(M759*21)/100</f>
      </c>
      <c t="s">
        <v>27</v>
      </c>
    </row>
    <row r="760" spans="1:5" ht="12.75">
      <c r="A760" s="35" t="s">
        <v>55</v>
      </c>
      <c r="E760" s="39" t="s">
        <v>919</v>
      </c>
    </row>
    <row r="761" spans="1:5" ht="25.5">
      <c r="A761" s="35" t="s">
        <v>56</v>
      </c>
      <c r="E761" s="40" t="s">
        <v>1151</v>
      </c>
    </row>
    <row r="762" spans="1:5" ht="12.75">
      <c r="A762" t="s">
        <v>58</v>
      </c>
      <c r="E762" s="39" t="s">
        <v>5</v>
      </c>
    </row>
    <row r="763" spans="1:16" ht="12.75">
      <c r="A763" t="s">
        <v>49</v>
      </c>
      <c s="34" t="s">
        <v>1152</v>
      </c>
      <c s="34" t="s">
        <v>921</v>
      </c>
      <c s="35" t="s">
        <v>94</v>
      </c>
      <c s="6" t="s">
        <v>922</v>
      </c>
      <c s="36" t="s">
        <v>110</v>
      </c>
      <c s="37">
        <v>24</v>
      </c>
      <c s="36">
        <v>0</v>
      </c>
      <c s="36">
        <f>ROUND(G763*H763,6)</f>
      </c>
      <c r="L763" s="38">
        <v>0</v>
      </c>
      <c s="32">
        <f>ROUND(ROUND(L763,2)*ROUND(G763,3),2)</f>
      </c>
      <c s="36" t="s">
        <v>54</v>
      </c>
      <c>
        <f>(M763*21)/100</f>
      </c>
      <c t="s">
        <v>27</v>
      </c>
    </row>
    <row r="764" spans="1:5" ht="12.75">
      <c r="A764" s="35" t="s">
        <v>55</v>
      </c>
      <c r="E764" s="39" t="s">
        <v>923</v>
      </c>
    </row>
    <row r="765" spans="1:5" ht="25.5">
      <c r="A765" s="35" t="s">
        <v>56</v>
      </c>
      <c r="E765" s="40" t="s">
        <v>1151</v>
      </c>
    </row>
    <row r="766" spans="1:5" ht="12.75">
      <c r="A766" t="s">
        <v>58</v>
      </c>
      <c r="E766" s="39" t="s">
        <v>5</v>
      </c>
    </row>
    <row r="767" spans="1:16" ht="12.75">
      <c r="A767" t="s">
        <v>49</v>
      </c>
      <c s="34" t="s">
        <v>1153</v>
      </c>
      <c s="34" t="s">
        <v>924</v>
      </c>
      <c s="35" t="s">
        <v>94</v>
      </c>
      <c s="6" t="s">
        <v>925</v>
      </c>
      <c s="36" t="s">
        <v>905</v>
      </c>
      <c s="37">
        <v>48</v>
      </c>
      <c s="36">
        <v>0</v>
      </c>
      <c s="36">
        <f>ROUND(G767*H767,6)</f>
      </c>
      <c r="L767" s="38">
        <v>0</v>
      </c>
      <c s="32">
        <f>ROUND(ROUND(L767,2)*ROUND(G767,3),2)</f>
      </c>
      <c s="36" t="s">
        <v>54</v>
      </c>
      <c>
        <f>(M767*21)/100</f>
      </c>
      <c t="s">
        <v>27</v>
      </c>
    </row>
    <row r="768" spans="1:5" ht="12.75">
      <c r="A768" s="35" t="s">
        <v>55</v>
      </c>
      <c r="E768" s="39" t="s">
        <v>1011</v>
      </c>
    </row>
    <row r="769" spans="1:5" ht="25.5">
      <c r="A769" s="35" t="s">
        <v>56</v>
      </c>
      <c r="E769" s="40" t="s">
        <v>1154</v>
      </c>
    </row>
    <row r="770" spans="1:5" ht="12.75">
      <c r="A770" t="s">
        <v>58</v>
      </c>
      <c r="E770" s="39" t="s">
        <v>5</v>
      </c>
    </row>
    <row r="771" spans="1:16" ht="12.75">
      <c r="A771" t="s">
        <v>49</v>
      </c>
      <c s="34" t="s">
        <v>1155</v>
      </c>
      <c s="34" t="s">
        <v>928</v>
      </c>
      <c s="35" t="s">
        <v>94</v>
      </c>
      <c s="6" t="s">
        <v>929</v>
      </c>
      <c s="36" t="s">
        <v>110</v>
      </c>
      <c s="37">
        <v>2</v>
      </c>
      <c s="36">
        <v>0</v>
      </c>
      <c s="36">
        <f>ROUND(G771*H771,6)</f>
      </c>
      <c r="L771" s="38">
        <v>0</v>
      </c>
      <c s="32">
        <f>ROUND(ROUND(L771,2)*ROUND(G771,3),2)</f>
      </c>
      <c s="36" t="s">
        <v>54</v>
      </c>
      <c>
        <f>(M771*21)/100</f>
      </c>
      <c t="s">
        <v>27</v>
      </c>
    </row>
    <row r="772" spans="1:5" ht="12.75">
      <c r="A772" s="35" t="s">
        <v>55</v>
      </c>
      <c r="E772" s="39" t="s">
        <v>930</v>
      </c>
    </row>
    <row r="773" spans="1:5" ht="25.5">
      <c r="A773" s="35" t="s">
        <v>56</v>
      </c>
      <c r="E773" s="40" t="s">
        <v>964</v>
      </c>
    </row>
    <row r="774" spans="1:5" ht="12.75">
      <c r="A774" t="s">
        <v>58</v>
      </c>
      <c r="E774" s="39" t="s">
        <v>5</v>
      </c>
    </row>
    <row r="775" spans="1:16" ht="12.75">
      <c r="A775" t="s">
        <v>49</v>
      </c>
      <c s="34" t="s">
        <v>1156</v>
      </c>
      <c s="34" t="s">
        <v>932</v>
      </c>
      <c s="35" t="s">
        <v>94</v>
      </c>
      <c s="6" t="s">
        <v>933</v>
      </c>
      <c s="36" t="s">
        <v>110</v>
      </c>
      <c s="37">
        <v>2</v>
      </c>
      <c s="36">
        <v>0</v>
      </c>
      <c s="36">
        <f>ROUND(G775*H775,6)</f>
      </c>
      <c r="L775" s="38">
        <v>0</v>
      </c>
      <c s="32">
        <f>ROUND(ROUND(L775,2)*ROUND(G775,3),2)</f>
      </c>
      <c s="36" t="s">
        <v>54</v>
      </c>
      <c>
        <f>(M775*21)/100</f>
      </c>
      <c t="s">
        <v>27</v>
      </c>
    </row>
    <row r="776" spans="1:5" ht="12.75">
      <c r="A776" s="35" t="s">
        <v>55</v>
      </c>
      <c r="E776" s="39" t="s">
        <v>5</v>
      </c>
    </row>
    <row r="777" spans="1:5" ht="25.5">
      <c r="A777" s="35" t="s">
        <v>56</v>
      </c>
      <c r="E777" s="40" t="s">
        <v>964</v>
      </c>
    </row>
    <row r="778" spans="1:5" ht="12.75">
      <c r="A778" t="s">
        <v>58</v>
      </c>
      <c r="E778" s="39" t="s">
        <v>5</v>
      </c>
    </row>
    <row r="779" spans="1:16" ht="12.75">
      <c r="A779" t="s">
        <v>49</v>
      </c>
      <c s="34" t="s">
        <v>1157</v>
      </c>
      <c s="34" t="s">
        <v>934</v>
      </c>
      <c s="35" t="s">
        <v>94</v>
      </c>
      <c s="6" t="s">
        <v>935</v>
      </c>
      <c s="36" t="s">
        <v>905</v>
      </c>
      <c s="37">
        <v>4</v>
      </c>
      <c s="36">
        <v>0</v>
      </c>
      <c s="36">
        <f>ROUND(G779*H779,6)</f>
      </c>
      <c r="L779" s="38">
        <v>0</v>
      </c>
      <c s="32">
        <f>ROUND(ROUND(L779,2)*ROUND(G779,3),2)</f>
      </c>
      <c s="36" t="s">
        <v>54</v>
      </c>
      <c>
        <f>(M779*21)/100</f>
      </c>
      <c t="s">
        <v>27</v>
      </c>
    </row>
    <row r="780" spans="1:5" ht="12.75">
      <c r="A780" s="35" t="s">
        <v>55</v>
      </c>
      <c r="E780" s="39" t="s">
        <v>1015</v>
      </c>
    </row>
    <row r="781" spans="1:5" ht="25.5">
      <c r="A781" s="35" t="s">
        <v>56</v>
      </c>
      <c r="E781" s="40" t="s">
        <v>1016</v>
      </c>
    </row>
    <row r="782" spans="1:5" ht="12.75">
      <c r="A782" t="s">
        <v>58</v>
      </c>
      <c r="E782" s="39" t="s">
        <v>5</v>
      </c>
    </row>
    <row r="783" spans="1:16" ht="12.75">
      <c r="A783" t="s">
        <v>49</v>
      </c>
      <c s="34" t="s">
        <v>1158</v>
      </c>
      <c s="34" t="s">
        <v>938</v>
      </c>
      <c s="35" t="s">
        <v>94</v>
      </c>
      <c s="6" t="s">
        <v>939</v>
      </c>
      <c s="36" t="s">
        <v>110</v>
      </c>
      <c s="37">
        <v>2</v>
      </c>
      <c s="36">
        <v>0</v>
      </c>
      <c s="36">
        <f>ROUND(G783*H783,6)</f>
      </c>
      <c r="L783" s="38">
        <v>0</v>
      </c>
      <c s="32">
        <f>ROUND(ROUND(L783,2)*ROUND(G783,3),2)</f>
      </c>
      <c s="36" t="s">
        <v>54</v>
      </c>
      <c>
        <f>(M783*21)/100</f>
      </c>
      <c t="s">
        <v>27</v>
      </c>
    </row>
    <row r="784" spans="1:5" ht="12.75">
      <c r="A784" s="35" t="s">
        <v>55</v>
      </c>
      <c r="E784" s="39" t="s">
        <v>896</v>
      </c>
    </row>
    <row r="785" spans="1:5" ht="25.5">
      <c r="A785" s="35" t="s">
        <v>56</v>
      </c>
      <c r="E785" s="40" t="s">
        <v>965</v>
      </c>
    </row>
    <row r="786" spans="1:5" ht="12.75">
      <c r="A786" t="s">
        <v>58</v>
      </c>
      <c r="E786" s="39" t="s">
        <v>5</v>
      </c>
    </row>
    <row r="787" spans="1:16" ht="12.75">
      <c r="A787" t="s">
        <v>49</v>
      </c>
      <c s="34" t="s">
        <v>1159</v>
      </c>
      <c s="34" t="s">
        <v>941</v>
      </c>
      <c s="35" t="s">
        <v>94</v>
      </c>
      <c s="6" t="s">
        <v>942</v>
      </c>
      <c s="36" t="s">
        <v>110</v>
      </c>
      <c s="37">
        <v>2</v>
      </c>
      <c s="36">
        <v>0</v>
      </c>
      <c s="36">
        <f>ROUND(G787*H787,6)</f>
      </c>
      <c r="L787" s="38">
        <v>0</v>
      </c>
      <c s="32">
        <f>ROUND(ROUND(L787,2)*ROUND(G787,3),2)</f>
      </c>
      <c s="36" t="s">
        <v>54</v>
      </c>
      <c>
        <f>(M787*21)/100</f>
      </c>
      <c t="s">
        <v>27</v>
      </c>
    </row>
    <row r="788" spans="1:5" ht="12.75">
      <c r="A788" s="35" t="s">
        <v>55</v>
      </c>
      <c r="E788" s="39" t="s">
        <v>943</v>
      </c>
    </row>
    <row r="789" spans="1:5" ht="25.5">
      <c r="A789" s="35" t="s">
        <v>56</v>
      </c>
      <c r="E789" s="40" t="s">
        <v>965</v>
      </c>
    </row>
    <row r="790" spans="1:5" ht="12.75">
      <c r="A790" t="s">
        <v>58</v>
      </c>
      <c r="E790" s="39" t="s">
        <v>5</v>
      </c>
    </row>
    <row r="791" spans="1:16" ht="12.75">
      <c r="A791" t="s">
        <v>49</v>
      </c>
      <c s="34" t="s">
        <v>1160</v>
      </c>
      <c s="34" t="s">
        <v>944</v>
      </c>
      <c s="35" t="s">
        <v>94</v>
      </c>
      <c s="6" t="s">
        <v>945</v>
      </c>
      <c s="36" t="s">
        <v>905</v>
      </c>
      <c s="37">
        <v>4</v>
      </c>
      <c s="36">
        <v>0</v>
      </c>
      <c s="36">
        <f>ROUND(G791*H791,6)</f>
      </c>
      <c r="L791" s="38">
        <v>0</v>
      </c>
      <c s="32">
        <f>ROUND(ROUND(L791,2)*ROUND(G791,3),2)</f>
      </c>
      <c s="36" t="s">
        <v>54</v>
      </c>
      <c>
        <f>(M791*21)/100</f>
      </c>
      <c t="s">
        <v>27</v>
      </c>
    </row>
    <row r="792" spans="1:5" ht="12.75">
      <c r="A792" s="35" t="s">
        <v>55</v>
      </c>
      <c r="E792" s="39" t="s">
        <v>1015</v>
      </c>
    </row>
    <row r="793" spans="1:5" ht="25.5">
      <c r="A793" s="35" t="s">
        <v>56</v>
      </c>
      <c r="E793" s="40" t="s">
        <v>1016</v>
      </c>
    </row>
    <row r="794" spans="1:5" ht="12.75">
      <c r="A794" t="s">
        <v>58</v>
      </c>
      <c r="E794" s="39" t="s">
        <v>5</v>
      </c>
    </row>
    <row r="795" spans="1:16" ht="25.5">
      <c r="A795" t="s">
        <v>49</v>
      </c>
      <c s="34" t="s">
        <v>1161</v>
      </c>
      <c s="34" t="s">
        <v>946</v>
      </c>
      <c s="35" t="s">
        <v>94</v>
      </c>
      <c s="6" t="s">
        <v>947</v>
      </c>
      <c s="36" t="s">
        <v>110</v>
      </c>
      <c s="37">
        <v>26</v>
      </c>
      <c s="36">
        <v>0</v>
      </c>
      <c s="36">
        <f>ROUND(G795*H795,6)</f>
      </c>
      <c r="L795" s="38">
        <v>0</v>
      </c>
      <c s="32">
        <f>ROUND(ROUND(L795,2)*ROUND(G795,3),2)</f>
      </c>
      <c s="36" t="s">
        <v>54</v>
      </c>
      <c>
        <f>(M795*21)/100</f>
      </c>
      <c t="s">
        <v>27</v>
      </c>
    </row>
    <row r="796" spans="1:5" ht="12.75">
      <c r="A796" s="35" t="s">
        <v>55</v>
      </c>
      <c r="E796" s="39" t="s">
        <v>948</v>
      </c>
    </row>
    <row r="797" spans="1:5" ht="25.5">
      <c r="A797" s="35" t="s">
        <v>56</v>
      </c>
      <c r="E797" s="40" t="s">
        <v>1162</v>
      </c>
    </row>
    <row r="798" spans="1:5" ht="12.75">
      <c r="A798" t="s">
        <v>58</v>
      </c>
      <c r="E798" s="39" t="s">
        <v>5</v>
      </c>
    </row>
    <row r="799" spans="1:16" ht="12.75">
      <c r="A799" t="s">
        <v>49</v>
      </c>
      <c s="34" t="s">
        <v>1163</v>
      </c>
      <c s="34" t="s">
        <v>950</v>
      </c>
      <c s="35" t="s">
        <v>94</v>
      </c>
      <c s="6" t="s">
        <v>951</v>
      </c>
      <c s="36" t="s">
        <v>110</v>
      </c>
      <c s="37">
        <v>26</v>
      </c>
      <c s="36">
        <v>0</v>
      </c>
      <c s="36">
        <f>ROUND(G799*H799,6)</f>
      </c>
      <c r="L799" s="38">
        <v>0</v>
      </c>
      <c s="32">
        <f>ROUND(ROUND(L799,2)*ROUND(G799,3),2)</f>
      </c>
      <c s="36" t="s">
        <v>54</v>
      </c>
      <c>
        <f>(M799*21)/100</f>
      </c>
      <c t="s">
        <v>27</v>
      </c>
    </row>
    <row r="800" spans="1:5" ht="12.75">
      <c r="A800" s="35" t="s">
        <v>55</v>
      </c>
      <c r="E800" s="39" t="s">
        <v>948</v>
      </c>
    </row>
    <row r="801" spans="1:5" ht="25.5">
      <c r="A801" s="35" t="s">
        <v>56</v>
      </c>
      <c r="E801" s="40" t="s">
        <v>1162</v>
      </c>
    </row>
    <row r="802" spans="1:5" ht="12.75">
      <c r="A802" t="s">
        <v>58</v>
      </c>
      <c r="E802" s="39" t="s">
        <v>5</v>
      </c>
    </row>
    <row r="803" spans="1:16" ht="12.75">
      <c r="A803" t="s">
        <v>49</v>
      </c>
      <c s="34" t="s">
        <v>1164</v>
      </c>
      <c s="34" t="s">
        <v>952</v>
      </c>
      <c s="35" t="s">
        <v>94</v>
      </c>
      <c s="6" t="s">
        <v>953</v>
      </c>
      <c s="36" t="s">
        <v>905</v>
      </c>
      <c s="37">
        <v>52</v>
      </c>
      <c s="36">
        <v>0</v>
      </c>
      <c s="36">
        <f>ROUND(G803*H803,6)</f>
      </c>
      <c r="L803" s="38">
        <v>0</v>
      </c>
      <c s="32">
        <f>ROUND(ROUND(L803,2)*ROUND(G803,3),2)</f>
      </c>
      <c s="36" t="s">
        <v>54</v>
      </c>
      <c>
        <f>(M803*21)/100</f>
      </c>
      <c t="s">
        <v>27</v>
      </c>
    </row>
    <row r="804" spans="1:5" ht="12.75">
      <c r="A804" s="35" t="s">
        <v>55</v>
      </c>
      <c r="E804" s="39" t="s">
        <v>1015</v>
      </c>
    </row>
    <row r="805" spans="1:5" ht="25.5">
      <c r="A805" s="35" t="s">
        <v>56</v>
      </c>
      <c r="E805" s="40" t="s">
        <v>1165</v>
      </c>
    </row>
    <row r="806" spans="1:5" ht="12.75">
      <c r="A806" t="s">
        <v>58</v>
      </c>
      <c r="E806" s="39" t="s">
        <v>5</v>
      </c>
    </row>
    <row r="807" spans="1:13" ht="12.75">
      <c r="A807" t="s">
        <v>46</v>
      </c>
      <c r="C807" s="31" t="s">
        <v>1166</v>
      </c>
      <c r="E807" s="33" t="s">
        <v>1167</v>
      </c>
      <c r="J807" s="32">
        <f>0</f>
      </c>
      <c s="32">
        <f>0</f>
      </c>
      <c s="32">
        <f>0+L808+L812+L816+L820+L824+L828+L832+L836+L840+L844+L848+L852+L856+L860+L864+L868+L872+L876+L880</f>
      </c>
      <c s="32">
        <f>0+M808+M812+M816+M820+M824+M828+M832+M836+M840+M844+M848+M852+M856+M860+M864+M868+M872+M876+M880</f>
      </c>
    </row>
    <row r="808" spans="1:16" ht="12.75">
      <c r="A808" t="s">
        <v>49</v>
      </c>
      <c s="34" t="s">
        <v>1168</v>
      </c>
      <c s="34" t="s">
        <v>889</v>
      </c>
      <c s="35" t="s">
        <v>100</v>
      </c>
      <c s="6" t="s">
        <v>890</v>
      </c>
      <c s="36" t="s">
        <v>110</v>
      </c>
      <c s="37">
        <v>2</v>
      </c>
      <c s="36">
        <v>0</v>
      </c>
      <c s="36">
        <f>ROUND(G808*H808,6)</f>
      </c>
      <c r="L808" s="38">
        <v>0</v>
      </c>
      <c s="32">
        <f>ROUND(ROUND(L808,2)*ROUND(G808,3),2)</f>
      </c>
      <c s="36" t="s">
        <v>54</v>
      </c>
      <c>
        <f>(M808*21)/100</f>
      </c>
      <c t="s">
        <v>27</v>
      </c>
    </row>
    <row r="809" spans="1:5" ht="12.75">
      <c r="A809" s="35" t="s">
        <v>55</v>
      </c>
      <c r="E809" s="39" t="s">
        <v>891</v>
      </c>
    </row>
    <row r="810" spans="1:5" ht="25.5">
      <c r="A810" s="35" t="s">
        <v>56</v>
      </c>
      <c r="E810" s="40" t="s">
        <v>970</v>
      </c>
    </row>
    <row r="811" spans="1:5" ht="12.75">
      <c r="A811" t="s">
        <v>58</v>
      </c>
      <c r="E811" s="39" t="s">
        <v>5</v>
      </c>
    </row>
    <row r="812" spans="1:16" ht="25.5">
      <c r="A812" t="s">
        <v>49</v>
      </c>
      <c s="34" t="s">
        <v>1169</v>
      </c>
      <c s="34" t="s">
        <v>894</v>
      </c>
      <c s="35" t="s">
        <v>100</v>
      </c>
      <c s="6" t="s">
        <v>895</v>
      </c>
      <c s="36" t="s">
        <v>110</v>
      </c>
      <c s="37">
        <v>29</v>
      </c>
      <c s="36">
        <v>0</v>
      </c>
      <c s="36">
        <f>ROUND(G812*H812,6)</f>
      </c>
      <c r="L812" s="38">
        <v>0</v>
      </c>
      <c s="32">
        <f>ROUND(ROUND(L812,2)*ROUND(G812,3),2)</f>
      </c>
      <c s="36" t="s">
        <v>54</v>
      </c>
      <c>
        <f>(M812*21)/100</f>
      </c>
      <c t="s">
        <v>27</v>
      </c>
    </row>
    <row r="813" spans="1:5" ht="12.75">
      <c r="A813" s="35" t="s">
        <v>55</v>
      </c>
      <c r="E813" s="39" t="s">
        <v>896</v>
      </c>
    </row>
    <row r="814" spans="1:5" ht="102">
      <c r="A814" s="35" t="s">
        <v>56</v>
      </c>
      <c r="E814" s="40" t="s">
        <v>1170</v>
      </c>
    </row>
    <row r="815" spans="1:5" ht="12.75">
      <c r="A815" t="s">
        <v>58</v>
      </c>
      <c r="E815" s="39" t="s">
        <v>5</v>
      </c>
    </row>
    <row r="816" spans="1:16" ht="12.75">
      <c r="A816" t="s">
        <v>49</v>
      </c>
      <c s="34" t="s">
        <v>1171</v>
      </c>
      <c s="34" t="s">
        <v>899</v>
      </c>
      <c s="35" t="s">
        <v>100</v>
      </c>
      <c s="6" t="s">
        <v>900</v>
      </c>
      <c s="36" t="s">
        <v>110</v>
      </c>
      <c s="37">
        <v>29</v>
      </c>
      <c s="36">
        <v>0</v>
      </c>
      <c s="36">
        <f>ROUND(G816*H816,6)</f>
      </c>
      <c r="L816" s="38">
        <v>0</v>
      </c>
      <c s="32">
        <f>ROUND(ROUND(L816,2)*ROUND(G816,3),2)</f>
      </c>
      <c s="36" t="s">
        <v>54</v>
      </c>
      <c>
        <f>(M816*21)/100</f>
      </c>
      <c t="s">
        <v>27</v>
      </c>
    </row>
    <row r="817" spans="1:5" ht="12.75">
      <c r="A817" s="35" t="s">
        <v>55</v>
      </c>
      <c r="E817" s="39" t="s">
        <v>901</v>
      </c>
    </row>
    <row r="818" spans="1:5" ht="102">
      <c r="A818" s="35" t="s">
        <v>56</v>
      </c>
      <c r="E818" s="40" t="s">
        <v>1170</v>
      </c>
    </row>
    <row r="819" spans="1:5" ht="12.75">
      <c r="A819" t="s">
        <v>58</v>
      </c>
      <c r="E819" s="39" t="s">
        <v>5</v>
      </c>
    </row>
    <row r="820" spans="1:16" ht="12.75">
      <c r="A820" t="s">
        <v>49</v>
      </c>
      <c s="34" t="s">
        <v>1172</v>
      </c>
      <c s="34" t="s">
        <v>903</v>
      </c>
      <c s="35" t="s">
        <v>100</v>
      </c>
      <c s="6" t="s">
        <v>904</v>
      </c>
      <c s="36" t="s">
        <v>905</v>
      </c>
      <c s="37">
        <v>58</v>
      </c>
      <c s="36">
        <v>0</v>
      </c>
      <c s="36">
        <f>ROUND(G820*H820,6)</f>
      </c>
      <c r="L820" s="38">
        <v>0</v>
      </c>
      <c s="32">
        <f>ROUND(ROUND(L820,2)*ROUND(G820,3),2)</f>
      </c>
      <c s="36" t="s">
        <v>54</v>
      </c>
      <c>
        <f>(M820*21)/100</f>
      </c>
      <c t="s">
        <v>27</v>
      </c>
    </row>
    <row r="821" spans="1:5" ht="12.75">
      <c r="A821" s="35" t="s">
        <v>55</v>
      </c>
      <c r="E821" s="39" t="s">
        <v>1004</v>
      </c>
    </row>
    <row r="822" spans="1:5" ht="25.5">
      <c r="A822" s="35" t="s">
        <v>56</v>
      </c>
      <c r="E822" s="40" t="s">
        <v>1173</v>
      </c>
    </row>
    <row r="823" spans="1:5" ht="12.75">
      <c r="A823" t="s">
        <v>58</v>
      </c>
      <c r="E823" s="39" t="s">
        <v>5</v>
      </c>
    </row>
    <row r="824" spans="1:16" ht="25.5">
      <c r="A824" t="s">
        <v>49</v>
      </c>
      <c s="34" t="s">
        <v>1174</v>
      </c>
      <c s="34" t="s">
        <v>909</v>
      </c>
      <c s="35" t="s">
        <v>100</v>
      </c>
      <c s="6" t="s">
        <v>910</v>
      </c>
      <c s="36" t="s">
        <v>110</v>
      </c>
      <c s="37">
        <v>7</v>
      </c>
      <c s="36">
        <v>0</v>
      </c>
      <c s="36">
        <f>ROUND(G824*H824,6)</f>
      </c>
      <c r="L824" s="38">
        <v>0</v>
      </c>
      <c s="32">
        <f>ROUND(ROUND(L824,2)*ROUND(G824,3),2)</f>
      </c>
      <c s="36" t="s">
        <v>54</v>
      </c>
      <c>
        <f>(M824*21)/100</f>
      </c>
      <c t="s">
        <v>27</v>
      </c>
    </row>
    <row r="825" spans="1:5" ht="12.75">
      <c r="A825" s="35" t="s">
        <v>55</v>
      </c>
      <c r="E825" s="39" t="s">
        <v>896</v>
      </c>
    </row>
    <row r="826" spans="1:5" ht="51">
      <c r="A826" s="35" t="s">
        <v>56</v>
      </c>
      <c r="E826" s="40" t="s">
        <v>1175</v>
      </c>
    </row>
    <row r="827" spans="1:5" ht="12.75">
      <c r="A827" t="s">
        <v>58</v>
      </c>
      <c r="E827" s="39" t="s">
        <v>5</v>
      </c>
    </row>
    <row r="828" spans="1:16" ht="12.75">
      <c r="A828" t="s">
        <v>49</v>
      </c>
      <c s="34" t="s">
        <v>1176</v>
      </c>
      <c s="34" t="s">
        <v>912</v>
      </c>
      <c s="35" t="s">
        <v>100</v>
      </c>
      <c s="6" t="s">
        <v>913</v>
      </c>
      <c s="36" t="s">
        <v>110</v>
      </c>
      <c s="37">
        <v>7</v>
      </c>
      <c s="36">
        <v>0</v>
      </c>
      <c s="36">
        <f>ROUND(G828*H828,6)</f>
      </c>
      <c r="L828" s="38">
        <v>0</v>
      </c>
      <c s="32">
        <f>ROUND(ROUND(L828,2)*ROUND(G828,3),2)</f>
      </c>
      <c s="36" t="s">
        <v>54</v>
      </c>
      <c>
        <f>(M828*21)/100</f>
      </c>
      <c t="s">
        <v>27</v>
      </c>
    </row>
    <row r="829" spans="1:5" ht="12.75">
      <c r="A829" s="35" t="s">
        <v>55</v>
      </c>
      <c r="E829" s="39" t="s">
        <v>901</v>
      </c>
    </row>
    <row r="830" spans="1:5" ht="51">
      <c r="A830" s="35" t="s">
        <v>56</v>
      </c>
      <c r="E830" s="40" t="s">
        <v>1175</v>
      </c>
    </row>
    <row r="831" spans="1:5" ht="12.75">
      <c r="A831" t="s">
        <v>58</v>
      </c>
      <c r="E831" s="39" t="s">
        <v>5</v>
      </c>
    </row>
    <row r="832" spans="1:16" ht="12.75">
      <c r="A832" t="s">
        <v>49</v>
      </c>
      <c s="34" t="s">
        <v>1177</v>
      </c>
      <c s="34" t="s">
        <v>914</v>
      </c>
      <c s="35" t="s">
        <v>100</v>
      </c>
      <c s="6" t="s">
        <v>915</v>
      </c>
      <c s="36" t="s">
        <v>905</v>
      </c>
      <c s="37">
        <v>14</v>
      </c>
      <c s="36">
        <v>0</v>
      </c>
      <c s="36">
        <f>ROUND(G832*H832,6)</f>
      </c>
      <c r="L832" s="38">
        <v>0</v>
      </c>
      <c s="32">
        <f>ROUND(ROUND(L832,2)*ROUND(G832,3),2)</f>
      </c>
      <c s="36" t="s">
        <v>54</v>
      </c>
      <c>
        <f>(M832*21)/100</f>
      </c>
      <c t="s">
        <v>27</v>
      </c>
    </row>
    <row r="833" spans="1:5" ht="12.75">
      <c r="A833" s="35" t="s">
        <v>55</v>
      </c>
      <c r="E833" s="39" t="s">
        <v>1004</v>
      </c>
    </row>
    <row r="834" spans="1:5" ht="25.5">
      <c r="A834" s="35" t="s">
        <v>56</v>
      </c>
      <c r="E834" s="40" t="s">
        <v>1178</v>
      </c>
    </row>
    <row r="835" spans="1:5" ht="12.75">
      <c r="A835" t="s">
        <v>58</v>
      </c>
      <c r="E835" s="39" t="s">
        <v>5</v>
      </c>
    </row>
    <row r="836" spans="1:16" ht="12.75">
      <c r="A836" t="s">
        <v>49</v>
      </c>
      <c s="34" t="s">
        <v>1179</v>
      </c>
      <c s="34" t="s">
        <v>917</v>
      </c>
      <c s="35" t="s">
        <v>100</v>
      </c>
      <c s="6" t="s">
        <v>918</v>
      </c>
      <c s="36" t="s">
        <v>110</v>
      </c>
      <c s="37">
        <v>48</v>
      </c>
      <c s="36">
        <v>0</v>
      </c>
      <c s="36">
        <f>ROUND(G836*H836,6)</f>
      </c>
      <c r="L836" s="38">
        <v>0</v>
      </c>
      <c s="32">
        <f>ROUND(ROUND(L836,2)*ROUND(G836,3),2)</f>
      </c>
      <c s="36" t="s">
        <v>54</v>
      </c>
      <c>
        <f>(M836*21)/100</f>
      </c>
      <c t="s">
        <v>27</v>
      </c>
    </row>
    <row r="837" spans="1:5" ht="12.75">
      <c r="A837" s="35" t="s">
        <v>55</v>
      </c>
      <c r="E837" s="39" t="s">
        <v>919</v>
      </c>
    </row>
    <row r="838" spans="1:5" ht="25.5">
      <c r="A838" s="35" t="s">
        <v>56</v>
      </c>
      <c r="E838" s="40" t="s">
        <v>1180</v>
      </c>
    </row>
    <row r="839" spans="1:5" ht="12.75">
      <c r="A839" t="s">
        <v>58</v>
      </c>
      <c r="E839" s="39" t="s">
        <v>5</v>
      </c>
    </row>
    <row r="840" spans="1:16" ht="12.75">
      <c r="A840" t="s">
        <v>49</v>
      </c>
      <c s="34" t="s">
        <v>1181</v>
      </c>
      <c s="34" t="s">
        <v>921</v>
      </c>
      <c s="35" t="s">
        <v>100</v>
      </c>
      <c s="6" t="s">
        <v>922</v>
      </c>
      <c s="36" t="s">
        <v>110</v>
      </c>
      <c s="37">
        <v>48</v>
      </c>
      <c s="36">
        <v>0</v>
      </c>
      <c s="36">
        <f>ROUND(G840*H840,6)</f>
      </c>
      <c r="L840" s="38">
        <v>0</v>
      </c>
      <c s="32">
        <f>ROUND(ROUND(L840,2)*ROUND(G840,3),2)</f>
      </c>
      <c s="36" t="s">
        <v>54</v>
      </c>
      <c>
        <f>(M840*21)/100</f>
      </c>
      <c t="s">
        <v>27</v>
      </c>
    </row>
    <row r="841" spans="1:5" ht="12.75">
      <c r="A841" s="35" t="s">
        <v>55</v>
      </c>
      <c r="E841" s="39" t="s">
        <v>923</v>
      </c>
    </row>
    <row r="842" spans="1:5" ht="25.5">
      <c r="A842" s="35" t="s">
        <v>56</v>
      </c>
      <c r="E842" s="40" t="s">
        <v>1180</v>
      </c>
    </row>
    <row r="843" spans="1:5" ht="12.75">
      <c r="A843" t="s">
        <v>58</v>
      </c>
      <c r="E843" s="39" t="s">
        <v>5</v>
      </c>
    </row>
    <row r="844" spans="1:16" ht="12.75">
      <c r="A844" t="s">
        <v>49</v>
      </c>
      <c s="34" t="s">
        <v>1182</v>
      </c>
      <c s="34" t="s">
        <v>924</v>
      </c>
      <c s="35" t="s">
        <v>100</v>
      </c>
      <c s="6" t="s">
        <v>925</v>
      </c>
      <c s="36" t="s">
        <v>905</v>
      </c>
      <c s="37">
        <v>96</v>
      </c>
      <c s="36">
        <v>0</v>
      </c>
      <c s="36">
        <f>ROUND(G844*H844,6)</f>
      </c>
      <c r="L844" s="38">
        <v>0</v>
      </c>
      <c s="32">
        <f>ROUND(ROUND(L844,2)*ROUND(G844,3),2)</f>
      </c>
      <c s="36" t="s">
        <v>54</v>
      </c>
      <c>
        <f>(M844*21)/100</f>
      </c>
      <c t="s">
        <v>27</v>
      </c>
    </row>
    <row r="845" spans="1:5" ht="12.75">
      <c r="A845" s="35" t="s">
        <v>55</v>
      </c>
      <c r="E845" s="39" t="s">
        <v>1011</v>
      </c>
    </row>
    <row r="846" spans="1:5" ht="25.5">
      <c r="A846" s="35" t="s">
        <v>56</v>
      </c>
      <c r="E846" s="40" t="s">
        <v>1183</v>
      </c>
    </row>
    <row r="847" spans="1:5" ht="12.75">
      <c r="A847" t="s">
        <v>58</v>
      </c>
      <c r="E847" s="39" t="s">
        <v>5</v>
      </c>
    </row>
    <row r="848" spans="1:16" ht="12.75">
      <c r="A848" t="s">
        <v>49</v>
      </c>
      <c s="34" t="s">
        <v>1184</v>
      </c>
      <c s="34" t="s">
        <v>928</v>
      </c>
      <c s="35" t="s">
        <v>100</v>
      </c>
      <c s="6" t="s">
        <v>929</v>
      </c>
      <c s="36" t="s">
        <v>110</v>
      </c>
      <c s="37">
        <v>2</v>
      </c>
      <c s="36">
        <v>0</v>
      </c>
      <c s="36">
        <f>ROUND(G848*H848,6)</f>
      </c>
      <c r="L848" s="38">
        <v>0</v>
      </c>
      <c s="32">
        <f>ROUND(ROUND(L848,2)*ROUND(G848,3),2)</f>
      </c>
      <c s="36" t="s">
        <v>54</v>
      </c>
      <c>
        <f>(M848*21)/100</f>
      </c>
      <c t="s">
        <v>27</v>
      </c>
    </row>
    <row r="849" spans="1:5" ht="12.75">
      <c r="A849" s="35" t="s">
        <v>55</v>
      </c>
      <c r="E849" s="39" t="s">
        <v>930</v>
      </c>
    </row>
    <row r="850" spans="1:5" ht="25.5">
      <c r="A850" s="35" t="s">
        <v>56</v>
      </c>
      <c r="E850" s="40" t="s">
        <v>964</v>
      </c>
    </row>
    <row r="851" spans="1:5" ht="12.75">
      <c r="A851" t="s">
        <v>58</v>
      </c>
      <c r="E851" s="39" t="s">
        <v>5</v>
      </c>
    </row>
    <row r="852" spans="1:16" ht="12.75">
      <c r="A852" t="s">
        <v>49</v>
      </c>
      <c s="34" t="s">
        <v>1185</v>
      </c>
      <c s="34" t="s">
        <v>932</v>
      </c>
      <c s="35" t="s">
        <v>100</v>
      </c>
      <c s="6" t="s">
        <v>933</v>
      </c>
      <c s="36" t="s">
        <v>110</v>
      </c>
      <c s="37">
        <v>2</v>
      </c>
      <c s="36">
        <v>0</v>
      </c>
      <c s="36">
        <f>ROUND(G852*H852,6)</f>
      </c>
      <c r="L852" s="38">
        <v>0</v>
      </c>
      <c s="32">
        <f>ROUND(ROUND(L852,2)*ROUND(G852,3),2)</f>
      </c>
      <c s="36" t="s">
        <v>54</v>
      </c>
      <c>
        <f>(M852*21)/100</f>
      </c>
      <c t="s">
        <v>27</v>
      </c>
    </row>
    <row r="853" spans="1:5" ht="12.75">
      <c r="A853" s="35" t="s">
        <v>55</v>
      </c>
      <c r="E853" s="39" t="s">
        <v>5</v>
      </c>
    </row>
    <row r="854" spans="1:5" ht="25.5">
      <c r="A854" s="35" t="s">
        <v>56</v>
      </c>
      <c r="E854" s="40" t="s">
        <v>964</v>
      </c>
    </row>
    <row r="855" spans="1:5" ht="12.75">
      <c r="A855" t="s">
        <v>58</v>
      </c>
      <c r="E855" s="39" t="s">
        <v>5</v>
      </c>
    </row>
    <row r="856" spans="1:16" ht="12.75">
      <c r="A856" t="s">
        <v>49</v>
      </c>
      <c s="34" t="s">
        <v>1186</v>
      </c>
      <c s="34" t="s">
        <v>934</v>
      </c>
      <c s="35" t="s">
        <v>100</v>
      </c>
      <c s="6" t="s">
        <v>935</v>
      </c>
      <c s="36" t="s">
        <v>905</v>
      </c>
      <c s="37">
        <v>4</v>
      </c>
      <c s="36">
        <v>0</v>
      </c>
      <c s="36">
        <f>ROUND(G856*H856,6)</f>
      </c>
      <c r="L856" s="38">
        <v>0</v>
      </c>
      <c s="32">
        <f>ROUND(ROUND(L856,2)*ROUND(G856,3),2)</f>
      </c>
      <c s="36" t="s">
        <v>54</v>
      </c>
      <c>
        <f>(M856*21)/100</f>
      </c>
      <c t="s">
        <v>27</v>
      </c>
    </row>
    <row r="857" spans="1:5" ht="12.75">
      <c r="A857" s="35" t="s">
        <v>55</v>
      </c>
      <c r="E857" s="39" t="s">
        <v>1015</v>
      </c>
    </row>
    <row r="858" spans="1:5" ht="25.5">
      <c r="A858" s="35" t="s">
        <v>56</v>
      </c>
      <c r="E858" s="40" t="s">
        <v>1016</v>
      </c>
    </row>
    <row r="859" spans="1:5" ht="12.75">
      <c r="A859" t="s">
        <v>58</v>
      </c>
      <c r="E859" s="39" t="s">
        <v>5</v>
      </c>
    </row>
    <row r="860" spans="1:16" ht="12.75">
      <c r="A860" t="s">
        <v>49</v>
      </c>
      <c s="34" t="s">
        <v>1187</v>
      </c>
      <c s="34" t="s">
        <v>938</v>
      </c>
      <c s="35" t="s">
        <v>100</v>
      </c>
      <c s="6" t="s">
        <v>939</v>
      </c>
      <c s="36" t="s">
        <v>110</v>
      </c>
      <c s="37">
        <v>2</v>
      </c>
      <c s="36">
        <v>0</v>
      </c>
      <c s="36">
        <f>ROUND(G860*H860,6)</f>
      </c>
      <c r="L860" s="38">
        <v>0</v>
      </c>
      <c s="32">
        <f>ROUND(ROUND(L860,2)*ROUND(G860,3),2)</f>
      </c>
      <c s="36" t="s">
        <v>54</v>
      </c>
      <c>
        <f>(M860*21)/100</f>
      </c>
      <c t="s">
        <v>27</v>
      </c>
    </row>
    <row r="861" spans="1:5" ht="12.75">
      <c r="A861" s="35" t="s">
        <v>55</v>
      </c>
      <c r="E861" s="39" t="s">
        <v>896</v>
      </c>
    </row>
    <row r="862" spans="1:5" ht="25.5">
      <c r="A862" s="35" t="s">
        <v>56</v>
      </c>
      <c r="E862" s="40" t="s">
        <v>965</v>
      </c>
    </row>
    <row r="863" spans="1:5" ht="12.75">
      <c r="A863" t="s">
        <v>58</v>
      </c>
      <c r="E863" s="39" t="s">
        <v>5</v>
      </c>
    </row>
    <row r="864" spans="1:16" ht="12.75">
      <c r="A864" t="s">
        <v>49</v>
      </c>
      <c s="34" t="s">
        <v>1188</v>
      </c>
      <c s="34" t="s">
        <v>941</v>
      </c>
      <c s="35" t="s">
        <v>100</v>
      </c>
      <c s="6" t="s">
        <v>942</v>
      </c>
      <c s="36" t="s">
        <v>110</v>
      </c>
      <c s="37">
        <v>2</v>
      </c>
      <c s="36">
        <v>0</v>
      </c>
      <c s="36">
        <f>ROUND(G864*H864,6)</f>
      </c>
      <c r="L864" s="38">
        <v>0</v>
      </c>
      <c s="32">
        <f>ROUND(ROUND(L864,2)*ROUND(G864,3),2)</f>
      </c>
      <c s="36" t="s">
        <v>54</v>
      </c>
      <c>
        <f>(M864*21)/100</f>
      </c>
      <c t="s">
        <v>27</v>
      </c>
    </row>
    <row r="865" spans="1:5" ht="12.75">
      <c r="A865" s="35" t="s">
        <v>55</v>
      </c>
      <c r="E865" s="39" t="s">
        <v>943</v>
      </c>
    </row>
    <row r="866" spans="1:5" ht="25.5">
      <c r="A866" s="35" t="s">
        <v>56</v>
      </c>
      <c r="E866" s="40" t="s">
        <v>965</v>
      </c>
    </row>
    <row r="867" spans="1:5" ht="12.75">
      <c r="A867" t="s">
        <v>58</v>
      </c>
      <c r="E867" s="39" t="s">
        <v>5</v>
      </c>
    </row>
    <row r="868" spans="1:16" ht="12.75">
      <c r="A868" t="s">
        <v>49</v>
      </c>
      <c s="34" t="s">
        <v>1189</v>
      </c>
      <c s="34" t="s">
        <v>944</v>
      </c>
      <c s="35" t="s">
        <v>100</v>
      </c>
      <c s="6" t="s">
        <v>945</v>
      </c>
      <c s="36" t="s">
        <v>905</v>
      </c>
      <c s="37">
        <v>4</v>
      </c>
      <c s="36">
        <v>0</v>
      </c>
      <c s="36">
        <f>ROUND(G868*H868,6)</f>
      </c>
      <c r="L868" s="38">
        <v>0</v>
      </c>
      <c s="32">
        <f>ROUND(ROUND(L868,2)*ROUND(G868,3),2)</f>
      </c>
      <c s="36" t="s">
        <v>54</v>
      </c>
      <c>
        <f>(M868*21)/100</f>
      </c>
      <c t="s">
        <v>27</v>
      </c>
    </row>
    <row r="869" spans="1:5" ht="12.75">
      <c r="A869" s="35" t="s">
        <v>55</v>
      </c>
      <c r="E869" s="39" t="s">
        <v>1015</v>
      </c>
    </row>
    <row r="870" spans="1:5" ht="25.5">
      <c r="A870" s="35" t="s">
        <v>56</v>
      </c>
      <c r="E870" s="40" t="s">
        <v>1016</v>
      </c>
    </row>
    <row r="871" spans="1:5" ht="12.75">
      <c r="A871" t="s">
        <v>58</v>
      </c>
      <c r="E871" s="39" t="s">
        <v>5</v>
      </c>
    </row>
    <row r="872" spans="1:16" ht="25.5">
      <c r="A872" t="s">
        <v>49</v>
      </c>
      <c s="34" t="s">
        <v>1190</v>
      </c>
      <c s="34" t="s">
        <v>946</v>
      </c>
      <c s="35" t="s">
        <v>100</v>
      </c>
      <c s="6" t="s">
        <v>947</v>
      </c>
      <c s="36" t="s">
        <v>110</v>
      </c>
      <c s="37">
        <v>50</v>
      </c>
      <c s="36">
        <v>0</v>
      </c>
      <c s="36">
        <f>ROUND(G872*H872,6)</f>
      </c>
      <c r="L872" s="38">
        <v>0</v>
      </c>
      <c s="32">
        <f>ROUND(ROUND(L872,2)*ROUND(G872,3),2)</f>
      </c>
      <c s="36" t="s">
        <v>54</v>
      </c>
      <c>
        <f>(M872*21)/100</f>
      </c>
      <c t="s">
        <v>27</v>
      </c>
    </row>
    <row r="873" spans="1:5" ht="12.75">
      <c r="A873" s="35" t="s">
        <v>55</v>
      </c>
      <c r="E873" s="39" t="s">
        <v>948</v>
      </c>
    </row>
    <row r="874" spans="1:5" ht="25.5">
      <c r="A874" s="35" t="s">
        <v>56</v>
      </c>
      <c r="E874" s="40" t="s">
        <v>1191</v>
      </c>
    </row>
    <row r="875" spans="1:5" ht="12.75">
      <c r="A875" t="s">
        <v>58</v>
      </c>
      <c r="E875" s="39" t="s">
        <v>5</v>
      </c>
    </row>
    <row r="876" spans="1:16" ht="12.75">
      <c r="A876" t="s">
        <v>49</v>
      </c>
      <c s="34" t="s">
        <v>1192</v>
      </c>
      <c s="34" t="s">
        <v>950</v>
      </c>
      <c s="35" t="s">
        <v>100</v>
      </c>
      <c s="6" t="s">
        <v>951</v>
      </c>
      <c s="36" t="s">
        <v>110</v>
      </c>
      <c s="37">
        <v>50</v>
      </c>
      <c s="36">
        <v>0</v>
      </c>
      <c s="36">
        <f>ROUND(G876*H876,6)</f>
      </c>
      <c r="L876" s="38">
        <v>0</v>
      </c>
      <c s="32">
        <f>ROUND(ROUND(L876,2)*ROUND(G876,3),2)</f>
      </c>
      <c s="36" t="s">
        <v>54</v>
      </c>
      <c>
        <f>(M876*21)/100</f>
      </c>
      <c t="s">
        <v>27</v>
      </c>
    </row>
    <row r="877" spans="1:5" ht="12.75">
      <c r="A877" s="35" t="s">
        <v>55</v>
      </c>
      <c r="E877" s="39" t="s">
        <v>948</v>
      </c>
    </row>
    <row r="878" spans="1:5" ht="25.5">
      <c r="A878" s="35" t="s">
        <v>56</v>
      </c>
      <c r="E878" s="40" t="s">
        <v>1191</v>
      </c>
    </row>
    <row r="879" spans="1:5" ht="12.75">
      <c r="A879" t="s">
        <v>58</v>
      </c>
      <c r="E879" s="39" t="s">
        <v>5</v>
      </c>
    </row>
    <row r="880" spans="1:16" ht="12.75">
      <c r="A880" t="s">
        <v>49</v>
      </c>
      <c s="34" t="s">
        <v>1193</v>
      </c>
      <c s="34" t="s">
        <v>952</v>
      </c>
      <c s="35" t="s">
        <v>100</v>
      </c>
      <c s="6" t="s">
        <v>953</v>
      </c>
      <c s="36" t="s">
        <v>905</v>
      </c>
      <c s="37">
        <v>100</v>
      </c>
      <c s="36">
        <v>0</v>
      </c>
      <c s="36">
        <f>ROUND(G880*H880,6)</f>
      </c>
      <c r="L880" s="38">
        <v>0</v>
      </c>
      <c s="32">
        <f>ROUND(ROUND(L880,2)*ROUND(G880,3),2)</f>
      </c>
      <c s="36" t="s">
        <v>54</v>
      </c>
      <c>
        <f>(M880*21)/100</f>
      </c>
      <c t="s">
        <v>27</v>
      </c>
    </row>
    <row r="881" spans="1:5" ht="12.75">
      <c r="A881" s="35" t="s">
        <v>55</v>
      </c>
      <c r="E881" s="39" t="s">
        <v>1015</v>
      </c>
    </row>
    <row r="882" spans="1:5" ht="25.5">
      <c r="A882" s="35" t="s">
        <v>56</v>
      </c>
      <c r="E882" s="40" t="s">
        <v>1194</v>
      </c>
    </row>
    <row r="883" spans="1:5" ht="12.75">
      <c r="A883" t="s">
        <v>58</v>
      </c>
      <c r="E883" s="39" t="s">
        <v>5</v>
      </c>
    </row>
    <row r="884" spans="1:13" ht="12.75">
      <c r="A884" t="s">
        <v>46</v>
      </c>
      <c r="C884" s="31" t="s">
        <v>1195</v>
      </c>
      <c r="E884" s="33" t="s">
        <v>1196</v>
      </c>
      <c r="J884" s="32">
        <f>0</f>
      </c>
      <c s="32">
        <f>0</f>
      </c>
      <c s="32">
        <f>0+L885+L889+L893+L897+L901+L905+L909+L913+L917+L921+L925+L929+L933+L937+L941+L945+L949+L953+L957</f>
      </c>
      <c s="32">
        <f>0+M885+M889+M893+M897+M901+M905+M909+M913+M917+M921+M925+M929+M933+M937+M941+M945+M949+M953+M957</f>
      </c>
    </row>
    <row r="885" spans="1:16" ht="12.75">
      <c r="A885" t="s">
        <v>49</v>
      </c>
      <c s="34" t="s">
        <v>1197</v>
      </c>
      <c s="34" t="s">
        <v>889</v>
      </c>
      <c s="35" t="s">
        <v>104</v>
      </c>
      <c s="6" t="s">
        <v>890</v>
      </c>
      <c s="36" t="s">
        <v>110</v>
      </c>
      <c s="37">
        <v>12</v>
      </c>
      <c s="36">
        <v>0</v>
      </c>
      <c s="36">
        <f>ROUND(G885*H885,6)</f>
      </c>
      <c r="L885" s="38">
        <v>0</v>
      </c>
      <c s="32">
        <f>ROUND(ROUND(L885,2)*ROUND(G885,3),2)</f>
      </c>
      <c s="36" t="s">
        <v>54</v>
      </c>
      <c>
        <f>(M885*21)/100</f>
      </c>
      <c t="s">
        <v>27</v>
      </c>
    </row>
    <row r="886" spans="1:5" ht="12.75">
      <c r="A886" s="35" t="s">
        <v>55</v>
      </c>
      <c r="E886" s="39" t="s">
        <v>891</v>
      </c>
    </row>
    <row r="887" spans="1:5" ht="25.5">
      <c r="A887" s="35" t="s">
        <v>56</v>
      </c>
      <c r="E887" s="40" t="s">
        <v>1000</v>
      </c>
    </row>
    <row r="888" spans="1:5" ht="12.75">
      <c r="A888" t="s">
        <v>58</v>
      </c>
      <c r="E888" s="39" t="s">
        <v>5</v>
      </c>
    </row>
    <row r="889" spans="1:16" ht="25.5">
      <c r="A889" t="s">
        <v>49</v>
      </c>
      <c s="34" t="s">
        <v>1198</v>
      </c>
      <c s="34" t="s">
        <v>894</v>
      </c>
      <c s="35" t="s">
        <v>104</v>
      </c>
      <c s="6" t="s">
        <v>895</v>
      </c>
      <c s="36" t="s">
        <v>110</v>
      </c>
      <c s="37">
        <v>59</v>
      </c>
      <c s="36">
        <v>0</v>
      </c>
      <c s="36">
        <f>ROUND(G889*H889,6)</f>
      </c>
      <c r="L889" s="38">
        <v>0</v>
      </c>
      <c s="32">
        <f>ROUND(ROUND(L889,2)*ROUND(G889,3),2)</f>
      </c>
      <c s="36" t="s">
        <v>54</v>
      </c>
      <c>
        <f>(M889*21)/100</f>
      </c>
      <c t="s">
        <v>27</v>
      </c>
    </row>
    <row r="890" spans="1:5" ht="12.75">
      <c r="A890" s="35" t="s">
        <v>55</v>
      </c>
      <c r="E890" s="39" t="s">
        <v>896</v>
      </c>
    </row>
    <row r="891" spans="1:5" ht="140.25">
      <c r="A891" s="35" t="s">
        <v>56</v>
      </c>
      <c r="E891" s="40" t="s">
        <v>1199</v>
      </c>
    </row>
    <row r="892" spans="1:5" ht="12.75">
      <c r="A892" t="s">
        <v>58</v>
      </c>
      <c r="E892" s="39" t="s">
        <v>5</v>
      </c>
    </row>
    <row r="893" spans="1:16" ht="12.75">
      <c r="A893" t="s">
        <v>49</v>
      </c>
      <c s="34" t="s">
        <v>1200</v>
      </c>
      <c s="34" t="s">
        <v>899</v>
      </c>
      <c s="35" t="s">
        <v>104</v>
      </c>
      <c s="6" t="s">
        <v>900</v>
      </c>
      <c s="36" t="s">
        <v>110</v>
      </c>
      <c s="37">
        <v>59</v>
      </c>
      <c s="36">
        <v>0</v>
      </c>
      <c s="36">
        <f>ROUND(G893*H893,6)</f>
      </c>
      <c r="L893" s="38">
        <v>0</v>
      </c>
      <c s="32">
        <f>ROUND(ROUND(L893,2)*ROUND(G893,3),2)</f>
      </c>
      <c s="36" t="s">
        <v>54</v>
      </c>
      <c>
        <f>(M893*21)/100</f>
      </c>
      <c t="s">
        <v>27</v>
      </c>
    </row>
    <row r="894" spans="1:5" ht="12.75">
      <c r="A894" s="35" t="s">
        <v>55</v>
      </c>
      <c r="E894" s="39" t="s">
        <v>901</v>
      </c>
    </row>
    <row r="895" spans="1:5" ht="140.25">
      <c r="A895" s="35" t="s">
        <v>56</v>
      </c>
      <c r="E895" s="40" t="s">
        <v>1199</v>
      </c>
    </row>
    <row r="896" spans="1:5" ht="12.75">
      <c r="A896" t="s">
        <v>58</v>
      </c>
      <c r="E896" s="39" t="s">
        <v>5</v>
      </c>
    </row>
    <row r="897" spans="1:16" ht="12.75">
      <c r="A897" t="s">
        <v>49</v>
      </c>
      <c s="34" t="s">
        <v>1201</v>
      </c>
      <c s="34" t="s">
        <v>903</v>
      </c>
      <c s="35" t="s">
        <v>104</v>
      </c>
      <c s="6" t="s">
        <v>904</v>
      </c>
      <c s="36" t="s">
        <v>905</v>
      </c>
      <c s="37">
        <v>118</v>
      </c>
      <c s="36">
        <v>0</v>
      </c>
      <c s="36">
        <f>ROUND(G897*H897,6)</f>
      </c>
      <c r="L897" s="38">
        <v>0</v>
      </c>
      <c s="32">
        <f>ROUND(ROUND(L897,2)*ROUND(G897,3),2)</f>
      </c>
      <c s="36" t="s">
        <v>54</v>
      </c>
      <c>
        <f>(M897*21)/100</f>
      </c>
      <c t="s">
        <v>27</v>
      </c>
    </row>
    <row r="898" spans="1:5" ht="12.75">
      <c r="A898" s="35" t="s">
        <v>55</v>
      </c>
      <c r="E898" s="39" t="s">
        <v>1004</v>
      </c>
    </row>
    <row r="899" spans="1:5" ht="25.5">
      <c r="A899" s="35" t="s">
        <v>56</v>
      </c>
      <c r="E899" s="40" t="s">
        <v>1202</v>
      </c>
    </row>
    <row r="900" spans="1:5" ht="12.75">
      <c r="A900" t="s">
        <v>58</v>
      </c>
      <c r="E900" s="39" t="s">
        <v>5</v>
      </c>
    </row>
    <row r="901" spans="1:16" ht="25.5">
      <c r="A901" t="s">
        <v>49</v>
      </c>
      <c s="34" t="s">
        <v>1203</v>
      </c>
      <c s="34" t="s">
        <v>909</v>
      </c>
      <c s="35" t="s">
        <v>104</v>
      </c>
      <c s="6" t="s">
        <v>910</v>
      </c>
      <c s="36" t="s">
        <v>110</v>
      </c>
      <c s="37">
        <v>25</v>
      </c>
      <c s="36">
        <v>0</v>
      </c>
      <c s="36">
        <f>ROUND(G901*H901,6)</f>
      </c>
      <c r="L901" s="38">
        <v>0</v>
      </c>
      <c s="32">
        <f>ROUND(ROUND(L901,2)*ROUND(G901,3),2)</f>
      </c>
      <c s="36" t="s">
        <v>54</v>
      </c>
      <c>
        <f>(M901*21)/100</f>
      </c>
      <c t="s">
        <v>27</v>
      </c>
    </row>
    <row r="902" spans="1:5" ht="12.75">
      <c r="A902" s="35" t="s">
        <v>55</v>
      </c>
      <c r="E902" s="39" t="s">
        <v>896</v>
      </c>
    </row>
    <row r="903" spans="1:5" ht="51">
      <c r="A903" s="35" t="s">
        <v>56</v>
      </c>
      <c r="E903" s="40" t="s">
        <v>1204</v>
      </c>
    </row>
    <row r="904" spans="1:5" ht="12.75">
      <c r="A904" t="s">
        <v>58</v>
      </c>
      <c r="E904" s="39" t="s">
        <v>5</v>
      </c>
    </row>
    <row r="905" spans="1:16" ht="12.75">
      <c r="A905" t="s">
        <v>49</v>
      </c>
      <c s="34" t="s">
        <v>1205</v>
      </c>
      <c s="34" t="s">
        <v>912</v>
      </c>
      <c s="35" t="s">
        <v>104</v>
      </c>
      <c s="6" t="s">
        <v>913</v>
      </c>
      <c s="36" t="s">
        <v>110</v>
      </c>
      <c s="37">
        <v>25</v>
      </c>
      <c s="36">
        <v>0</v>
      </c>
      <c s="36">
        <f>ROUND(G905*H905,6)</f>
      </c>
      <c r="L905" s="38">
        <v>0</v>
      </c>
      <c s="32">
        <f>ROUND(ROUND(L905,2)*ROUND(G905,3),2)</f>
      </c>
      <c s="36" t="s">
        <v>54</v>
      </c>
      <c>
        <f>(M905*21)/100</f>
      </c>
      <c t="s">
        <v>27</v>
      </c>
    </row>
    <row r="906" spans="1:5" ht="12.75">
      <c r="A906" s="35" t="s">
        <v>55</v>
      </c>
      <c r="E906" s="39" t="s">
        <v>901</v>
      </c>
    </row>
    <row r="907" spans="1:5" ht="51">
      <c r="A907" s="35" t="s">
        <v>56</v>
      </c>
      <c r="E907" s="40" t="s">
        <v>1204</v>
      </c>
    </row>
    <row r="908" spans="1:5" ht="12.75">
      <c r="A908" t="s">
        <v>58</v>
      </c>
      <c r="E908" s="39" t="s">
        <v>5</v>
      </c>
    </row>
    <row r="909" spans="1:16" ht="12.75">
      <c r="A909" t="s">
        <v>49</v>
      </c>
      <c s="34" t="s">
        <v>1206</v>
      </c>
      <c s="34" t="s">
        <v>914</v>
      </c>
      <c s="35" t="s">
        <v>104</v>
      </c>
      <c s="6" t="s">
        <v>915</v>
      </c>
      <c s="36" t="s">
        <v>905</v>
      </c>
      <c s="37">
        <v>50</v>
      </c>
      <c s="36">
        <v>0</v>
      </c>
      <c s="36">
        <f>ROUND(G909*H909,6)</f>
      </c>
      <c r="L909" s="38">
        <v>0</v>
      </c>
      <c s="32">
        <f>ROUND(ROUND(L909,2)*ROUND(G909,3),2)</f>
      </c>
      <c s="36" t="s">
        <v>54</v>
      </c>
      <c>
        <f>(M909*21)/100</f>
      </c>
      <c t="s">
        <v>27</v>
      </c>
    </row>
    <row r="910" spans="1:5" ht="12.75">
      <c r="A910" s="35" t="s">
        <v>55</v>
      </c>
      <c r="E910" s="39" t="s">
        <v>1004</v>
      </c>
    </row>
    <row r="911" spans="1:5" ht="25.5">
      <c r="A911" s="35" t="s">
        <v>56</v>
      </c>
      <c r="E911" s="40" t="s">
        <v>1207</v>
      </c>
    </row>
    <row r="912" spans="1:5" ht="12.75">
      <c r="A912" t="s">
        <v>58</v>
      </c>
      <c r="E912" s="39" t="s">
        <v>5</v>
      </c>
    </row>
    <row r="913" spans="1:16" ht="12.75">
      <c r="A913" t="s">
        <v>49</v>
      </c>
      <c s="34" t="s">
        <v>1208</v>
      </c>
      <c s="34" t="s">
        <v>917</v>
      </c>
      <c s="35" t="s">
        <v>104</v>
      </c>
      <c s="6" t="s">
        <v>918</v>
      </c>
      <c s="36" t="s">
        <v>110</v>
      </c>
      <c s="37">
        <v>117</v>
      </c>
      <c s="36">
        <v>0</v>
      </c>
      <c s="36">
        <f>ROUND(G913*H913,6)</f>
      </c>
      <c r="L913" s="38">
        <v>0</v>
      </c>
      <c s="32">
        <f>ROUND(ROUND(L913,2)*ROUND(G913,3),2)</f>
      </c>
      <c s="36" t="s">
        <v>54</v>
      </c>
      <c>
        <f>(M913*21)/100</f>
      </c>
      <c t="s">
        <v>27</v>
      </c>
    </row>
    <row r="914" spans="1:5" ht="12.75">
      <c r="A914" s="35" t="s">
        <v>55</v>
      </c>
      <c r="E914" s="39" t="s">
        <v>919</v>
      </c>
    </row>
    <row r="915" spans="1:5" ht="25.5">
      <c r="A915" s="35" t="s">
        <v>56</v>
      </c>
      <c r="E915" s="40" t="s">
        <v>1209</v>
      </c>
    </row>
    <row r="916" spans="1:5" ht="12.75">
      <c r="A916" t="s">
        <v>58</v>
      </c>
      <c r="E916" s="39" t="s">
        <v>5</v>
      </c>
    </row>
    <row r="917" spans="1:16" ht="12.75">
      <c r="A917" t="s">
        <v>49</v>
      </c>
      <c s="34" t="s">
        <v>1210</v>
      </c>
      <c s="34" t="s">
        <v>921</v>
      </c>
      <c s="35" t="s">
        <v>104</v>
      </c>
      <c s="6" t="s">
        <v>922</v>
      </c>
      <c s="36" t="s">
        <v>110</v>
      </c>
      <c s="37">
        <v>117</v>
      </c>
      <c s="36">
        <v>0</v>
      </c>
      <c s="36">
        <f>ROUND(G917*H917,6)</f>
      </c>
      <c r="L917" s="38">
        <v>0</v>
      </c>
      <c s="32">
        <f>ROUND(ROUND(L917,2)*ROUND(G917,3),2)</f>
      </c>
      <c s="36" t="s">
        <v>54</v>
      </c>
      <c>
        <f>(M917*21)/100</f>
      </c>
      <c t="s">
        <v>27</v>
      </c>
    </row>
    <row r="918" spans="1:5" ht="12.75">
      <c r="A918" s="35" t="s">
        <v>55</v>
      </c>
      <c r="E918" s="39" t="s">
        <v>923</v>
      </c>
    </row>
    <row r="919" spans="1:5" ht="25.5">
      <c r="A919" s="35" t="s">
        <v>56</v>
      </c>
      <c r="E919" s="40" t="s">
        <v>1209</v>
      </c>
    </row>
    <row r="920" spans="1:5" ht="12.75">
      <c r="A920" t="s">
        <v>58</v>
      </c>
      <c r="E920" s="39" t="s">
        <v>5</v>
      </c>
    </row>
    <row r="921" spans="1:16" ht="12.75">
      <c r="A921" t="s">
        <v>49</v>
      </c>
      <c s="34" t="s">
        <v>1211</v>
      </c>
      <c s="34" t="s">
        <v>924</v>
      </c>
      <c s="35" t="s">
        <v>104</v>
      </c>
      <c s="6" t="s">
        <v>925</v>
      </c>
      <c s="36" t="s">
        <v>905</v>
      </c>
      <c s="37">
        <v>234</v>
      </c>
      <c s="36">
        <v>0</v>
      </c>
      <c s="36">
        <f>ROUND(G921*H921,6)</f>
      </c>
      <c r="L921" s="38">
        <v>0</v>
      </c>
      <c s="32">
        <f>ROUND(ROUND(L921,2)*ROUND(G921,3),2)</f>
      </c>
      <c s="36" t="s">
        <v>54</v>
      </c>
      <c>
        <f>(M921*21)/100</f>
      </c>
      <c t="s">
        <v>27</v>
      </c>
    </row>
    <row r="922" spans="1:5" ht="12.75">
      <c r="A922" s="35" t="s">
        <v>55</v>
      </c>
      <c r="E922" s="39" t="s">
        <v>1011</v>
      </c>
    </row>
    <row r="923" spans="1:5" ht="25.5">
      <c r="A923" s="35" t="s">
        <v>56</v>
      </c>
      <c r="E923" s="40" t="s">
        <v>1212</v>
      </c>
    </row>
    <row r="924" spans="1:5" ht="12.75">
      <c r="A924" t="s">
        <v>58</v>
      </c>
      <c r="E924" s="39" t="s">
        <v>5</v>
      </c>
    </row>
    <row r="925" spans="1:16" ht="12.75">
      <c r="A925" t="s">
        <v>49</v>
      </c>
      <c s="34" t="s">
        <v>1213</v>
      </c>
      <c s="34" t="s">
        <v>928</v>
      </c>
      <c s="35" t="s">
        <v>104</v>
      </c>
      <c s="6" t="s">
        <v>929</v>
      </c>
      <c s="36" t="s">
        <v>110</v>
      </c>
      <c s="37">
        <v>4</v>
      </c>
      <c s="36">
        <v>0</v>
      </c>
      <c s="36">
        <f>ROUND(G925*H925,6)</f>
      </c>
      <c r="L925" s="38">
        <v>0</v>
      </c>
      <c s="32">
        <f>ROUND(ROUND(L925,2)*ROUND(G925,3),2)</f>
      </c>
      <c s="36" t="s">
        <v>54</v>
      </c>
      <c>
        <f>(M925*21)/100</f>
      </c>
      <c t="s">
        <v>27</v>
      </c>
    </row>
    <row r="926" spans="1:5" ht="12.75">
      <c r="A926" s="35" t="s">
        <v>55</v>
      </c>
      <c r="E926" s="39" t="s">
        <v>930</v>
      </c>
    </row>
    <row r="927" spans="1:5" ht="25.5">
      <c r="A927" s="35" t="s">
        <v>56</v>
      </c>
      <c r="E927" s="40" t="s">
        <v>1214</v>
      </c>
    </row>
    <row r="928" spans="1:5" ht="12.75">
      <c r="A928" t="s">
        <v>58</v>
      </c>
      <c r="E928" s="39" t="s">
        <v>5</v>
      </c>
    </row>
    <row r="929" spans="1:16" ht="12.75">
      <c r="A929" t="s">
        <v>49</v>
      </c>
      <c s="34" t="s">
        <v>1215</v>
      </c>
      <c s="34" t="s">
        <v>932</v>
      </c>
      <c s="35" t="s">
        <v>104</v>
      </c>
      <c s="6" t="s">
        <v>933</v>
      </c>
      <c s="36" t="s">
        <v>110</v>
      </c>
      <c s="37">
        <v>4</v>
      </c>
      <c s="36">
        <v>0</v>
      </c>
      <c s="36">
        <f>ROUND(G929*H929,6)</f>
      </c>
      <c r="L929" s="38">
        <v>0</v>
      </c>
      <c s="32">
        <f>ROUND(ROUND(L929,2)*ROUND(G929,3),2)</f>
      </c>
      <c s="36" t="s">
        <v>54</v>
      </c>
      <c>
        <f>(M929*21)/100</f>
      </c>
      <c t="s">
        <v>27</v>
      </c>
    </row>
    <row r="930" spans="1:5" ht="12.75">
      <c r="A930" s="35" t="s">
        <v>55</v>
      </c>
      <c r="E930" s="39" t="s">
        <v>5</v>
      </c>
    </row>
    <row r="931" spans="1:5" ht="25.5">
      <c r="A931" s="35" t="s">
        <v>56</v>
      </c>
      <c r="E931" s="40" t="s">
        <v>1214</v>
      </c>
    </row>
    <row r="932" spans="1:5" ht="12.75">
      <c r="A932" t="s">
        <v>58</v>
      </c>
      <c r="E932" s="39" t="s">
        <v>5</v>
      </c>
    </row>
    <row r="933" spans="1:16" ht="12.75">
      <c r="A933" t="s">
        <v>49</v>
      </c>
      <c s="34" t="s">
        <v>1216</v>
      </c>
      <c s="34" t="s">
        <v>934</v>
      </c>
      <c s="35" t="s">
        <v>104</v>
      </c>
      <c s="6" t="s">
        <v>935</v>
      </c>
      <c s="36" t="s">
        <v>905</v>
      </c>
      <c s="37">
        <v>8</v>
      </c>
      <c s="36">
        <v>0</v>
      </c>
      <c s="36">
        <f>ROUND(G933*H933,6)</f>
      </c>
      <c r="L933" s="38">
        <v>0</v>
      </c>
      <c s="32">
        <f>ROUND(ROUND(L933,2)*ROUND(G933,3),2)</f>
      </c>
      <c s="36" t="s">
        <v>54</v>
      </c>
      <c>
        <f>(M933*21)/100</f>
      </c>
      <c t="s">
        <v>27</v>
      </c>
    </row>
    <row r="934" spans="1:5" ht="12.75">
      <c r="A934" s="35" t="s">
        <v>55</v>
      </c>
      <c r="E934" s="39" t="s">
        <v>1015</v>
      </c>
    </row>
    <row r="935" spans="1:5" ht="25.5">
      <c r="A935" s="35" t="s">
        <v>56</v>
      </c>
      <c r="E935" s="40" t="s">
        <v>1149</v>
      </c>
    </row>
    <row r="936" spans="1:5" ht="12.75">
      <c r="A936" t="s">
        <v>58</v>
      </c>
      <c r="E936" s="39" t="s">
        <v>5</v>
      </c>
    </row>
    <row r="937" spans="1:16" ht="12.75">
      <c r="A937" t="s">
        <v>49</v>
      </c>
      <c s="34" t="s">
        <v>1217</v>
      </c>
      <c s="34" t="s">
        <v>938</v>
      </c>
      <c s="35" t="s">
        <v>104</v>
      </c>
      <c s="6" t="s">
        <v>939</v>
      </c>
      <c s="36" t="s">
        <v>110</v>
      </c>
      <c s="37">
        <v>4</v>
      </c>
      <c s="36">
        <v>0</v>
      </c>
      <c s="36">
        <f>ROUND(G937*H937,6)</f>
      </c>
      <c r="L937" s="38">
        <v>0</v>
      </c>
      <c s="32">
        <f>ROUND(ROUND(L937,2)*ROUND(G937,3),2)</f>
      </c>
      <c s="36" t="s">
        <v>54</v>
      </c>
      <c>
        <f>(M937*21)/100</f>
      </c>
      <c t="s">
        <v>27</v>
      </c>
    </row>
    <row r="938" spans="1:5" ht="12.75">
      <c r="A938" s="35" t="s">
        <v>55</v>
      </c>
      <c r="E938" s="39" t="s">
        <v>896</v>
      </c>
    </row>
    <row r="939" spans="1:5" ht="25.5">
      <c r="A939" s="35" t="s">
        <v>56</v>
      </c>
      <c r="E939" s="40" t="s">
        <v>1218</v>
      </c>
    </row>
    <row r="940" spans="1:5" ht="12.75">
      <c r="A940" t="s">
        <v>58</v>
      </c>
      <c r="E940" s="39" t="s">
        <v>5</v>
      </c>
    </row>
    <row r="941" spans="1:16" ht="12.75">
      <c r="A941" t="s">
        <v>49</v>
      </c>
      <c s="34" t="s">
        <v>1219</v>
      </c>
      <c s="34" t="s">
        <v>941</v>
      </c>
      <c s="35" t="s">
        <v>104</v>
      </c>
      <c s="6" t="s">
        <v>942</v>
      </c>
      <c s="36" t="s">
        <v>110</v>
      </c>
      <c s="37">
        <v>4</v>
      </c>
      <c s="36">
        <v>0</v>
      </c>
      <c s="36">
        <f>ROUND(G941*H941,6)</f>
      </c>
      <c r="L941" s="38">
        <v>0</v>
      </c>
      <c s="32">
        <f>ROUND(ROUND(L941,2)*ROUND(G941,3),2)</f>
      </c>
      <c s="36" t="s">
        <v>54</v>
      </c>
      <c>
        <f>(M941*21)/100</f>
      </c>
      <c t="s">
        <v>27</v>
      </c>
    </row>
    <row r="942" spans="1:5" ht="12.75">
      <c r="A942" s="35" t="s">
        <v>55</v>
      </c>
      <c r="E942" s="39" t="s">
        <v>943</v>
      </c>
    </row>
    <row r="943" spans="1:5" ht="25.5">
      <c r="A943" s="35" t="s">
        <v>56</v>
      </c>
      <c r="E943" s="40" t="s">
        <v>1218</v>
      </c>
    </row>
    <row r="944" spans="1:5" ht="12.75">
      <c r="A944" t="s">
        <v>58</v>
      </c>
      <c r="E944" s="39" t="s">
        <v>5</v>
      </c>
    </row>
    <row r="945" spans="1:16" ht="12.75">
      <c r="A945" t="s">
        <v>49</v>
      </c>
      <c s="34" t="s">
        <v>1220</v>
      </c>
      <c s="34" t="s">
        <v>944</v>
      </c>
      <c s="35" t="s">
        <v>104</v>
      </c>
      <c s="6" t="s">
        <v>945</v>
      </c>
      <c s="36" t="s">
        <v>905</v>
      </c>
      <c s="37">
        <v>8</v>
      </c>
      <c s="36">
        <v>0</v>
      </c>
      <c s="36">
        <f>ROUND(G945*H945,6)</f>
      </c>
      <c r="L945" s="38">
        <v>0</v>
      </c>
      <c s="32">
        <f>ROUND(ROUND(L945,2)*ROUND(G945,3),2)</f>
      </c>
      <c s="36" t="s">
        <v>54</v>
      </c>
      <c>
        <f>(M945*21)/100</f>
      </c>
      <c t="s">
        <v>27</v>
      </c>
    </row>
    <row r="946" spans="1:5" ht="12.75">
      <c r="A946" s="35" t="s">
        <v>55</v>
      </c>
      <c r="E946" s="39" t="s">
        <v>1015</v>
      </c>
    </row>
    <row r="947" spans="1:5" ht="25.5">
      <c r="A947" s="35" t="s">
        <v>56</v>
      </c>
      <c r="E947" s="40" t="s">
        <v>1149</v>
      </c>
    </row>
    <row r="948" spans="1:5" ht="12.75">
      <c r="A948" t="s">
        <v>58</v>
      </c>
      <c r="E948" s="39" t="s">
        <v>5</v>
      </c>
    </row>
    <row r="949" spans="1:16" ht="25.5">
      <c r="A949" t="s">
        <v>49</v>
      </c>
      <c s="34" t="s">
        <v>1221</v>
      </c>
      <c s="34" t="s">
        <v>946</v>
      </c>
      <c s="35" t="s">
        <v>104</v>
      </c>
      <c s="6" t="s">
        <v>947</v>
      </c>
      <c s="36" t="s">
        <v>110</v>
      </c>
      <c s="37">
        <v>121</v>
      </c>
      <c s="36">
        <v>0</v>
      </c>
      <c s="36">
        <f>ROUND(G949*H949,6)</f>
      </c>
      <c r="L949" s="38">
        <v>0</v>
      </c>
      <c s="32">
        <f>ROUND(ROUND(L949,2)*ROUND(G949,3),2)</f>
      </c>
      <c s="36" t="s">
        <v>54</v>
      </c>
      <c>
        <f>(M949*21)/100</f>
      </c>
      <c t="s">
        <v>27</v>
      </c>
    </row>
    <row r="950" spans="1:5" ht="12.75">
      <c r="A950" s="35" t="s">
        <v>55</v>
      </c>
      <c r="E950" s="39" t="s">
        <v>948</v>
      </c>
    </row>
    <row r="951" spans="1:5" ht="25.5">
      <c r="A951" s="35" t="s">
        <v>56</v>
      </c>
      <c r="E951" s="40" t="s">
        <v>1222</v>
      </c>
    </row>
    <row r="952" spans="1:5" ht="12.75">
      <c r="A952" t="s">
        <v>58</v>
      </c>
      <c r="E952" s="39" t="s">
        <v>5</v>
      </c>
    </row>
    <row r="953" spans="1:16" ht="12.75">
      <c r="A953" t="s">
        <v>49</v>
      </c>
      <c s="34" t="s">
        <v>1223</v>
      </c>
      <c s="34" t="s">
        <v>950</v>
      </c>
      <c s="35" t="s">
        <v>104</v>
      </c>
      <c s="6" t="s">
        <v>951</v>
      </c>
      <c s="36" t="s">
        <v>110</v>
      </c>
      <c s="37">
        <v>121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54</v>
      </c>
      <c>
        <f>(M953*21)/100</f>
      </c>
      <c t="s">
        <v>27</v>
      </c>
    </row>
    <row r="954" spans="1:5" ht="12.75">
      <c r="A954" s="35" t="s">
        <v>55</v>
      </c>
      <c r="E954" s="39" t="s">
        <v>948</v>
      </c>
    </row>
    <row r="955" spans="1:5" ht="25.5">
      <c r="A955" s="35" t="s">
        <v>56</v>
      </c>
      <c r="E955" s="40" t="s">
        <v>1222</v>
      </c>
    </row>
    <row r="956" spans="1:5" ht="12.75">
      <c r="A956" t="s">
        <v>58</v>
      </c>
      <c r="E956" s="39" t="s">
        <v>5</v>
      </c>
    </row>
    <row r="957" spans="1:16" ht="12.75">
      <c r="A957" t="s">
        <v>49</v>
      </c>
      <c s="34" t="s">
        <v>1224</v>
      </c>
      <c s="34" t="s">
        <v>952</v>
      </c>
      <c s="35" t="s">
        <v>104</v>
      </c>
      <c s="6" t="s">
        <v>953</v>
      </c>
      <c s="36" t="s">
        <v>905</v>
      </c>
      <c s="37">
        <v>242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54</v>
      </c>
      <c>
        <f>(M957*21)/100</f>
      </c>
      <c t="s">
        <v>27</v>
      </c>
    </row>
    <row r="958" spans="1:5" ht="12.75">
      <c r="A958" s="35" t="s">
        <v>55</v>
      </c>
      <c r="E958" s="39" t="s">
        <v>1015</v>
      </c>
    </row>
    <row r="959" spans="1:5" ht="25.5">
      <c r="A959" s="35" t="s">
        <v>56</v>
      </c>
      <c r="E959" s="40" t="s">
        <v>1225</v>
      </c>
    </row>
    <row r="960" spans="1:5" ht="12.75">
      <c r="A960" t="s">
        <v>58</v>
      </c>
      <c r="E960" s="39" t="s">
        <v>5</v>
      </c>
    </row>
    <row r="961" spans="1:13" ht="12.75">
      <c r="A961" t="s">
        <v>46</v>
      </c>
      <c r="C961" s="31" t="s">
        <v>1226</v>
      </c>
      <c r="E961" s="33" t="s">
        <v>1227</v>
      </c>
      <c r="J961" s="32">
        <f>0</f>
      </c>
      <c s="32">
        <f>0</f>
      </c>
      <c s="32">
        <f>0+L962+L966+L970+L974+L978+L982+L986+L990+L994+L998+L1002+L1006+L1010+L1014+L1018+L1022+L1026+L1030+L1034</f>
      </c>
      <c s="32">
        <f>0+M962+M966+M970+M974+M978+M982+M986+M990+M994+M998+M1002+M1006+M1010+M1014+M1018+M1022+M1026+M1030+M1034</f>
      </c>
    </row>
    <row r="962" spans="1:16" ht="12.75">
      <c r="A962" t="s">
        <v>49</v>
      </c>
      <c s="34" t="s">
        <v>1228</v>
      </c>
      <c s="34" t="s">
        <v>889</v>
      </c>
      <c s="35" t="s">
        <v>107</v>
      </c>
      <c s="6" t="s">
        <v>890</v>
      </c>
      <c s="36" t="s">
        <v>110</v>
      </c>
      <c s="37">
        <v>8</v>
      </c>
      <c s="36">
        <v>0</v>
      </c>
      <c s="36">
        <f>ROUND(G962*H962,6)</f>
      </c>
      <c r="L962" s="38">
        <v>0</v>
      </c>
      <c s="32">
        <f>ROUND(ROUND(L962,2)*ROUND(G962,3),2)</f>
      </c>
      <c s="36" t="s">
        <v>54</v>
      </c>
      <c>
        <f>(M962*21)/100</f>
      </c>
      <c t="s">
        <v>27</v>
      </c>
    </row>
    <row r="963" spans="1:5" ht="12.75">
      <c r="A963" s="35" t="s">
        <v>55</v>
      </c>
      <c r="E963" s="39" t="s">
        <v>891</v>
      </c>
    </row>
    <row r="964" spans="1:5" ht="25.5">
      <c r="A964" s="35" t="s">
        <v>56</v>
      </c>
      <c r="E964" s="40" t="s">
        <v>1229</v>
      </c>
    </row>
    <row r="965" spans="1:5" ht="12.75">
      <c r="A965" t="s">
        <v>58</v>
      </c>
      <c r="E965" s="39" t="s">
        <v>5</v>
      </c>
    </row>
    <row r="966" spans="1:16" ht="25.5">
      <c r="A966" t="s">
        <v>49</v>
      </c>
      <c s="34" t="s">
        <v>1230</v>
      </c>
      <c s="34" t="s">
        <v>894</v>
      </c>
      <c s="35" t="s">
        <v>107</v>
      </c>
      <c s="6" t="s">
        <v>895</v>
      </c>
      <c s="36" t="s">
        <v>110</v>
      </c>
      <c s="37">
        <v>27</v>
      </c>
      <c s="36">
        <v>0</v>
      </c>
      <c s="36">
        <f>ROUND(G966*H966,6)</f>
      </c>
      <c r="L966" s="38">
        <v>0</v>
      </c>
      <c s="32">
        <f>ROUND(ROUND(L966,2)*ROUND(G966,3),2)</f>
      </c>
      <c s="36" t="s">
        <v>54</v>
      </c>
      <c>
        <f>(M966*21)/100</f>
      </c>
      <c t="s">
        <v>27</v>
      </c>
    </row>
    <row r="967" spans="1:5" ht="12.75">
      <c r="A967" s="35" t="s">
        <v>55</v>
      </c>
      <c r="E967" s="39" t="s">
        <v>896</v>
      </c>
    </row>
    <row r="968" spans="1:5" ht="76.5">
      <c r="A968" s="35" t="s">
        <v>56</v>
      </c>
      <c r="E968" s="40" t="s">
        <v>1231</v>
      </c>
    </row>
    <row r="969" spans="1:5" ht="12.75">
      <c r="A969" t="s">
        <v>58</v>
      </c>
      <c r="E969" s="39" t="s">
        <v>5</v>
      </c>
    </row>
    <row r="970" spans="1:16" ht="12.75">
      <c r="A970" t="s">
        <v>49</v>
      </c>
      <c s="34" t="s">
        <v>1232</v>
      </c>
      <c s="34" t="s">
        <v>899</v>
      </c>
      <c s="35" t="s">
        <v>107</v>
      </c>
      <c s="6" t="s">
        <v>900</v>
      </c>
      <c s="36" t="s">
        <v>110</v>
      </c>
      <c s="37">
        <v>27</v>
      </c>
      <c s="36">
        <v>0</v>
      </c>
      <c s="36">
        <f>ROUND(G970*H970,6)</f>
      </c>
      <c r="L970" s="38">
        <v>0</v>
      </c>
      <c s="32">
        <f>ROUND(ROUND(L970,2)*ROUND(G970,3),2)</f>
      </c>
      <c s="36" t="s">
        <v>54</v>
      </c>
      <c>
        <f>(M970*21)/100</f>
      </c>
      <c t="s">
        <v>27</v>
      </c>
    </row>
    <row r="971" spans="1:5" ht="12.75">
      <c r="A971" s="35" t="s">
        <v>55</v>
      </c>
      <c r="E971" s="39" t="s">
        <v>901</v>
      </c>
    </row>
    <row r="972" spans="1:5" ht="76.5">
      <c r="A972" s="35" t="s">
        <v>56</v>
      </c>
      <c r="E972" s="40" t="s">
        <v>1231</v>
      </c>
    </row>
    <row r="973" spans="1:5" ht="12.75">
      <c r="A973" t="s">
        <v>58</v>
      </c>
      <c r="E973" s="39" t="s">
        <v>5</v>
      </c>
    </row>
    <row r="974" spans="1:16" ht="12.75">
      <c r="A974" t="s">
        <v>49</v>
      </c>
      <c s="34" t="s">
        <v>1233</v>
      </c>
      <c s="34" t="s">
        <v>903</v>
      </c>
      <c s="35" t="s">
        <v>107</v>
      </c>
      <c s="6" t="s">
        <v>904</v>
      </c>
      <c s="36" t="s">
        <v>905</v>
      </c>
      <c s="37">
        <v>54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54</v>
      </c>
      <c>
        <f>(M974*21)/100</f>
      </c>
      <c t="s">
        <v>27</v>
      </c>
    </row>
    <row r="975" spans="1:5" ht="12.75">
      <c r="A975" s="35" t="s">
        <v>55</v>
      </c>
      <c r="E975" s="39" t="s">
        <v>1004</v>
      </c>
    </row>
    <row r="976" spans="1:5" ht="25.5">
      <c r="A976" s="35" t="s">
        <v>56</v>
      </c>
      <c r="E976" s="40" t="s">
        <v>1234</v>
      </c>
    </row>
    <row r="977" spans="1:5" ht="12.75">
      <c r="A977" t="s">
        <v>58</v>
      </c>
      <c r="E977" s="39" t="s">
        <v>5</v>
      </c>
    </row>
    <row r="978" spans="1:16" ht="25.5">
      <c r="A978" t="s">
        <v>49</v>
      </c>
      <c s="34" t="s">
        <v>1235</v>
      </c>
      <c s="34" t="s">
        <v>909</v>
      </c>
      <c s="35" t="s">
        <v>107</v>
      </c>
      <c s="6" t="s">
        <v>910</v>
      </c>
      <c s="36" t="s">
        <v>110</v>
      </c>
      <c s="37">
        <v>8</v>
      </c>
      <c s="36">
        <v>0</v>
      </c>
      <c s="36">
        <f>ROUND(G978*H978,6)</f>
      </c>
      <c r="L978" s="38">
        <v>0</v>
      </c>
      <c s="32">
        <f>ROUND(ROUND(L978,2)*ROUND(G978,3),2)</f>
      </c>
      <c s="36" t="s">
        <v>54</v>
      </c>
      <c>
        <f>(M978*21)/100</f>
      </c>
      <c t="s">
        <v>27</v>
      </c>
    </row>
    <row r="979" spans="1:5" ht="12.75">
      <c r="A979" s="35" t="s">
        <v>55</v>
      </c>
      <c r="E979" s="39" t="s">
        <v>896</v>
      </c>
    </row>
    <row r="980" spans="1:5" ht="51">
      <c r="A980" s="35" t="s">
        <v>56</v>
      </c>
      <c r="E980" s="40" t="s">
        <v>1236</v>
      </c>
    </row>
    <row r="981" spans="1:5" ht="12.75">
      <c r="A981" t="s">
        <v>58</v>
      </c>
      <c r="E981" s="39" t="s">
        <v>5</v>
      </c>
    </row>
    <row r="982" spans="1:16" ht="12.75">
      <c r="A982" t="s">
        <v>49</v>
      </c>
      <c s="34" t="s">
        <v>1237</v>
      </c>
      <c s="34" t="s">
        <v>912</v>
      </c>
      <c s="35" t="s">
        <v>107</v>
      </c>
      <c s="6" t="s">
        <v>913</v>
      </c>
      <c s="36" t="s">
        <v>110</v>
      </c>
      <c s="37">
        <v>25</v>
      </c>
      <c s="36">
        <v>0</v>
      </c>
      <c s="36">
        <f>ROUND(G982*H982,6)</f>
      </c>
      <c r="L982" s="38">
        <v>0</v>
      </c>
      <c s="32">
        <f>ROUND(ROUND(L982,2)*ROUND(G982,3),2)</f>
      </c>
      <c s="36" t="s">
        <v>54</v>
      </c>
      <c>
        <f>(M982*21)/100</f>
      </c>
      <c t="s">
        <v>27</v>
      </c>
    </row>
    <row r="983" spans="1:5" ht="12.75">
      <c r="A983" s="35" t="s">
        <v>55</v>
      </c>
      <c r="E983" s="39" t="s">
        <v>901</v>
      </c>
    </row>
    <row r="984" spans="1:5" ht="51">
      <c r="A984" s="35" t="s">
        <v>56</v>
      </c>
      <c r="E984" s="40" t="s">
        <v>1238</v>
      </c>
    </row>
    <row r="985" spans="1:5" ht="12.75">
      <c r="A985" t="s">
        <v>58</v>
      </c>
      <c r="E985" s="39" t="s">
        <v>5</v>
      </c>
    </row>
    <row r="986" spans="1:16" ht="12.75">
      <c r="A986" t="s">
        <v>49</v>
      </c>
      <c s="34" t="s">
        <v>1239</v>
      </c>
      <c s="34" t="s">
        <v>914</v>
      </c>
      <c s="35" t="s">
        <v>107</v>
      </c>
      <c s="6" t="s">
        <v>915</v>
      </c>
      <c s="36" t="s">
        <v>905</v>
      </c>
      <c s="37">
        <v>16</v>
      </c>
      <c s="36">
        <v>0</v>
      </c>
      <c s="36">
        <f>ROUND(G986*H986,6)</f>
      </c>
      <c r="L986" s="38">
        <v>0</v>
      </c>
      <c s="32">
        <f>ROUND(ROUND(L986,2)*ROUND(G986,3),2)</f>
      </c>
      <c s="36" t="s">
        <v>54</v>
      </c>
      <c>
        <f>(M986*21)/100</f>
      </c>
      <c t="s">
        <v>27</v>
      </c>
    </row>
    <row r="987" spans="1:5" ht="12.75">
      <c r="A987" s="35" t="s">
        <v>55</v>
      </c>
      <c r="E987" s="39" t="s">
        <v>1004</v>
      </c>
    </row>
    <row r="988" spans="1:5" ht="25.5">
      <c r="A988" s="35" t="s">
        <v>56</v>
      </c>
      <c r="E988" s="40" t="s">
        <v>1240</v>
      </c>
    </row>
    <row r="989" spans="1:5" ht="12.75">
      <c r="A989" t="s">
        <v>58</v>
      </c>
      <c r="E989" s="39" t="s">
        <v>5</v>
      </c>
    </row>
    <row r="990" spans="1:16" ht="12.75">
      <c r="A990" t="s">
        <v>49</v>
      </c>
      <c s="34" t="s">
        <v>1241</v>
      </c>
      <c s="34" t="s">
        <v>917</v>
      </c>
      <c s="35" t="s">
        <v>107</v>
      </c>
      <c s="6" t="s">
        <v>918</v>
      </c>
      <c s="36" t="s">
        <v>110</v>
      </c>
      <c s="37">
        <v>47</v>
      </c>
      <c s="36">
        <v>0</v>
      </c>
      <c s="36">
        <f>ROUND(G990*H990,6)</f>
      </c>
      <c r="L990" s="38">
        <v>0</v>
      </c>
      <c s="32">
        <f>ROUND(ROUND(L990,2)*ROUND(G990,3),2)</f>
      </c>
      <c s="36" t="s">
        <v>54</v>
      </c>
      <c>
        <f>(M990*21)/100</f>
      </c>
      <c t="s">
        <v>27</v>
      </c>
    </row>
    <row r="991" spans="1:5" ht="12.75">
      <c r="A991" s="35" t="s">
        <v>55</v>
      </c>
      <c r="E991" s="39" t="s">
        <v>919</v>
      </c>
    </row>
    <row r="992" spans="1:5" ht="25.5">
      <c r="A992" s="35" t="s">
        <v>56</v>
      </c>
      <c r="E992" s="40" t="s">
        <v>1242</v>
      </c>
    </row>
    <row r="993" spans="1:5" ht="12.75">
      <c r="A993" t="s">
        <v>58</v>
      </c>
      <c r="E993" s="39" t="s">
        <v>5</v>
      </c>
    </row>
    <row r="994" spans="1:16" ht="12.75">
      <c r="A994" t="s">
        <v>49</v>
      </c>
      <c s="34" t="s">
        <v>1243</v>
      </c>
      <c s="34" t="s">
        <v>921</v>
      </c>
      <c s="35" t="s">
        <v>107</v>
      </c>
      <c s="6" t="s">
        <v>922</v>
      </c>
      <c s="36" t="s">
        <v>110</v>
      </c>
      <c s="37">
        <v>47</v>
      </c>
      <c s="36">
        <v>0</v>
      </c>
      <c s="36">
        <f>ROUND(G994*H994,6)</f>
      </c>
      <c r="L994" s="38">
        <v>0</v>
      </c>
      <c s="32">
        <f>ROUND(ROUND(L994,2)*ROUND(G994,3),2)</f>
      </c>
      <c s="36" t="s">
        <v>54</v>
      </c>
      <c>
        <f>(M994*21)/100</f>
      </c>
      <c t="s">
        <v>27</v>
      </c>
    </row>
    <row r="995" spans="1:5" ht="12.75">
      <c r="A995" s="35" t="s">
        <v>55</v>
      </c>
      <c r="E995" s="39" t="s">
        <v>923</v>
      </c>
    </row>
    <row r="996" spans="1:5" ht="25.5">
      <c r="A996" s="35" t="s">
        <v>56</v>
      </c>
      <c r="E996" s="40" t="s">
        <v>1242</v>
      </c>
    </row>
    <row r="997" spans="1:5" ht="12.75">
      <c r="A997" t="s">
        <v>58</v>
      </c>
      <c r="E997" s="39" t="s">
        <v>5</v>
      </c>
    </row>
    <row r="998" spans="1:16" ht="12.75">
      <c r="A998" t="s">
        <v>49</v>
      </c>
      <c s="34" t="s">
        <v>1244</v>
      </c>
      <c s="34" t="s">
        <v>924</v>
      </c>
      <c s="35" t="s">
        <v>107</v>
      </c>
      <c s="6" t="s">
        <v>925</v>
      </c>
      <c s="36" t="s">
        <v>905</v>
      </c>
      <c s="37">
        <v>94</v>
      </c>
      <c s="36">
        <v>0</v>
      </c>
      <c s="36">
        <f>ROUND(G998*H998,6)</f>
      </c>
      <c r="L998" s="38">
        <v>0</v>
      </c>
      <c s="32">
        <f>ROUND(ROUND(L998,2)*ROUND(G998,3),2)</f>
      </c>
      <c s="36" t="s">
        <v>54</v>
      </c>
      <c>
        <f>(M998*21)/100</f>
      </c>
      <c t="s">
        <v>27</v>
      </c>
    </row>
    <row r="999" spans="1:5" ht="12.75">
      <c r="A999" s="35" t="s">
        <v>55</v>
      </c>
      <c r="E999" s="39" t="s">
        <v>1011</v>
      </c>
    </row>
    <row r="1000" spans="1:5" ht="25.5">
      <c r="A1000" s="35" t="s">
        <v>56</v>
      </c>
      <c r="E1000" s="40" t="s">
        <v>1245</v>
      </c>
    </row>
    <row r="1001" spans="1:5" ht="12.75">
      <c r="A1001" t="s">
        <v>58</v>
      </c>
      <c r="E1001" s="39" t="s">
        <v>5</v>
      </c>
    </row>
    <row r="1002" spans="1:16" ht="12.75">
      <c r="A1002" t="s">
        <v>49</v>
      </c>
      <c s="34" t="s">
        <v>1246</v>
      </c>
      <c s="34" t="s">
        <v>928</v>
      </c>
      <c s="35" t="s">
        <v>107</v>
      </c>
      <c s="6" t="s">
        <v>929</v>
      </c>
      <c s="36" t="s">
        <v>110</v>
      </c>
      <c s="37">
        <v>2</v>
      </c>
      <c s="36">
        <v>0</v>
      </c>
      <c s="36">
        <f>ROUND(G1002*H1002,6)</f>
      </c>
      <c r="L1002" s="38">
        <v>0</v>
      </c>
      <c s="32">
        <f>ROUND(ROUND(L1002,2)*ROUND(G1002,3),2)</f>
      </c>
      <c s="36" t="s">
        <v>54</v>
      </c>
      <c>
        <f>(M1002*21)/100</f>
      </c>
      <c t="s">
        <v>27</v>
      </c>
    </row>
    <row r="1003" spans="1:5" ht="12.75">
      <c r="A1003" s="35" t="s">
        <v>55</v>
      </c>
      <c r="E1003" s="39" t="s">
        <v>930</v>
      </c>
    </row>
    <row r="1004" spans="1:5" ht="25.5">
      <c r="A1004" s="35" t="s">
        <v>56</v>
      </c>
      <c r="E1004" s="40" t="s">
        <v>964</v>
      </c>
    </row>
    <row r="1005" spans="1:5" ht="12.75">
      <c r="A1005" t="s">
        <v>58</v>
      </c>
      <c r="E1005" s="39" t="s">
        <v>5</v>
      </c>
    </row>
    <row r="1006" spans="1:16" ht="12.75">
      <c r="A1006" t="s">
        <v>49</v>
      </c>
      <c s="34" t="s">
        <v>1247</v>
      </c>
      <c s="34" t="s">
        <v>932</v>
      </c>
      <c s="35" t="s">
        <v>107</v>
      </c>
      <c s="6" t="s">
        <v>933</v>
      </c>
      <c s="36" t="s">
        <v>110</v>
      </c>
      <c s="37">
        <v>2</v>
      </c>
      <c s="36">
        <v>0</v>
      </c>
      <c s="36">
        <f>ROUND(G1006*H1006,6)</f>
      </c>
      <c r="L1006" s="38">
        <v>0</v>
      </c>
      <c s="32">
        <f>ROUND(ROUND(L1006,2)*ROUND(G1006,3),2)</f>
      </c>
      <c s="36" t="s">
        <v>54</v>
      </c>
      <c>
        <f>(M1006*21)/100</f>
      </c>
      <c t="s">
        <v>27</v>
      </c>
    </row>
    <row r="1007" spans="1:5" ht="12.75">
      <c r="A1007" s="35" t="s">
        <v>55</v>
      </c>
      <c r="E1007" s="39" t="s">
        <v>5</v>
      </c>
    </row>
    <row r="1008" spans="1:5" ht="25.5">
      <c r="A1008" s="35" t="s">
        <v>56</v>
      </c>
      <c r="E1008" s="40" t="s">
        <v>964</v>
      </c>
    </row>
    <row r="1009" spans="1:5" ht="12.75">
      <c r="A1009" t="s">
        <v>58</v>
      </c>
      <c r="E1009" s="39" t="s">
        <v>5</v>
      </c>
    </row>
    <row r="1010" spans="1:16" ht="12.75">
      <c r="A1010" t="s">
        <v>49</v>
      </c>
      <c s="34" t="s">
        <v>1248</v>
      </c>
      <c s="34" t="s">
        <v>934</v>
      </c>
      <c s="35" t="s">
        <v>107</v>
      </c>
      <c s="6" t="s">
        <v>935</v>
      </c>
      <c s="36" t="s">
        <v>905</v>
      </c>
      <c s="37">
        <v>4</v>
      </c>
      <c s="36">
        <v>0</v>
      </c>
      <c s="36">
        <f>ROUND(G1010*H1010,6)</f>
      </c>
      <c r="L1010" s="38">
        <v>0</v>
      </c>
      <c s="32">
        <f>ROUND(ROUND(L1010,2)*ROUND(G1010,3),2)</f>
      </c>
      <c s="36" t="s">
        <v>54</v>
      </c>
      <c>
        <f>(M1010*21)/100</f>
      </c>
      <c t="s">
        <v>27</v>
      </c>
    </row>
    <row r="1011" spans="1:5" ht="12.75">
      <c r="A1011" s="35" t="s">
        <v>55</v>
      </c>
      <c r="E1011" s="39" t="s">
        <v>1015</v>
      </c>
    </row>
    <row r="1012" spans="1:5" ht="25.5">
      <c r="A1012" s="35" t="s">
        <v>56</v>
      </c>
      <c r="E1012" s="40" t="s">
        <v>1016</v>
      </c>
    </row>
    <row r="1013" spans="1:5" ht="12.75">
      <c r="A1013" t="s">
        <v>58</v>
      </c>
      <c r="E1013" s="39" t="s">
        <v>5</v>
      </c>
    </row>
    <row r="1014" spans="1:16" ht="12.75">
      <c r="A1014" t="s">
        <v>49</v>
      </c>
      <c s="34" t="s">
        <v>1249</v>
      </c>
      <c s="34" t="s">
        <v>938</v>
      </c>
      <c s="35" t="s">
        <v>107</v>
      </c>
      <c s="6" t="s">
        <v>939</v>
      </c>
      <c s="36" t="s">
        <v>110</v>
      </c>
      <c s="37">
        <v>2</v>
      </c>
      <c s="36">
        <v>0</v>
      </c>
      <c s="36">
        <f>ROUND(G1014*H1014,6)</f>
      </c>
      <c r="L1014" s="38">
        <v>0</v>
      </c>
      <c s="32">
        <f>ROUND(ROUND(L1014,2)*ROUND(G1014,3),2)</f>
      </c>
      <c s="36" t="s">
        <v>54</v>
      </c>
      <c>
        <f>(M1014*21)/100</f>
      </c>
      <c t="s">
        <v>27</v>
      </c>
    </row>
    <row r="1015" spans="1:5" ht="12.75">
      <c r="A1015" s="35" t="s">
        <v>55</v>
      </c>
      <c r="E1015" s="39" t="s">
        <v>896</v>
      </c>
    </row>
    <row r="1016" spans="1:5" ht="25.5">
      <c r="A1016" s="35" t="s">
        <v>56</v>
      </c>
      <c r="E1016" s="40" t="s">
        <v>965</v>
      </c>
    </row>
    <row r="1017" spans="1:5" ht="12.75">
      <c r="A1017" t="s">
        <v>58</v>
      </c>
      <c r="E1017" s="39" t="s">
        <v>5</v>
      </c>
    </row>
    <row r="1018" spans="1:16" ht="12.75">
      <c r="A1018" t="s">
        <v>49</v>
      </c>
      <c s="34" t="s">
        <v>1250</v>
      </c>
      <c s="34" t="s">
        <v>941</v>
      </c>
      <c s="35" t="s">
        <v>107</v>
      </c>
      <c s="6" t="s">
        <v>942</v>
      </c>
      <c s="36" t="s">
        <v>110</v>
      </c>
      <c s="37">
        <v>4</v>
      </c>
      <c s="36">
        <v>0</v>
      </c>
      <c s="36">
        <f>ROUND(G1018*H1018,6)</f>
      </c>
      <c r="L1018" s="38">
        <v>0</v>
      </c>
      <c s="32">
        <f>ROUND(ROUND(L1018,2)*ROUND(G1018,3),2)</f>
      </c>
      <c s="36" t="s">
        <v>54</v>
      </c>
      <c>
        <f>(M1018*21)/100</f>
      </c>
      <c t="s">
        <v>27</v>
      </c>
    </row>
    <row r="1019" spans="1:5" ht="12.75">
      <c r="A1019" s="35" t="s">
        <v>55</v>
      </c>
      <c r="E1019" s="39" t="s">
        <v>943</v>
      </c>
    </row>
    <row r="1020" spans="1:5" ht="25.5">
      <c r="A1020" s="35" t="s">
        <v>56</v>
      </c>
      <c r="E1020" s="40" t="s">
        <v>1251</v>
      </c>
    </row>
    <row r="1021" spans="1:5" ht="12.75">
      <c r="A1021" t="s">
        <v>58</v>
      </c>
      <c r="E1021" s="39" t="s">
        <v>5</v>
      </c>
    </row>
    <row r="1022" spans="1:16" ht="12.75">
      <c r="A1022" t="s">
        <v>49</v>
      </c>
      <c s="34" t="s">
        <v>1252</v>
      </c>
      <c s="34" t="s">
        <v>944</v>
      </c>
      <c s="35" t="s">
        <v>107</v>
      </c>
      <c s="6" t="s">
        <v>945</v>
      </c>
      <c s="36" t="s">
        <v>905</v>
      </c>
      <c s="37">
        <v>4</v>
      </c>
      <c s="36">
        <v>0</v>
      </c>
      <c s="36">
        <f>ROUND(G1022*H1022,6)</f>
      </c>
      <c r="L1022" s="38">
        <v>0</v>
      </c>
      <c s="32">
        <f>ROUND(ROUND(L1022,2)*ROUND(G1022,3),2)</f>
      </c>
      <c s="36" t="s">
        <v>54</v>
      </c>
      <c>
        <f>(M1022*21)/100</f>
      </c>
      <c t="s">
        <v>27</v>
      </c>
    </row>
    <row r="1023" spans="1:5" ht="12.75">
      <c r="A1023" s="35" t="s">
        <v>55</v>
      </c>
      <c r="E1023" s="39" t="s">
        <v>1015</v>
      </c>
    </row>
    <row r="1024" spans="1:5" ht="25.5">
      <c r="A1024" s="35" t="s">
        <v>56</v>
      </c>
      <c r="E1024" s="40" t="s">
        <v>1016</v>
      </c>
    </row>
    <row r="1025" spans="1:5" ht="12.75">
      <c r="A1025" t="s">
        <v>58</v>
      </c>
      <c r="E1025" s="39" t="s">
        <v>5</v>
      </c>
    </row>
    <row r="1026" spans="1:16" ht="25.5">
      <c r="A1026" t="s">
        <v>49</v>
      </c>
      <c s="34" t="s">
        <v>1253</v>
      </c>
      <c s="34" t="s">
        <v>946</v>
      </c>
      <c s="35" t="s">
        <v>107</v>
      </c>
      <c s="6" t="s">
        <v>947</v>
      </c>
      <c s="36" t="s">
        <v>110</v>
      </c>
      <c s="37">
        <v>49</v>
      </c>
      <c s="36">
        <v>0</v>
      </c>
      <c s="36">
        <f>ROUND(G1026*H1026,6)</f>
      </c>
      <c r="L1026" s="38">
        <v>0</v>
      </c>
      <c s="32">
        <f>ROUND(ROUND(L1026,2)*ROUND(G1026,3),2)</f>
      </c>
      <c s="36" t="s">
        <v>54</v>
      </c>
      <c>
        <f>(M1026*21)/100</f>
      </c>
      <c t="s">
        <v>27</v>
      </c>
    </row>
    <row r="1027" spans="1:5" ht="12.75">
      <c r="A1027" s="35" t="s">
        <v>55</v>
      </c>
      <c r="E1027" s="39" t="s">
        <v>948</v>
      </c>
    </row>
    <row r="1028" spans="1:5" ht="25.5">
      <c r="A1028" s="35" t="s">
        <v>56</v>
      </c>
      <c r="E1028" s="40" t="s">
        <v>1254</v>
      </c>
    </row>
    <row r="1029" spans="1:5" ht="12.75">
      <c r="A1029" t="s">
        <v>58</v>
      </c>
      <c r="E1029" s="39" t="s">
        <v>5</v>
      </c>
    </row>
    <row r="1030" spans="1:16" ht="12.75">
      <c r="A1030" t="s">
        <v>49</v>
      </c>
      <c s="34" t="s">
        <v>1255</v>
      </c>
      <c s="34" t="s">
        <v>950</v>
      </c>
      <c s="35" t="s">
        <v>107</v>
      </c>
      <c s="6" t="s">
        <v>951</v>
      </c>
      <c s="36" t="s">
        <v>110</v>
      </c>
      <c s="37">
        <v>49</v>
      </c>
      <c s="36">
        <v>0</v>
      </c>
      <c s="36">
        <f>ROUND(G1030*H1030,6)</f>
      </c>
      <c r="L1030" s="38">
        <v>0</v>
      </c>
      <c s="32">
        <f>ROUND(ROUND(L1030,2)*ROUND(G1030,3),2)</f>
      </c>
      <c s="36" t="s">
        <v>54</v>
      </c>
      <c>
        <f>(M1030*21)/100</f>
      </c>
      <c t="s">
        <v>27</v>
      </c>
    </row>
    <row r="1031" spans="1:5" ht="12.75">
      <c r="A1031" s="35" t="s">
        <v>55</v>
      </c>
      <c r="E1031" s="39" t="s">
        <v>948</v>
      </c>
    </row>
    <row r="1032" spans="1:5" ht="25.5">
      <c r="A1032" s="35" t="s">
        <v>56</v>
      </c>
      <c r="E1032" s="40" t="s">
        <v>1254</v>
      </c>
    </row>
    <row r="1033" spans="1:5" ht="12.75">
      <c r="A1033" t="s">
        <v>58</v>
      </c>
      <c r="E1033" s="39" t="s">
        <v>5</v>
      </c>
    </row>
    <row r="1034" spans="1:16" ht="12.75">
      <c r="A1034" t="s">
        <v>49</v>
      </c>
      <c s="34" t="s">
        <v>1256</v>
      </c>
      <c s="34" t="s">
        <v>952</v>
      </c>
      <c s="35" t="s">
        <v>107</v>
      </c>
      <c s="6" t="s">
        <v>953</v>
      </c>
      <c s="36" t="s">
        <v>905</v>
      </c>
      <c s="37">
        <v>98</v>
      </c>
      <c s="36">
        <v>0</v>
      </c>
      <c s="36">
        <f>ROUND(G1034*H1034,6)</f>
      </c>
      <c r="L1034" s="38">
        <v>0</v>
      </c>
      <c s="32">
        <f>ROUND(ROUND(L1034,2)*ROUND(G1034,3),2)</f>
      </c>
      <c s="36" t="s">
        <v>54</v>
      </c>
      <c>
        <f>(M1034*21)/100</f>
      </c>
      <c t="s">
        <v>27</v>
      </c>
    </row>
    <row r="1035" spans="1:5" ht="12.75">
      <c r="A1035" s="35" t="s">
        <v>55</v>
      </c>
      <c r="E1035" s="39" t="s">
        <v>1015</v>
      </c>
    </row>
    <row r="1036" spans="1:5" ht="25.5">
      <c r="A1036" s="35" t="s">
        <v>56</v>
      </c>
      <c r="E1036" s="40" t="s">
        <v>1257</v>
      </c>
    </row>
    <row r="1037" spans="1:5" ht="12.75">
      <c r="A1037" t="s">
        <v>58</v>
      </c>
      <c r="E10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COUNTIFS(L8:L194,"=0",A8:A194,"P")+COUNTIFS(L8:L194,"",A8:A194,"P")+SUM(Q8:Q194)</f>
      </c>
    </row>
    <row r="8" spans="1:13" ht="12.75">
      <c r="A8" t="s">
        <v>44</v>
      </c>
      <c r="C8" s="28" t="s">
        <v>1260</v>
      </c>
      <c r="E8" s="30" t="s">
        <v>1259</v>
      </c>
      <c r="J8" s="29">
        <f>0+J9+J18+J27+J64+J69+J86+J139+J176+J193</f>
      </c>
      <c s="29">
        <f>0+K9+K18+K27+K64+K69+K86+K139+K176+K193</f>
      </c>
      <c s="29">
        <f>0+L9+L18+L27+L64+L69+L86+L139+L176+L193</f>
      </c>
      <c s="29">
        <f>0+M9+M18+M27+M64+M69+M86+M139+M176+M193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1261</v>
      </c>
      <c s="35" t="s">
        <v>5</v>
      </c>
      <c s="6" t="s">
        <v>1262</v>
      </c>
      <c s="36" t="s">
        <v>78</v>
      </c>
      <c s="37">
        <v>0.245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1263</v>
      </c>
    </row>
    <row r="12" spans="1:5" ht="25.5">
      <c r="A12" s="35" t="s">
        <v>56</v>
      </c>
      <c r="E12" s="40" t="s">
        <v>1264</v>
      </c>
    </row>
    <row r="13" spans="1:5" ht="12.75">
      <c r="A13" t="s">
        <v>58</v>
      </c>
      <c r="E13" s="39" t="s">
        <v>284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1265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247</v>
      </c>
      <c r="E18" s="33" t="s">
        <v>1266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75</v>
      </c>
      <c s="35" t="s">
        <v>76</v>
      </c>
      <c s="6" t="s">
        <v>77</v>
      </c>
      <c s="36" t="s">
        <v>78</v>
      </c>
      <c s="37">
        <v>14568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1267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1268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100</v>
      </c>
      <c r="E27" s="33" t="s">
        <v>1269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49</v>
      </c>
      <c s="34" t="s">
        <v>70</v>
      </c>
      <c s="34" t="s">
        <v>1270</v>
      </c>
      <c s="35" t="s">
        <v>5</v>
      </c>
      <c s="6" t="s">
        <v>1271</v>
      </c>
      <c s="36" t="s">
        <v>53</v>
      </c>
      <c s="37">
        <v>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1272</v>
      </c>
    </row>
    <row r="31" spans="1:5" ht="12.75">
      <c r="A31" t="s">
        <v>58</v>
      </c>
      <c r="E31" s="39" t="s">
        <v>384</v>
      </c>
    </row>
    <row r="32" spans="1:16" ht="12.75">
      <c r="A32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37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63.75">
      <c r="A34" s="35" t="s">
        <v>56</v>
      </c>
      <c r="E34" s="40" t="s">
        <v>1273</v>
      </c>
    </row>
    <row r="35" spans="1:5" ht="12.75">
      <c r="A35" t="s">
        <v>58</v>
      </c>
      <c r="E35" s="39" t="s">
        <v>384</v>
      </c>
    </row>
    <row r="36" spans="1:16" ht="12.75">
      <c r="A36" t="s">
        <v>49</v>
      </c>
      <c s="34" t="s">
        <v>85</v>
      </c>
      <c s="34" t="s">
        <v>67</v>
      </c>
      <c s="35" t="s">
        <v>391</v>
      </c>
      <c s="6" t="s">
        <v>68</v>
      </c>
      <c s="36" t="s">
        <v>53</v>
      </c>
      <c s="37">
        <v>609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1274</v>
      </c>
    </row>
    <row r="38" spans="1:5" ht="25.5">
      <c r="A38" s="35" t="s">
        <v>56</v>
      </c>
      <c r="E38" s="40" t="s">
        <v>1275</v>
      </c>
    </row>
    <row r="39" spans="1:5" ht="12.75">
      <c r="A39" t="s">
        <v>58</v>
      </c>
      <c r="E39" s="39" t="s">
        <v>384</v>
      </c>
    </row>
    <row r="40" spans="1:16" ht="12.75">
      <c r="A40" t="s">
        <v>49</v>
      </c>
      <c s="34" t="s">
        <v>90</v>
      </c>
      <c s="34" t="s">
        <v>629</v>
      </c>
      <c s="35" t="s">
        <v>391</v>
      </c>
      <c s="6" t="s">
        <v>630</v>
      </c>
      <c s="36" t="s">
        <v>53</v>
      </c>
      <c s="37">
        <v>53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1276</v>
      </c>
    </row>
    <row r="42" spans="1:5" ht="38.25">
      <c r="A42" s="35" t="s">
        <v>56</v>
      </c>
      <c r="E42" s="40" t="s">
        <v>1277</v>
      </c>
    </row>
    <row r="43" spans="1:5" ht="12.75">
      <c r="A43" t="s">
        <v>58</v>
      </c>
      <c r="E43" s="39" t="s">
        <v>384</v>
      </c>
    </row>
    <row r="44" spans="1:16" ht="12.75">
      <c r="A44" t="s">
        <v>49</v>
      </c>
      <c s="34" t="s">
        <v>94</v>
      </c>
      <c s="34" t="s">
        <v>629</v>
      </c>
      <c s="35" t="s">
        <v>1278</v>
      </c>
      <c s="6" t="s">
        <v>630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1279</v>
      </c>
    </row>
    <row r="46" spans="1:5" ht="25.5">
      <c r="A46" s="35" t="s">
        <v>56</v>
      </c>
      <c r="E46" s="40" t="s">
        <v>1280</v>
      </c>
    </row>
    <row r="47" spans="1:5" ht="12.75">
      <c r="A47" t="s">
        <v>58</v>
      </c>
      <c r="E47" s="39" t="s">
        <v>384</v>
      </c>
    </row>
    <row r="48" spans="1:16" ht="12.75">
      <c r="A48" t="s">
        <v>49</v>
      </c>
      <c s="34" t="s">
        <v>100</v>
      </c>
      <c s="34" t="s">
        <v>1281</v>
      </c>
      <c s="35" t="s">
        <v>5</v>
      </c>
      <c s="6" t="s">
        <v>1282</v>
      </c>
      <c s="36" t="s">
        <v>97</v>
      </c>
      <c s="37">
        <v>11056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1283</v>
      </c>
    </row>
    <row r="51" spans="1:5" ht="12.75">
      <c r="A51" t="s">
        <v>58</v>
      </c>
      <c r="E51" s="39" t="s">
        <v>384</v>
      </c>
    </row>
    <row r="52" spans="1:16" ht="12.75">
      <c r="A52" t="s">
        <v>49</v>
      </c>
      <c s="34" t="s">
        <v>104</v>
      </c>
      <c s="34" t="s">
        <v>1284</v>
      </c>
      <c s="35" t="s">
        <v>5</v>
      </c>
      <c s="6" t="s">
        <v>1285</v>
      </c>
      <c s="36" t="s">
        <v>97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1286</v>
      </c>
    </row>
    <row r="55" spans="1:5" ht="12.75">
      <c r="A55" t="s">
        <v>58</v>
      </c>
      <c r="E55" s="39" t="s">
        <v>384</v>
      </c>
    </row>
    <row r="56" spans="1:16" ht="12.75">
      <c r="A56" t="s">
        <v>49</v>
      </c>
      <c s="34" t="s">
        <v>107</v>
      </c>
      <c s="34" t="s">
        <v>1287</v>
      </c>
      <c s="35" t="s">
        <v>5</v>
      </c>
      <c s="6" t="s">
        <v>1288</v>
      </c>
      <c s="36" t="s">
        <v>97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1286</v>
      </c>
    </row>
    <row r="59" spans="1:5" ht="12.75">
      <c r="A59" t="s">
        <v>58</v>
      </c>
      <c r="E59" s="39" t="s">
        <v>384</v>
      </c>
    </row>
    <row r="60" spans="1:16" ht="12.75">
      <c r="A60" t="s">
        <v>49</v>
      </c>
      <c s="34" t="s">
        <v>111</v>
      </c>
      <c s="34" t="s">
        <v>1289</v>
      </c>
      <c s="35" t="s">
        <v>5</v>
      </c>
      <c s="6" t="s">
        <v>1290</v>
      </c>
      <c s="36" t="s">
        <v>97</v>
      </c>
      <c s="37">
        <v>100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1291</v>
      </c>
    </row>
    <row r="62" spans="1:5" ht="25.5">
      <c r="A62" s="35" t="s">
        <v>56</v>
      </c>
      <c r="E62" s="40" t="s">
        <v>1286</v>
      </c>
    </row>
    <row r="63" spans="1:5" ht="12.75">
      <c r="A63" t="s">
        <v>58</v>
      </c>
      <c r="E63" s="39" t="s">
        <v>384</v>
      </c>
    </row>
    <row r="64" spans="1:13" ht="12.75">
      <c r="A64" t="s">
        <v>46</v>
      </c>
      <c r="C64" s="31" t="s">
        <v>136</v>
      </c>
      <c r="E64" s="33" t="s">
        <v>1292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1293</v>
      </c>
      <c s="35" t="s">
        <v>5</v>
      </c>
      <c s="6" t="s">
        <v>1294</v>
      </c>
      <c s="36" t="s">
        <v>97</v>
      </c>
      <c s="37">
        <v>2961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1295</v>
      </c>
    </row>
    <row r="67" spans="1:5" ht="25.5">
      <c r="A67" s="35" t="s">
        <v>56</v>
      </c>
      <c r="E67" s="40" t="s">
        <v>1296</v>
      </c>
    </row>
    <row r="68" spans="1:5" ht="12.75">
      <c r="A68" t="s">
        <v>58</v>
      </c>
      <c r="E68" s="39" t="s">
        <v>384</v>
      </c>
    </row>
    <row r="69" spans="1:13" ht="12.75">
      <c r="A69" t="s">
        <v>46</v>
      </c>
      <c r="C69" s="31" t="s">
        <v>211</v>
      </c>
      <c r="E69" s="33" t="s">
        <v>1297</v>
      </c>
      <c r="J69" s="32">
        <f>0</f>
      </c>
      <c s="32">
        <f>0</f>
      </c>
      <c s="32">
        <f>0+L70+L74+L78+L82</f>
      </c>
      <c s="32">
        <f>0+M70+M74+M78+M82</f>
      </c>
    </row>
    <row r="70" spans="1:16" ht="12.75">
      <c r="A70" t="s">
        <v>49</v>
      </c>
      <c s="34" t="s">
        <v>119</v>
      </c>
      <c s="34" t="s">
        <v>670</v>
      </c>
      <c s="35" t="s">
        <v>5</v>
      </c>
      <c s="6" t="s">
        <v>671</v>
      </c>
      <c s="36" t="s">
        <v>53</v>
      </c>
      <c s="37">
        <v>56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1298</v>
      </c>
    </row>
    <row r="73" spans="1:5" ht="12.75">
      <c r="A73" t="s">
        <v>58</v>
      </c>
      <c r="E73" s="39" t="s">
        <v>384</v>
      </c>
    </row>
    <row r="74" spans="1:16" ht="12.75">
      <c r="A74" t="s">
        <v>49</v>
      </c>
      <c s="34" t="s">
        <v>123</v>
      </c>
      <c s="34" t="s">
        <v>679</v>
      </c>
      <c s="35" t="s">
        <v>5</v>
      </c>
      <c s="6" t="s">
        <v>680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1299</v>
      </c>
    </row>
    <row r="77" spans="1:5" ht="12.75">
      <c r="A77" t="s">
        <v>58</v>
      </c>
      <c r="E77" s="39" t="s">
        <v>384</v>
      </c>
    </row>
    <row r="78" spans="1:16" ht="12.75">
      <c r="A78" t="s">
        <v>49</v>
      </c>
      <c s="34" t="s">
        <v>126</v>
      </c>
      <c s="34" t="s">
        <v>1300</v>
      </c>
      <c s="35" t="s">
        <v>5</v>
      </c>
      <c s="6" t="s">
        <v>1301</v>
      </c>
      <c s="36" t="s">
        <v>53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1302</v>
      </c>
    </row>
    <row r="81" spans="1:5" ht="12.75">
      <c r="A81" t="s">
        <v>58</v>
      </c>
      <c r="E81" s="39" t="s">
        <v>384</v>
      </c>
    </row>
    <row r="82" spans="1:16" ht="12.75">
      <c r="A82" t="s">
        <v>49</v>
      </c>
      <c s="34" t="s">
        <v>129</v>
      </c>
      <c s="34" t="s">
        <v>683</v>
      </c>
      <c s="35" t="s">
        <v>5</v>
      </c>
      <c s="6" t="s">
        <v>684</v>
      </c>
      <c s="36" t="s">
        <v>53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1303</v>
      </c>
    </row>
    <row r="85" spans="1:5" ht="12.75">
      <c r="A85" t="s">
        <v>58</v>
      </c>
      <c r="E85" s="39" t="s">
        <v>384</v>
      </c>
    </row>
    <row r="86" spans="1:13" ht="12.75">
      <c r="A86" t="s">
        <v>46</v>
      </c>
      <c r="C86" s="31" t="s">
        <v>502</v>
      </c>
      <c r="E86" s="33" t="s">
        <v>1304</v>
      </c>
      <c r="J86" s="32">
        <f>0</f>
      </c>
      <c s="32">
        <f>0</f>
      </c>
      <c s="32">
        <f>0+L87+L91+L95+L99+L103+L107+L111+L115+L119+L123+L127+L131+L135</f>
      </c>
      <c s="32">
        <f>0+M87+M91+M95+M99+M103+M107+M111+M115+M119+M123+M127+M131+M135</f>
      </c>
    </row>
    <row r="87" spans="1:16" ht="25.5">
      <c r="A87" t="s">
        <v>49</v>
      </c>
      <c s="34" t="s">
        <v>133</v>
      </c>
      <c s="34" t="s">
        <v>1305</v>
      </c>
      <c s="35" t="s">
        <v>5</v>
      </c>
      <c s="6" t="s">
        <v>1306</v>
      </c>
      <c s="36" t="s">
        <v>53</v>
      </c>
      <c s="37">
        <v>2495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1307</v>
      </c>
    </row>
    <row r="89" spans="1:5" ht="25.5">
      <c r="A89" s="35" t="s">
        <v>56</v>
      </c>
      <c r="E89" s="40" t="s">
        <v>1308</v>
      </c>
    </row>
    <row r="90" spans="1:5" ht="12.75">
      <c r="A90" t="s">
        <v>58</v>
      </c>
      <c r="E90" s="39" t="s">
        <v>384</v>
      </c>
    </row>
    <row r="91" spans="1:16" ht="25.5">
      <c r="A91" t="s">
        <v>49</v>
      </c>
      <c s="34" t="s">
        <v>136</v>
      </c>
      <c s="34" t="s">
        <v>1309</v>
      </c>
      <c s="35" t="s">
        <v>5</v>
      </c>
      <c s="6" t="s">
        <v>1310</v>
      </c>
      <c s="36" t="s">
        <v>53</v>
      </c>
      <c s="37">
        <v>912.6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1307</v>
      </c>
    </row>
    <row r="93" spans="1:5" ht="25.5">
      <c r="A93" s="35" t="s">
        <v>56</v>
      </c>
      <c r="E93" s="40" t="s">
        <v>1311</v>
      </c>
    </row>
    <row r="94" spans="1:5" ht="12.75">
      <c r="A94" t="s">
        <v>58</v>
      </c>
      <c r="E94" s="39" t="s">
        <v>384</v>
      </c>
    </row>
    <row r="95" spans="1:16" ht="25.5">
      <c r="A95" t="s">
        <v>49</v>
      </c>
      <c s="34" t="s">
        <v>140</v>
      </c>
      <c s="34" t="s">
        <v>693</v>
      </c>
      <c s="35" t="s">
        <v>5</v>
      </c>
      <c s="6" t="s">
        <v>694</v>
      </c>
      <c s="36" t="s">
        <v>53</v>
      </c>
      <c s="37">
        <v>3042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38.25">
      <c r="A97" s="35" t="s">
        <v>56</v>
      </c>
      <c r="E97" s="40" t="s">
        <v>1312</v>
      </c>
    </row>
    <row r="98" spans="1:5" ht="12.75">
      <c r="A98" t="s">
        <v>58</v>
      </c>
      <c r="E98" s="39" t="s">
        <v>384</v>
      </c>
    </row>
    <row r="99" spans="1:16" ht="25.5">
      <c r="A99" t="s">
        <v>49</v>
      </c>
      <c s="34" t="s">
        <v>144</v>
      </c>
      <c s="34" t="s">
        <v>1313</v>
      </c>
      <c s="35" t="s">
        <v>5</v>
      </c>
      <c s="6" t="s">
        <v>1314</v>
      </c>
      <c s="36" t="s">
        <v>53</v>
      </c>
      <c s="37">
        <v>458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1315</v>
      </c>
    </row>
    <row r="101" spans="1:5" ht="25.5">
      <c r="A101" s="35" t="s">
        <v>56</v>
      </c>
      <c r="E101" s="40" t="s">
        <v>1316</v>
      </c>
    </row>
    <row r="102" spans="1:5" ht="12.75">
      <c r="A102" t="s">
        <v>58</v>
      </c>
      <c r="E102" s="39" t="s">
        <v>384</v>
      </c>
    </row>
    <row r="103" spans="1:16" ht="25.5">
      <c r="A103" t="s">
        <v>49</v>
      </c>
      <c s="34" t="s">
        <v>148</v>
      </c>
      <c s="34" t="s">
        <v>696</v>
      </c>
      <c s="35" t="s">
        <v>5</v>
      </c>
      <c s="6" t="s">
        <v>697</v>
      </c>
      <c s="36" t="s">
        <v>97</v>
      </c>
      <c s="37">
        <v>9658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1317</v>
      </c>
    </row>
    <row r="105" spans="1:5" ht="25.5">
      <c r="A105" s="35" t="s">
        <v>56</v>
      </c>
      <c r="E105" s="40" t="s">
        <v>1318</v>
      </c>
    </row>
    <row r="106" spans="1:5" ht="12.75">
      <c r="A106" t="s">
        <v>58</v>
      </c>
      <c r="E106" s="39" t="s">
        <v>384</v>
      </c>
    </row>
    <row r="107" spans="1:16" ht="25.5">
      <c r="A107" t="s">
        <v>49</v>
      </c>
      <c s="34" t="s">
        <v>152</v>
      </c>
      <c s="34" t="s">
        <v>1319</v>
      </c>
      <c s="35" t="s">
        <v>5</v>
      </c>
      <c s="6" t="s">
        <v>697</v>
      </c>
      <c s="36" t="s">
        <v>97</v>
      </c>
      <c s="37">
        <v>9658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1317</v>
      </c>
    </row>
    <row r="109" spans="1:5" ht="25.5">
      <c r="A109" s="35" t="s">
        <v>56</v>
      </c>
      <c r="E109" s="40" t="s">
        <v>1318</v>
      </c>
    </row>
    <row r="110" spans="1:5" ht="12.75">
      <c r="A110" t="s">
        <v>58</v>
      </c>
      <c r="E110" s="39" t="s">
        <v>384</v>
      </c>
    </row>
    <row r="111" spans="1:16" ht="12.75">
      <c r="A111" t="s">
        <v>49</v>
      </c>
      <c s="34" t="s">
        <v>156</v>
      </c>
      <c s="34" t="s">
        <v>1320</v>
      </c>
      <c s="35" t="s">
        <v>5</v>
      </c>
      <c s="6" t="s">
        <v>1321</v>
      </c>
      <c s="36" t="s">
        <v>97</v>
      </c>
      <c s="37">
        <v>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1322</v>
      </c>
    </row>
    <row r="113" spans="1:5" ht="25.5">
      <c r="A113" s="35" t="s">
        <v>56</v>
      </c>
      <c r="E113" s="40" t="s">
        <v>1323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159</v>
      </c>
      <c s="34" t="s">
        <v>720</v>
      </c>
      <c s="35" t="s">
        <v>5</v>
      </c>
      <c s="6" t="s">
        <v>721</v>
      </c>
      <c s="36" t="s">
        <v>97</v>
      </c>
      <c s="37">
        <v>7.75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1322</v>
      </c>
    </row>
    <row r="117" spans="1:5" ht="25.5">
      <c r="A117" s="35" t="s">
        <v>56</v>
      </c>
      <c r="E117" s="40" t="s">
        <v>1324</v>
      </c>
    </row>
    <row r="118" spans="1:5" ht="12.75">
      <c r="A118" t="s">
        <v>58</v>
      </c>
      <c r="E118" s="39" t="s">
        <v>284</v>
      </c>
    </row>
    <row r="119" spans="1:16" ht="12.75">
      <c r="A119" t="s">
        <v>49</v>
      </c>
      <c s="34" t="s">
        <v>163</v>
      </c>
      <c s="34" t="s">
        <v>1325</v>
      </c>
      <c s="35" t="s">
        <v>5</v>
      </c>
      <c s="6" t="s">
        <v>1326</v>
      </c>
      <c s="36" t="s">
        <v>97</v>
      </c>
      <c s="37">
        <v>7.75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1322</v>
      </c>
    </row>
    <row r="121" spans="1:5" ht="25.5">
      <c r="A121" s="35" t="s">
        <v>56</v>
      </c>
      <c r="E121" s="40" t="s">
        <v>1324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167</v>
      </c>
      <c s="34" t="s">
        <v>726</v>
      </c>
      <c s="35" t="s">
        <v>5</v>
      </c>
      <c s="6" t="s">
        <v>727</v>
      </c>
      <c s="36" t="s">
        <v>53</v>
      </c>
      <c s="37">
        <v>0.388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1322</v>
      </c>
    </row>
    <row r="125" spans="1:5" ht="25.5">
      <c r="A125" s="35" t="s">
        <v>56</v>
      </c>
      <c r="E125" s="40" t="s">
        <v>1327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171</v>
      </c>
      <c s="34" t="s">
        <v>864</v>
      </c>
      <c s="35" t="s">
        <v>5</v>
      </c>
      <c s="6" t="s">
        <v>865</v>
      </c>
      <c s="36" t="s">
        <v>53</v>
      </c>
      <c s="37">
        <v>0.388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1322</v>
      </c>
    </row>
    <row r="129" spans="1:5" ht="25.5">
      <c r="A129" s="35" t="s">
        <v>56</v>
      </c>
      <c r="E129" s="40" t="s">
        <v>1327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175</v>
      </c>
      <c s="34" t="s">
        <v>1328</v>
      </c>
      <c s="35" t="s">
        <v>5</v>
      </c>
      <c s="6" t="s">
        <v>1329</v>
      </c>
      <c s="36" t="s">
        <v>97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1322</v>
      </c>
    </row>
    <row r="133" spans="1:5" ht="25.5">
      <c r="A133" s="35" t="s">
        <v>56</v>
      </c>
      <c r="E133" s="40" t="s">
        <v>1323</v>
      </c>
    </row>
    <row r="134" spans="1:5" ht="12.75">
      <c r="A134" t="s">
        <v>58</v>
      </c>
      <c r="E134" s="39" t="s">
        <v>284</v>
      </c>
    </row>
    <row r="135" spans="1:16" ht="12.75">
      <c r="A135" t="s">
        <v>49</v>
      </c>
      <c s="34" t="s">
        <v>179</v>
      </c>
      <c s="34" t="s">
        <v>1330</v>
      </c>
      <c s="35" t="s">
        <v>5</v>
      </c>
      <c s="6" t="s">
        <v>1331</v>
      </c>
      <c s="36" t="s">
        <v>88</v>
      </c>
      <c s="37">
        <v>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1322</v>
      </c>
    </row>
    <row r="137" spans="1:5" ht="25.5">
      <c r="A137" s="35" t="s">
        <v>56</v>
      </c>
      <c r="E137" s="40" t="s">
        <v>1332</v>
      </c>
    </row>
    <row r="138" spans="1:5" ht="12.75">
      <c r="A138" t="s">
        <v>58</v>
      </c>
      <c r="E138" s="39" t="s">
        <v>284</v>
      </c>
    </row>
    <row r="139" spans="1:13" ht="12.75">
      <c r="A139" t="s">
        <v>46</v>
      </c>
      <c r="C139" s="31" t="s">
        <v>991</v>
      </c>
      <c r="E139" s="33" t="s">
        <v>1333</v>
      </c>
      <c r="J139" s="32">
        <f>0</f>
      </c>
      <c s="32">
        <f>0</f>
      </c>
      <c s="32">
        <f>0+L140+L144+L148+L152+L156+L160+L164+L168+L172</f>
      </c>
      <c s="32">
        <f>0+M140+M144+M148+M152+M156+M160+M164+M168+M172</f>
      </c>
    </row>
    <row r="140" spans="1:16" ht="12.75">
      <c r="A140" t="s">
        <v>49</v>
      </c>
      <c s="34" t="s">
        <v>183</v>
      </c>
      <c s="34" t="s">
        <v>742</v>
      </c>
      <c s="35" t="s">
        <v>5</v>
      </c>
      <c s="6" t="s">
        <v>743</v>
      </c>
      <c s="36" t="s">
        <v>88</v>
      </c>
      <c s="37">
        <v>101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1334</v>
      </c>
    </row>
    <row r="143" spans="1:5" ht="12.75">
      <c r="A143" t="s">
        <v>58</v>
      </c>
      <c r="E143" s="39" t="s">
        <v>384</v>
      </c>
    </row>
    <row r="144" spans="1:16" ht="12.75">
      <c r="A144" t="s">
        <v>49</v>
      </c>
      <c s="34" t="s">
        <v>186</v>
      </c>
      <c s="34" t="s">
        <v>1335</v>
      </c>
      <c s="35" t="s">
        <v>5</v>
      </c>
      <c s="6" t="s">
        <v>1336</v>
      </c>
      <c s="36" t="s">
        <v>88</v>
      </c>
      <c s="37">
        <v>1073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1337</v>
      </c>
    </row>
    <row r="146" spans="1:5" ht="25.5">
      <c r="A146" s="35" t="s">
        <v>56</v>
      </c>
      <c r="E146" s="40" t="s">
        <v>1338</v>
      </c>
    </row>
    <row r="147" spans="1:5" ht="12.75">
      <c r="A147" t="s">
        <v>58</v>
      </c>
      <c r="E147" s="39" t="s">
        <v>384</v>
      </c>
    </row>
    <row r="148" spans="1:16" ht="12.75">
      <c r="A148" t="s">
        <v>49</v>
      </c>
      <c s="34" t="s">
        <v>189</v>
      </c>
      <c s="34" t="s">
        <v>1339</v>
      </c>
      <c s="35" t="s">
        <v>5</v>
      </c>
      <c s="6" t="s">
        <v>1340</v>
      </c>
      <c s="36" t="s">
        <v>88</v>
      </c>
      <c s="37">
        <v>178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1341</v>
      </c>
    </row>
    <row r="150" spans="1:5" ht="25.5">
      <c r="A150" s="35" t="s">
        <v>56</v>
      </c>
      <c r="E150" s="40" t="s">
        <v>1342</v>
      </c>
    </row>
    <row r="151" spans="1:5" ht="12.75">
      <c r="A151" t="s">
        <v>58</v>
      </c>
      <c r="E151" s="39" t="s">
        <v>384</v>
      </c>
    </row>
    <row r="152" spans="1:16" ht="12.75">
      <c r="A152" t="s">
        <v>49</v>
      </c>
      <c s="34" t="s">
        <v>192</v>
      </c>
      <c s="34" t="s">
        <v>748</v>
      </c>
      <c s="35" t="s">
        <v>5</v>
      </c>
      <c s="6" t="s">
        <v>749</v>
      </c>
      <c s="36" t="s">
        <v>88</v>
      </c>
      <c s="37">
        <v>150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1343</v>
      </c>
    </row>
    <row r="154" spans="1:5" ht="38.25">
      <c r="A154" s="35" t="s">
        <v>56</v>
      </c>
      <c r="E154" s="40" t="s">
        <v>1344</v>
      </c>
    </row>
    <row r="155" spans="1:5" ht="12.75">
      <c r="A155" t="s">
        <v>58</v>
      </c>
      <c r="E155" s="39" t="s">
        <v>384</v>
      </c>
    </row>
    <row r="156" spans="1:16" ht="12.75">
      <c r="A156" t="s">
        <v>49</v>
      </c>
      <c s="34" t="s">
        <v>195</v>
      </c>
      <c s="34" t="s">
        <v>1345</v>
      </c>
      <c s="35" t="s">
        <v>5</v>
      </c>
      <c s="6" t="s">
        <v>1346</v>
      </c>
      <c s="36" t="s">
        <v>110</v>
      </c>
      <c s="37">
        <v>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1347</v>
      </c>
    </row>
    <row r="158" spans="1:5" ht="25.5">
      <c r="A158" s="35" t="s">
        <v>56</v>
      </c>
      <c r="E158" s="40" t="s">
        <v>1348</v>
      </c>
    </row>
    <row r="159" spans="1:5" ht="12.75">
      <c r="A159" t="s">
        <v>58</v>
      </c>
      <c r="E159" s="39" t="s">
        <v>384</v>
      </c>
    </row>
    <row r="160" spans="1:16" ht="12.75">
      <c r="A160" t="s">
        <v>49</v>
      </c>
      <c s="34" t="s">
        <v>200</v>
      </c>
      <c s="34" t="s">
        <v>1349</v>
      </c>
      <c s="35" t="s">
        <v>5</v>
      </c>
      <c s="6" t="s">
        <v>1350</v>
      </c>
      <c s="36" t="s">
        <v>110</v>
      </c>
      <c s="37">
        <v>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25.5">
      <c r="A161" s="35" t="s">
        <v>55</v>
      </c>
      <c r="E161" s="39" t="s">
        <v>1351</v>
      </c>
    </row>
    <row r="162" spans="1:5" ht="25.5">
      <c r="A162" s="35" t="s">
        <v>56</v>
      </c>
      <c r="E162" s="40" t="s">
        <v>1352</v>
      </c>
    </row>
    <row r="163" spans="1:5" ht="12.75">
      <c r="A163" t="s">
        <v>58</v>
      </c>
      <c r="E163" s="39" t="s">
        <v>384</v>
      </c>
    </row>
    <row r="164" spans="1:16" ht="12.75">
      <c r="A164" t="s">
        <v>49</v>
      </c>
      <c s="34" t="s">
        <v>204</v>
      </c>
      <c s="34" t="s">
        <v>1353</v>
      </c>
      <c s="35" t="s">
        <v>5</v>
      </c>
      <c s="6" t="s">
        <v>1354</v>
      </c>
      <c s="36" t="s">
        <v>110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1355</v>
      </c>
    </row>
    <row r="167" spans="1:5" ht="12.75">
      <c r="A167" t="s">
        <v>58</v>
      </c>
      <c r="E167" s="39" t="s">
        <v>384</v>
      </c>
    </row>
    <row r="168" spans="1:16" ht="12.75">
      <c r="A168" t="s">
        <v>49</v>
      </c>
      <c s="34" t="s">
        <v>207</v>
      </c>
      <c s="34" t="s">
        <v>481</v>
      </c>
      <c s="35" t="s">
        <v>5</v>
      </c>
      <c s="6" t="s">
        <v>482</v>
      </c>
      <c s="36" t="s">
        <v>53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1356</v>
      </c>
    </row>
    <row r="170" spans="1:5" ht="25.5">
      <c r="A170" s="35" t="s">
        <v>56</v>
      </c>
      <c r="E170" s="40" t="s">
        <v>1357</v>
      </c>
    </row>
    <row r="171" spans="1:5" ht="369.75">
      <c r="A171" t="s">
        <v>58</v>
      </c>
      <c r="E171" s="39" t="s">
        <v>1358</v>
      </c>
    </row>
    <row r="172" spans="1:16" ht="12.75">
      <c r="A172" t="s">
        <v>49</v>
      </c>
      <c s="34" t="s">
        <v>211</v>
      </c>
      <c s="34" t="s">
        <v>1359</v>
      </c>
      <c s="35" t="s">
        <v>5</v>
      </c>
      <c s="6" t="s">
        <v>1360</v>
      </c>
      <c s="36" t="s">
        <v>53</v>
      </c>
      <c s="37">
        <v>35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1361</v>
      </c>
    </row>
    <row r="174" spans="1:5" ht="25.5">
      <c r="A174" s="35" t="s">
        <v>56</v>
      </c>
      <c r="E174" s="40" t="s">
        <v>1362</v>
      </c>
    </row>
    <row r="175" spans="1:5" ht="369.75">
      <c r="A175" t="s">
        <v>58</v>
      </c>
      <c r="E175" s="39" t="s">
        <v>1358</v>
      </c>
    </row>
    <row r="176" spans="1:13" ht="12.75">
      <c r="A176" t="s">
        <v>46</v>
      </c>
      <c r="C176" s="31" t="s">
        <v>94</v>
      </c>
      <c r="E176" s="33" t="s">
        <v>1363</v>
      </c>
      <c r="J176" s="32">
        <f>0</f>
      </c>
      <c s="32">
        <f>0</f>
      </c>
      <c s="32">
        <f>0+L177+L181+L185+L189</f>
      </c>
      <c s="32">
        <f>0+M177+M181+M185+M189</f>
      </c>
    </row>
    <row r="177" spans="1:16" ht="12.75">
      <c r="A177" t="s">
        <v>49</v>
      </c>
      <c s="34" t="s">
        <v>215</v>
      </c>
      <c s="34" t="s">
        <v>1364</v>
      </c>
      <c s="35" t="s">
        <v>5</v>
      </c>
      <c s="6" t="s">
        <v>1365</v>
      </c>
      <c s="36" t="s">
        <v>88</v>
      </c>
      <c s="37">
        <v>14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1322</v>
      </c>
    </row>
    <row r="179" spans="1:5" ht="25.5">
      <c r="A179" s="35" t="s">
        <v>56</v>
      </c>
      <c r="E179" s="40" t="s">
        <v>1366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219</v>
      </c>
      <c s="34" t="s">
        <v>1367</v>
      </c>
      <c s="35" t="s">
        <v>5</v>
      </c>
      <c s="6" t="s">
        <v>1368</v>
      </c>
      <c s="36" t="s">
        <v>88</v>
      </c>
      <c s="37">
        <v>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1322</v>
      </c>
    </row>
    <row r="183" spans="1:5" ht="25.5">
      <c r="A183" s="35" t="s">
        <v>56</v>
      </c>
      <c r="E183" s="40" t="s">
        <v>1369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223</v>
      </c>
      <c s="34" t="s">
        <v>1370</v>
      </c>
      <c s="35" t="s">
        <v>5</v>
      </c>
      <c s="6" t="s">
        <v>1371</v>
      </c>
      <c s="36" t="s">
        <v>88</v>
      </c>
      <c s="37">
        <v>15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1322</v>
      </c>
    </row>
    <row r="187" spans="1:5" ht="25.5">
      <c r="A187" s="35" t="s">
        <v>56</v>
      </c>
      <c r="E187" s="40" t="s">
        <v>1372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227</v>
      </c>
      <c s="34" t="s">
        <v>338</v>
      </c>
      <c s="35" t="s">
        <v>5</v>
      </c>
      <c s="6" t="s">
        <v>339</v>
      </c>
      <c s="36" t="s">
        <v>88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1322</v>
      </c>
    </row>
    <row r="191" spans="1:5" ht="25.5">
      <c r="A191" s="35" t="s">
        <v>56</v>
      </c>
      <c r="E191" s="40" t="s">
        <v>1373</v>
      </c>
    </row>
    <row r="192" spans="1:5" ht="12.75">
      <c r="A192" t="s">
        <v>58</v>
      </c>
      <c r="E192" s="39" t="s">
        <v>284</v>
      </c>
    </row>
    <row r="193" spans="1:13" ht="12.75">
      <c r="A193" t="s">
        <v>46</v>
      </c>
      <c r="C193" s="31" t="s">
        <v>793</v>
      </c>
      <c r="E193" s="33" t="s">
        <v>1374</v>
      </c>
      <c r="J193" s="32">
        <f>0</f>
      </c>
      <c s="32">
        <f>0</f>
      </c>
      <c s="32">
        <f>0+L194</f>
      </c>
      <c s="32">
        <f>0+M194</f>
      </c>
    </row>
    <row r="194" spans="1:16" ht="12.75">
      <c r="A194" t="s">
        <v>49</v>
      </c>
      <c s="34" t="s">
        <v>230</v>
      </c>
      <c s="34" t="s">
        <v>1375</v>
      </c>
      <c s="35" t="s">
        <v>5</v>
      </c>
      <c s="6" t="s">
        <v>1376</v>
      </c>
      <c s="36" t="s">
        <v>53</v>
      </c>
      <c s="37">
        <v>89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51">
      <c r="A196" s="35" t="s">
        <v>56</v>
      </c>
      <c r="E196" s="40" t="s">
        <v>1377</v>
      </c>
    </row>
    <row r="197" spans="1:5" ht="12.75">
      <c r="A197" t="s">
        <v>58</v>
      </c>
      <c r="E197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25.5">
      <c r="A8" t="s">
        <v>44</v>
      </c>
      <c r="C8" s="28" t="s">
        <v>1380</v>
      </c>
      <c r="E8" s="30" t="s">
        <v>1379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1381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50</v>
      </c>
      <c s="34" t="s">
        <v>1382</v>
      </c>
      <c s="35" t="s">
        <v>5</v>
      </c>
      <c s="6" t="s">
        <v>1383</v>
      </c>
      <c s="36" t="s">
        <v>53</v>
      </c>
      <c s="37">
        <v>180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1384</v>
      </c>
      <c s="35" t="s">
        <v>5</v>
      </c>
      <c s="6" t="s">
        <v>1385</v>
      </c>
      <c s="36" t="s">
        <v>53</v>
      </c>
      <c s="37">
        <v>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1386</v>
      </c>
      <c s="35" t="s">
        <v>5</v>
      </c>
      <c s="6" t="s">
        <v>1387</v>
      </c>
      <c s="36" t="s">
        <v>53</v>
      </c>
      <c s="37">
        <v>1.52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25.5">
      <c r="A22" t="s">
        <v>49</v>
      </c>
      <c s="34" t="s">
        <v>66</v>
      </c>
      <c s="34" t="s">
        <v>1388</v>
      </c>
      <c s="35" t="s">
        <v>5</v>
      </c>
      <c s="6" t="s">
        <v>1389</v>
      </c>
      <c s="36" t="s">
        <v>53</v>
      </c>
      <c s="37">
        <v>17.1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1390</v>
      </c>
      <c s="35" t="s">
        <v>5</v>
      </c>
      <c s="6" t="s">
        <v>1391</v>
      </c>
      <c s="36" t="s">
        <v>88</v>
      </c>
      <c s="37">
        <v>62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12.75">
      <c r="A30" t="s">
        <v>49</v>
      </c>
      <c s="34" t="s">
        <v>74</v>
      </c>
      <c s="34" t="s">
        <v>1392</v>
      </c>
      <c s="35" t="s">
        <v>5</v>
      </c>
      <c s="6" t="s">
        <v>1393</v>
      </c>
      <c s="36" t="s">
        <v>53</v>
      </c>
      <c s="37">
        <v>125.86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5</v>
      </c>
    </row>
    <row r="34" spans="1:16" ht="12.75">
      <c r="A34" t="s">
        <v>49</v>
      </c>
      <c s="34" t="s">
        <v>85</v>
      </c>
      <c s="34" t="s">
        <v>1394</v>
      </c>
      <c s="35" t="s">
        <v>5</v>
      </c>
      <c s="6" t="s">
        <v>684</v>
      </c>
      <c s="36" t="s">
        <v>97</v>
      </c>
      <c s="37">
        <v>17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