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omments2.xml" ContentType="application/vnd.openxmlformats-officedocument.spreadsheetml.comments+xml"/>
  <Override PartName="/xl/drawings/drawing29.xml" ContentType="application/vnd.openxmlformats-officedocument.drawing+xml"/>
  <Override PartName="/xl/comments3.xml" ContentType="application/vnd.openxmlformats-officedocument.spreadsheetml.comments+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comments4.xml" ContentType="application/vnd.openxmlformats-officedocument.spreadsheetml.comments+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omments5.xml" ContentType="application/vnd.openxmlformats-officedocument.spreadsheetml.comments+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omments6.xml" ContentType="application/vnd.openxmlformats-officedocument.spreadsheetml.comments+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Stavby\Optimalizace trati Praha Smíchov (mimo) – Černošice (mimo)\Podklady pro zadání\Dotazy\"/>
    </mc:Choice>
  </mc:AlternateContent>
  <bookViews>
    <workbookView xWindow="240" yWindow="120" windowWidth="14940" windowHeight="9225" activeTab="1"/>
  </bookViews>
  <sheets>
    <sheet name="Rekapitulace" sheetId="1" r:id="rId1"/>
    <sheet name="PS 61-21-01 aktualizované" sheetId="56" r:id="rId2"/>
    <sheet name="PS 61-21-01" sheetId="2" state="hidden" r:id="rId3"/>
    <sheet name="PS 61-22-02" sheetId="3" state="hidden" r:id="rId4"/>
    <sheet name="PS 61-22-03" sheetId="4" r:id="rId5"/>
    <sheet name="PS 61-22-04" sheetId="5" state="hidden" r:id="rId6"/>
    <sheet name="PS 61-22-05" sheetId="6" r:id="rId7"/>
    <sheet name="PS 61-24-01" sheetId="7" r:id="rId8"/>
    <sheet name="SO 61-31-03" sheetId="8" r:id="rId9"/>
    <sheet name="SO 61-31-04" sheetId="9" r:id="rId10"/>
    <sheet name="SO 61-31-05" sheetId="10" r:id="rId11"/>
    <sheet name="SO 61-31-13" sheetId="11" r:id="rId12"/>
    <sheet name="SO 61-31-14" sheetId="12" r:id="rId13"/>
    <sheet name="SO 61-40-01" sheetId="13" r:id="rId14"/>
    <sheet name="SO 61-40-02" sheetId="14" r:id="rId15"/>
    <sheet name="SO 61-40-03" sheetId="15" r:id="rId16"/>
    <sheet name="SO 61-34-11" sheetId="16" r:id="rId17"/>
    <sheet name="SO 61-34-12" sheetId="17" r:id="rId18"/>
    <sheet name="SO 61-34-21" sheetId="18" r:id="rId19"/>
    <sheet name="SO 61-34-51" sheetId="19" r:id="rId20"/>
    <sheet name="SO 61-34-73" sheetId="20" r:id="rId21"/>
    <sheet name="SO 61-35-11" sheetId="21" r:id="rId22"/>
    <sheet name="SO 61-35-23" sheetId="22" r:id="rId23"/>
    <sheet name="SO 61-35-51" sheetId="23" r:id="rId24"/>
    <sheet name="SO 61-35-61" sheetId="24" r:id="rId25"/>
    <sheet name="SO 61-35-63" sheetId="25" r:id="rId26"/>
    <sheet name="SO 61-36-11" sheetId="26" state="hidden" r:id="rId27"/>
    <sheet name="SO 61-36-11 aktualizovaný" sheetId="57" r:id="rId28"/>
    <sheet name="SO 61-36-12 aktualizovaný" sheetId="58" r:id="rId29"/>
    <sheet name="SO 61-36-12" sheetId="27" state="hidden" r:id="rId30"/>
    <sheet name="SO 61-36-13" sheetId="28" state="hidden" r:id="rId31"/>
    <sheet name="SO 61-36-13 aktualizovaný" sheetId="59" r:id="rId32"/>
    <sheet name="SO 61-36-14" sheetId="29" r:id="rId33"/>
    <sheet name="SO 61-36-15" sheetId="30" r:id="rId34"/>
    <sheet name="SO 61-36-16" sheetId="31" state="hidden" r:id="rId35"/>
    <sheet name="SO 61-36-16 aktualizované" sheetId="60" r:id="rId36"/>
    <sheet name="SO 61-36-31" sheetId="32" r:id="rId37"/>
    <sheet name="SO 61-36-32" sheetId="33" r:id="rId38"/>
    <sheet name="SO 61-36-33" sheetId="34" r:id="rId39"/>
    <sheet name="SO 61-36-41" sheetId="35" r:id="rId40"/>
    <sheet name="SO 61-36-42 aktualizované" sheetId="61" r:id="rId41"/>
    <sheet name="SO 61-36-42" sheetId="36" state="hidden" r:id="rId42"/>
    <sheet name="SO 61-36-71" sheetId="37" r:id="rId43"/>
    <sheet name="SO 61-36-72" sheetId="38" r:id="rId44"/>
    <sheet name="SO 61-38-01" sheetId="39" r:id="rId45"/>
    <sheet name="SO 61-38-02" sheetId="40" r:id="rId46"/>
    <sheet name="SO 61-38-91" sheetId="41" r:id="rId47"/>
    <sheet name="SO 61-39-10" sheetId="42" r:id="rId48"/>
    <sheet name="SO 61-51-54" sheetId="43" r:id="rId49"/>
    <sheet name="SO 61-52-03" sheetId="44" r:id="rId50"/>
    <sheet name="SO 61-52-04" sheetId="45" r:id="rId51"/>
    <sheet name="SO 61-52-05" sheetId="46" r:id="rId52"/>
    <sheet name="SO 61-61-01" sheetId="47" r:id="rId53"/>
    <sheet name="SO 61-61-02" sheetId="48" r:id="rId54"/>
    <sheet name="SO 61-66-01" sheetId="49" r:id="rId55"/>
    <sheet name="SO 61-67-01" sheetId="50" r:id="rId56"/>
    <sheet name="SO 61-68-51" sheetId="51" r:id="rId57"/>
    <sheet name="SO 61-71-01" sheetId="52" r:id="rId58"/>
    <sheet name="SO 61-71-02" sheetId="53" r:id="rId59"/>
    <sheet name="SO 90-90" sheetId="54" r:id="rId60"/>
    <sheet name="SO 98-98" sheetId="55" r:id="rId61"/>
  </sheets>
  <externalReferences>
    <externalReference r:id="rId62"/>
    <externalReference r:id="rId63"/>
    <externalReference r:id="rId64"/>
    <externalReference r:id="rId65"/>
    <externalReference r:id="rId66"/>
    <externalReference r:id="rId67"/>
  </externalReferences>
  <definedNames>
    <definedName name="_xlnm._FilterDatabase" localSheetId="1" hidden="1">'PS 61-21-01 aktualizované'!$A$12:$L$12</definedName>
    <definedName name="_xlnm._FilterDatabase" localSheetId="27" hidden="1">'SO 61-36-11 aktualizovaný'!$A$12:$L$12</definedName>
    <definedName name="_xlnm._FilterDatabase" localSheetId="28" hidden="1">'SO 61-36-12 aktualizovaný'!$A$12:$L$12</definedName>
    <definedName name="_xlnm._FilterDatabase" localSheetId="31" hidden="1">'SO 61-36-13 aktualizovaný'!$A$12:$L$12</definedName>
    <definedName name="_xlnm._FilterDatabase" localSheetId="35" hidden="1">'SO 61-36-16 aktualizované'!$A$12:$L$12</definedName>
    <definedName name="_xlnm._FilterDatabase" localSheetId="40" hidden="1">'SO 61-36-42 aktualizované'!$A$12:$L$12</definedName>
    <definedName name="_xlnm.Print_Titles" localSheetId="1">'PS 61-21-01 aktualizované'!$9:$12</definedName>
    <definedName name="_xlnm.Print_Titles" localSheetId="27">'SO 61-36-11 aktualizovaný'!$9:$12</definedName>
    <definedName name="_xlnm.Print_Titles" localSheetId="28">'SO 61-36-12 aktualizovaný'!$9:$12</definedName>
    <definedName name="_xlnm.Print_Titles" localSheetId="31">'SO 61-36-13 aktualizovaný'!$9:$12</definedName>
    <definedName name="_xlnm.Print_Titles" localSheetId="35">'SO 61-36-16 aktualizované'!$9:$12</definedName>
    <definedName name="_xlnm.Print_Titles" localSheetId="40">'SO 61-36-42 aktualizované'!$9:$12</definedName>
    <definedName name="_xlnm.Print_Area" localSheetId="1">'PS 61-21-01 aktualizované'!$A$1:$L$17</definedName>
  </definedNames>
  <calcPr calcId="162913"/>
  <webPublishing codePage="0"/>
</workbook>
</file>

<file path=xl/calcChain.xml><?xml version="1.0" encoding="utf-8"?>
<calcChain xmlns="http://schemas.openxmlformats.org/spreadsheetml/2006/main">
  <c r="L1" i="61" l="1"/>
  <c r="F4" i="61"/>
  <c r="F5" i="61"/>
  <c r="K9" i="61"/>
  <c r="L9" i="61"/>
  <c r="J14" i="61"/>
  <c r="L14" i="61"/>
  <c r="J18" i="61"/>
  <c r="L18" i="61"/>
  <c r="L34" i="61" s="1"/>
  <c r="K2" i="61" s="1"/>
  <c r="J22" i="61"/>
  <c r="L22" i="61"/>
  <c r="J26" i="61"/>
  <c r="L26" i="61"/>
  <c r="J30" i="61"/>
  <c r="L30" i="61"/>
  <c r="J36" i="61"/>
  <c r="L36" i="61"/>
  <c r="L48" i="61" s="1"/>
  <c r="J40" i="61"/>
  <c r="L40" i="61"/>
  <c r="J44" i="61"/>
  <c r="L44" i="61"/>
  <c r="J50" i="61"/>
  <c r="L50" i="61"/>
  <c r="L78" i="61" s="1"/>
  <c r="J54" i="61"/>
  <c r="L54" i="61"/>
  <c r="J58" i="61"/>
  <c r="L58" i="61"/>
  <c r="J62" i="61"/>
  <c r="L62" i="61"/>
  <c r="J66" i="61"/>
  <c r="L66" i="61"/>
  <c r="J70" i="61"/>
  <c r="L70" i="61"/>
  <c r="J74" i="61"/>
  <c r="L74" i="61"/>
  <c r="J80" i="61"/>
  <c r="L80" i="61"/>
  <c r="L84" i="61"/>
  <c r="J86" i="61"/>
  <c r="L86" i="61"/>
  <c r="L94" i="61" s="1"/>
  <c r="J90" i="61"/>
  <c r="L90" i="61"/>
  <c r="J96" i="61"/>
  <c r="L96" i="61"/>
  <c r="J100" i="61"/>
  <c r="L100" i="61"/>
  <c r="L140" i="61" s="1"/>
  <c r="J104" i="61"/>
  <c r="L104" i="61"/>
  <c r="J108" i="61"/>
  <c r="L108" i="61"/>
  <c r="J112" i="61"/>
  <c r="L112" i="61"/>
  <c r="J116" i="61"/>
  <c r="L116" i="61"/>
  <c r="J120" i="61"/>
  <c r="L120" i="61"/>
  <c r="J124" i="61"/>
  <c r="L124" i="61"/>
  <c r="J128" i="61"/>
  <c r="L128" i="61"/>
  <c r="J132" i="61"/>
  <c r="L132" i="61"/>
  <c r="J136" i="61"/>
  <c r="L136" i="61"/>
  <c r="J142" i="61"/>
  <c r="L142" i="61"/>
  <c r="J146" i="61"/>
  <c r="L146" i="61"/>
  <c r="L154" i="61" s="1"/>
  <c r="J150" i="61"/>
  <c r="L150" i="61"/>
  <c r="L1" i="60"/>
  <c r="F4" i="60"/>
  <c r="F5" i="60"/>
  <c r="K9" i="60"/>
  <c r="L9" i="60"/>
  <c r="J14" i="60"/>
  <c r="L14" i="60"/>
  <c r="L34" i="60" s="1"/>
  <c r="K2" i="60" s="1"/>
  <c r="J18" i="60"/>
  <c r="L18" i="60"/>
  <c r="J22" i="60"/>
  <c r="L22" i="60"/>
  <c r="J26" i="60"/>
  <c r="L26" i="60"/>
  <c r="J30" i="60"/>
  <c r="L30" i="60"/>
  <c r="J36" i="60"/>
  <c r="L36" i="60"/>
  <c r="J40" i="60"/>
  <c r="L40" i="60"/>
  <c r="L48" i="60" s="1"/>
  <c r="J44" i="60"/>
  <c r="L44" i="60"/>
  <c r="J50" i="60"/>
  <c r="L50" i="60"/>
  <c r="J54" i="60"/>
  <c r="L54" i="60"/>
  <c r="J58" i="60"/>
  <c r="L58" i="60"/>
  <c r="J62" i="60"/>
  <c r="L62" i="60"/>
  <c r="J66" i="60"/>
  <c r="L66" i="60"/>
  <c r="J70" i="60"/>
  <c r="L70" i="60"/>
  <c r="L74" i="60"/>
  <c r="J76" i="60"/>
  <c r="L76" i="60"/>
  <c r="J80" i="60"/>
  <c r="L80" i="60"/>
  <c r="L84" i="60"/>
  <c r="J86" i="60"/>
  <c r="L86" i="60"/>
  <c r="L90" i="60"/>
  <c r="J92" i="60"/>
  <c r="L92" i="60"/>
  <c r="L140" i="60" s="1"/>
  <c r="J96" i="60"/>
  <c r="L96" i="60"/>
  <c r="J100" i="60"/>
  <c r="L100" i="60"/>
  <c r="J104" i="60"/>
  <c r="L104" i="60"/>
  <c r="J108" i="60"/>
  <c r="L108" i="60"/>
  <c r="J112" i="60"/>
  <c r="L112" i="60"/>
  <c r="J116" i="60"/>
  <c r="L116" i="60"/>
  <c r="J120" i="60"/>
  <c r="L120" i="60"/>
  <c r="J124" i="60"/>
  <c r="L124" i="60"/>
  <c r="J128" i="60"/>
  <c r="L128" i="60"/>
  <c r="J132" i="60"/>
  <c r="L132" i="60"/>
  <c r="J136" i="60"/>
  <c r="L136" i="60"/>
  <c r="J142" i="60"/>
  <c r="L142" i="60"/>
  <c r="L150" i="60" s="1"/>
  <c r="J146" i="60"/>
  <c r="L146" i="60"/>
  <c r="L1" i="59"/>
  <c r="F4" i="59"/>
  <c r="F5" i="59"/>
  <c r="K9" i="59"/>
  <c r="L9" i="59"/>
  <c r="J14" i="59"/>
  <c r="L14" i="59"/>
  <c r="L34" i="59" s="1"/>
  <c r="K2" i="59" s="1"/>
  <c r="J18" i="59"/>
  <c r="L18" i="59"/>
  <c r="J22" i="59"/>
  <c r="L22" i="59"/>
  <c r="J26" i="59"/>
  <c r="L26" i="59"/>
  <c r="J30" i="59"/>
  <c r="L30" i="59"/>
  <c r="J36" i="59"/>
  <c r="L36" i="59"/>
  <c r="J40" i="59"/>
  <c r="L40" i="59"/>
  <c r="L56" i="59" s="1"/>
  <c r="J44" i="59"/>
  <c r="L44" i="59"/>
  <c r="J48" i="59"/>
  <c r="L48" i="59"/>
  <c r="J52" i="59"/>
  <c r="L52" i="59"/>
  <c r="J58" i="59"/>
  <c r="L58" i="59"/>
  <c r="J62" i="59"/>
  <c r="L62" i="59"/>
  <c r="L86" i="59" s="1"/>
  <c r="J66" i="59"/>
  <c r="L66" i="59"/>
  <c r="J70" i="59"/>
  <c r="L70" i="59"/>
  <c r="J74" i="59"/>
  <c r="L74" i="59"/>
  <c r="J78" i="59"/>
  <c r="L78" i="59"/>
  <c r="J82" i="59"/>
  <c r="L82" i="59"/>
  <c r="J88" i="59"/>
  <c r="L88" i="59"/>
  <c r="L92" i="59" s="1"/>
  <c r="J94" i="59"/>
  <c r="L94" i="59"/>
  <c r="L102" i="59" s="1"/>
  <c r="J98" i="59"/>
  <c r="L98" i="59"/>
  <c r="J104" i="59"/>
  <c r="L104" i="59"/>
  <c r="L108" i="59" s="1"/>
  <c r="J110" i="59"/>
  <c r="L110" i="59"/>
  <c r="J114" i="59"/>
  <c r="L114" i="59"/>
  <c r="J118" i="59"/>
  <c r="L118" i="59"/>
  <c r="J122" i="59"/>
  <c r="L122" i="59"/>
  <c r="J126" i="59"/>
  <c r="L126" i="59"/>
  <c r="J130" i="59"/>
  <c r="L130" i="59"/>
  <c r="J134" i="59"/>
  <c r="L134" i="59"/>
  <c r="J138" i="59"/>
  <c r="L138" i="59"/>
  <c r="J142" i="59"/>
  <c r="L142" i="59"/>
  <c r="J146" i="59"/>
  <c r="L146" i="59"/>
  <c r="J150" i="59"/>
  <c r="L150" i="59"/>
  <c r="J154" i="59"/>
  <c r="L154" i="59"/>
  <c r="J158" i="59"/>
  <c r="L158" i="59"/>
  <c r="J162" i="59"/>
  <c r="L162" i="59"/>
  <c r="J166" i="59"/>
  <c r="L166" i="59"/>
  <c r="J170" i="59"/>
  <c r="L170" i="59"/>
  <c r="J174" i="59"/>
  <c r="L174" i="59"/>
  <c r="J178" i="59"/>
  <c r="L178" i="59"/>
  <c r="J182" i="59"/>
  <c r="L182" i="59"/>
  <c r="J186" i="59"/>
  <c r="L186" i="59"/>
  <c r="J190" i="59"/>
  <c r="L190" i="59"/>
  <c r="J194" i="59"/>
  <c r="L194" i="59"/>
  <c r="J198" i="59"/>
  <c r="L198" i="59"/>
  <c r="J202" i="59"/>
  <c r="L202" i="59"/>
  <c r="J206" i="59"/>
  <c r="L206" i="59"/>
  <c r="J210" i="59"/>
  <c r="L210" i="59"/>
  <c r="J214" i="59"/>
  <c r="L214" i="59"/>
  <c r="J218" i="59"/>
  <c r="L218" i="59"/>
  <c r="J222" i="59"/>
  <c r="L222" i="59"/>
  <c r="J226" i="59"/>
  <c r="L226" i="59"/>
  <c r="J230" i="59"/>
  <c r="L230" i="59"/>
  <c r="J234" i="59"/>
  <c r="L234" i="59"/>
  <c r="J238" i="59"/>
  <c r="L238" i="59"/>
  <c r="J242" i="59"/>
  <c r="L242" i="59"/>
  <c r="J246" i="59"/>
  <c r="L246" i="59"/>
  <c r="J250" i="59"/>
  <c r="L250" i="59"/>
  <c r="J254" i="59"/>
  <c r="L254" i="59"/>
  <c r="J258" i="59"/>
  <c r="L258" i="59"/>
  <c r="J262" i="59"/>
  <c r="L262" i="59"/>
  <c r="J266" i="59"/>
  <c r="L266" i="59"/>
  <c r="J270" i="59"/>
  <c r="L270" i="59"/>
  <c r="J274" i="59"/>
  <c r="L274" i="59"/>
  <c r="J278" i="59"/>
  <c r="L278" i="59"/>
  <c r="L282" i="59"/>
  <c r="J284" i="59"/>
  <c r="L284" i="59"/>
  <c r="J288" i="59"/>
  <c r="L288" i="59"/>
  <c r="J292" i="59"/>
  <c r="L292" i="59"/>
  <c r="J296" i="59"/>
  <c r="L296" i="59"/>
  <c r="L304" i="59" s="1"/>
  <c r="J300" i="59"/>
  <c r="L300" i="59"/>
  <c r="L1" i="58"/>
  <c r="F4" i="58"/>
  <c r="F5" i="58"/>
  <c r="K9" i="58"/>
  <c r="L9" i="58"/>
  <c r="J14" i="58"/>
  <c r="L14" i="58"/>
  <c r="L34" i="58" s="1"/>
  <c r="K2" i="58" s="1"/>
  <c r="J18" i="58"/>
  <c r="L18" i="58"/>
  <c r="J22" i="58"/>
  <c r="L22" i="58"/>
  <c r="J26" i="58"/>
  <c r="L26" i="58"/>
  <c r="J30" i="58"/>
  <c r="L30" i="58"/>
  <c r="J36" i="58"/>
  <c r="L36" i="58"/>
  <c r="J40" i="58"/>
  <c r="L40" i="58"/>
  <c r="J44" i="58"/>
  <c r="L44" i="58"/>
  <c r="L48" i="58"/>
  <c r="J50" i="58"/>
  <c r="L50" i="58"/>
  <c r="L74" i="58" s="1"/>
  <c r="J54" i="58"/>
  <c r="L54" i="58"/>
  <c r="J58" i="58"/>
  <c r="L58" i="58"/>
  <c r="J62" i="58"/>
  <c r="L62" i="58"/>
  <c r="J66" i="58"/>
  <c r="L66" i="58"/>
  <c r="J70" i="58"/>
  <c r="L70" i="58"/>
  <c r="J76" i="58"/>
  <c r="L76" i="58"/>
  <c r="L84" i="58" s="1"/>
  <c r="J80" i="58"/>
  <c r="L80" i="58"/>
  <c r="J86" i="58"/>
  <c r="L86" i="58"/>
  <c r="L210" i="58" s="1"/>
  <c r="J90" i="58"/>
  <c r="L90" i="58"/>
  <c r="J94" i="58"/>
  <c r="L94" i="58"/>
  <c r="J98" i="58"/>
  <c r="L98" i="58"/>
  <c r="J102" i="58"/>
  <c r="L102" i="58"/>
  <c r="J106" i="58"/>
  <c r="L106" i="58"/>
  <c r="J110" i="58"/>
  <c r="L110" i="58"/>
  <c r="J114" i="58"/>
  <c r="L114" i="58"/>
  <c r="J118" i="58"/>
  <c r="L118" i="58"/>
  <c r="J122" i="58"/>
  <c r="L122" i="58"/>
  <c r="J126" i="58"/>
  <c r="L126" i="58"/>
  <c r="J130" i="58"/>
  <c r="L130" i="58"/>
  <c r="J134" i="58"/>
  <c r="L134" i="58"/>
  <c r="J138" i="58"/>
  <c r="L138" i="58"/>
  <c r="J142" i="58"/>
  <c r="L142" i="58"/>
  <c r="J146" i="58"/>
  <c r="L146" i="58"/>
  <c r="J150" i="58"/>
  <c r="L150" i="58"/>
  <c r="J154" i="58"/>
  <c r="L154" i="58"/>
  <c r="J158" i="58"/>
  <c r="L158" i="58"/>
  <c r="J162" i="58"/>
  <c r="L162" i="58"/>
  <c r="J166" i="58"/>
  <c r="L166" i="58"/>
  <c r="J170" i="58"/>
  <c r="L170" i="58"/>
  <c r="J174" i="58"/>
  <c r="L174" i="58"/>
  <c r="J178" i="58"/>
  <c r="L178" i="58"/>
  <c r="J182" i="58"/>
  <c r="L182" i="58"/>
  <c r="J186" i="58"/>
  <c r="L186" i="58"/>
  <c r="J190" i="58"/>
  <c r="L190" i="58"/>
  <c r="J194" i="58"/>
  <c r="L194" i="58"/>
  <c r="J198" i="58"/>
  <c r="L198" i="58"/>
  <c r="J202" i="58"/>
  <c r="L202" i="58"/>
  <c r="J206" i="58"/>
  <c r="L206" i="58"/>
  <c r="J212" i="58"/>
  <c r="L212" i="58"/>
  <c r="J216" i="58"/>
  <c r="L216" i="58"/>
  <c r="J220" i="58"/>
  <c r="L220" i="58"/>
  <c r="L228" i="58" s="1"/>
  <c r="J224" i="58"/>
  <c r="L224" i="58"/>
  <c r="L1" i="57"/>
  <c r="F4" i="57"/>
  <c r="F5" i="57"/>
  <c r="K9" i="57"/>
  <c r="L9" i="57"/>
  <c r="J14" i="57"/>
  <c r="L14" i="57"/>
  <c r="J18" i="57"/>
  <c r="L18" i="57"/>
  <c r="L34" i="57" s="1"/>
  <c r="K2" i="57" s="1"/>
  <c r="J22" i="57"/>
  <c r="L22" i="57"/>
  <c r="J26" i="57"/>
  <c r="L26" i="57"/>
  <c r="J30" i="57"/>
  <c r="L30" i="57"/>
  <c r="J36" i="57"/>
  <c r="L36" i="57"/>
  <c r="L52" i="57" s="1"/>
  <c r="J40" i="57"/>
  <c r="L40" i="57"/>
  <c r="J44" i="57"/>
  <c r="L44" i="57"/>
  <c r="J48" i="57"/>
  <c r="L48" i="57"/>
  <c r="J54" i="57"/>
  <c r="L54" i="57"/>
  <c r="L82" i="57" s="1"/>
  <c r="J58" i="57"/>
  <c r="L58" i="57"/>
  <c r="J62" i="57"/>
  <c r="L62" i="57"/>
  <c r="J66" i="57"/>
  <c r="L66" i="57"/>
  <c r="J70" i="57"/>
  <c r="L70" i="57"/>
  <c r="J74" i="57"/>
  <c r="L74" i="57"/>
  <c r="J78" i="57"/>
  <c r="L78" i="57"/>
  <c r="J84" i="57"/>
  <c r="L84" i="57"/>
  <c r="L92" i="57" s="1"/>
  <c r="J88" i="57"/>
  <c r="L88" i="57"/>
  <c r="J94" i="57"/>
  <c r="L94" i="57"/>
  <c r="J98" i="57"/>
  <c r="L98" i="57"/>
  <c r="L158" i="57" s="1"/>
  <c r="J102" i="57"/>
  <c r="L102" i="57"/>
  <c r="J106" i="57"/>
  <c r="L106" i="57"/>
  <c r="J110" i="57"/>
  <c r="L110" i="57"/>
  <c r="J114" i="57"/>
  <c r="L114" i="57"/>
  <c r="J118" i="57"/>
  <c r="L118" i="57"/>
  <c r="J122" i="57"/>
  <c r="L122" i="57"/>
  <c r="J126" i="57"/>
  <c r="L126" i="57"/>
  <c r="J130" i="57"/>
  <c r="L130" i="57"/>
  <c r="J134" i="57"/>
  <c r="L134" i="57"/>
  <c r="J138" i="57"/>
  <c r="L138" i="57"/>
  <c r="J142" i="57"/>
  <c r="L142" i="57"/>
  <c r="J146" i="57"/>
  <c r="L146" i="57"/>
  <c r="J150" i="57"/>
  <c r="L150" i="57"/>
  <c r="J154" i="57"/>
  <c r="L154" i="57"/>
  <c r="J160" i="57"/>
  <c r="L160" i="57"/>
  <c r="J164" i="57"/>
  <c r="L164" i="57"/>
  <c r="L180" i="57" s="1"/>
  <c r="J168" i="57"/>
  <c r="L168" i="57"/>
  <c r="J172" i="57"/>
  <c r="L172" i="57"/>
  <c r="J176" i="57"/>
  <c r="L176" i="57"/>
  <c r="L1" i="56" l="1"/>
  <c r="F4" i="56"/>
  <c r="F5" i="56"/>
  <c r="B9" i="56"/>
  <c r="K9" i="56"/>
  <c r="L9" i="56"/>
  <c r="B14" i="56"/>
  <c r="L14" i="56"/>
  <c r="B18" i="56"/>
  <c r="L18" i="56"/>
  <c r="L122" i="56" s="1"/>
  <c r="L22" i="56"/>
  <c r="L26" i="56"/>
  <c r="L30" i="56"/>
  <c r="L34" i="56"/>
  <c r="L38" i="56"/>
  <c r="L42" i="56"/>
  <c r="L46" i="56"/>
  <c r="L50" i="56"/>
  <c r="L54" i="56"/>
  <c r="L58" i="56"/>
  <c r="L62" i="56"/>
  <c r="L66" i="56"/>
  <c r="L70" i="56"/>
  <c r="L74" i="56"/>
  <c r="L78" i="56"/>
  <c r="L82" i="56"/>
  <c r="L86" i="56"/>
  <c r="L90" i="56"/>
  <c r="L94" i="56"/>
  <c r="L98" i="56"/>
  <c r="L102" i="56"/>
  <c r="L106" i="56"/>
  <c r="L110" i="56"/>
  <c r="L114" i="56"/>
  <c r="L118" i="56"/>
  <c r="L124" i="56"/>
  <c r="L128" i="56"/>
  <c r="L384" i="56" s="1"/>
  <c r="L132" i="56"/>
  <c r="L136" i="56"/>
  <c r="L140" i="56"/>
  <c r="L144" i="56"/>
  <c r="L148" i="56"/>
  <c r="L152" i="56"/>
  <c r="L156" i="56"/>
  <c r="L160" i="56"/>
  <c r="L164" i="56"/>
  <c r="L168" i="56"/>
  <c r="L172" i="56"/>
  <c r="L176" i="56"/>
  <c r="L180" i="56"/>
  <c r="L184" i="56"/>
  <c r="L188" i="56"/>
  <c r="L192" i="56"/>
  <c r="L196" i="56"/>
  <c r="L200" i="56"/>
  <c r="L204" i="56"/>
  <c r="L208" i="56"/>
  <c r="L212" i="56"/>
  <c r="L216" i="56"/>
  <c r="L220" i="56"/>
  <c r="L224" i="56"/>
  <c r="L228" i="56"/>
  <c r="L232" i="56"/>
  <c r="L236" i="56"/>
  <c r="L240" i="56"/>
  <c r="L244" i="56"/>
  <c r="L248" i="56"/>
  <c r="L252" i="56"/>
  <c r="L256" i="56"/>
  <c r="L260" i="56"/>
  <c r="L264" i="56"/>
  <c r="L268" i="56"/>
  <c r="L272" i="56"/>
  <c r="L276" i="56"/>
  <c r="L280" i="56"/>
  <c r="L284" i="56"/>
  <c r="L288" i="56"/>
  <c r="L292" i="56"/>
  <c r="L296" i="56"/>
  <c r="L300" i="56"/>
  <c r="L304" i="56"/>
  <c r="L308" i="56"/>
  <c r="L312" i="56"/>
  <c r="L316" i="56"/>
  <c r="L320" i="56"/>
  <c r="L324" i="56"/>
  <c r="L328" i="56"/>
  <c r="L332" i="56"/>
  <c r="L336" i="56"/>
  <c r="L340" i="56"/>
  <c r="L344" i="56"/>
  <c r="L348" i="56"/>
  <c r="L352" i="56"/>
  <c r="L356" i="56"/>
  <c r="L360" i="56"/>
  <c r="L364" i="56"/>
  <c r="L368" i="56"/>
  <c r="L372" i="56"/>
  <c r="L376" i="56"/>
  <c r="L380" i="56"/>
  <c r="L386" i="56"/>
  <c r="L418" i="56" s="1"/>
  <c r="L390" i="56"/>
  <c r="L394" i="56"/>
  <c r="L398" i="56"/>
  <c r="L402" i="56"/>
  <c r="L406" i="56"/>
  <c r="L410" i="56"/>
  <c r="L414" i="56"/>
  <c r="B22" i="56" l="1"/>
  <c r="B26" i="56" l="1"/>
  <c r="B34" i="56" l="1"/>
  <c r="B30" i="56"/>
  <c r="M43" i="55"/>
  <c r="O43" i="55" s="1"/>
  <c r="I43" i="55"/>
  <c r="M39" i="55"/>
  <c r="O39" i="55" s="1"/>
  <c r="I39" i="55"/>
  <c r="M35" i="55"/>
  <c r="O35" i="55" s="1"/>
  <c r="I35" i="55"/>
  <c r="O31" i="55"/>
  <c r="M31" i="55"/>
  <c r="I31" i="55"/>
  <c r="O27" i="55"/>
  <c r="M27" i="55"/>
  <c r="I27" i="55"/>
  <c r="O23" i="55"/>
  <c r="M23" i="55"/>
  <c r="I23" i="55"/>
  <c r="M22" i="55"/>
  <c r="L22" i="55"/>
  <c r="K22" i="55"/>
  <c r="J22" i="55"/>
  <c r="M18" i="55"/>
  <c r="O18" i="55" s="1"/>
  <c r="I18" i="55"/>
  <c r="M14" i="55"/>
  <c r="M9" i="55" s="1"/>
  <c r="M8" i="55" s="1"/>
  <c r="I14" i="55"/>
  <c r="O10" i="55"/>
  <c r="M10" i="55"/>
  <c r="I10" i="55"/>
  <c r="L9" i="55"/>
  <c r="K9" i="55"/>
  <c r="K8" i="55" s="1"/>
  <c r="J9" i="55"/>
  <c r="J8" i="55" s="1"/>
  <c r="L8" i="55"/>
  <c r="T7" i="55"/>
  <c r="M82" i="54"/>
  <c r="O82" i="54" s="1"/>
  <c r="I82" i="54"/>
  <c r="O78" i="54"/>
  <c r="M78" i="54"/>
  <c r="I78" i="54"/>
  <c r="O74" i="54"/>
  <c r="M74" i="54"/>
  <c r="I74" i="54"/>
  <c r="O70" i="54"/>
  <c r="M70" i="54"/>
  <c r="I70" i="54"/>
  <c r="M66" i="54"/>
  <c r="O66" i="54" s="1"/>
  <c r="I66" i="54"/>
  <c r="M62" i="54"/>
  <c r="O62" i="54" s="1"/>
  <c r="I62" i="54"/>
  <c r="M58" i="54"/>
  <c r="O58" i="54" s="1"/>
  <c r="I58" i="54"/>
  <c r="M54" i="54"/>
  <c r="O54" i="54" s="1"/>
  <c r="I54" i="54"/>
  <c r="M50" i="54"/>
  <c r="O50" i="54" s="1"/>
  <c r="I50" i="54"/>
  <c r="O46" i="54"/>
  <c r="M46" i="54"/>
  <c r="I46" i="54"/>
  <c r="O42" i="54"/>
  <c r="M42" i="54"/>
  <c r="I42" i="54"/>
  <c r="O38" i="54"/>
  <c r="M38" i="54"/>
  <c r="I38" i="54"/>
  <c r="M34" i="54"/>
  <c r="O34" i="54" s="1"/>
  <c r="I34" i="54"/>
  <c r="M30" i="54"/>
  <c r="O30" i="54" s="1"/>
  <c r="I30" i="54"/>
  <c r="M26" i="54"/>
  <c r="O26" i="54" s="1"/>
  <c r="I26" i="54"/>
  <c r="M22" i="54"/>
  <c r="O22" i="54" s="1"/>
  <c r="I22" i="54"/>
  <c r="M18" i="54"/>
  <c r="O18" i="54" s="1"/>
  <c r="I18" i="54"/>
  <c r="O14" i="54"/>
  <c r="M14" i="54"/>
  <c r="I14" i="54"/>
  <c r="O10" i="54"/>
  <c r="M10" i="54"/>
  <c r="I10" i="54"/>
  <c r="L9" i="54"/>
  <c r="K9" i="54"/>
  <c r="K8" i="54" s="1"/>
  <c r="J9" i="54"/>
  <c r="L8" i="54"/>
  <c r="T7" i="54" s="1"/>
  <c r="J8" i="54"/>
  <c r="O38" i="53"/>
  <c r="M38" i="53"/>
  <c r="I38" i="53"/>
  <c r="O34" i="53"/>
  <c r="M34" i="53"/>
  <c r="I34" i="53"/>
  <c r="O30" i="53"/>
  <c r="M30" i="53"/>
  <c r="I30" i="53"/>
  <c r="M26" i="53"/>
  <c r="O26" i="53" s="1"/>
  <c r="I26" i="53"/>
  <c r="M22" i="53"/>
  <c r="O22" i="53" s="1"/>
  <c r="I22" i="53"/>
  <c r="M18" i="53"/>
  <c r="O18" i="53" s="1"/>
  <c r="I18" i="53"/>
  <c r="M14" i="53"/>
  <c r="O14" i="53" s="1"/>
  <c r="I14" i="53"/>
  <c r="O10" i="53"/>
  <c r="M10" i="53"/>
  <c r="I10" i="53"/>
  <c r="L9" i="53"/>
  <c r="K9" i="53"/>
  <c r="J9" i="53"/>
  <c r="J8" i="53" s="1"/>
  <c r="L8" i="53"/>
  <c r="T7" i="53" s="1"/>
  <c r="K8" i="53"/>
  <c r="M31" i="52"/>
  <c r="O31" i="52" s="1"/>
  <c r="I31" i="52"/>
  <c r="L30" i="52"/>
  <c r="K30" i="52"/>
  <c r="J30" i="52"/>
  <c r="M26" i="52"/>
  <c r="O26" i="52" s="1"/>
  <c r="I26" i="52"/>
  <c r="M22" i="52"/>
  <c r="O22" i="52" s="1"/>
  <c r="I22" i="52"/>
  <c r="M18" i="52"/>
  <c r="O18" i="52" s="1"/>
  <c r="I18" i="52"/>
  <c r="M14" i="52"/>
  <c r="O14" i="52" s="1"/>
  <c r="I14" i="52"/>
  <c r="O10" i="52"/>
  <c r="M10" i="52"/>
  <c r="I10" i="52"/>
  <c r="L9" i="52"/>
  <c r="K9" i="52"/>
  <c r="J9" i="52"/>
  <c r="J8" i="52" s="1"/>
  <c r="L8" i="52"/>
  <c r="T7" i="52" s="1"/>
  <c r="K8" i="52"/>
  <c r="M95" i="51"/>
  <c r="O95" i="51" s="1"/>
  <c r="I95" i="51"/>
  <c r="O91" i="51"/>
  <c r="M91" i="51"/>
  <c r="I91" i="51"/>
  <c r="O87" i="51"/>
  <c r="M87" i="51"/>
  <c r="I87" i="51"/>
  <c r="M86" i="51"/>
  <c r="L86" i="51"/>
  <c r="K86" i="51"/>
  <c r="J86" i="51"/>
  <c r="M82" i="51"/>
  <c r="O82" i="51" s="1"/>
  <c r="I82" i="51"/>
  <c r="M78" i="51"/>
  <c r="O78" i="51" s="1"/>
  <c r="I78" i="51"/>
  <c r="O74" i="51"/>
  <c r="M74" i="51"/>
  <c r="I74" i="51"/>
  <c r="O70" i="51"/>
  <c r="M70" i="51"/>
  <c r="I70" i="51"/>
  <c r="O66" i="51"/>
  <c r="M66" i="51"/>
  <c r="I66" i="51"/>
  <c r="O62" i="51"/>
  <c r="M62" i="51"/>
  <c r="I62" i="51"/>
  <c r="M58" i="51"/>
  <c r="O58" i="51" s="1"/>
  <c r="I58" i="51"/>
  <c r="M54" i="51"/>
  <c r="O54" i="51" s="1"/>
  <c r="I54" i="51"/>
  <c r="M50" i="51"/>
  <c r="O50" i="51" s="1"/>
  <c r="I50" i="51"/>
  <c r="M46" i="51"/>
  <c r="O46" i="51" s="1"/>
  <c r="I46" i="51"/>
  <c r="M42" i="51"/>
  <c r="O42" i="51" s="1"/>
  <c r="I42" i="51"/>
  <c r="O38" i="51"/>
  <c r="M38" i="51"/>
  <c r="I38" i="51"/>
  <c r="O34" i="51"/>
  <c r="M34" i="51"/>
  <c r="I34" i="51"/>
  <c r="O30" i="51"/>
  <c r="M30" i="51"/>
  <c r="I30" i="51"/>
  <c r="M26" i="51"/>
  <c r="O26" i="51" s="1"/>
  <c r="I26" i="51"/>
  <c r="M22" i="51"/>
  <c r="O22" i="51" s="1"/>
  <c r="I22" i="51"/>
  <c r="M18" i="51"/>
  <c r="O18" i="51" s="1"/>
  <c r="I18" i="51"/>
  <c r="M14" i="51"/>
  <c r="O14" i="51" s="1"/>
  <c r="I14" i="51"/>
  <c r="O10" i="51"/>
  <c r="M10" i="51"/>
  <c r="I10" i="51"/>
  <c r="L9" i="51"/>
  <c r="K9" i="51"/>
  <c r="J9" i="51"/>
  <c r="J8" i="51" s="1"/>
  <c r="L8" i="51"/>
  <c r="T7" i="51" s="1"/>
  <c r="K8" i="51"/>
  <c r="M72" i="50"/>
  <c r="O72" i="50" s="1"/>
  <c r="I72" i="50"/>
  <c r="O68" i="50"/>
  <c r="M68" i="50"/>
  <c r="I68" i="50"/>
  <c r="O64" i="50"/>
  <c r="M64" i="50"/>
  <c r="I64" i="50"/>
  <c r="O60" i="50"/>
  <c r="M60" i="50"/>
  <c r="I60" i="50"/>
  <c r="L59" i="50"/>
  <c r="K59" i="50"/>
  <c r="J59" i="50"/>
  <c r="M55" i="50"/>
  <c r="O55" i="50" s="1"/>
  <c r="I55" i="50"/>
  <c r="M51" i="50"/>
  <c r="O51" i="50" s="1"/>
  <c r="I51" i="50"/>
  <c r="O47" i="50"/>
  <c r="M47" i="50"/>
  <c r="I47" i="50"/>
  <c r="O43" i="50"/>
  <c r="M43" i="50"/>
  <c r="I43" i="50"/>
  <c r="O39" i="50"/>
  <c r="M39" i="50"/>
  <c r="I39" i="50"/>
  <c r="O35" i="50"/>
  <c r="M35" i="50"/>
  <c r="I35" i="50"/>
  <c r="M31" i="50"/>
  <c r="O31" i="50" s="1"/>
  <c r="I31" i="50"/>
  <c r="M27" i="50"/>
  <c r="O27" i="50" s="1"/>
  <c r="I27" i="50"/>
  <c r="L26" i="50"/>
  <c r="K26" i="50"/>
  <c r="J26" i="50"/>
  <c r="O22" i="50"/>
  <c r="M22" i="50"/>
  <c r="I22" i="50"/>
  <c r="M18" i="50"/>
  <c r="O18" i="50" s="1"/>
  <c r="I18" i="50"/>
  <c r="M14" i="50"/>
  <c r="O14" i="50" s="1"/>
  <c r="I14" i="50"/>
  <c r="M10" i="50"/>
  <c r="O10" i="50" s="1"/>
  <c r="I10" i="50"/>
  <c r="L9" i="50"/>
  <c r="L8" i="50" s="1"/>
  <c r="T7" i="50" s="1"/>
  <c r="K9" i="50"/>
  <c r="J9" i="50"/>
  <c r="K8" i="50"/>
  <c r="M468" i="49"/>
  <c r="O468" i="49" s="1"/>
  <c r="I468" i="49"/>
  <c r="M464" i="49"/>
  <c r="O464" i="49" s="1"/>
  <c r="I464" i="49"/>
  <c r="M460" i="49"/>
  <c r="O460" i="49" s="1"/>
  <c r="I460" i="49"/>
  <c r="L459" i="49"/>
  <c r="K459" i="49"/>
  <c r="J459" i="49"/>
  <c r="M455" i="49"/>
  <c r="M454" i="49" s="1"/>
  <c r="I455" i="49"/>
  <c r="L454" i="49"/>
  <c r="K454" i="49"/>
  <c r="J454" i="49"/>
  <c r="O450" i="49"/>
  <c r="M450" i="49"/>
  <c r="I450" i="49"/>
  <c r="O446" i="49"/>
  <c r="M446" i="49"/>
  <c r="I446" i="49"/>
  <c r="O442" i="49"/>
  <c r="M442" i="49"/>
  <c r="I442" i="49"/>
  <c r="M438" i="49"/>
  <c r="O438" i="49" s="1"/>
  <c r="I438" i="49"/>
  <c r="M434" i="49"/>
  <c r="O434" i="49" s="1"/>
  <c r="I434" i="49"/>
  <c r="M430" i="49"/>
  <c r="O430" i="49" s="1"/>
  <c r="I430" i="49"/>
  <c r="M426" i="49"/>
  <c r="O426" i="49" s="1"/>
  <c r="I426" i="49"/>
  <c r="M422" i="49"/>
  <c r="O422" i="49" s="1"/>
  <c r="I422" i="49"/>
  <c r="O418" i="49"/>
  <c r="M418" i="49"/>
  <c r="I418" i="49"/>
  <c r="O414" i="49"/>
  <c r="M414" i="49"/>
  <c r="I414" i="49"/>
  <c r="O410" i="49"/>
  <c r="M410" i="49"/>
  <c r="I410" i="49"/>
  <c r="M406" i="49"/>
  <c r="O406" i="49" s="1"/>
  <c r="I406" i="49"/>
  <c r="M402" i="49"/>
  <c r="O402" i="49" s="1"/>
  <c r="I402" i="49"/>
  <c r="M398" i="49"/>
  <c r="O398" i="49" s="1"/>
  <c r="I398" i="49"/>
  <c r="M394" i="49"/>
  <c r="O394" i="49" s="1"/>
  <c r="I394" i="49"/>
  <c r="O390" i="49"/>
  <c r="M390" i="49"/>
  <c r="I390" i="49"/>
  <c r="O386" i="49"/>
  <c r="M386" i="49"/>
  <c r="I386" i="49"/>
  <c r="O382" i="49"/>
  <c r="M382" i="49"/>
  <c r="I382" i="49"/>
  <c r="O378" i="49"/>
  <c r="M378" i="49"/>
  <c r="I378" i="49"/>
  <c r="M374" i="49"/>
  <c r="O374" i="49" s="1"/>
  <c r="I374" i="49"/>
  <c r="M370" i="49"/>
  <c r="O370" i="49" s="1"/>
  <c r="I370" i="49"/>
  <c r="M366" i="49"/>
  <c r="O366" i="49" s="1"/>
  <c r="I366" i="49"/>
  <c r="M362" i="49"/>
  <c r="O362" i="49" s="1"/>
  <c r="I362" i="49"/>
  <c r="M358" i="49"/>
  <c r="O358" i="49" s="1"/>
  <c r="I358" i="49"/>
  <c r="O354" i="49"/>
  <c r="M354" i="49"/>
  <c r="I354" i="49"/>
  <c r="O350" i="49"/>
  <c r="M350" i="49"/>
  <c r="I350" i="49"/>
  <c r="O346" i="49"/>
  <c r="M346" i="49"/>
  <c r="I346" i="49"/>
  <c r="M342" i="49"/>
  <c r="O342" i="49" s="1"/>
  <c r="I342" i="49"/>
  <c r="M338" i="49"/>
  <c r="O338" i="49" s="1"/>
  <c r="I338" i="49"/>
  <c r="M334" i="49"/>
  <c r="O334" i="49" s="1"/>
  <c r="I334" i="49"/>
  <c r="M330" i="49"/>
  <c r="O330" i="49" s="1"/>
  <c r="I330" i="49"/>
  <c r="O326" i="49"/>
  <c r="M326" i="49"/>
  <c r="I326" i="49"/>
  <c r="O322" i="49"/>
  <c r="M322" i="49"/>
  <c r="I322" i="49"/>
  <c r="O318" i="49"/>
  <c r="M318" i="49"/>
  <c r="I318" i="49"/>
  <c r="O314" i="49"/>
  <c r="M314" i="49"/>
  <c r="I314" i="49"/>
  <c r="M310" i="49"/>
  <c r="O310" i="49" s="1"/>
  <c r="I310" i="49"/>
  <c r="M306" i="49"/>
  <c r="O306" i="49" s="1"/>
  <c r="I306" i="49"/>
  <c r="M302" i="49"/>
  <c r="O302" i="49" s="1"/>
  <c r="I302" i="49"/>
  <c r="M298" i="49"/>
  <c r="O298" i="49" s="1"/>
  <c r="I298" i="49"/>
  <c r="L297" i="49"/>
  <c r="K297" i="49"/>
  <c r="J297" i="49"/>
  <c r="M293" i="49"/>
  <c r="O293" i="49" s="1"/>
  <c r="I293" i="49"/>
  <c r="M289" i="49"/>
  <c r="O289" i="49" s="1"/>
  <c r="I289" i="49"/>
  <c r="M285" i="49"/>
  <c r="O285" i="49" s="1"/>
  <c r="I285" i="49"/>
  <c r="M281" i="49"/>
  <c r="O281" i="49" s="1"/>
  <c r="I281" i="49"/>
  <c r="O277" i="49"/>
  <c r="M277" i="49"/>
  <c r="I277" i="49"/>
  <c r="O273" i="49"/>
  <c r="M273" i="49"/>
  <c r="I273" i="49"/>
  <c r="O269" i="49"/>
  <c r="M269" i="49"/>
  <c r="I269" i="49"/>
  <c r="O265" i="49"/>
  <c r="M265" i="49"/>
  <c r="I265" i="49"/>
  <c r="M261" i="49"/>
  <c r="O261" i="49" s="1"/>
  <c r="I261" i="49"/>
  <c r="M257" i="49"/>
  <c r="O257" i="49" s="1"/>
  <c r="I257" i="49"/>
  <c r="M253" i="49"/>
  <c r="O253" i="49" s="1"/>
  <c r="I253" i="49"/>
  <c r="M249" i="49"/>
  <c r="O249" i="49" s="1"/>
  <c r="I249" i="49"/>
  <c r="M245" i="49"/>
  <c r="O245" i="49" s="1"/>
  <c r="I245" i="49"/>
  <c r="O241" i="49"/>
  <c r="M241" i="49"/>
  <c r="I241" i="49"/>
  <c r="O237" i="49"/>
  <c r="M237" i="49"/>
  <c r="I237" i="49"/>
  <c r="O233" i="49"/>
  <c r="M233" i="49"/>
  <c r="I233" i="49"/>
  <c r="M229" i="49"/>
  <c r="O229" i="49" s="1"/>
  <c r="I229" i="49"/>
  <c r="M225" i="49"/>
  <c r="O225" i="49" s="1"/>
  <c r="I225" i="49"/>
  <c r="M221" i="49"/>
  <c r="O221" i="49" s="1"/>
  <c r="I221" i="49"/>
  <c r="M217" i="49"/>
  <c r="O217" i="49" s="1"/>
  <c r="I217" i="49"/>
  <c r="O213" i="49"/>
  <c r="M213" i="49"/>
  <c r="I213" i="49"/>
  <c r="O209" i="49"/>
  <c r="M209" i="49"/>
  <c r="I209" i="49"/>
  <c r="O205" i="49"/>
  <c r="M205" i="49"/>
  <c r="I205" i="49"/>
  <c r="O201" i="49"/>
  <c r="M201" i="49"/>
  <c r="I201" i="49"/>
  <c r="M197" i="49"/>
  <c r="O197" i="49" s="1"/>
  <c r="I197" i="49"/>
  <c r="M193" i="49"/>
  <c r="O193" i="49" s="1"/>
  <c r="I193" i="49"/>
  <c r="M189" i="49"/>
  <c r="O189" i="49" s="1"/>
  <c r="I189" i="49"/>
  <c r="M185" i="49"/>
  <c r="O185" i="49" s="1"/>
  <c r="I185" i="49"/>
  <c r="M181" i="49"/>
  <c r="O181" i="49" s="1"/>
  <c r="I181" i="49"/>
  <c r="O177" i="49"/>
  <c r="M177" i="49"/>
  <c r="I177" i="49"/>
  <c r="O173" i="49"/>
  <c r="M173" i="49"/>
  <c r="I173" i="49"/>
  <c r="O169" i="49"/>
  <c r="M169" i="49"/>
  <c r="I169" i="49"/>
  <c r="M165" i="49"/>
  <c r="O165" i="49" s="1"/>
  <c r="I165" i="49"/>
  <c r="M161" i="49"/>
  <c r="O161" i="49" s="1"/>
  <c r="I161" i="49"/>
  <c r="M157" i="49"/>
  <c r="O157" i="49" s="1"/>
  <c r="I157" i="49"/>
  <c r="M153" i="49"/>
  <c r="O153" i="49" s="1"/>
  <c r="I153" i="49"/>
  <c r="O149" i="49"/>
  <c r="M149" i="49"/>
  <c r="I149" i="49"/>
  <c r="O145" i="49"/>
  <c r="M145" i="49"/>
  <c r="I145" i="49"/>
  <c r="O141" i="49"/>
  <c r="M141" i="49"/>
  <c r="I141" i="49"/>
  <c r="O137" i="49"/>
  <c r="M137" i="49"/>
  <c r="I137" i="49"/>
  <c r="M133" i="49"/>
  <c r="O133" i="49" s="1"/>
  <c r="I133" i="49"/>
  <c r="M129" i="49"/>
  <c r="O129" i="49" s="1"/>
  <c r="I129" i="49"/>
  <c r="M125" i="49"/>
  <c r="O125" i="49" s="1"/>
  <c r="I125" i="49"/>
  <c r="M121" i="49"/>
  <c r="O121" i="49" s="1"/>
  <c r="I121" i="49"/>
  <c r="M117" i="49"/>
  <c r="O117" i="49" s="1"/>
  <c r="I117" i="49"/>
  <c r="O113" i="49"/>
  <c r="M113" i="49"/>
  <c r="I113" i="49"/>
  <c r="O109" i="49"/>
  <c r="M109" i="49"/>
  <c r="I109" i="49"/>
  <c r="M108" i="49"/>
  <c r="L108" i="49"/>
  <c r="K108" i="49"/>
  <c r="J108" i="49"/>
  <c r="M104" i="49"/>
  <c r="O104" i="49" s="1"/>
  <c r="I104" i="49"/>
  <c r="M100" i="49"/>
  <c r="O100" i="49" s="1"/>
  <c r="I100" i="49"/>
  <c r="O96" i="49"/>
  <c r="M96" i="49"/>
  <c r="I96" i="49"/>
  <c r="O92" i="49"/>
  <c r="M92" i="49"/>
  <c r="I92" i="49"/>
  <c r="O88" i="49"/>
  <c r="M88" i="49"/>
  <c r="I88" i="49"/>
  <c r="M84" i="49"/>
  <c r="O84" i="49" s="1"/>
  <c r="I84" i="49"/>
  <c r="M80" i="49"/>
  <c r="O80" i="49" s="1"/>
  <c r="I80" i="49"/>
  <c r="M76" i="49"/>
  <c r="O76" i="49" s="1"/>
  <c r="I76" i="49"/>
  <c r="M72" i="49"/>
  <c r="O72" i="49" s="1"/>
  <c r="I72" i="49"/>
  <c r="M68" i="49"/>
  <c r="O68" i="49" s="1"/>
  <c r="I68" i="49"/>
  <c r="O64" i="49"/>
  <c r="M64" i="49"/>
  <c r="I64" i="49"/>
  <c r="O60" i="49"/>
  <c r="M60" i="49"/>
  <c r="I60" i="49"/>
  <c r="O56" i="49"/>
  <c r="M56" i="49"/>
  <c r="I56" i="49"/>
  <c r="M52" i="49"/>
  <c r="I52" i="49"/>
  <c r="L51" i="49"/>
  <c r="K51" i="49"/>
  <c r="J51" i="49"/>
  <c r="O47" i="49"/>
  <c r="M47" i="49"/>
  <c r="I47" i="49"/>
  <c r="M46" i="49"/>
  <c r="L46" i="49"/>
  <c r="K46" i="49"/>
  <c r="K8" i="49" s="1"/>
  <c r="J46" i="49"/>
  <c r="M42" i="49"/>
  <c r="I42" i="49"/>
  <c r="L41" i="49"/>
  <c r="K41" i="49"/>
  <c r="J41" i="49"/>
  <c r="O37" i="49"/>
  <c r="M37" i="49"/>
  <c r="I37" i="49"/>
  <c r="M33" i="49"/>
  <c r="O33" i="49" s="1"/>
  <c r="I33" i="49"/>
  <c r="M29" i="49"/>
  <c r="I29" i="49"/>
  <c r="L28" i="49"/>
  <c r="K28" i="49"/>
  <c r="J28" i="49"/>
  <c r="O24" i="49"/>
  <c r="M24" i="49"/>
  <c r="I24" i="49"/>
  <c r="M23" i="49"/>
  <c r="L23" i="49"/>
  <c r="K23" i="49"/>
  <c r="J23" i="49"/>
  <c r="M19" i="49"/>
  <c r="O19" i="49" s="1"/>
  <c r="I19" i="49"/>
  <c r="L18" i="49"/>
  <c r="K18" i="49"/>
  <c r="J18" i="49"/>
  <c r="M14" i="49"/>
  <c r="O14" i="49" s="1"/>
  <c r="I14" i="49"/>
  <c r="M10" i="49"/>
  <c r="I10" i="49"/>
  <c r="L9" i="49"/>
  <c r="K9" i="49"/>
  <c r="J9" i="49"/>
  <c r="J8" i="49"/>
  <c r="M403" i="48"/>
  <c r="O403" i="48" s="1"/>
  <c r="I403" i="48"/>
  <c r="M399" i="48"/>
  <c r="O399" i="48" s="1"/>
  <c r="I399" i="48"/>
  <c r="M395" i="48"/>
  <c r="O395" i="48" s="1"/>
  <c r="I395" i="48"/>
  <c r="M391" i="48"/>
  <c r="O391" i="48" s="1"/>
  <c r="I391" i="48"/>
  <c r="L390" i="48"/>
  <c r="K390" i="48"/>
  <c r="J390" i="48"/>
  <c r="M386" i="48"/>
  <c r="O386" i="48" s="1"/>
  <c r="I386" i="48"/>
  <c r="M382" i="48"/>
  <c r="O382" i="48" s="1"/>
  <c r="I382" i="48"/>
  <c r="M378" i="48"/>
  <c r="O378" i="48" s="1"/>
  <c r="I378" i="48"/>
  <c r="M374" i="48"/>
  <c r="O374" i="48" s="1"/>
  <c r="I374" i="48"/>
  <c r="O370" i="48"/>
  <c r="M370" i="48"/>
  <c r="I370" i="48"/>
  <c r="O366" i="48"/>
  <c r="M366" i="48"/>
  <c r="I366" i="48"/>
  <c r="O362" i="48"/>
  <c r="M362" i="48"/>
  <c r="I362" i="48"/>
  <c r="O358" i="48"/>
  <c r="M358" i="48"/>
  <c r="I358" i="48"/>
  <c r="M354" i="48"/>
  <c r="O354" i="48" s="1"/>
  <c r="I354" i="48"/>
  <c r="M350" i="48"/>
  <c r="O350" i="48" s="1"/>
  <c r="I350" i="48"/>
  <c r="M346" i="48"/>
  <c r="O346" i="48" s="1"/>
  <c r="I346" i="48"/>
  <c r="M342" i="48"/>
  <c r="O342" i="48" s="1"/>
  <c r="I342" i="48"/>
  <c r="O338" i="48"/>
  <c r="M338" i="48"/>
  <c r="I338" i="48"/>
  <c r="O334" i="48"/>
  <c r="M334" i="48"/>
  <c r="I334" i="48"/>
  <c r="O330" i="48"/>
  <c r="M330" i="48"/>
  <c r="I330" i="48"/>
  <c r="O326" i="48"/>
  <c r="M326" i="48"/>
  <c r="I326" i="48"/>
  <c r="M322" i="48"/>
  <c r="O322" i="48" s="1"/>
  <c r="I322" i="48"/>
  <c r="M318" i="48"/>
  <c r="O318" i="48" s="1"/>
  <c r="I318" i="48"/>
  <c r="M314" i="48"/>
  <c r="O314" i="48" s="1"/>
  <c r="I314" i="48"/>
  <c r="M310" i="48"/>
  <c r="O310" i="48" s="1"/>
  <c r="I310" i="48"/>
  <c r="O306" i="48"/>
  <c r="M306" i="48"/>
  <c r="I306" i="48"/>
  <c r="O302" i="48"/>
  <c r="M302" i="48"/>
  <c r="I302" i="48"/>
  <c r="O298" i="48"/>
  <c r="M298" i="48"/>
  <c r="I298" i="48"/>
  <c r="O294" i="48"/>
  <c r="M294" i="48"/>
  <c r="I294" i="48"/>
  <c r="M290" i="48"/>
  <c r="I290" i="48"/>
  <c r="L289" i="48"/>
  <c r="K289" i="48"/>
  <c r="J289" i="48"/>
  <c r="O285" i="48"/>
  <c r="M285" i="48"/>
  <c r="I285" i="48"/>
  <c r="O281" i="48"/>
  <c r="M281" i="48"/>
  <c r="I281" i="48"/>
  <c r="O277" i="48"/>
  <c r="M277" i="48"/>
  <c r="I277" i="48"/>
  <c r="M273" i="48"/>
  <c r="O273" i="48" s="1"/>
  <c r="I273" i="48"/>
  <c r="M269" i="48"/>
  <c r="O269" i="48" s="1"/>
  <c r="I269" i="48"/>
  <c r="M265" i="48"/>
  <c r="I265" i="48"/>
  <c r="L264" i="48"/>
  <c r="K264" i="48"/>
  <c r="J264" i="48"/>
  <c r="O260" i="48"/>
  <c r="M260" i="48"/>
  <c r="I260" i="48"/>
  <c r="M256" i="48"/>
  <c r="O256" i="48" s="1"/>
  <c r="I256" i="48"/>
  <c r="M252" i="48"/>
  <c r="O252" i="48" s="1"/>
  <c r="I252" i="48"/>
  <c r="M248" i="48"/>
  <c r="O248" i="48" s="1"/>
  <c r="I248" i="48"/>
  <c r="M244" i="48"/>
  <c r="O244" i="48" s="1"/>
  <c r="I244" i="48"/>
  <c r="O240" i="48"/>
  <c r="M240" i="48"/>
  <c r="I240" i="48"/>
  <c r="O236" i="48"/>
  <c r="M236" i="48"/>
  <c r="I236" i="48"/>
  <c r="O232" i="48"/>
  <c r="M232" i="48"/>
  <c r="I232" i="48"/>
  <c r="O228" i="48"/>
  <c r="M228" i="48"/>
  <c r="I228" i="48"/>
  <c r="M224" i="48"/>
  <c r="O224" i="48" s="1"/>
  <c r="I224" i="48"/>
  <c r="M220" i="48"/>
  <c r="O220" i="48" s="1"/>
  <c r="I220" i="48"/>
  <c r="M216" i="48"/>
  <c r="O216" i="48" s="1"/>
  <c r="I216" i="48"/>
  <c r="M212" i="48"/>
  <c r="O212" i="48" s="1"/>
  <c r="I212" i="48"/>
  <c r="M208" i="48"/>
  <c r="O208" i="48" s="1"/>
  <c r="I208" i="48"/>
  <c r="O204" i="48"/>
  <c r="M204" i="48"/>
  <c r="I204" i="48"/>
  <c r="O200" i="48"/>
  <c r="M200" i="48"/>
  <c r="I200" i="48"/>
  <c r="O196" i="48"/>
  <c r="M196" i="48"/>
  <c r="I196" i="48"/>
  <c r="M192" i="48"/>
  <c r="O192" i="48" s="1"/>
  <c r="I192" i="48"/>
  <c r="M188" i="48"/>
  <c r="O188" i="48" s="1"/>
  <c r="I188" i="48"/>
  <c r="M184" i="48"/>
  <c r="O184" i="48" s="1"/>
  <c r="I184" i="48"/>
  <c r="M180" i="48"/>
  <c r="O180" i="48" s="1"/>
  <c r="I180" i="48"/>
  <c r="O176" i="48"/>
  <c r="M176" i="48"/>
  <c r="I176" i="48"/>
  <c r="O172" i="48"/>
  <c r="M172" i="48"/>
  <c r="I172" i="48"/>
  <c r="O168" i="48"/>
  <c r="M168" i="48"/>
  <c r="I168" i="48"/>
  <c r="O164" i="48"/>
  <c r="M164" i="48"/>
  <c r="I164" i="48"/>
  <c r="M160" i="48"/>
  <c r="O160" i="48" s="1"/>
  <c r="I160" i="48"/>
  <c r="M156" i="48"/>
  <c r="O156" i="48" s="1"/>
  <c r="I156" i="48"/>
  <c r="M152" i="48"/>
  <c r="O152" i="48" s="1"/>
  <c r="I152" i="48"/>
  <c r="M148" i="48"/>
  <c r="O148" i="48" s="1"/>
  <c r="I148" i="48"/>
  <c r="M144" i="48"/>
  <c r="O144" i="48" s="1"/>
  <c r="I144" i="48"/>
  <c r="O140" i="48"/>
  <c r="M140" i="48"/>
  <c r="I140" i="48"/>
  <c r="O136" i="48"/>
  <c r="M136" i="48"/>
  <c r="I136" i="48"/>
  <c r="O132" i="48"/>
  <c r="M132" i="48"/>
  <c r="I132" i="48"/>
  <c r="M128" i="48"/>
  <c r="O128" i="48" s="1"/>
  <c r="I128" i="48"/>
  <c r="M124" i="48"/>
  <c r="O124" i="48" s="1"/>
  <c r="I124" i="48"/>
  <c r="M120" i="48"/>
  <c r="O120" i="48" s="1"/>
  <c r="I120" i="48"/>
  <c r="M116" i="48"/>
  <c r="O116" i="48" s="1"/>
  <c r="I116" i="48"/>
  <c r="O112" i="48"/>
  <c r="M112" i="48"/>
  <c r="I112" i="48"/>
  <c r="O108" i="48"/>
  <c r="M108" i="48"/>
  <c r="I108" i="48"/>
  <c r="O104" i="48"/>
  <c r="M104" i="48"/>
  <c r="I104" i="48"/>
  <c r="O100" i="48"/>
  <c r="M100" i="48"/>
  <c r="I100" i="48"/>
  <c r="M96" i="48"/>
  <c r="O96" i="48" s="1"/>
  <c r="I96" i="48"/>
  <c r="M92" i="48"/>
  <c r="O92" i="48" s="1"/>
  <c r="I92" i="48"/>
  <c r="M88" i="48"/>
  <c r="I88" i="48"/>
  <c r="L87" i="48"/>
  <c r="K87" i="48"/>
  <c r="J87" i="48"/>
  <c r="O83" i="48"/>
  <c r="M83" i="48"/>
  <c r="I83" i="48"/>
  <c r="M79" i="48"/>
  <c r="O79" i="48" s="1"/>
  <c r="I79" i="48"/>
  <c r="M75" i="48"/>
  <c r="O75" i="48" s="1"/>
  <c r="I75" i="48"/>
  <c r="M71" i="48"/>
  <c r="O71" i="48" s="1"/>
  <c r="I71" i="48"/>
  <c r="M67" i="48"/>
  <c r="O67" i="48" s="1"/>
  <c r="I67" i="48"/>
  <c r="O63" i="48"/>
  <c r="M63" i="48"/>
  <c r="I63" i="48"/>
  <c r="O59" i="48"/>
  <c r="M59" i="48"/>
  <c r="I59" i="48"/>
  <c r="O55" i="48"/>
  <c r="M55" i="48"/>
  <c r="I55" i="48"/>
  <c r="O51" i="48"/>
  <c r="M51" i="48"/>
  <c r="I51" i="48"/>
  <c r="M47" i="48"/>
  <c r="M46" i="48" s="1"/>
  <c r="I47" i="48"/>
  <c r="L46" i="48"/>
  <c r="K46" i="48"/>
  <c r="J46" i="48"/>
  <c r="O42" i="48"/>
  <c r="M42" i="48"/>
  <c r="I42" i="48"/>
  <c r="O38" i="48"/>
  <c r="M38" i="48"/>
  <c r="I38" i="48"/>
  <c r="O34" i="48"/>
  <c r="M34" i="48"/>
  <c r="I34" i="48"/>
  <c r="M30" i="48"/>
  <c r="O30" i="48" s="1"/>
  <c r="I30" i="48"/>
  <c r="M26" i="48"/>
  <c r="O26" i="48" s="1"/>
  <c r="I26" i="48"/>
  <c r="M22" i="48"/>
  <c r="O22" i="48" s="1"/>
  <c r="I22" i="48"/>
  <c r="M18" i="48"/>
  <c r="O18" i="48" s="1"/>
  <c r="I18" i="48"/>
  <c r="O14" i="48"/>
  <c r="M14" i="48"/>
  <c r="I14" i="48"/>
  <c r="O10" i="48"/>
  <c r="M10" i="48"/>
  <c r="I10" i="48"/>
  <c r="L9" i="48"/>
  <c r="K9" i="48"/>
  <c r="K8" i="48" s="1"/>
  <c r="J9" i="48"/>
  <c r="L8" i="48"/>
  <c r="T7" i="48"/>
  <c r="O565" i="47"/>
  <c r="M565" i="47"/>
  <c r="I565" i="47"/>
  <c r="O561" i="47"/>
  <c r="M561" i="47"/>
  <c r="I561" i="47"/>
  <c r="O557" i="47"/>
  <c r="M557" i="47"/>
  <c r="I557" i="47"/>
  <c r="M556" i="47"/>
  <c r="L556" i="47"/>
  <c r="K556" i="47"/>
  <c r="J556" i="47"/>
  <c r="M552" i="47"/>
  <c r="O552" i="47" s="1"/>
  <c r="I552" i="47"/>
  <c r="O548" i="47"/>
  <c r="M548" i="47"/>
  <c r="I548" i="47"/>
  <c r="O544" i="47"/>
  <c r="M544" i="47"/>
  <c r="I544" i="47"/>
  <c r="O540" i="47"/>
  <c r="M540" i="47"/>
  <c r="I540" i="47"/>
  <c r="O536" i="47"/>
  <c r="M536" i="47"/>
  <c r="I536" i="47"/>
  <c r="M532" i="47"/>
  <c r="O532" i="47" s="1"/>
  <c r="I532" i="47"/>
  <c r="M528" i="47"/>
  <c r="O528" i="47" s="1"/>
  <c r="I528" i="47"/>
  <c r="M524" i="47"/>
  <c r="I524" i="47"/>
  <c r="M520" i="47"/>
  <c r="O520" i="47" s="1"/>
  <c r="I520" i="47"/>
  <c r="M516" i="47"/>
  <c r="O516" i="47" s="1"/>
  <c r="I516" i="47"/>
  <c r="O512" i="47"/>
  <c r="M512" i="47"/>
  <c r="I512" i="47"/>
  <c r="O508" i="47"/>
  <c r="M508" i="47"/>
  <c r="I508" i="47"/>
  <c r="L507" i="47"/>
  <c r="K507" i="47"/>
  <c r="J507" i="47"/>
  <c r="M503" i="47"/>
  <c r="O503" i="47" s="1"/>
  <c r="I503" i="47"/>
  <c r="O499" i="47"/>
  <c r="M499" i="47"/>
  <c r="I499" i="47"/>
  <c r="O495" i="47"/>
  <c r="M495" i="47"/>
  <c r="I495" i="47"/>
  <c r="O491" i="47"/>
  <c r="M491" i="47"/>
  <c r="I491" i="47"/>
  <c r="O487" i="47"/>
  <c r="M487" i="47"/>
  <c r="I487" i="47"/>
  <c r="M483" i="47"/>
  <c r="O483" i="47" s="1"/>
  <c r="I483" i="47"/>
  <c r="M479" i="47"/>
  <c r="O479" i="47" s="1"/>
  <c r="I479" i="47"/>
  <c r="M475" i="47"/>
  <c r="O475" i="47" s="1"/>
  <c r="I475" i="47"/>
  <c r="M471" i="47"/>
  <c r="O471" i="47" s="1"/>
  <c r="I471" i="47"/>
  <c r="M467" i="47"/>
  <c r="O467" i="47" s="1"/>
  <c r="I467" i="47"/>
  <c r="O463" i="47"/>
  <c r="M463" i="47"/>
  <c r="I463" i="47"/>
  <c r="O459" i="47"/>
  <c r="M459" i="47"/>
  <c r="I459" i="47"/>
  <c r="O455" i="47"/>
  <c r="M455" i="47"/>
  <c r="I455" i="47"/>
  <c r="M451" i="47"/>
  <c r="O451" i="47" s="1"/>
  <c r="I451" i="47"/>
  <c r="M447" i="47"/>
  <c r="O447" i="47" s="1"/>
  <c r="I447" i="47"/>
  <c r="M443" i="47"/>
  <c r="O443" i="47" s="1"/>
  <c r="I443" i="47"/>
  <c r="M439" i="47"/>
  <c r="O439" i="47" s="1"/>
  <c r="I439" i="47"/>
  <c r="O435" i="47"/>
  <c r="M435" i="47"/>
  <c r="I435" i="47"/>
  <c r="O431" i="47"/>
  <c r="M431" i="47"/>
  <c r="I431" i="47"/>
  <c r="O427" i="47"/>
  <c r="M427" i="47"/>
  <c r="I427" i="47"/>
  <c r="O423" i="47"/>
  <c r="M423" i="47"/>
  <c r="I423" i="47"/>
  <c r="M419" i="47"/>
  <c r="O419" i="47" s="1"/>
  <c r="I419" i="47"/>
  <c r="M415" i="47"/>
  <c r="O415" i="47" s="1"/>
  <c r="I415" i="47"/>
  <c r="M411" i="47"/>
  <c r="O411" i="47" s="1"/>
  <c r="I411" i="47"/>
  <c r="M407" i="47"/>
  <c r="O407" i="47" s="1"/>
  <c r="I407" i="47"/>
  <c r="M403" i="47"/>
  <c r="O403" i="47" s="1"/>
  <c r="I403" i="47"/>
  <c r="O399" i="47"/>
  <c r="M399" i="47"/>
  <c r="I399" i="47"/>
  <c r="O395" i="47"/>
  <c r="M395" i="47"/>
  <c r="I395" i="47"/>
  <c r="O391" i="47"/>
  <c r="M391" i="47"/>
  <c r="I391" i="47"/>
  <c r="M387" i="47"/>
  <c r="I387" i="47"/>
  <c r="L386" i="47"/>
  <c r="K386" i="47"/>
  <c r="J386" i="47"/>
  <c r="O382" i="47"/>
  <c r="M382" i="47"/>
  <c r="I382" i="47"/>
  <c r="O378" i="47"/>
  <c r="M378" i="47"/>
  <c r="I378" i="47"/>
  <c r="O374" i="47"/>
  <c r="M374" i="47"/>
  <c r="I374" i="47"/>
  <c r="M370" i="47"/>
  <c r="O370" i="47" s="1"/>
  <c r="I370" i="47"/>
  <c r="M366" i="47"/>
  <c r="O366" i="47" s="1"/>
  <c r="I366" i="47"/>
  <c r="M362" i="47"/>
  <c r="O362" i="47" s="1"/>
  <c r="I362" i="47"/>
  <c r="M358" i="47"/>
  <c r="O358" i="47" s="1"/>
  <c r="I358" i="47"/>
  <c r="O354" i="47"/>
  <c r="M354" i="47"/>
  <c r="I354" i="47"/>
  <c r="O350" i="47"/>
  <c r="M350" i="47"/>
  <c r="I350" i="47"/>
  <c r="O346" i="47"/>
  <c r="M346" i="47"/>
  <c r="I346" i="47"/>
  <c r="L345" i="47"/>
  <c r="K345" i="47"/>
  <c r="J345" i="47"/>
  <c r="M341" i="47"/>
  <c r="O341" i="47" s="1"/>
  <c r="I341" i="47"/>
  <c r="M340" i="47"/>
  <c r="L340" i="47"/>
  <c r="K340" i="47"/>
  <c r="J340" i="47"/>
  <c r="M336" i="47"/>
  <c r="O336" i="47" s="1"/>
  <c r="I336" i="47"/>
  <c r="M332" i="47"/>
  <c r="O332" i="47" s="1"/>
  <c r="I332" i="47"/>
  <c r="M328" i="47"/>
  <c r="O328" i="47" s="1"/>
  <c r="I328" i="47"/>
  <c r="M324" i="47"/>
  <c r="O324" i="47" s="1"/>
  <c r="I324" i="47"/>
  <c r="M320" i="47"/>
  <c r="O320" i="47" s="1"/>
  <c r="I320" i="47"/>
  <c r="O316" i="47"/>
  <c r="M316" i="47"/>
  <c r="I316" i="47"/>
  <c r="O312" i="47"/>
  <c r="M312" i="47"/>
  <c r="I312" i="47"/>
  <c r="O308" i="47"/>
  <c r="M308" i="47"/>
  <c r="I308" i="47"/>
  <c r="M304" i="47"/>
  <c r="O304" i="47" s="1"/>
  <c r="I304" i="47"/>
  <c r="M300" i="47"/>
  <c r="O300" i="47" s="1"/>
  <c r="I300" i="47"/>
  <c r="M296" i="47"/>
  <c r="O296" i="47" s="1"/>
  <c r="I296" i="47"/>
  <c r="M292" i="47"/>
  <c r="O292" i="47" s="1"/>
  <c r="I292" i="47"/>
  <c r="O288" i="47"/>
  <c r="M288" i="47"/>
  <c r="I288" i="47"/>
  <c r="O284" i="47"/>
  <c r="M284" i="47"/>
  <c r="I284" i="47"/>
  <c r="O280" i="47"/>
  <c r="M280" i="47"/>
  <c r="I280" i="47"/>
  <c r="O276" i="47"/>
  <c r="M276" i="47"/>
  <c r="I276" i="47"/>
  <c r="M272" i="47"/>
  <c r="O272" i="47" s="1"/>
  <c r="I272" i="47"/>
  <c r="M268" i="47"/>
  <c r="O268" i="47" s="1"/>
  <c r="I268" i="47"/>
  <c r="M264" i="47"/>
  <c r="O264" i="47" s="1"/>
  <c r="I264" i="47"/>
  <c r="M260" i="47"/>
  <c r="O260" i="47" s="1"/>
  <c r="I260" i="47"/>
  <c r="M256" i="47"/>
  <c r="O256" i="47" s="1"/>
  <c r="I256" i="47"/>
  <c r="O252" i="47"/>
  <c r="M252" i="47"/>
  <c r="I252" i="47"/>
  <c r="O248" i="47"/>
  <c r="M248" i="47"/>
  <c r="I248" i="47"/>
  <c r="O244" i="47"/>
  <c r="M244" i="47"/>
  <c r="I244" i="47"/>
  <c r="M240" i="47"/>
  <c r="O240" i="47" s="1"/>
  <c r="I240" i="47"/>
  <c r="M236" i="47"/>
  <c r="O236" i="47" s="1"/>
  <c r="I236" i="47"/>
  <c r="M232" i="47"/>
  <c r="O232" i="47" s="1"/>
  <c r="I232" i="47"/>
  <c r="M228" i="47"/>
  <c r="O228" i="47" s="1"/>
  <c r="I228" i="47"/>
  <c r="O224" i="47"/>
  <c r="M224" i="47"/>
  <c r="I224" i="47"/>
  <c r="O220" i="47"/>
  <c r="M220" i="47"/>
  <c r="I220" i="47"/>
  <c r="O216" i="47"/>
  <c r="M216" i="47"/>
  <c r="I216" i="47"/>
  <c r="O212" i="47"/>
  <c r="M212" i="47"/>
  <c r="I212" i="47"/>
  <c r="M208" i="47"/>
  <c r="O208" i="47" s="1"/>
  <c r="I208" i="47"/>
  <c r="M204" i="47"/>
  <c r="O204" i="47" s="1"/>
  <c r="I204" i="47"/>
  <c r="M200" i="47"/>
  <c r="O200" i="47" s="1"/>
  <c r="I200" i="47"/>
  <c r="M196" i="47"/>
  <c r="O196" i="47" s="1"/>
  <c r="I196" i="47"/>
  <c r="M192" i="47"/>
  <c r="O192" i="47" s="1"/>
  <c r="I192" i="47"/>
  <c r="O188" i="47"/>
  <c r="M188" i="47"/>
  <c r="I188" i="47"/>
  <c r="O184" i="47"/>
  <c r="M184" i="47"/>
  <c r="I184" i="47"/>
  <c r="O180" i="47"/>
  <c r="M180" i="47"/>
  <c r="I180" i="47"/>
  <c r="M176" i="47"/>
  <c r="O176" i="47" s="1"/>
  <c r="I176" i="47"/>
  <c r="M172" i="47"/>
  <c r="O172" i="47" s="1"/>
  <c r="I172" i="47"/>
  <c r="M168" i="47"/>
  <c r="O168" i="47" s="1"/>
  <c r="I168" i="47"/>
  <c r="M164" i="47"/>
  <c r="O164" i="47" s="1"/>
  <c r="I164" i="47"/>
  <c r="O160" i="47"/>
  <c r="M160" i="47"/>
  <c r="I160" i="47"/>
  <c r="O156" i="47"/>
  <c r="M156" i="47"/>
  <c r="I156" i="47"/>
  <c r="O152" i="47"/>
  <c r="M152" i="47"/>
  <c r="I152" i="47"/>
  <c r="O148" i="47"/>
  <c r="M148" i="47"/>
  <c r="I148" i="47"/>
  <c r="M144" i="47"/>
  <c r="O144" i="47" s="1"/>
  <c r="I144" i="47"/>
  <c r="M140" i="47"/>
  <c r="O140" i="47" s="1"/>
  <c r="I140" i="47"/>
  <c r="M136" i="47"/>
  <c r="O136" i="47" s="1"/>
  <c r="I136" i="47"/>
  <c r="M132" i="47"/>
  <c r="O132" i="47" s="1"/>
  <c r="I132" i="47"/>
  <c r="M128" i="47"/>
  <c r="O128" i="47" s="1"/>
  <c r="I128" i="47"/>
  <c r="O124" i="47"/>
  <c r="M124" i="47"/>
  <c r="I124" i="47"/>
  <c r="O120" i="47"/>
  <c r="M120" i="47"/>
  <c r="I120" i="47"/>
  <c r="O116" i="47"/>
  <c r="M116" i="47"/>
  <c r="I116" i="47"/>
  <c r="M112" i="47"/>
  <c r="O112" i="47" s="1"/>
  <c r="I112" i="47"/>
  <c r="M108" i="47"/>
  <c r="O108" i="47" s="1"/>
  <c r="I108" i="47"/>
  <c r="M104" i="47"/>
  <c r="O104" i="47" s="1"/>
  <c r="I104" i="47"/>
  <c r="M100" i="47"/>
  <c r="O100" i="47" s="1"/>
  <c r="I100" i="47"/>
  <c r="O96" i="47"/>
  <c r="M96" i="47"/>
  <c r="I96" i="47"/>
  <c r="O92" i="47"/>
  <c r="M92" i="47"/>
  <c r="I92" i="47"/>
  <c r="O88" i="47"/>
  <c r="M88" i="47"/>
  <c r="I88" i="47"/>
  <c r="O84" i="47"/>
  <c r="M84" i="47"/>
  <c r="I84" i="47"/>
  <c r="L83" i="47"/>
  <c r="K83" i="47"/>
  <c r="K8" i="47" s="1"/>
  <c r="J83" i="47"/>
  <c r="M79" i="47"/>
  <c r="O79" i="47" s="1"/>
  <c r="I79" i="47"/>
  <c r="O75" i="47"/>
  <c r="M75" i="47"/>
  <c r="I75" i="47"/>
  <c r="O71" i="47"/>
  <c r="M71" i="47"/>
  <c r="I71" i="47"/>
  <c r="O67" i="47"/>
  <c r="M67" i="47"/>
  <c r="I67" i="47"/>
  <c r="M63" i="47"/>
  <c r="O63" i="47" s="1"/>
  <c r="I63" i="47"/>
  <c r="M59" i="47"/>
  <c r="O59" i="47" s="1"/>
  <c r="I59" i="47"/>
  <c r="M55" i="47"/>
  <c r="O55" i="47" s="1"/>
  <c r="I55" i="47"/>
  <c r="M51" i="47"/>
  <c r="O51" i="47" s="1"/>
  <c r="I51" i="47"/>
  <c r="O47" i="47"/>
  <c r="M47" i="47"/>
  <c r="I47" i="47"/>
  <c r="L46" i="47"/>
  <c r="K46" i="47"/>
  <c r="J46" i="47"/>
  <c r="J8" i="47" s="1"/>
  <c r="M42" i="47"/>
  <c r="O42" i="47" s="1"/>
  <c r="I42" i="47"/>
  <c r="M38" i="47"/>
  <c r="O38" i="47" s="1"/>
  <c r="I38" i="47"/>
  <c r="M34" i="47"/>
  <c r="O34" i="47" s="1"/>
  <c r="I34" i="47"/>
  <c r="O30" i="47"/>
  <c r="M30" i="47"/>
  <c r="I30" i="47"/>
  <c r="O26" i="47"/>
  <c r="M26" i="47"/>
  <c r="I26" i="47"/>
  <c r="O22" i="47"/>
  <c r="M22" i="47"/>
  <c r="I22" i="47"/>
  <c r="O18" i="47"/>
  <c r="M18" i="47"/>
  <c r="I18" i="47"/>
  <c r="M14" i="47"/>
  <c r="O14" i="47" s="1"/>
  <c r="I14" i="47"/>
  <c r="M10" i="47"/>
  <c r="I10" i="47"/>
  <c r="L9" i="47"/>
  <c r="L8" i="47" s="1"/>
  <c r="T7" i="47" s="1"/>
  <c r="K9" i="47"/>
  <c r="J9" i="47"/>
  <c r="M125" i="46"/>
  <c r="M124" i="46" s="1"/>
  <c r="I125" i="46"/>
  <c r="L124" i="46"/>
  <c r="K124" i="46"/>
  <c r="J124" i="46"/>
  <c r="O120" i="46"/>
  <c r="M120" i="46"/>
  <c r="I120" i="46"/>
  <c r="O116" i="46"/>
  <c r="M116" i="46"/>
  <c r="I116" i="46"/>
  <c r="O112" i="46"/>
  <c r="M112" i="46"/>
  <c r="I112" i="46"/>
  <c r="M108" i="46"/>
  <c r="O108" i="46" s="1"/>
  <c r="I108" i="46"/>
  <c r="M104" i="46"/>
  <c r="O104" i="46" s="1"/>
  <c r="I104" i="46"/>
  <c r="M100" i="46"/>
  <c r="O100" i="46" s="1"/>
  <c r="I100" i="46"/>
  <c r="M96" i="46"/>
  <c r="O96" i="46" s="1"/>
  <c r="I96" i="46"/>
  <c r="L95" i="46"/>
  <c r="K95" i="46"/>
  <c r="J95" i="46"/>
  <c r="J8" i="46" s="1"/>
  <c r="M91" i="46"/>
  <c r="O91" i="46" s="1"/>
  <c r="I91" i="46"/>
  <c r="M87" i="46"/>
  <c r="O87" i="46" s="1"/>
  <c r="I87" i="46"/>
  <c r="M83" i="46"/>
  <c r="O83" i="46" s="1"/>
  <c r="I83" i="46"/>
  <c r="M79" i="46"/>
  <c r="O79" i="46" s="1"/>
  <c r="I79" i="46"/>
  <c r="O75" i="46"/>
  <c r="M75" i="46"/>
  <c r="I75" i="46"/>
  <c r="O71" i="46"/>
  <c r="M71" i="46"/>
  <c r="I71" i="46"/>
  <c r="O67" i="46"/>
  <c r="M67" i="46"/>
  <c r="I67" i="46"/>
  <c r="L66" i="46"/>
  <c r="K66" i="46"/>
  <c r="J66" i="46"/>
  <c r="M62" i="46"/>
  <c r="O62" i="46" s="1"/>
  <c r="I62" i="46"/>
  <c r="M61" i="46"/>
  <c r="L61" i="46"/>
  <c r="K61" i="46"/>
  <c r="J61" i="46"/>
  <c r="M57" i="46"/>
  <c r="M56" i="46" s="1"/>
  <c r="I57" i="46"/>
  <c r="L56" i="46"/>
  <c r="L8" i="46" s="1"/>
  <c r="T7" i="46" s="1"/>
  <c r="K56" i="46"/>
  <c r="J56" i="46"/>
  <c r="O52" i="46"/>
  <c r="M52" i="46"/>
  <c r="I52" i="46"/>
  <c r="O48" i="46"/>
  <c r="M48" i="46"/>
  <c r="I48" i="46"/>
  <c r="M47" i="46"/>
  <c r="L47" i="46"/>
  <c r="K47" i="46"/>
  <c r="J47" i="46"/>
  <c r="M43" i="46"/>
  <c r="O43" i="46" s="1"/>
  <c r="I43" i="46"/>
  <c r="O39" i="46"/>
  <c r="M39" i="46"/>
  <c r="I39" i="46"/>
  <c r="O35" i="46"/>
  <c r="M35" i="46"/>
  <c r="I35" i="46"/>
  <c r="O31" i="46"/>
  <c r="M31" i="46"/>
  <c r="I31" i="46"/>
  <c r="O27" i="46"/>
  <c r="M27" i="46"/>
  <c r="M26" i="46" s="1"/>
  <c r="I27" i="46"/>
  <c r="L26" i="46"/>
  <c r="K26" i="46"/>
  <c r="J26" i="46"/>
  <c r="M22" i="46"/>
  <c r="O22" i="46" s="1"/>
  <c r="I22" i="46"/>
  <c r="O18" i="46"/>
  <c r="M18" i="46"/>
  <c r="I18" i="46"/>
  <c r="O14" i="46"/>
  <c r="M14" i="46"/>
  <c r="I14" i="46"/>
  <c r="O10" i="46"/>
  <c r="M10" i="46"/>
  <c r="I10" i="46"/>
  <c r="L9" i="46"/>
  <c r="K9" i="46"/>
  <c r="J9" i="46"/>
  <c r="O34" i="45"/>
  <c r="M34" i="45"/>
  <c r="I34" i="45"/>
  <c r="O30" i="45"/>
  <c r="M30" i="45"/>
  <c r="I30" i="45"/>
  <c r="M26" i="45"/>
  <c r="O26" i="45" s="1"/>
  <c r="I26" i="45"/>
  <c r="M22" i="45"/>
  <c r="O22" i="45" s="1"/>
  <c r="I22" i="45"/>
  <c r="M18" i="45"/>
  <c r="I18" i="45"/>
  <c r="M14" i="45"/>
  <c r="O14" i="45" s="1"/>
  <c r="I14" i="45"/>
  <c r="M10" i="45"/>
  <c r="O10" i="45" s="1"/>
  <c r="I10" i="45"/>
  <c r="L9" i="45"/>
  <c r="K9" i="45"/>
  <c r="J9" i="45"/>
  <c r="J8" i="45" s="1"/>
  <c r="L8" i="45"/>
  <c r="K8" i="45"/>
  <c r="T7" i="45"/>
  <c r="M34" i="44"/>
  <c r="O34" i="44" s="1"/>
  <c r="I34" i="44"/>
  <c r="O30" i="44"/>
  <c r="M30" i="44"/>
  <c r="I30" i="44"/>
  <c r="O26" i="44"/>
  <c r="M26" i="44"/>
  <c r="I26" i="44"/>
  <c r="O22" i="44"/>
  <c r="M22" i="44"/>
  <c r="I22" i="44"/>
  <c r="O18" i="44"/>
  <c r="M18" i="44"/>
  <c r="I18" i="44"/>
  <c r="M14" i="44"/>
  <c r="O14" i="44" s="1"/>
  <c r="I14" i="44"/>
  <c r="M10" i="44"/>
  <c r="I10" i="44"/>
  <c r="L9" i="44"/>
  <c r="L8" i="44" s="1"/>
  <c r="T7" i="44" s="1"/>
  <c r="K9" i="44"/>
  <c r="J9" i="44"/>
  <c r="K8" i="44"/>
  <c r="J8" i="44"/>
  <c r="M34" i="43"/>
  <c r="O34" i="43" s="1"/>
  <c r="I34" i="43"/>
  <c r="M30" i="43"/>
  <c r="I30" i="43"/>
  <c r="L29" i="43"/>
  <c r="K29" i="43"/>
  <c r="J29" i="43"/>
  <c r="O25" i="43"/>
  <c r="M25" i="43"/>
  <c r="I25" i="43"/>
  <c r="M24" i="43"/>
  <c r="L24" i="43"/>
  <c r="K24" i="43"/>
  <c r="J24" i="43"/>
  <c r="M20" i="43"/>
  <c r="O20" i="43" s="1"/>
  <c r="I20" i="43"/>
  <c r="M19" i="43"/>
  <c r="L19" i="43"/>
  <c r="L8" i="43" s="1"/>
  <c r="T7" i="43" s="1"/>
  <c r="K19" i="43"/>
  <c r="J19" i="43"/>
  <c r="M15" i="43"/>
  <c r="M14" i="43" s="1"/>
  <c r="I15" i="43"/>
  <c r="L14" i="43"/>
  <c r="K14" i="43"/>
  <c r="J14" i="43"/>
  <c r="O10" i="43"/>
  <c r="M10" i="43"/>
  <c r="I10" i="43"/>
  <c r="M9" i="43"/>
  <c r="L9" i="43"/>
  <c r="K9" i="43"/>
  <c r="K8" i="43" s="1"/>
  <c r="J9" i="43"/>
  <c r="J8" i="43"/>
  <c r="M170" i="42"/>
  <c r="O170" i="42" s="1"/>
  <c r="I170" i="42"/>
  <c r="O166" i="42"/>
  <c r="M166" i="42"/>
  <c r="I166" i="42"/>
  <c r="O162" i="42"/>
  <c r="M162" i="42"/>
  <c r="I162" i="42"/>
  <c r="O158" i="42"/>
  <c r="M158" i="42"/>
  <c r="I158" i="42"/>
  <c r="M154" i="42"/>
  <c r="O154" i="42" s="1"/>
  <c r="I154" i="42"/>
  <c r="M150" i="42"/>
  <c r="I150" i="42"/>
  <c r="L149" i="42"/>
  <c r="K149" i="42"/>
  <c r="J149" i="42"/>
  <c r="O145" i="42"/>
  <c r="M145" i="42"/>
  <c r="I145" i="42"/>
  <c r="O141" i="42"/>
  <c r="M141" i="42"/>
  <c r="I141" i="42"/>
  <c r="M140" i="42"/>
  <c r="L140" i="42"/>
  <c r="K140" i="42"/>
  <c r="J140" i="42"/>
  <c r="M136" i="42"/>
  <c r="I136" i="42"/>
  <c r="O132" i="42"/>
  <c r="M132" i="42"/>
  <c r="I132" i="42"/>
  <c r="O128" i="42"/>
  <c r="M128" i="42"/>
  <c r="I128" i="42"/>
  <c r="O124" i="42"/>
  <c r="M124" i="42"/>
  <c r="I124" i="42"/>
  <c r="M120" i="42"/>
  <c r="O120" i="42" s="1"/>
  <c r="I120" i="42"/>
  <c r="M116" i="42"/>
  <c r="O116" i="42" s="1"/>
  <c r="I116" i="42"/>
  <c r="M112" i="42"/>
  <c r="O112" i="42" s="1"/>
  <c r="I112" i="42"/>
  <c r="O108" i="42"/>
  <c r="M108" i="42"/>
  <c r="I108" i="42"/>
  <c r="M104" i="42"/>
  <c r="O104" i="42" s="1"/>
  <c r="I104" i="42"/>
  <c r="L103" i="42"/>
  <c r="K103" i="42"/>
  <c r="J103" i="42"/>
  <c r="M99" i="42"/>
  <c r="O99" i="42" s="1"/>
  <c r="I99" i="42"/>
  <c r="M95" i="42"/>
  <c r="O95" i="42" s="1"/>
  <c r="I95" i="42"/>
  <c r="M91" i="42"/>
  <c r="I91" i="42"/>
  <c r="M87" i="42"/>
  <c r="O87" i="42" s="1"/>
  <c r="I87" i="42"/>
  <c r="L86" i="42"/>
  <c r="K86" i="42"/>
  <c r="J86" i="42"/>
  <c r="J8" i="42" s="1"/>
  <c r="M82" i="42"/>
  <c r="I82" i="42"/>
  <c r="L81" i="42"/>
  <c r="K81" i="42"/>
  <c r="J81" i="42"/>
  <c r="O77" i="42"/>
  <c r="M77" i="42"/>
  <c r="I77" i="42"/>
  <c r="M76" i="42"/>
  <c r="L76" i="42"/>
  <c r="K76" i="42"/>
  <c r="J76" i="42"/>
  <c r="O72" i="42"/>
  <c r="M72" i="42"/>
  <c r="I72" i="42"/>
  <c r="M71" i="42"/>
  <c r="L71" i="42"/>
  <c r="K71" i="42"/>
  <c r="J71" i="42"/>
  <c r="M67" i="42"/>
  <c r="O67" i="42" s="1"/>
  <c r="I67" i="42"/>
  <c r="M63" i="42"/>
  <c r="O63" i="42" s="1"/>
  <c r="I63" i="42"/>
  <c r="M59" i="42"/>
  <c r="O59" i="42" s="1"/>
  <c r="I59" i="42"/>
  <c r="O55" i="42"/>
  <c r="M55" i="42"/>
  <c r="I55" i="42"/>
  <c r="M51" i="42"/>
  <c r="O51" i="42" s="1"/>
  <c r="I51" i="42"/>
  <c r="O47" i="42"/>
  <c r="M47" i="42"/>
  <c r="I47" i="42"/>
  <c r="O43" i="42"/>
  <c r="M43" i="42"/>
  <c r="I43" i="42"/>
  <c r="M42" i="42"/>
  <c r="L42" i="42"/>
  <c r="K42" i="42"/>
  <c r="K8" i="42" s="1"/>
  <c r="J42" i="42"/>
  <c r="O38" i="42"/>
  <c r="M38" i="42"/>
  <c r="I38" i="42"/>
  <c r="M34" i="42"/>
  <c r="O34" i="42" s="1"/>
  <c r="I34" i="42"/>
  <c r="O30" i="42"/>
  <c r="M30" i="42"/>
  <c r="I30" i="42"/>
  <c r="O26" i="42"/>
  <c r="M26" i="42"/>
  <c r="I26" i="42"/>
  <c r="O22" i="42"/>
  <c r="M22" i="42"/>
  <c r="I22" i="42"/>
  <c r="M18" i="42"/>
  <c r="O18" i="42" s="1"/>
  <c r="I18" i="42"/>
  <c r="M14" i="42"/>
  <c r="O14" i="42" s="1"/>
  <c r="I14" i="42"/>
  <c r="M10" i="42"/>
  <c r="O10" i="42" s="1"/>
  <c r="I10" i="42"/>
  <c r="L9" i="42"/>
  <c r="K9" i="42"/>
  <c r="J9" i="42"/>
  <c r="M50" i="41"/>
  <c r="O50" i="41" s="1"/>
  <c r="I50" i="41"/>
  <c r="M46" i="41"/>
  <c r="O46" i="41" s="1"/>
  <c r="I46" i="41"/>
  <c r="M42" i="41"/>
  <c r="O42" i="41" s="1"/>
  <c r="I42" i="41"/>
  <c r="M38" i="41"/>
  <c r="O38" i="41" s="1"/>
  <c r="I38" i="41"/>
  <c r="O34" i="41"/>
  <c r="M34" i="41"/>
  <c r="I34" i="41"/>
  <c r="O30" i="41"/>
  <c r="M30" i="41"/>
  <c r="I30" i="41"/>
  <c r="O26" i="41"/>
  <c r="M26" i="41"/>
  <c r="I26" i="41"/>
  <c r="M22" i="41"/>
  <c r="O22" i="41" s="1"/>
  <c r="I22" i="41"/>
  <c r="M18" i="41"/>
  <c r="O18" i="41" s="1"/>
  <c r="I18" i="41"/>
  <c r="O14" i="41"/>
  <c r="M14" i="41"/>
  <c r="I14" i="41"/>
  <c r="M10" i="41"/>
  <c r="O10" i="41" s="1"/>
  <c r="I10" i="41"/>
  <c r="L9" i="41"/>
  <c r="L8" i="41" s="1"/>
  <c r="T7" i="41" s="1"/>
  <c r="K9" i="41"/>
  <c r="J9" i="41"/>
  <c r="K8" i="41"/>
  <c r="J8" i="41"/>
  <c r="M277" i="40"/>
  <c r="O277" i="40" s="1"/>
  <c r="I277" i="40"/>
  <c r="M273" i="40"/>
  <c r="O273" i="40" s="1"/>
  <c r="I273" i="40"/>
  <c r="O269" i="40"/>
  <c r="M269" i="40"/>
  <c r="I269" i="40"/>
  <c r="M265" i="40"/>
  <c r="O265" i="40" s="1"/>
  <c r="I265" i="40"/>
  <c r="M261" i="40"/>
  <c r="I261" i="40"/>
  <c r="L260" i="40"/>
  <c r="K260" i="40"/>
  <c r="J260" i="40"/>
  <c r="M256" i="40"/>
  <c r="O256" i="40" s="1"/>
  <c r="I256" i="40"/>
  <c r="O252" i="40"/>
  <c r="M252" i="40"/>
  <c r="I252" i="40"/>
  <c r="M248" i="40"/>
  <c r="O248" i="40" s="1"/>
  <c r="I248" i="40"/>
  <c r="M244" i="40"/>
  <c r="O244" i="40" s="1"/>
  <c r="I244" i="40"/>
  <c r="O240" i="40"/>
  <c r="M240" i="40"/>
  <c r="I240" i="40"/>
  <c r="O236" i="40"/>
  <c r="M236" i="40"/>
  <c r="I236" i="40"/>
  <c r="O232" i="40"/>
  <c r="M232" i="40"/>
  <c r="I232" i="40"/>
  <c r="O228" i="40"/>
  <c r="M228" i="40"/>
  <c r="I228" i="40"/>
  <c r="M224" i="40"/>
  <c r="O224" i="40" s="1"/>
  <c r="I224" i="40"/>
  <c r="O220" i="40"/>
  <c r="M220" i="40"/>
  <c r="I220" i="40"/>
  <c r="M216" i="40"/>
  <c r="O216" i="40" s="1"/>
  <c r="I216" i="40"/>
  <c r="M212" i="40"/>
  <c r="O212" i="40" s="1"/>
  <c r="I212" i="40"/>
  <c r="O208" i="40"/>
  <c r="M208" i="40"/>
  <c r="I208" i="40"/>
  <c r="O204" i="40"/>
  <c r="M204" i="40"/>
  <c r="I204" i="40"/>
  <c r="O200" i="40"/>
  <c r="M200" i="40"/>
  <c r="I200" i="40"/>
  <c r="M196" i="40"/>
  <c r="O196" i="40" s="1"/>
  <c r="I196" i="40"/>
  <c r="L195" i="40"/>
  <c r="K195" i="40"/>
  <c r="J195" i="40"/>
  <c r="O191" i="40"/>
  <c r="M191" i="40"/>
  <c r="I191" i="40"/>
  <c r="O187" i="40"/>
  <c r="M187" i="40"/>
  <c r="I187" i="40"/>
  <c r="O183" i="40"/>
  <c r="M183" i="40"/>
  <c r="I183" i="40"/>
  <c r="M179" i="40"/>
  <c r="O179" i="40" s="1"/>
  <c r="I179" i="40"/>
  <c r="L178" i="40"/>
  <c r="K178" i="40"/>
  <c r="J178" i="40"/>
  <c r="O174" i="40"/>
  <c r="M174" i="40"/>
  <c r="I174" i="40"/>
  <c r="O170" i="40"/>
  <c r="M170" i="40"/>
  <c r="I170" i="40"/>
  <c r="O166" i="40"/>
  <c r="M166" i="40"/>
  <c r="I166" i="40"/>
  <c r="M162" i="40"/>
  <c r="O162" i="40" s="1"/>
  <c r="I162" i="40"/>
  <c r="M158" i="40"/>
  <c r="O158" i="40" s="1"/>
  <c r="I158" i="40"/>
  <c r="O154" i="40"/>
  <c r="M154" i="40"/>
  <c r="I154" i="40"/>
  <c r="M150" i="40"/>
  <c r="O150" i="40" s="1"/>
  <c r="I150" i="40"/>
  <c r="M146" i="40"/>
  <c r="I146" i="40"/>
  <c r="O142" i="40"/>
  <c r="M142" i="40"/>
  <c r="I142" i="40"/>
  <c r="O138" i="40"/>
  <c r="M138" i="40"/>
  <c r="I138" i="40"/>
  <c r="O134" i="40"/>
  <c r="M134" i="40"/>
  <c r="I134" i="40"/>
  <c r="M130" i="40"/>
  <c r="O130" i="40" s="1"/>
  <c r="I130" i="40"/>
  <c r="M126" i="40"/>
  <c r="O126" i="40" s="1"/>
  <c r="I126" i="40"/>
  <c r="O122" i="40"/>
  <c r="M122" i="40"/>
  <c r="I122" i="40"/>
  <c r="M118" i="40"/>
  <c r="O118" i="40" s="1"/>
  <c r="I118" i="40"/>
  <c r="L117" i="40"/>
  <c r="K117" i="40"/>
  <c r="J117" i="40"/>
  <c r="M113" i="40"/>
  <c r="O113" i="40" s="1"/>
  <c r="I113" i="40"/>
  <c r="M109" i="40"/>
  <c r="O109" i="40" s="1"/>
  <c r="I109" i="40"/>
  <c r="L108" i="40"/>
  <c r="K108" i="40"/>
  <c r="J108" i="40"/>
  <c r="O104" i="40"/>
  <c r="M104" i="40"/>
  <c r="I104" i="40"/>
  <c r="O100" i="40"/>
  <c r="M100" i="40"/>
  <c r="M99" i="40" s="1"/>
  <c r="I100" i="40"/>
  <c r="L99" i="40"/>
  <c r="K99" i="40"/>
  <c r="J99" i="40"/>
  <c r="M95" i="40"/>
  <c r="O95" i="40" s="1"/>
  <c r="I95" i="40"/>
  <c r="O91" i="40"/>
  <c r="M91" i="40"/>
  <c r="I91" i="40"/>
  <c r="O87" i="40"/>
  <c r="M87" i="40"/>
  <c r="I87" i="40"/>
  <c r="O83" i="40"/>
  <c r="M83" i="40"/>
  <c r="I83" i="40"/>
  <c r="M79" i="40"/>
  <c r="O79" i="40" s="1"/>
  <c r="I79" i="40"/>
  <c r="M75" i="40"/>
  <c r="O75" i="40" s="1"/>
  <c r="I75" i="40"/>
  <c r="O71" i="40"/>
  <c r="M71" i="40"/>
  <c r="I71" i="40"/>
  <c r="M67" i="40"/>
  <c r="O67" i="40" s="1"/>
  <c r="I67" i="40"/>
  <c r="M63" i="40"/>
  <c r="O63" i="40" s="1"/>
  <c r="I63" i="40"/>
  <c r="O59" i="40"/>
  <c r="M59" i="40"/>
  <c r="I59" i="40"/>
  <c r="O55" i="40"/>
  <c r="M55" i="40"/>
  <c r="I55" i="40"/>
  <c r="O51" i="40"/>
  <c r="M51" i="40"/>
  <c r="I51" i="40"/>
  <c r="M47" i="40"/>
  <c r="O47" i="40" s="1"/>
  <c r="I47" i="40"/>
  <c r="M43" i="40"/>
  <c r="O43" i="40" s="1"/>
  <c r="I43" i="40"/>
  <c r="O39" i="40"/>
  <c r="M39" i="40"/>
  <c r="I39" i="40"/>
  <c r="M35" i="40"/>
  <c r="O35" i="40" s="1"/>
  <c r="I35" i="40"/>
  <c r="M31" i="40"/>
  <c r="O31" i="40" s="1"/>
  <c r="I31" i="40"/>
  <c r="M27" i="40"/>
  <c r="O27" i="40" s="1"/>
  <c r="I27" i="40"/>
  <c r="O23" i="40"/>
  <c r="M23" i="40"/>
  <c r="I23" i="40"/>
  <c r="O19" i="40"/>
  <c r="M19" i="40"/>
  <c r="M18" i="40" s="1"/>
  <c r="I19" i="40"/>
  <c r="L18" i="40"/>
  <c r="K18" i="40"/>
  <c r="J18" i="40"/>
  <c r="M14" i="40"/>
  <c r="I14" i="40"/>
  <c r="M10" i="40"/>
  <c r="O10" i="40" s="1"/>
  <c r="I10" i="40"/>
  <c r="L9" i="40"/>
  <c r="L8" i="40" s="1"/>
  <c r="T7" i="40" s="1"/>
  <c r="K9" i="40"/>
  <c r="K8" i="40" s="1"/>
  <c r="J9" i="40"/>
  <c r="J8" i="40" s="1"/>
  <c r="M288" i="39"/>
  <c r="O288" i="39" s="1"/>
  <c r="I288" i="39"/>
  <c r="M284" i="39"/>
  <c r="O284" i="39" s="1"/>
  <c r="I284" i="39"/>
  <c r="O280" i="39"/>
  <c r="M280" i="39"/>
  <c r="I280" i="39"/>
  <c r="O276" i="39"/>
  <c r="M276" i="39"/>
  <c r="I276" i="39"/>
  <c r="M272" i="39"/>
  <c r="O272" i="39" s="1"/>
  <c r="I272" i="39"/>
  <c r="L271" i="39"/>
  <c r="K271" i="39"/>
  <c r="J271" i="39"/>
  <c r="M267" i="39"/>
  <c r="O267" i="39" s="1"/>
  <c r="I267" i="39"/>
  <c r="O263" i="39"/>
  <c r="M263" i="39"/>
  <c r="I263" i="39"/>
  <c r="O259" i="39"/>
  <c r="M259" i="39"/>
  <c r="I259" i="39"/>
  <c r="M255" i="39"/>
  <c r="O255" i="39" s="1"/>
  <c r="I255" i="39"/>
  <c r="M251" i="39"/>
  <c r="O251" i="39" s="1"/>
  <c r="I251" i="39"/>
  <c r="O247" i="39"/>
  <c r="M247" i="39"/>
  <c r="I247" i="39"/>
  <c r="M243" i="39"/>
  <c r="O243" i="39" s="1"/>
  <c r="I243" i="39"/>
  <c r="M239" i="39"/>
  <c r="O239" i="39" s="1"/>
  <c r="I239" i="39"/>
  <c r="M235" i="39"/>
  <c r="O235" i="39" s="1"/>
  <c r="I235" i="39"/>
  <c r="O231" i="39"/>
  <c r="M231" i="39"/>
  <c r="I231" i="39"/>
  <c r="O227" i="39"/>
  <c r="M227" i="39"/>
  <c r="I227" i="39"/>
  <c r="M223" i="39"/>
  <c r="O223" i="39" s="1"/>
  <c r="I223" i="39"/>
  <c r="M219" i="39"/>
  <c r="O219" i="39" s="1"/>
  <c r="I219" i="39"/>
  <c r="O215" i="39"/>
  <c r="M215" i="39"/>
  <c r="I215" i="39"/>
  <c r="M211" i="39"/>
  <c r="O211" i="39" s="1"/>
  <c r="I211" i="39"/>
  <c r="M207" i="39"/>
  <c r="I207" i="39"/>
  <c r="L206" i="39"/>
  <c r="K206" i="39"/>
  <c r="J206" i="39"/>
  <c r="M202" i="39"/>
  <c r="O202" i="39" s="1"/>
  <c r="I202" i="39"/>
  <c r="O198" i="39"/>
  <c r="M198" i="39"/>
  <c r="I198" i="39"/>
  <c r="M194" i="39"/>
  <c r="O194" i="39" s="1"/>
  <c r="I194" i="39"/>
  <c r="M190" i="39"/>
  <c r="O190" i="39" s="1"/>
  <c r="I190" i="39"/>
  <c r="M186" i="39"/>
  <c r="O186" i="39" s="1"/>
  <c r="I186" i="39"/>
  <c r="O182" i="39"/>
  <c r="M182" i="39"/>
  <c r="I182" i="39"/>
  <c r="O178" i="39"/>
  <c r="M178" i="39"/>
  <c r="M177" i="39" s="1"/>
  <c r="I178" i="39"/>
  <c r="L177" i="39"/>
  <c r="K177" i="39"/>
  <c r="J177" i="39"/>
  <c r="O173" i="39"/>
  <c r="M173" i="39"/>
  <c r="I173" i="39"/>
  <c r="M169" i="39"/>
  <c r="O169" i="39" s="1"/>
  <c r="I169" i="39"/>
  <c r="O165" i="39"/>
  <c r="M165" i="39"/>
  <c r="I165" i="39"/>
  <c r="O161" i="39"/>
  <c r="M161" i="39"/>
  <c r="I161" i="39"/>
  <c r="O157" i="39"/>
  <c r="M157" i="39"/>
  <c r="I157" i="39"/>
  <c r="M153" i="39"/>
  <c r="O153" i="39" s="1"/>
  <c r="I153" i="39"/>
  <c r="O149" i="39"/>
  <c r="M149" i="39"/>
  <c r="I149" i="39"/>
  <c r="M145" i="39"/>
  <c r="O145" i="39" s="1"/>
  <c r="I145" i="39"/>
  <c r="O141" i="39"/>
  <c r="M141" i="39"/>
  <c r="I141" i="39"/>
  <c r="M137" i="39"/>
  <c r="O137" i="39" s="1"/>
  <c r="I137" i="39"/>
  <c r="O133" i="39"/>
  <c r="M133" i="39"/>
  <c r="I133" i="39"/>
  <c r="O129" i="39"/>
  <c r="M129" i="39"/>
  <c r="I129" i="39"/>
  <c r="O125" i="39"/>
  <c r="M125" i="39"/>
  <c r="I125" i="39"/>
  <c r="M121" i="39"/>
  <c r="O121" i="39" s="1"/>
  <c r="I121" i="39"/>
  <c r="O117" i="39"/>
  <c r="M117" i="39"/>
  <c r="I117" i="39"/>
  <c r="M113" i="39"/>
  <c r="O113" i="39" s="1"/>
  <c r="I113" i="39"/>
  <c r="M109" i="39"/>
  <c r="O109" i="39" s="1"/>
  <c r="I109" i="39"/>
  <c r="M105" i="39"/>
  <c r="O105" i="39" s="1"/>
  <c r="I105" i="39"/>
  <c r="O101" i="39"/>
  <c r="M101" i="39"/>
  <c r="I101" i="39"/>
  <c r="O97" i="39"/>
  <c r="M97" i="39"/>
  <c r="I97" i="39"/>
  <c r="O93" i="39"/>
  <c r="M93" i="39"/>
  <c r="I93" i="39"/>
  <c r="L92" i="39"/>
  <c r="K92" i="39"/>
  <c r="J92" i="39"/>
  <c r="M88" i="39"/>
  <c r="O88" i="39" s="1"/>
  <c r="I88" i="39"/>
  <c r="O84" i="39"/>
  <c r="M84" i="39"/>
  <c r="I84" i="39"/>
  <c r="M83" i="39"/>
  <c r="L83" i="39"/>
  <c r="K83" i="39"/>
  <c r="J83" i="39"/>
  <c r="M79" i="39"/>
  <c r="O79" i="39" s="1"/>
  <c r="I79" i="39"/>
  <c r="M75" i="39"/>
  <c r="O75" i="39" s="1"/>
  <c r="I75" i="39"/>
  <c r="M71" i="39"/>
  <c r="O71" i="39" s="1"/>
  <c r="I71" i="39"/>
  <c r="O67" i="39"/>
  <c r="M67" i="39"/>
  <c r="I67" i="39"/>
  <c r="O63" i="39"/>
  <c r="M63" i="39"/>
  <c r="I63" i="39"/>
  <c r="O59" i="39"/>
  <c r="M59" i="39"/>
  <c r="I59" i="39"/>
  <c r="M55" i="39"/>
  <c r="O55" i="39" s="1"/>
  <c r="I55" i="39"/>
  <c r="O51" i="39"/>
  <c r="M51" i="39"/>
  <c r="I51" i="39"/>
  <c r="M47" i="39"/>
  <c r="O47" i="39" s="1"/>
  <c r="I47" i="39"/>
  <c r="O43" i="39"/>
  <c r="M43" i="39"/>
  <c r="I43" i="39"/>
  <c r="M39" i="39"/>
  <c r="O39" i="39" s="1"/>
  <c r="I39" i="39"/>
  <c r="O35" i="39"/>
  <c r="M35" i="39"/>
  <c r="I35" i="39"/>
  <c r="O31" i="39"/>
  <c r="M31" i="39"/>
  <c r="I31" i="39"/>
  <c r="O27" i="39"/>
  <c r="M27" i="39"/>
  <c r="I27" i="39"/>
  <c r="M23" i="39"/>
  <c r="O23" i="39" s="1"/>
  <c r="I23" i="39"/>
  <c r="O19" i="39"/>
  <c r="M19" i="39"/>
  <c r="I19" i="39"/>
  <c r="M15" i="39"/>
  <c r="O15" i="39" s="1"/>
  <c r="I15" i="39"/>
  <c r="M14" i="39"/>
  <c r="L14" i="39"/>
  <c r="K14" i="39"/>
  <c r="J14" i="39"/>
  <c r="O10" i="39"/>
  <c r="M10" i="39"/>
  <c r="M9" i="39" s="1"/>
  <c r="I10" i="39"/>
  <c r="L9" i="39"/>
  <c r="K9" i="39"/>
  <c r="K8" i="39" s="1"/>
  <c r="J9" i="39"/>
  <c r="J8" i="39" s="1"/>
  <c r="O97" i="38"/>
  <c r="M97" i="38"/>
  <c r="M92" i="38" s="1"/>
  <c r="I97" i="38"/>
  <c r="M93" i="38"/>
  <c r="O93" i="38" s="1"/>
  <c r="I93" i="38"/>
  <c r="L92" i="38"/>
  <c r="K92" i="38"/>
  <c r="J92" i="38"/>
  <c r="M88" i="38"/>
  <c r="O88" i="38" s="1"/>
  <c r="I88" i="38"/>
  <c r="O84" i="38"/>
  <c r="M84" i="38"/>
  <c r="I84" i="38"/>
  <c r="M83" i="38"/>
  <c r="L83" i="38"/>
  <c r="K83" i="38"/>
  <c r="J83" i="38"/>
  <c r="M79" i="38"/>
  <c r="O79" i="38" s="1"/>
  <c r="I79" i="38"/>
  <c r="M75" i="38"/>
  <c r="O75" i="38" s="1"/>
  <c r="I75" i="38"/>
  <c r="M71" i="38"/>
  <c r="O71" i="38" s="1"/>
  <c r="I71" i="38"/>
  <c r="O67" i="38"/>
  <c r="M67" i="38"/>
  <c r="I67" i="38"/>
  <c r="O63" i="38"/>
  <c r="M63" i="38"/>
  <c r="I63" i="38"/>
  <c r="M59" i="38"/>
  <c r="O59" i="38" s="1"/>
  <c r="I59" i="38"/>
  <c r="M55" i="38"/>
  <c r="O55" i="38" s="1"/>
  <c r="I55" i="38"/>
  <c r="O51" i="38"/>
  <c r="M51" i="38"/>
  <c r="I51" i="38"/>
  <c r="M47" i="38"/>
  <c r="O47" i="38" s="1"/>
  <c r="I47" i="38"/>
  <c r="M43" i="38"/>
  <c r="O43" i="38" s="1"/>
  <c r="I43" i="38"/>
  <c r="M39" i="38"/>
  <c r="O39" i="38" s="1"/>
  <c r="I39" i="38"/>
  <c r="O35" i="38"/>
  <c r="M35" i="38"/>
  <c r="I35" i="38"/>
  <c r="L34" i="38"/>
  <c r="K34" i="38"/>
  <c r="J34" i="38"/>
  <c r="M30" i="38"/>
  <c r="O30" i="38" s="1"/>
  <c r="I30" i="38"/>
  <c r="O26" i="38"/>
  <c r="M26" i="38"/>
  <c r="I26" i="38"/>
  <c r="M22" i="38"/>
  <c r="O22" i="38" s="1"/>
  <c r="I22" i="38"/>
  <c r="O18" i="38"/>
  <c r="M18" i="38"/>
  <c r="I18" i="38"/>
  <c r="O14" i="38"/>
  <c r="M14" i="38"/>
  <c r="M9" i="38" s="1"/>
  <c r="I14" i="38"/>
  <c r="M10" i="38"/>
  <c r="O10" i="38" s="1"/>
  <c r="I10" i="38"/>
  <c r="L9" i="38"/>
  <c r="L8" i="38" s="1"/>
  <c r="T7" i="38" s="1"/>
  <c r="K9" i="38"/>
  <c r="J9" i="38"/>
  <c r="J8" i="38" s="1"/>
  <c r="O113" i="37"/>
  <c r="M113" i="37"/>
  <c r="M108" i="37" s="1"/>
  <c r="I113" i="37"/>
  <c r="M109" i="37"/>
  <c r="O109" i="37" s="1"/>
  <c r="I109" i="37"/>
  <c r="L108" i="37"/>
  <c r="K108" i="37"/>
  <c r="J108" i="37"/>
  <c r="M104" i="37"/>
  <c r="O104" i="37" s="1"/>
  <c r="I104" i="37"/>
  <c r="O100" i="37"/>
  <c r="M100" i="37"/>
  <c r="I100" i="37"/>
  <c r="O96" i="37"/>
  <c r="M96" i="37"/>
  <c r="I96" i="37"/>
  <c r="M92" i="37"/>
  <c r="O92" i="37" s="1"/>
  <c r="I92" i="37"/>
  <c r="M88" i="37"/>
  <c r="I88" i="37"/>
  <c r="O84" i="37"/>
  <c r="M84" i="37"/>
  <c r="I84" i="37"/>
  <c r="L83" i="37"/>
  <c r="K83" i="37"/>
  <c r="J83" i="37"/>
  <c r="O79" i="37"/>
  <c r="M79" i="37"/>
  <c r="I79" i="37"/>
  <c r="M75" i="37"/>
  <c r="O75" i="37" s="1"/>
  <c r="I75" i="37"/>
  <c r="M71" i="37"/>
  <c r="O71" i="37" s="1"/>
  <c r="I71" i="37"/>
  <c r="O67" i="37"/>
  <c r="M67" i="37"/>
  <c r="I67" i="37"/>
  <c r="M63" i="37"/>
  <c r="O63" i="37" s="1"/>
  <c r="I63" i="37"/>
  <c r="M59" i="37"/>
  <c r="O59" i="37" s="1"/>
  <c r="I59" i="37"/>
  <c r="M55" i="37"/>
  <c r="O55" i="37" s="1"/>
  <c r="I55" i="37"/>
  <c r="O51" i="37"/>
  <c r="M51" i="37"/>
  <c r="I51" i="37"/>
  <c r="O47" i="37"/>
  <c r="M47" i="37"/>
  <c r="I47" i="37"/>
  <c r="M43" i="37"/>
  <c r="O43" i="37" s="1"/>
  <c r="I43" i="37"/>
  <c r="M39" i="37"/>
  <c r="I39" i="37"/>
  <c r="O35" i="37"/>
  <c r="M35" i="37"/>
  <c r="I35" i="37"/>
  <c r="L34" i="37"/>
  <c r="K34" i="37"/>
  <c r="J34" i="37"/>
  <c r="J8" i="37" s="1"/>
  <c r="O30" i="37"/>
  <c r="M30" i="37"/>
  <c r="I30" i="37"/>
  <c r="M26" i="37"/>
  <c r="O26" i="37" s="1"/>
  <c r="I26" i="37"/>
  <c r="M22" i="37"/>
  <c r="O22" i="37" s="1"/>
  <c r="I22" i="37"/>
  <c r="O18" i="37"/>
  <c r="M18" i="37"/>
  <c r="I18" i="37"/>
  <c r="M14" i="37"/>
  <c r="O14" i="37" s="1"/>
  <c r="I14" i="37"/>
  <c r="O10" i="37"/>
  <c r="M10" i="37"/>
  <c r="M9" i="37" s="1"/>
  <c r="I10" i="37"/>
  <c r="L9" i="37"/>
  <c r="K9" i="37"/>
  <c r="J9" i="37"/>
  <c r="L8" i="37"/>
  <c r="T7" i="37" s="1"/>
  <c r="K8" i="37"/>
  <c r="M140" i="36"/>
  <c r="O140" i="36" s="1"/>
  <c r="I140" i="36"/>
  <c r="M136" i="36"/>
  <c r="M131" i="36" s="1"/>
  <c r="I136" i="36"/>
  <c r="O132" i="36"/>
  <c r="M132" i="36"/>
  <c r="I132" i="36"/>
  <c r="L131" i="36"/>
  <c r="K131" i="36"/>
  <c r="K8" i="36" s="1"/>
  <c r="J131" i="36"/>
  <c r="O127" i="36"/>
  <c r="M127" i="36"/>
  <c r="I127" i="36"/>
  <c r="M123" i="36"/>
  <c r="O123" i="36" s="1"/>
  <c r="I123" i="36"/>
  <c r="O119" i="36"/>
  <c r="M119" i="36"/>
  <c r="I119" i="36"/>
  <c r="O115" i="36"/>
  <c r="M115" i="36"/>
  <c r="I115" i="36"/>
  <c r="O111" i="36"/>
  <c r="M111" i="36"/>
  <c r="I111" i="36"/>
  <c r="O107" i="36"/>
  <c r="M107" i="36"/>
  <c r="I107" i="36"/>
  <c r="O103" i="36"/>
  <c r="M103" i="36"/>
  <c r="I103" i="36"/>
  <c r="M99" i="36"/>
  <c r="O99" i="36" s="1"/>
  <c r="I99" i="36"/>
  <c r="O95" i="36"/>
  <c r="M95" i="36"/>
  <c r="I95" i="36"/>
  <c r="M91" i="36"/>
  <c r="O91" i="36" s="1"/>
  <c r="I91" i="36"/>
  <c r="M87" i="36"/>
  <c r="M86" i="36" s="1"/>
  <c r="I87" i="36"/>
  <c r="L86" i="36"/>
  <c r="K86" i="36"/>
  <c r="J86" i="36"/>
  <c r="M82" i="36"/>
  <c r="O82" i="36" s="1"/>
  <c r="I82" i="36"/>
  <c r="O78" i="36"/>
  <c r="M78" i="36"/>
  <c r="M77" i="36" s="1"/>
  <c r="I78" i="36"/>
  <c r="L77" i="36"/>
  <c r="K77" i="36"/>
  <c r="J77" i="36"/>
  <c r="O73" i="36"/>
  <c r="M73" i="36"/>
  <c r="M72" i="36" s="1"/>
  <c r="I73" i="36"/>
  <c r="L72" i="36"/>
  <c r="K72" i="36"/>
  <c r="J72" i="36"/>
  <c r="M68" i="36"/>
  <c r="O68" i="36" s="1"/>
  <c r="I68" i="36"/>
  <c r="O64" i="36"/>
  <c r="M64" i="36"/>
  <c r="I64" i="36"/>
  <c r="O60" i="36"/>
  <c r="M60" i="36"/>
  <c r="I60" i="36"/>
  <c r="O56" i="36"/>
  <c r="M56" i="36"/>
  <c r="I56" i="36"/>
  <c r="M52" i="36"/>
  <c r="O52" i="36" s="1"/>
  <c r="I52" i="36"/>
  <c r="M48" i="36"/>
  <c r="O48" i="36" s="1"/>
  <c r="I48" i="36"/>
  <c r="O44" i="36"/>
  <c r="M44" i="36"/>
  <c r="I44" i="36"/>
  <c r="L43" i="36"/>
  <c r="K43" i="36"/>
  <c r="J43" i="36"/>
  <c r="O39" i="36"/>
  <c r="M39" i="36"/>
  <c r="I39" i="36"/>
  <c r="M35" i="36"/>
  <c r="O35" i="36" s="1"/>
  <c r="I35" i="36"/>
  <c r="M31" i="36"/>
  <c r="I31" i="36"/>
  <c r="L30" i="36"/>
  <c r="K30" i="36"/>
  <c r="J30" i="36"/>
  <c r="O26" i="36"/>
  <c r="M26" i="36"/>
  <c r="I26" i="36"/>
  <c r="O22" i="36"/>
  <c r="M22" i="36"/>
  <c r="I22" i="36"/>
  <c r="M18" i="36"/>
  <c r="O18" i="36" s="1"/>
  <c r="I18" i="36"/>
  <c r="M14" i="36"/>
  <c r="O14" i="36" s="1"/>
  <c r="I14" i="36"/>
  <c r="O10" i="36"/>
  <c r="M10" i="36"/>
  <c r="M9" i="36" s="1"/>
  <c r="I10" i="36"/>
  <c r="L9" i="36"/>
  <c r="K9" i="36"/>
  <c r="J9" i="36"/>
  <c r="L8" i="36"/>
  <c r="T7" i="36"/>
  <c r="M10" i="35"/>
  <c r="I10" i="35"/>
  <c r="L9" i="35"/>
  <c r="L8" i="35" s="1"/>
  <c r="T7" i="35" s="1"/>
  <c r="K9" i="35"/>
  <c r="J9" i="35"/>
  <c r="J8" i="35" s="1"/>
  <c r="K8" i="35"/>
  <c r="M132" i="34"/>
  <c r="O132" i="34" s="1"/>
  <c r="I132" i="34"/>
  <c r="M128" i="34"/>
  <c r="O128" i="34" s="1"/>
  <c r="I128" i="34"/>
  <c r="O124" i="34"/>
  <c r="M124" i="34"/>
  <c r="I124" i="34"/>
  <c r="L123" i="34"/>
  <c r="K123" i="34"/>
  <c r="J123" i="34"/>
  <c r="O119" i="34"/>
  <c r="M119" i="34"/>
  <c r="I119" i="34"/>
  <c r="M115" i="34"/>
  <c r="O115" i="34" s="1"/>
  <c r="I115" i="34"/>
  <c r="M111" i="34"/>
  <c r="O111" i="34" s="1"/>
  <c r="I111" i="34"/>
  <c r="O107" i="34"/>
  <c r="M107" i="34"/>
  <c r="I107" i="34"/>
  <c r="O103" i="34"/>
  <c r="M103" i="34"/>
  <c r="I103" i="34"/>
  <c r="M99" i="34"/>
  <c r="O99" i="34" s="1"/>
  <c r="I99" i="34"/>
  <c r="O95" i="34"/>
  <c r="M95" i="34"/>
  <c r="I95" i="34"/>
  <c r="O91" i="34"/>
  <c r="M91" i="34"/>
  <c r="I91" i="34"/>
  <c r="O87" i="34"/>
  <c r="M87" i="34"/>
  <c r="I87" i="34"/>
  <c r="M83" i="34"/>
  <c r="I83" i="34"/>
  <c r="L82" i="34"/>
  <c r="L8" i="34" s="1"/>
  <c r="T7" i="34" s="1"/>
  <c r="K82" i="34"/>
  <c r="J82" i="34"/>
  <c r="O78" i="34"/>
  <c r="M78" i="34"/>
  <c r="I78" i="34"/>
  <c r="M77" i="34"/>
  <c r="L77" i="34"/>
  <c r="K77" i="34"/>
  <c r="J77" i="34"/>
  <c r="O73" i="34"/>
  <c r="M73" i="34"/>
  <c r="I73" i="34"/>
  <c r="M72" i="34"/>
  <c r="L72" i="34"/>
  <c r="K72" i="34"/>
  <c r="J72" i="34"/>
  <c r="O68" i="34"/>
  <c r="M68" i="34"/>
  <c r="I68" i="34"/>
  <c r="M64" i="34"/>
  <c r="O64" i="34" s="1"/>
  <c r="I64" i="34"/>
  <c r="M60" i="34"/>
  <c r="O60" i="34" s="1"/>
  <c r="I60" i="34"/>
  <c r="O56" i="34"/>
  <c r="M56" i="34"/>
  <c r="I56" i="34"/>
  <c r="O52" i="34"/>
  <c r="M52" i="34"/>
  <c r="I52" i="34"/>
  <c r="O48" i="34"/>
  <c r="M48" i="34"/>
  <c r="I48" i="34"/>
  <c r="L47" i="34"/>
  <c r="K47" i="34"/>
  <c r="J47" i="34"/>
  <c r="M43" i="34"/>
  <c r="O43" i="34" s="1"/>
  <c r="I43" i="34"/>
  <c r="O39" i="34"/>
  <c r="M39" i="34"/>
  <c r="I39" i="34"/>
  <c r="O35" i="34"/>
  <c r="M35" i="34"/>
  <c r="I35" i="34"/>
  <c r="M31" i="34"/>
  <c r="M30" i="34" s="1"/>
  <c r="I31" i="34"/>
  <c r="L30" i="34"/>
  <c r="K30" i="34"/>
  <c r="J30" i="34"/>
  <c r="M26" i="34"/>
  <c r="O26" i="34" s="1"/>
  <c r="I26" i="34"/>
  <c r="O22" i="34"/>
  <c r="M22" i="34"/>
  <c r="I22" i="34"/>
  <c r="O18" i="34"/>
  <c r="M18" i="34"/>
  <c r="I18" i="34"/>
  <c r="M14" i="34"/>
  <c r="I14" i="34"/>
  <c r="O10" i="34"/>
  <c r="M10" i="34"/>
  <c r="I10" i="34"/>
  <c r="L9" i="34"/>
  <c r="K9" i="34"/>
  <c r="J9" i="34"/>
  <c r="J8" i="34"/>
  <c r="M99" i="33"/>
  <c r="O99" i="33" s="1"/>
  <c r="I99" i="33"/>
  <c r="O95" i="33"/>
  <c r="M95" i="33"/>
  <c r="I95" i="33"/>
  <c r="O91" i="33"/>
  <c r="M91" i="33"/>
  <c r="I91" i="33"/>
  <c r="O87" i="33"/>
  <c r="M87" i="33"/>
  <c r="I87" i="33"/>
  <c r="M83" i="33"/>
  <c r="O83" i="33" s="1"/>
  <c r="I83" i="33"/>
  <c r="M79" i="33"/>
  <c r="O79" i="33" s="1"/>
  <c r="I79" i="33"/>
  <c r="O75" i="33"/>
  <c r="M75" i="33"/>
  <c r="I75" i="33"/>
  <c r="O71" i="33"/>
  <c r="M71" i="33"/>
  <c r="I71" i="33"/>
  <c r="M67" i="33"/>
  <c r="I67" i="33"/>
  <c r="O63" i="33"/>
  <c r="M63" i="33"/>
  <c r="I63" i="33"/>
  <c r="L62" i="33"/>
  <c r="K62" i="33"/>
  <c r="J62" i="33"/>
  <c r="O58" i="33"/>
  <c r="M58" i="33"/>
  <c r="I58" i="33"/>
  <c r="M57" i="33"/>
  <c r="L57" i="33"/>
  <c r="K57" i="33"/>
  <c r="J57" i="33"/>
  <c r="O53" i="33"/>
  <c r="M53" i="33"/>
  <c r="M52" i="33" s="1"/>
  <c r="I53" i="33"/>
  <c r="L52" i="33"/>
  <c r="K52" i="33"/>
  <c r="J52" i="33"/>
  <c r="O48" i="33"/>
  <c r="M48" i="33"/>
  <c r="I48" i="33"/>
  <c r="O44" i="33"/>
  <c r="M44" i="33"/>
  <c r="I44" i="33"/>
  <c r="O40" i="33"/>
  <c r="M40" i="33"/>
  <c r="I40" i="33"/>
  <c r="O36" i="33"/>
  <c r="M36" i="33"/>
  <c r="I36" i="33"/>
  <c r="L35" i="33"/>
  <c r="K35" i="33"/>
  <c r="J35" i="33"/>
  <c r="M31" i="33"/>
  <c r="M30" i="33" s="1"/>
  <c r="I31" i="33"/>
  <c r="L30" i="33"/>
  <c r="K30" i="33"/>
  <c r="J30" i="33"/>
  <c r="M26" i="33"/>
  <c r="O26" i="33" s="1"/>
  <c r="I26" i="33"/>
  <c r="O22" i="33"/>
  <c r="M22" i="33"/>
  <c r="I22" i="33"/>
  <c r="O18" i="33"/>
  <c r="M18" i="33"/>
  <c r="I18" i="33"/>
  <c r="M14" i="33"/>
  <c r="I14" i="33"/>
  <c r="O10" i="33"/>
  <c r="M10" i="33"/>
  <c r="I10" i="33"/>
  <c r="L9" i="33"/>
  <c r="K9" i="33"/>
  <c r="J9" i="33"/>
  <c r="J8" i="33"/>
  <c r="M160" i="32"/>
  <c r="M155" i="32" s="1"/>
  <c r="I160" i="32"/>
  <c r="O156" i="32"/>
  <c r="M156" i="32"/>
  <c r="I156" i="32"/>
  <c r="L155" i="32"/>
  <c r="K155" i="32"/>
  <c r="J155" i="32"/>
  <c r="O151" i="32"/>
  <c r="M151" i="32"/>
  <c r="I151" i="32"/>
  <c r="O147" i="32"/>
  <c r="M147" i="32"/>
  <c r="I147" i="32"/>
  <c r="O143" i="32"/>
  <c r="M143" i="32"/>
  <c r="I143" i="32"/>
  <c r="O139" i="32"/>
  <c r="M139" i="32"/>
  <c r="I139" i="32"/>
  <c r="O135" i="32"/>
  <c r="M135" i="32"/>
  <c r="I135" i="32"/>
  <c r="O131" i="32"/>
  <c r="M131" i="32"/>
  <c r="I131" i="32"/>
  <c r="M127" i="32"/>
  <c r="O127" i="32" s="1"/>
  <c r="I127" i="32"/>
  <c r="M123" i="32"/>
  <c r="O123" i="32" s="1"/>
  <c r="I123" i="32"/>
  <c r="O119" i="32"/>
  <c r="M119" i="32"/>
  <c r="I119" i="32"/>
  <c r="L118" i="32"/>
  <c r="K118" i="32"/>
  <c r="J118" i="32"/>
  <c r="O114" i="32"/>
  <c r="M114" i="32"/>
  <c r="I114" i="32"/>
  <c r="M110" i="32"/>
  <c r="O110" i="32" s="1"/>
  <c r="I110" i="32"/>
  <c r="M106" i="32"/>
  <c r="O106" i="32" s="1"/>
  <c r="I106" i="32"/>
  <c r="O102" i="32"/>
  <c r="M102" i="32"/>
  <c r="I102" i="32"/>
  <c r="O98" i="32"/>
  <c r="M98" i="32"/>
  <c r="I98" i="32"/>
  <c r="M94" i="32"/>
  <c r="I94" i="32"/>
  <c r="L93" i="32"/>
  <c r="K93" i="32"/>
  <c r="J93" i="32"/>
  <c r="M89" i="32"/>
  <c r="O89" i="32" s="1"/>
  <c r="I89" i="32"/>
  <c r="O85" i="32"/>
  <c r="M85" i="32"/>
  <c r="I85" i="32"/>
  <c r="M84" i="32"/>
  <c r="L84" i="32"/>
  <c r="K84" i="32"/>
  <c r="J84" i="32"/>
  <c r="O80" i="32"/>
  <c r="M80" i="32"/>
  <c r="I80" i="32"/>
  <c r="M76" i="32"/>
  <c r="O76" i="32" s="1"/>
  <c r="I76" i="32"/>
  <c r="M72" i="32"/>
  <c r="I72" i="32"/>
  <c r="O68" i="32"/>
  <c r="M68" i="32"/>
  <c r="I68" i="32"/>
  <c r="O64" i="32"/>
  <c r="M64" i="32"/>
  <c r="I64" i="32"/>
  <c r="O60" i="32"/>
  <c r="M60" i="32"/>
  <c r="I60" i="32"/>
  <c r="O56" i="32"/>
  <c r="M56" i="32"/>
  <c r="I56" i="32"/>
  <c r="O52" i="32"/>
  <c r="M52" i="32"/>
  <c r="I52" i="32"/>
  <c r="O48" i="32"/>
  <c r="M48" i="32"/>
  <c r="I48" i="32"/>
  <c r="M44" i="32"/>
  <c r="O44" i="32" s="1"/>
  <c r="I44" i="32"/>
  <c r="M40" i="32"/>
  <c r="O40" i="32" s="1"/>
  <c r="I40" i="32"/>
  <c r="M36" i="32"/>
  <c r="O36" i="32" s="1"/>
  <c r="I36" i="32"/>
  <c r="L35" i="32"/>
  <c r="K35" i="32"/>
  <c r="J35" i="32"/>
  <c r="O31" i="32"/>
  <c r="M31" i="32"/>
  <c r="I31" i="32"/>
  <c r="M27" i="32"/>
  <c r="I27" i="32"/>
  <c r="L26" i="32"/>
  <c r="K26" i="32"/>
  <c r="J26" i="32"/>
  <c r="O22" i="32"/>
  <c r="M22" i="32"/>
  <c r="I22" i="32"/>
  <c r="O18" i="32"/>
  <c r="M18" i="32"/>
  <c r="I18" i="32"/>
  <c r="O14" i="32"/>
  <c r="M14" i="32"/>
  <c r="I14" i="32"/>
  <c r="M10" i="32"/>
  <c r="I10" i="32"/>
  <c r="L9" i="32"/>
  <c r="L8" i="32" s="1"/>
  <c r="T7" i="32" s="1"/>
  <c r="K9" i="32"/>
  <c r="J9" i="32"/>
  <c r="O136" i="31"/>
  <c r="M136" i="31"/>
  <c r="I136" i="31"/>
  <c r="M132" i="31"/>
  <c r="I132" i="31"/>
  <c r="L131" i="31"/>
  <c r="K131" i="31"/>
  <c r="J131" i="31"/>
  <c r="O127" i="31"/>
  <c r="M127" i="31"/>
  <c r="I127" i="31"/>
  <c r="M123" i="31"/>
  <c r="O123" i="31" s="1"/>
  <c r="I123" i="31"/>
  <c r="O119" i="31"/>
  <c r="M119" i="31"/>
  <c r="I119" i="31"/>
  <c r="M115" i="31"/>
  <c r="O115" i="31" s="1"/>
  <c r="I115" i="31"/>
  <c r="M111" i="31"/>
  <c r="O111" i="31" s="1"/>
  <c r="I111" i="31"/>
  <c r="M107" i="31"/>
  <c r="O107" i="31" s="1"/>
  <c r="I107" i="31"/>
  <c r="O103" i="31"/>
  <c r="M103" i="31"/>
  <c r="I103" i="31"/>
  <c r="M99" i="31"/>
  <c r="O99" i="31" s="1"/>
  <c r="I99" i="31"/>
  <c r="O95" i="31"/>
  <c r="M95" i="31"/>
  <c r="I95" i="31"/>
  <c r="M91" i="31"/>
  <c r="O91" i="31" s="1"/>
  <c r="I91" i="31"/>
  <c r="O87" i="31"/>
  <c r="M87" i="31"/>
  <c r="I87" i="31"/>
  <c r="M83" i="31"/>
  <c r="I83" i="31"/>
  <c r="L82" i="31"/>
  <c r="K82" i="31"/>
  <c r="J82" i="31"/>
  <c r="O78" i="31"/>
  <c r="M78" i="31"/>
  <c r="M77" i="31" s="1"/>
  <c r="I78" i="31"/>
  <c r="L77" i="31"/>
  <c r="K77" i="31"/>
  <c r="J77" i="31"/>
  <c r="M73" i="31"/>
  <c r="O73" i="31" s="1"/>
  <c r="I73" i="31"/>
  <c r="O69" i="31"/>
  <c r="M69" i="31"/>
  <c r="I69" i="31"/>
  <c r="M68" i="31"/>
  <c r="L68" i="31"/>
  <c r="L8" i="31" s="1"/>
  <c r="T7" i="31" s="1"/>
  <c r="K68" i="31"/>
  <c r="J68" i="31"/>
  <c r="M64" i="31"/>
  <c r="O64" i="31" s="1"/>
  <c r="I64" i="31"/>
  <c r="M60" i="31"/>
  <c r="O60" i="31" s="1"/>
  <c r="I60" i="31"/>
  <c r="M56" i="31"/>
  <c r="O56" i="31" s="1"/>
  <c r="I56" i="31"/>
  <c r="O52" i="31"/>
  <c r="M52" i="31"/>
  <c r="I52" i="31"/>
  <c r="M48" i="31"/>
  <c r="O48" i="31" s="1"/>
  <c r="I48" i="31"/>
  <c r="O44" i="31"/>
  <c r="M44" i="31"/>
  <c r="I44" i="31"/>
  <c r="L43" i="31"/>
  <c r="K43" i="31"/>
  <c r="J43" i="31"/>
  <c r="M39" i="31"/>
  <c r="O39" i="31" s="1"/>
  <c r="I39" i="31"/>
  <c r="O35" i="31"/>
  <c r="M35" i="31"/>
  <c r="I35" i="31"/>
  <c r="O31" i="31"/>
  <c r="M31" i="31"/>
  <c r="M30" i="31" s="1"/>
  <c r="I31" i="31"/>
  <c r="L30" i="31"/>
  <c r="K30" i="31"/>
  <c r="J30" i="31"/>
  <c r="M26" i="31"/>
  <c r="O26" i="31" s="1"/>
  <c r="I26" i="31"/>
  <c r="M22" i="31"/>
  <c r="O22" i="31" s="1"/>
  <c r="I22" i="31"/>
  <c r="O18" i="31"/>
  <c r="M18" i="31"/>
  <c r="I18" i="31"/>
  <c r="M14" i="31"/>
  <c r="O14" i="31" s="1"/>
  <c r="I14" i="31"/>
  <c r="O10" i="31"/>
  <c r="M10" i="31"/>
  <c r="I10" i="31"/>
  <c r="L9" i="31"/>
  <c r="K9" i="31"/>
  <c r="J9" i="31"/>
  <c r="J8" i="31"/>
  <c r="M187" i="30"/>
  <c r="I187" i="30"/>
  <c r="O183" i="30"/>
  <c r="M183" i="30"/>
  <c r="I183" i="30"/>
  <c r="L182" i="30"/>
  <c r="K182" i="30"/>
  <c r="J182" i="30"/>
  <c r="M178" i="30"/>
  <c r="O178" i="30" s="1"/>
  <c r="I178" i="30"/>
  <c r="O174" i="30"/>
  <c r="M174" i="30"/>
  <c r="I174" i="30"/>
  <c r="M170" i="30"/>
  <c r="O170" i="30" s="1"/>
  <c r="I170" i="30"/>
  <c r="O166" i="30"/>
  <c r="M166" i="30"/>
  <c r="I166" i="30"/>
  <c r="M162" i="30"/>
  <c r="O162" i="30" s="1"/>
  <c r="I162" i="30"/>
  <c r="O158" i="30"/>
  <c r="M158" i="30"/>
  <c r="I158" i="30"/>
  <c r="M154" i="30"/>
  <c r="O154" i="30" s="1"/>
  <c r="I154" i="30"/>
  <c r="M150" i="30"/>
  <c r="O150" i="30" s="1"/>
  <c r="I150" i="30"/>
  <c r="M146" i="30"/>
  <c r="O146" i="30" s="1"/>
  <c r="I146" i="30"/>
  <c r="O142" i="30"/>
  <c r="M142" i="30"/>
  <c r="I142" i="30"/>
  <c r="M138" i="30"/>
  <c r="O138" i="30" s="1"/>
  <c r="I138" i="30"/>
  <c r="O134" i="30"/>
  <c r="M134" i="30"/>
  <c r="I134" i="30"/>
  <c r="M130" i="30"/>
  <c r="O130" i="30" s="1"/>
  <c r="I130" i="30"/>
  <c r="O126" i="30"/>
  <c r="M126" i="30"/>
  <c r="I126" i="30"/>
  <c r="M122" i="30"/>
  <c r="O122" i="30" s="1"/>
  <c r="I122" i="30"/>
  <c r="M118" i="30"/>
  <c r="O118" i="30" s="1"/>
  <c r="I118" i="30"/>
  <c r="M114" i="30"/>
  <c r="O114" i="30" s="1"/>
  <c r="I114" i="30"/>
  <c r="O110" i="30"/>
  <c r="M110" i="30"/>
  <c r="I110" i="30"/>
  <c r="M106" i="30"/>
  <c r="O106" i="30" s="1"/>
  <c r="I106" i="30"/>
  <c r="O102" i="30"/>
  <c r="M102" i="30"/>
  <c r="I102" i="30"/>
  <c r="M98" i="30"/>
  <c r="O98" i="30" s="1"/>
  <c r="I98" i="30"/>
  <c r="O94" i="30"/>
  <c r="M94" i="30"/>
  <c r="I94" i="30"/>
  <c r="M90" i="30"/>
  <c r="I90" i="30"/>
  <c r="L89" i="30"/>
  <c r="K89" i="30"/>
  <c r="J89" i="30"/>
  <c r="O85" i="30"/>
  <c r="M85" i="30"/>
  <c r="I85" i="30"/>
  <c r="M81" i="30"/>
  <c r="O81" i="30" s="1"/>
  <c r="I81" i="30"/>
  <c r="M77" i="30"/>
  <c r="I77" i="30"/>
  <c r="L76" i="30"/>
  <c r="K76" i="30"/>
  <c r="J76" i="30"/>
  <c r="O72" i="30"/>
  <c r="M72" i="30"/>
  <c r="I72" i="30"/>
  <c r="O68" i="30"/>
  <c r="M68" i="30"/>
  <c r="I68" i="30"/>
  <c r="M64" i="30"/>
  <c r="O64" i="30" s="1"/>
  <c r="I64" i="30"/>
  <c r="O60" i="30"/>
  <c r="M60" i="30"/>
  <c r="I60" i="30"/>
  <c r="M56" i="30"/>
  <c r="O56" i="30" s="1"/>
  <c r="I56" i="30"/>
  <c r="M52" i="30"/>
  <c r="O52" i="30" s="1"/>
  <c r="I52" i="30"/>
  <c r="M48" i="30"/>
  <c r="I48" i="30"/>
  <c r="L47" i="30"/>
  <c r="K47" i="30"/>
  <c r="J47" i="30"/>
  <c r="O43" i="30"/>
  <c r="M43" i="30"/>
  <c r="I43" i="30"/>
  <c r="M39" i="30"/>
  <c r="O39" i="30" s="1"/>
  <c r="I39" i="30"/>
  <c r="M35" i="30"/>
  <c r="O35" i="30" s="1"/>
  <c r="I35" i="30"/>
  <c r="O31" i="30"/>
  <c r="M31" i="30"/>
  <c r="I31" i="30"/>
  <c r="L30" i="30"/>
  <c r="K30" i="30"/>
  <c r="J30" i="30"/>
  <c r="M26" i="30"/>
  <c r="O26" i="30" s="1"/>
  <c r="I26" i="30"/>
  <c r="O22" i="30"/>
  <c r="M22" i="30"/>
  <c r="I22" i="30"/>
  <c r="O18" i="30"/>
  <c r="M18" i="30"/>
  <c r="I18" i="30"/>
  <c r="O14" i="30"/>
  <c r="M14" i="30"/>
  <c r="I14" i="30"/>
  <c r="M10" i="30"/>
  <c r="O10" i="30" s="1"/>
  <c r="I10" i="30"/>
  <c r="M9" i="30"/>
  <c r="L9" i="30"/>
  <c r="L8" i="30" s="1"/>
  <c r="T7" i="30" s="1"/>
  <c r="K9" i="30"/>
  <c r="J9" i="30"/>
  <c r="J8" i="30"/>
  <c r="O167" i="29"/>
  <c r="M167" i="29"/>
  <c r="I167" i="29"/>
  <c r="M163" i="29"/>
  <c r="O163" i="29" s="1"/>
  <c r="I163" i="29"/>
  <c r="M162" i="29"/>
  <c r="L162" i="29"/>
  <c r="K162" i="29"/>
  <c r="J162" i="29"/>
  <c r="O158" i="29"/>
  <c r="M158" i="29"/>
  <c r="I158" i="29"/>
  <c r="O154" i="29"/>
  <c r="M154" i="29"/>
  <c r="I154" i="29"/>
  <c r="O150" i="29"/>
  <c r="M150" i="29"/>
  <c r="I150" i="29"/>
  <c r="M146" i="29"/>
  <c r="O146" i="29" s="1"/>
  <c r="I146" i="29"/>
  <c r="O142" i="29"/>
  <c r="M142" i="29"/>
  <c r="I142" i="29"/>
  <c r="M138" i="29"/>
  <c r="O138" i="29" s="1"/>
  <c r="I138" i="29"/>
  <c r="M134" i="29"/>
  <c r="O134" i="29" s="1"/>
  <c r="I134" i="29"/>
  <c r="M130" i="29"/>
  <c r="O130" i="29" s="1"/>
  <c r="I130" i="29"/>
  <c r="O126" i="29"/>
  <c r="M126" i="29"/>
  <c r="I126" i="29"/>
  <c r="O122" i="29"/>
  <c r="M122" i="29"/>
  <c r="I122" i="29"/>
  <c r="O118" i="29"/>
  <c r="M118" i="29"/>
  <c r="I118" i="29"/>
  <c r="M114" i="29"/>
  <c r="O114" i="29" s="1"/>
  <c r="I114" i="29"/>
  <c r="O110" i="29"/>
  <c r="M110" i="29"/>
  <c r="I110" i="29"/>
  <c r="M106" i="29"/>
  <c r="O106" i="29" s="1"/>
  <c r="I106" i="29"/>
  <c r="M102" i="29"/>
  <c r="O102" i="29" s="1"/>
  <c r="I102" i="29"/>
  <c r="M98" i="29"/>
  <c r="O98" i="29" s="1"/>
  <c r="I98" i="29"/>
  <c r="O94" i="29"/>
  <c r="M94" i="29"/>
  <c r="I94" i="29"/>
  <c r="O90" i="29"/>
  <c r="M90" i="29"/>
  <c r="I90" i="29"/>
  <c r="O86" i="29"/>
  <c r="M86" i="29"/>
  <c r="I86" i="29"/>
  <c r="L85" i="29"/>
  <c r="K85" i="29"/>
  <c r="J85" i="29"/>
  <c r="J8" i="29" s="1"/>
  <c r="M81" i="29"/>
  <c r="O81" i="29" s="1"/>
  <c r="I81" i="29"/>
  <c r="O77" i="29"/>
  <c r="M77" i="29"/>
  <c r="I77" i="29"/>
  <c r="O73" i="29"/>
  <c r="M73" i="29"/>
  <c r="M72" i="29" s="1"/>
  <c r="I73" i="29"/>
  <c r="L72" i="29"/>
  <c r="K72" i="29"/>
  <c r="J72" i="29"/>
  <c r="M68" i="29"/>
  <c r="O68" i="29" s="1"/>
  <c r="I68" i="29"/>
  <c r="M64" i="29"/>
  <c r="O64" i="29" s="1"/>
  <c r="I64" i="29"/>
  <c r="O60" i="29"/>
  <c r="M60" i="29"/>
  <c r="I60" i="29"/>
  <c r="O56" i="29"/>
  <c r="M56" i="29"/>
  <c r="I56" i="29"/>
  <c r="O52" i="29"/>
  <c r="M52" i="29"/>
  <c r="I52" i="29"/>
  <c r="M48" i="29"/>
  <c r="O48" i="29" s="1"/>
  <c r="I48" i="29"/>
  <c r="O44" i="29"/>
  <c r="M44" i="29"/>
  <c r="M43" i="29" s="1"/>
  <c r="I44" i="29"/>
  <c r="L43" i="29"/>
  <c r="K43" i="29"/>
  <c r="J43" i="29"/>
  <c r="O39" i="29"/>
  <c r="M39" i="29"/>
  <c r="I39" i="29"/>
  <c r="O35" i="29"/>
  <c r="M35" i="29"/>
  <c r="I35" i="29"/>
  <c r="M31" i="29"/>
  <c r="O31" i="29" s="1"/>
  <c r="I31" i="29"/>
  <c r="M30" i="29"/>
  <c r="L30" i="29"/>
  <c r="K30" i="29"/>
  <c r="J30" i="29"/>
  <c r="O26" i="29"/>
  <c r="M26" i="29"/>
  <c r="I26" i="29"/>
  <c r="O22" i="29"/>
  <c r="M22" i="29"/>
  <c r="I22" i="29"/>
  <c r="O18" i="29"/>
  <c r="M18" i="29"/>
  <c r="I18" i="29"/>
  <c r="M14" i="29"/>
  <c r="O14" i="29" s="1"/>
  <c r="I14" i="29"/>
  <c r="O10" i="29"/>
  <c r="M10" i="29"/>
  <c r="M9" i="29" s="1"/>
  <c r="I10" i="29"/>
  <c r="L9" i="29"/>
  <c r="L8" i="29" s="1"/>
  <c r="T7" i="29" s="1"/>
  <c r="K9" i="29"/>
  <c r="J9" i="29"/>
  <c r="M225" i="28"/>
  <c r="O225" i="28" s="1"/>
  <c r="I225" i="28"/>
  <c r="O221" i="28"/>
  <c r="M221" i="28"/>
  <c r="I221" i="28"/>
  <c r="M217" i="28"/>
  <c r="O217" i="28" s="1"/>
  <c r="I217" i="28"/>
  <c r="M213" i="28"/>
  <c r="I213" i="28"/>
  <c r="L212" i="28"/>
  <c r="K212" i="28"/>
  <c r="J212" i="28"/>
  <c r="M208" i="28"/>
  <c r="O208" i="28" s="1"/>
  <c r="I208" i="28"/>
  <c r="O204" i="28"/>
  <c r="M204" i="28"/>
  <c r="I204" i="28"/>
  <c r="M200" i="28"/>
  <c r="O200" i="28" s="1"/>
  <c r="I200" i="28"/>
  <c r="M196" i="28"/>
  <c r="O196" i="28" s="1"/>
  <c r="I196" i="28"/>
  <c r="M192" i="28"/>
  <c r="O192" i="28" s="1"/>
  <c r="I192" i="28"/>
  <c r="O188" i="28"/>
  <c r="M188" i="28"/>
  <c r="I188" i="28"/>
  <c r="O184" i="28"/>
  <c r="M184" i="28"/>
  <c r="I184" i="28"/>
  <c r="O180" i="28"/>
  <c r="M180" i="28"/>
  <c r="I180" i="28"/>
  <c r="M176" i="28"/>
  <c r="O176" i="28" s="1"/>
  <c r="I176" i="28"/>
  <c r="O172" i="28"/>
  <c r="M172" i="28"/>
  <c r="I172" i="28"/>
  <c r="M168" i="28"/>
  <c r="O168" i="28" s="1"/>
  <c r="I168" i="28"/>
  <c r="M164" i="28"/>
  <c r="O164" i="28" s="1"/>
  <c r="I164" i="28"/>
  <c r="M160" i="28"/>
  <c r="O160" i="28" s="1"/>
  <c r="I160" i="28"/>
  <c r="O156" i="28"/>
  <c r="M156" i="28"/>
  <c r="I156" i="28"/>
  <c r="O152" i="28"/>
  <c r="M152" i="28"/>
  <c r="I152" i="28"/>
  <c r="O148" i="28"/>
  <c r="M148" i="28"/>
  <c r="I148" i="28"/>
  <c r="M144" i="28"/>
  <c r="O144" i="28" s="1"/>
  <c r="I144" i="28"/>
  <c r="O140" i="28"/>
  <c r="M140" i="28"/>
  <c r="I140" i="28"/>
  <c r="M136" i="28"/>
  <c r="O136" i="28" s="1"/>
  <c r="I136" i="28"/>
  <c r="M132" i="28"/>
  <c r="O132" i="28" s="1"/>
  <c r="I132" i="28"/>
  <c r="M128" i="28"/>
  <c r="O128" i="28" s="1"/>
  <c r="I128" i="28"/>
  <c r="O124" i="28"/>
  <c r="M124" i="28"/>
  <c r="I124" i="28"/>
  <c r="O120" i="28"/>
  <c r="M120" i="28"/>
  <c r="I120" i="28"/>
  <c r="O116" i="28"/>
  <c r="M116" i="28"/>
  <c r="I116" i="28"/>
  <c r="M112" i="28"/>
  <c r="O112" i="28" s="1"/>
  <c r="I112" i="28"/>
  <c r="O108" i="28"/>
  <c r="M108" i="28"/>
  <c r="I108" i="28"/>
  <c r="M104" i="28"/>
  <c r="O104" i="28" s="1"/>
  <c r="I104" i="28"/>
  <c r="M100" i="28"/>
  <c r="I100" i="28"/>
  <c r="L99" i="28"/>
  <c r="K99" i="28"/>
  <c r="J99" i="28"/>
  <c r="M95" i="28"/>
  <c r="O95" i="28" s="1"/>
  <c r="I95" i="28"/>
  <c r="M94" i="28"/>
  <c r="L94" i="28"/>
  <c r="K94" i="28"/>
  <c r="J94" i="28"/>
  <c r="O90" i="28"/>
  <c r="M90" i="28"/>
  <c r="I90" i="28"/>
  <c r="O86" i="28"/>
  <c r="M86" i="28"/>
  <c r="M85" i="28" s="1"/>
  <c r="I86" i="28"/>
  <c r="L85" i="28"/>
  <c r="K85" i="28"/>
  <c r="J85" i="28"/>
  <c r="M81" i="28"/>
  <c r="I81" i="28"/>
  <c r="L80" i="28"/>
  <c r="K80" i="28"/>
  <c r="J80" i="28"/>
  <c r="J8" i="28" s="1"/>
  <c r="M76" i="28"/>
  <c r="O76" i="28" s="1"/>
  <c r="I76" i="28"/>
  <c r="O72" i="28"/>
  <c r="M72" i="28"/>
  <c r="I72" i="28"/>
  <c r="M68" i="28"/>
  <c r="O68" i="28" s="1"/>
  <c r="I68" i="28"/>
  <c r="M64" i="28"/>
  <c r="O64" i="28" s="1"/>
  <c r="I64" i="28"/>
  <c r="M60" i="28"/>
  <c r="O60" i="28" s="1"/>
  <c r="I60" i="28"/>
  <c r="O56" i="28"/>
  <c r="M56" i="28"/>
  <c r="I56" i="28"/>
  <c r="O52" i="28"/>
  <c r="M52" i="28"/>
  <c r="M51" i="28" s="1"/>
  <c r="I52" i="28"/>
  <c r="L51" i="28"/>
  <c r="K51" i="28"/>
  <c r="J51" i="28"/>
  <c r="M47" i="28"/>
  <c r="O47" i="28" s="1"/>
  <c r="I47" i="28"/>
  <c r="M43" i="28"/>
  <c r="O43" i="28" s="1"/>
  <c r="I43" i="28"/>
  <c r="O39" i="28"/>
  <c r="M39" i="28"/>
  <c r="I39" i="28"/>
  <c r="O35" i="28"/>
  <c r="M35" i="28"/>
  <c r="M30" i="28" s="1"/>
  <c r="I35" i="28"/>
  <c r="O31" i="28"/>
  <c r="M31" i="28"/>
  <c r="I31" i="28"/>
  <c r="L30" i="28"/>
  <c r="K30" i="28"/>
  <c r="J30" i="28"/>
  <c r="M26" i="28"/>
  <c r="O26" i="28" s="1"/>
  <c r="I26" i="28"/>
  <c r="O22" i="28"/>
  <c r="M22" i="28"/>
  <c r="I22" i="28"/>
  <c r="O18" i="28"/>
  <c r="M18" i="28"/>
  <c r="I18" i="28"/>
  <c r="O14" i="28"/>
  <c r="M14" i="28"/>
  <c r="I14" i="28"/>
  <c r="M10" i="28"/>
  <c r="O10" i="28" s="1"/>
  <c r="I10" i="28"/>
  <c r="M9" i="28"/>
  <c r="L9" i="28"/>
  <c r="L8" i="28" s="1"/>
  <c r="T7" i="28" s="1"/>
  <c r="K9" i="28"/>
  <c r="K8" i="28" s="1"/>
  <c r="J9" i="28"/>
  <c r="O199" i="27"/>
  <c r="M199" i="27"/>
  <c r="I199" i="27"/>
  <c r="M195" i="27"/>
  <c r="O195" i="27" s="1"/>
  <c r="I195" i="27"/>
  <c r="O191" i="27"/>
  <c r="M191" i="27"/>
  <c r="M190" i="27" s="1"/>
  <c r="I191" i="27"/>
  <c r="L190" i="27"/>
  <c r="K190" i="27"/>
  <c r="J190" i="27"/>
  <c r="O186" i="27"/>
  <c r="M186" i="27"/>
  <c r="I186" i="27"/>
  <c r="O182" i="27"/>
  <c r="M182" i="27"/>
  <c r="I182" i="27"/>
  <c r="M178" i="27"/>
  <c r="O178" i="27" s="1"/>
  <c r="I178" i="27"/>
  <c r="O174" i="27"/>
  <c r="M174" i="27"/>
  <c r="I174" i="27"/>
  <c r="M170" i="27"/>
  <c r="O170" i="27" s="1"/>
  <c r="I170" i="27"/>
  <c r="M166" i="27"/>
  <c r="O166" i="27" s="1"/>
  <c r="I166" i="27"/>
  <c r="M162" i="27"/>
  <c r="O162" i="27" s="1"/>
  <c r="I162" i="27"/>
  <c r="O158" i="27"/>
  <c r="M158" i="27"/>
  <c r="I158" i="27"/>
  <c r="O154" i="27"/>
  <c r="M154" i="27"/>
  <c r="I154" i="27"/>
  <c r="O150" i="27"/>
  <c r="M150" i="27"/>
  <c r="I150" i="27"/>
  <c r="M146" i="27"/>
  <c r="O146" i="27" s="1"/>
  <c r="I146" i="27"/>
  <c r="O142" i="27"/>
  <c r="M142" i="27"/>
  <c r="I142" i="27"/>
  <c r="M138" i="27"/>
  <c r="O138" i="27" s="1"/>
  <c r="I138" i="27"/>
  <c r="M134" i="27"/>
  <c r="O134" i="27" s="1"/>
  <c r="I134" i="27"/>
  <c r="M130" i="27"/>
  <c r="O130" i="27" s="1"/>
  <c r="I130" i="27"/>
  <c r="O126" i="27"/>
  <c r="M126" i="27"/>
  <c r="I126" i="27"/>
  <c r="O122" i="27"/>
  <c r="M122" i="27"/>
  <c r="I122" i="27"/>
  <c r="O118" i="27"/>
  <c r="M118" i="27"/>
  <c r="I118" i="27"/>
  <c r="M114" i="27"/>
  <c r="O114" i="27" s="1"/>
  <c r="I114" i="27"/>
  <c r="O110" i="27"/>
  <c r="M110" i="27"/>
  <c r="I110" i="27"/>
  <c r="M106" i="27"/>
  <c r="O106" i="27" s="1"/>
  <c r="I106" i="27"/>
  <c r="M102" i="27"/>
  <c r="O102" i="27" s="1"/>
  <c r="I102" i="27"/>
  <c r="M98" i="27"/>
  <c r="O98" i="27" s="1"/>
  <c r="I98" i="27"/>
  <c r="O94" i="27"/>
  <c r="M94" i="27"/>
  <c r="I94" i="27"/>
  <c r="O90" i="27"/>
  <c r="M90" i="27"/>
  <c r="I90" i="27"/>
  <c r="O86" i="27"/>
  <c r="M86" i="27"/>
  <c r="I86" i="27"/>
  <c r="M82" i="27"/>
  <c r="O82" i="27" s="1"/>
  <c r="I82" i="27"/>
  <c r="O78" i="27"/>
  <c r="M78" i="27"/>
  <c r="M77" i="27" s="1"/>
  <c r="I78" i="27"/>
  <c r="L77" i="27"/>
  <c r="K77" i="27"/>
  <c r="J77" i="27"/>
  <c r="O73" i="27"/>
  <c r="M73" i="27"/>
  <c r="M68" i="27" s="1"/>
  <c r="I73" i="27"/>
  <c r="O69" i="27"/>
  <c r="M69" i="27"/>
  <c r="I69" i="27"/>
  <c r="L68" i="27"/>
  <c r="K68" i="27"/>
  <c r="J68" i="27"/>
  <c r="J8" i="27" s="1"/>
  <c r="M64" i="27"/>
  <c r="O64" i="27" s="1"/>
  <c r="I64" i="27"/>
  <c r="O60" i="27"/>
  <c r="M60" i="27"/>
  <c r="I60" i="27"/>
  <c r="O56" i="27"/>
  <c r="M56" i="27"/>
  <c r="I56" i="27"/>
  <c r="O52" i="27"/>
  <c r="M52" i="27"/>
  <c r="I52" i="27"/>
  <c r="M48" i="27"/>
  <c r="O48" i="27" s="1"/>
  <c r="I48" i="27"/>
  <c r="O44" i="27"/>
  <c r="M44" i="27"/>
  <c r="M43" i="27" s="1"/>
  <c r="M8" i="27" s="1"/>
  <c r="I44" i="27"/>
  <c r="L43" i="27"/>
  <c r="K43" i="27"/>
  <c r="J43" i="27"/>
  <c r="O39" i="27"/>
  <c r="M39" i="27"/>
  <c r="I39" i="27"/>
  <c r="O35" i="27"/>
  <c r="M35" i="27"/>
  <c r="I35" i="27"/>
  <c r="M31" i="27"/>
  <c r="O31" i="27" s="1"/>
  <c r="I31" i="27"/>
  <c r="M30" i="27"/>
  <c r="L30" i="27"/>
  <c r="K30" i="27"/>
  <c r="J30" i="27"/>
  <c r="O26" i="27"/>
  <c r="M26" i="27"/>
  <c r="I26" i="27"/>
  <c r="O22" i="27"/>
  <c r="M22" i="27"/>
  <c r="I22" i="27"/>
  <c r="O18" i="27"/>
  <c r="M18" i="27"/>
  <c r="I18" i="27"/>
  <c r="M14" i="27"/>
  <c r="O14" i="27" s="1"/>
  <c r="I14" i="27"/>
  <c r="O10" i="27"/>
  <c r="M10" i="27"/>
  <c r="M9" i="27" s="1"/>
  <c r="I10" i="27"/>
  <c r="L9" i="27"/>
  <c r="L8" i="27" s="1"/>
  <c r="T7" i="27" s="1"/>
  <c r="K9" i="27"/>
  <c r="J9" i="27"/>
  <c r="M159" i="26"/>
  <c r="O159" i="26" s="1"/>
  <c r="I159" i="26"/>
  <c r="O155" i="26"/>
  <c r="M155" i="26"/>
  <c r="I155" i="26"/>
  <c r="M151" i="26"/>
  <c r="I151" i="26"/>
  <c r="M147" i="26"/>
  <c r="O147" i="26" s="1"/>
  <c r="I147" i="26"/>
  <c r="M143" i="26"/>
  <c r="O143" i="26" s="1"/>
  <c r="I143" i="26"/>
  <c r="L142" i="26"/>
  <c r="K142" i="26"/>
  <c r="J142" i="26"/>
  <c r="O138" i="26"/>
  <c r="M138" i="26"/>
  <c r="I138" i="26"/>
  <c r="M134" i="26"/>
  <c r="O134" i="26" s="1"/>
  <c r="I134" i="26"/>
  <c r="M130" i="26"/>
  <c r="O130" i="26" s="1"/>
  <c r="I130" i="26"/>
  <c r="M126" i="26"/>
  <c r="O126" i="26" s="1"/>
  <c r="I126" i="26"/>
  <c r="O122" i="26"/>
  <c r="M122" i="26"/>
  <c r="I122" i="26"/>
  <c r="O118" i="26"/>
  <c r="M118" i="26"/>
  <c r="I118" i="26"/>
  <c r="O114" i="26"/>
  <c r="M114" i="26"/>
  <c r="I114" i="26"/>
  <c r="M110" i="26"/>
  <c r="O110" i="26" s="1"/>
  <c r="I110" i="26"/>
  <c r="O106" i="26"/>
  <c r="M106" i="26"/>
  <c r="I106" i="26"/>
  <c r="M102" i="26"/>
  <c r="O102" i="26" s="1"/>
  <c r="I102" i="26"/>
  <c r="M98" i="26"/>
  <c r="O98" i="26" s="1"/>
  <c r="I98" i="26"/>
  <c r="M94" i="26"/>
  <c r="O94" i="26" s="1"/>
  <c r="I94" i="26"/>
  <c r="O90" i="26"/>
  <c r="M90" i="26"/>
  <c r="I90" i="26"/>
  <c r="O86" i="26"/>
  <c r="M86" i="26"/>
  <c r="M85" i="26" s="1"/>
  <c r="I86" i="26"/>
  <c r="L85" i="26"/>
  <c r="K85" i="26"/>
  <c r="J85" i="26"/>
  <c r="M81" i="26"/>
  <c r="I81" i="26"/>
  <c r="M77" i="26"/>
  <c r="O77" i="26" s="1"/>
  <c r="I77" i="26"/>
  <c r="L76" i="26"/>
  <c r="K76" i="26"/>
  <c r="J76" i="26"/>
  <c r="J8" i="26" s="1"/>
  <c r="O72" i="26"/>
  <c r="M72" i="26"/>
  <c r="I72" i="26"/>
  <c r="M68" i="26"/>
  <c r="O68" i="26" s="1"/>
  <c r="I68" i="26"/>
  <c r="M64" i="26"/>
  <c r="O64" i="26" s="1"/>
  <c r="I64" i="26"/>
  <c r="M60" i="26"/>
  <c r="O60" i="26" s="1"/>
  <c r="I60" i="26"/>
  <c r="O56" i="26"/>
  <c r="M56" i="26"/>
  <c r="I56" i="26"/>
  <c r="O52" i="26"/>
  <c r="M52" i="26"/>
  <c r="I52" i="26"/>
  <c r="O48" i="26"/>
  <c r="M48" i="26"/>
  <c r="I48" i="26"/>
  <c r="L47" i="26"/>
  <c r="K47" i="26"/>
  <c r="J47" i="26"/>
  <c r="M43" i="26"/>
  <c r="O43" i="26" s="1"/>
  <c r="I43" i="26"/>
  <c r="O39" i="26"/>
  <c r="M39" i="26"/>
  <c r="I39" i="26"/>
  <c r="O35" i="26"/>
  <c r="M35" i="26"/>
  <c r="M30" i="26" s="1"/>
  <c r="I35" i="26"/>
  <c r="O31" i="26"/>
  <c r="M31" i="26"/>
  <c r="I31" i="26"/>
  <c r="L30" i="26"/>
  <c r="K30" i="26"/>
  <c r="J30" i="26"/>
  <c r="M26" i="26"/>
  <c r="O26" i="26" s="1"/>
  <c r="I26" i="26"/>
  <c r="O22" i="26"/>
  <c r="M22" i="26"/>
  <c r="I22" i="26"/>
  <c r="O18" i="26"/>
  <c r="M18" i="26"/>
  <c r="I18" i="26"/>
  <c r="O14" i="26"/>
  <c r="M14" i="26"/>
  <c r="I14" i="26"/>
  <c r="M10" i="26"/>
  <c r="O10" i="26" s="1"/>
  <c r="I10" i="26"/>
  <c r="M9" i="26"/>
  <c r="L9" i="26"/>
  <c r="L8" i="26" s="1"/>
  <c r="T7" i="26" s="1"/>
  <c r="K9" i="26"/>
  <c r="J9" i="26"/>
  <c r="O44" i="25"/>
  <c r="M44" i="25"/>
  <c r="I44" i="25"/>
  <c r="M43" i="25"/>
  <c r="L43" i="25"/>
  <c r="K43" i="25"/>
  <c r="J43" i="25"/>
  <c r="M39" i="25"/>
  <c r="O39" i="25" s="1"/>
  <c r="I39" i="25"/>
  <c r="O35" i="25"/>
  <c r="M35" i="25"/>
  <c r="I35" i="25"/>
  <c r="M34" i="25"/>
  <c r="L34" i="25"/>
  <c r="L8" i="25" s="1"/>
  <c r="T7" i="25" s="1"/>
  <c r="K34" i="25"/>
  <c r="J34" i="25"/>
  <c r="M30" i="25"/>
  <c r="O30" i="25" s="1"/>
  <c r="I30" i="25"/>
  <c r="M26" i="25"/>
  <c r="O26" i="25" s="1"/>
  <c r="I26" i="25"/>
  <c r="M22" i="25"/>
  <c r="O22" i="25" s="1"/>
  <c r="I22" i="25"/>
  <c r="O18" i="25"/>
  <c r="M18" i="25"/>
  <c r="I18" i="25"/>
  <c r="O14" i="25"/>
  <c r="M14" i="25"/>
  <c r="M9" i="25" s="1"/>
  <c r="M8" i="25" s="1"/>
  <c r="I14" i="25"/>
  <c r="O10" i="25"/>
  <c r="M10" i="25"/>
  <c r="I10" i="25"/>
  <c r="L9" i="25"/>
  <c r="K9" i="25"/>
  <c r="K8" i="25" s="1"/>
  <c r="J9" i="25"/>
  <c r="J8" i="25"/>
  <c r="O89" i="24"/>
  <c r="M89" i="24"/>
  <c r="M88" i="24" s="1"/>
  <c r="I89" i="24"/>
  <c r="L88" i="24"/>
  <c r="K88" i="24"/>
  <c r="J88" i="24"/>
  <c r="M84" i="24"/>
  <c r="O84" i="24" s="1"/>
  <c r="I84" i="24"/>
  <c r="M80" i="24"/>
  <c r="O80" i="24" s="1"/>
  <c r="I80" i="24"/>
  <c r="M79" i="24"/>
  <c r="L79" i="24"/>
  <c r="K79" i="24"/>
  <c r="J79" i="24"/>
  <c r="O75" i="24"/>
  <c r="M75" i="24"/>
  <c r="I75" i="24"/>
  <c r="M71" i="24"/>
  <c r="O71" i="24" s="1"/>
  <c r="I71" i="24"/>
  <c r="M67" i="24"/>
  <c r="I67" i="24"/>
  <c r="M63" i="24"/>
  <c r="O63" i="24" s="1"/>
  <c r="I63" i="24"/>
  <c r="O59" i="24"/>
  <c r="M59" i="24"/>
  <c r="I59" i="24"/>
  <c r="O55" i="24"/>
  <c r="M55" i="24"/>
  <c r="I55" i="24"/>
  <c r="O51" i="24"/>
  <c r="M51" i="24"/>
  <c r="I51" i="24"/>
  <c r="M47" i="24"/>
  <c r="O47" i="24" s="1"/>
  <c r="I47" i="24"/>
  <c r="L46" i="24"/>
  <c r="K46" i="24"/>
  <c r="J46" i="24"/>
  <c r="O42" i="24"/>
  <c r="M42" i="24"/>
  <c r="I42" i="24"/>
  <c r="O38" i="24"/>
  <c r="M38" i="24"/>
  <c r="I38" i="24"/>
  <c r="O34" i="24"/>
  <c r="M34" i="24"/>
  <c r="I34" i="24"/>
  <c r="M30" i="24"/>
  <c r="O30" i="24" s="1"/>
  <c r="I30" i="24"/>
  <c r="O26" i="24"/>
  <c r="M26" i="24"/>
  <c r="I26" i="24"/>
  <c r="M22" i="24"/>
  <c r="O22" i="24" s="1"/>
  <c r="I22" i="24"/>
  <c r="M18" i="24"/>
  <c r="O18" i="24" s="1"/>
  <c r="I18" i="24"/>
  <c r="M14" i="24"/>
  <c r="O14" i="24" s="1"/>
  <c r="I14" i="24"/>
  <c r="O10" i="24"/>
  <c r="M10" i="24"/>
  <c r="I10" i="24"/>
  <c r="L9" i="24"/>
  <c r="K9" i="24"/>
  <c r="J9" i="24"/>
  <c r="J8" i="24" s="1"/>
  <c r="L8" i="24"/>
  <c r="T7" i="24" s="1"/>
  <c r="M92" i="23"/>
  <c r="O92" i="23" s="1"/>
  <c r="I92" i="23"/>
  <c r="O88" i="23"/>
  <c r="M88" i="23"/>
  <c r="I88" i="23"/>
  <c r="O84" i="23"/>
  <c r="M84" i="23"/>
  <c r="M83" i="23" s="1"/>
  <c r="I84" i="23"/>
  <c r="L83" i="23"/>
  <c r="K83" i="23"/>
  <c r="J83" i="23"/>
  <c r="M79" i="23"/>
  <c r="O79" i="23" s="1"/>
  <c r="I79" i="23"/>
  <c r="M75" i="23"/>
  <c r="O75" i="23" s="1"/>
  <c r="I75" i="23"/>
  <c r="O71" i="23"/>
  <c r="M71" i="23"/>
  <c r="I71" i="23"/>
  <c r="L70" i="23"/>
  <c r="K70" i="23"/>
  <c r="J70" i="23"/>
  <c r="M66" i="23"/>
  <c r="O66" i="23" s="1"/>
  <c r="I66" i="23"/>
  <c r="M62" i="23"/>
  <c r="I62" i="23"/>
  <c r="L61" i="23"/>
  <c r="K61" i="23"/>
  <c r="J61" i="23"/>
  <c r="J8" i="23" s="1"/>
  <c r="M57" i="23"/>
  <c r="O57" i="23" s="1"/>
  <c r="I57" i="23"/>
  <c r="O53" i="23"/>
  <c r="M53" i="23"/>
  <c r="M52" i="23" s="1"/>
  <c r="I53" i="23"/>
  <c r="L52" i="23"/>
  <c r="L8" i="23" s="1"/>
  <c r="T7" i="23" s="1"/>
  <c r="K52" i="23"/>
  <c r="J52" i="23"/>
  <c r="O48" i="23"/>
  <c r="M48" i="23"/>
  <c r="I48" i="23"/>
  <c r="O44" i="23"/>
  <c r="M44" i="23"/>
  <c r="I44" i="23"/>
  <c r="M40" i="23"/>
  <c r="O40" i="23" s="1"/>
  <c r="I40" i="23"/>
  <c r="M39" i="23"/>
  <c r="L39" i="23"/>
  <c r="K39" i="23"/>
  <c r="J39" i="23"/>
  <c r="O35" i="23"/>
  <c r="M35" i="23"/>
  <c r="I35" i="23"/>
  <c r="O31" i="23"/>
  <c r="M31" i="23"/>
  <c r="M30" i="23" s="1"/>
  <c r="I31" i="23"/>
  <c r="L30" i="23"/>
  <c r="K30" i="23"/>
  <c r="J30" i="23"/>
  <c r="M26" i="23"/>
  <c r="O26" i="23" s="1"/>
  <c r="I26" i="23"/>
  <c r="M22" i="23"/>
  <c r="O22" i="23" s="1"/>
  <c r="I22" i="23"/>
  <c r="O18" i="23"/>
  <c r="M18" i="23"/>
  <c r="I18" i="23"/>
  <c r="O14" i="23"/>
  <c r="M14" i="23"/>
  <c r="M9" i="23" s="1"/>
  <c r="I14" i="23"/>
  <c r="O10" i="23"/>
  <c r="M10" i="23"/>
  <c r="I10" i="23"/>
  <c r="L9" i="23"/>
  <c r="K9" i="23"/>
  <c r="K8" i="23" s="1"/>
  <c r="J9" i="23"/>
  <c r="O103" i="22"/>
  <c r="M103" i="22"/>
  <c r="I103" i="22"/>
  <c r="O99" i="22"/>
  <c r="M99" i="22"/>
  <c r="I99" i="22"/>
  <c r="M95" i="22"/>
  <c r="O95" i="22" s="1"/>
  <c r="I95" i="22"/>
  <c r="O91" i="22"/>
  <c r="M91" i="22"/>
  <c r="I91" i="22"/>
  <c r="M87" i="22"/>
  <c r="O87" i="22" s="1"/>
  <c r="I87" i="22"/>
  <c r="M83" i="22"/>
  <c r="O83" i="22" s="1"/>
  <c r="I83" i="22"/>
  <c r="M79" i="22"/>
  <c r="O79" i="22" s="1"/>
  <c r="I79" i="22"/>
  <c r="O75" i="22"/>
  <c r="M75" i="22"/>
  <c r="I75" i="22"/>
  <c r="O71" i="22"/>
  <c r="M71" i="22"/>
  <c r="I71" i="22"/>
  <c r="O67" i="22"/>
  <c r="M67" i="22"/>
  <c r="I67" i="22"/>
  <c r="M63" i="22"/>
  <c r="O63" i="22" s="1"/>
  <c r="I63" i="22"/>
  <c r="O59" i="22"/>
  <c r="M59" i="22"/>
  <c r="I59" i="22"/>
  <c r="M55" i="22"/>
  <c r="O55" i="22" s="1"/>
  <c r="I55" i="22"/>
  <c r="M51" i="22"/>
  <c r="O51" i="22" s="1"/>
  <c r="I51" i="22"/>
  <c r="M47" i="22"/>
  <c r="O47" i="22" s="1"/>
  <c r="I47" i="22"/>
  <c r="M46" i="22"/>
  <c r="M8" i="22" s="1"/>
  <c r="L46" i="22"/>
  <c r="K46" i="22"/>
  <c r="J46" i="22"/>
  <c r="J8" i="22" s="1"/>
  <c r="O42" i="22"/>
  <c r="M42" i="22"/>
  <c r="I42" i="22"/>
  <c r="M38" i="22"/>
  <c r="O38" i="22" s="1"/>
  <c r="I38" i="22"/>
  <c r="M34" i="22"/>
  <c r="O34" i="22" s="1"/>
  <c r="I34" i="22"/>
  <c r="M30" i="22"/>
  <c r="O30" i="22" s="1"/>
  <c r="I30" i="22"/>
  <c r="O26" i="22"/>
  <c r="M26" i="22"/>
  <c r="I26" i="22"/>
  <c r="O22" i="22"/>
  <c r="M22" i="22"/>
  <c r="I22" i="22"/>
  <c r="O18" i="22"/>
  <c r="M18" i="22"/>
  <c r="I18" i="22"/>
  <c r="M14" i="22"/>
  <c r="O14" i="22" s="1"/>
  <c r="I14" i="22"/>
  <c r="O10" i="22"/>
  <c r="M10" i="22"/>
  <c r="M9" i="22" s="1"/>
  <c r="I10" i="22"/>
  <c r="L9" i="22"/>
  <c r="L8" i="22" s="1"/>
  <c r="T7" i="22" s="1"/>
  <c r="K9" i="22"/>
  <c r="K8" i="22" s="1"/>
  <c r="J9" i="22"/>
  <c r="M433" i="21"/>
  <c r="O433" i="21" s="1"/>
  <c r="I433" i="21"/>
  <c r="O429" i="21"/>
  <c r="M429" i="21"/>
  <c r="I429" i="21"/>
  <c r="M425" i="21"/>
  <c r="I425" i="21"/>
  <c r="M421" i="21"/>
  <c r="O421" i="21" s="1"/>
  <c r="I421" i="21"/>
  <c r="M417" i="21"/>
  <c r="O417" i="21" s="1"/>
  <c r="I417" i="21"/>
  <c r="L416" i="21"/>
  <c r="K416" i="21"/>
  <c r="J416" i="21"/>
  <c r="O412" i="21"/>
  <c r="M412" i="21"/>
  <c r="I412" i="21"/>
  <c r="M408" i="21"/>
  <c r="O408" i="21" s="1"/>
  <c r="I408" i="21"/>
  <c r="M404" i="21"/>
  <c r="O404" i="21" s="1"/>
  <c r="I404" i="21"/>
  <c r="M400" i="21"/>
  <c r="O400" i="21" s="1"/>
  <c r="I400" i="21"/>
  <c r="O396" i="21"/>
  <c r="M396" i="21"/>
  <c r="I396" i="21"/>
  <c r="O392" i="21"/>
  <c r="M392" i="21"/>
  <c r="I392" i="21"/>
  <c r="O388" i="21"/>
  <c r="M388" i="21"/>
  <c r="I388" i="21"/>
  <c r="M384" i="21"/>
  <c r="O384" i="21" s="1"/>
  <c r="I384" i="21"/>
  <c r="O380" i="21"/>
  <c r="M380" i="21"/>
  <c r="I380" i="21"/>
  <c r="M376" i="21"/>
  <c r="O376" i="21" s="1"/>
  <c r="I376" i="21"/>
  <c r="M372" i="21"/>
  <c r="O372" i="21" s="1"/>
  <c r="I372" i="21"/>
  <c r="M368" i="21"/>
  <c r="O368" i="21" s="1"/>
  <c r="I368" i="21"/>
  <c r="O364" i="21"/>
  <c r="M364" i="21"/>
  <c r="I364" i="21"/>
  <c r="O360" i="21"/>
  <c r="M360" i="21"/>
  <c r="I360" i="21"/>
  <c r="O356" i="21"/>
  <c r="M356" i="21"/>
  <c r="I356" i="21"/>
  <c r="M352" i="21"/>
  <c r="O352" i="21" s="1"/>
  <c r="I352" i="21"/>
  <c r="O348" i="21"/>
  <c r="M348" i="21"/>
  <c r="I348" i="21"/>
  <c r="M344" i="21"/>
  <c r="O344" i="21" s="1"/>
  <c r="I344" i="21"/>
  <c r="M340" i="21"/>
  <c r="O340" i="21" s="1"/>
  <c r="I340" i="21"/>
  <c r="M336" i="21"/>
  <c r="O336" i="21" s="1"/>
  <c r="I336" i="21"/>
  <c r="O332" i="21"/>
  <c r="M332" i="21"/>
  <c r="I332" i="21"/>
  <c r="O328" i="21"/>
  <c r="M328" i="21"/>
  <c r="I328" i="21"/>
  <c r="O324" i="21"/>
  <c r="M324" i="21"/>
  <c r="I324" i="21"/>
  <c r="M320" i="21"/>
  <c r="O320" i="21" s="1"/>
  <c r="I320" i="21"/>
  <c r="O316" i="21"/>
  <c r="M316" i="21"/>
  <c r="I316" i="21"/>
  <c r="M312" i="21"/>
  <c r="O312" i="21" s="1"/>
  <c r="I312" i="21"/>
  <c r="M308" i="21"/>
  <c r="O308" i="21" s="1"/>
  <c r="I308" i="21"/>
  <c r="M304" i="21"/>
  <c r="O304" i="21" s="1"/>
  <c r="I304" i="21"/>
  <c r="O300" i="21"/>
  <c r="M300" i="21"/>
  <c r="I300" i="21"/>
  <c r="O296" i="21"/>
  <c r="M296" i="21"/>
  <c r="I296" i="21"/>
  <c r="O292" i="21"/>
  <c r="M292" i="21"/>
  <c r="I292" i="21"/>
  <c r="M288" i="21"/>
  <c r="O288" i="21" s="1"/>
  <c r="I288" i="21"/>
  <c r="O284" i="21"/>
  <c r="M284" i="21"/>
  <c r="I284" i="21"/>
  <c r="M280" i="21"/>
  <c r="O280" i="21" s="1"/>
  <c r="I280" i="21"/>
  <c r="M276" i="21"/>
  <c r="O276" i="21" s="1"/>
  <c r="I276" i="21"/>
  <c r="M272" i="21"/>
  <c r="O272" i="21" s="1"/>
  <c r="I272" i="21"/>
  <c r="O268" i="21"/>
  <c r="M268" i="21"/>
  <c r="I268" i="21"/>
  <c r="O264" i="21"/>
  <c r="M264" i="21"/>
  <c r="I264" i="21"/>
  <c r="O260" i="21"/>
  <c r="M260" i="21"/>
  <c r="I260" i="21"/>
  <c r="M256" i="21"/>
  <c r="O256" i="21" s="1"/>
  <c r="I256" i="21"/>
  <c r="O252" i="21"/>
  <c r="M252" i="21"/>
  <c r="I252" i="21"/>
  <c r="M248" i="21"/>
  <c r="O248" i="21" s="1"/>
  <c r="I248" i="21"/>
  <c r="M244" i="21"/>
  <c r="O244" i="21" s="1"/>
  <c r="I244" i="21"/>
  <c r="M240" i="21"/>
  <c r="O240" i="21" s="1"/>
  <c r="I240" i="21"/>
  <c r="O236" i="21"/>
  <c r="M236" i="21"/>
  <c r="I236" i="21"/>
  <c r="O232" i="21"/>
  <c r="M232" i="21"/>
  <c r="I232" i="21"/>
  <c r="O228" i="21"/>
  <c r="M228" i="21"/>
  <c r="I228" i="21"/>
  <c r="M224" i="21"/>
  <c r="O224" i="21" s="1"/>
  <c r="I224" i="21"/>
  <c r="O220" i="21"/>
  <c r="M220" i="21"/>
  <c r="I220" i="21"/>
  <c r="M216" i="21"/>
  <c r="O216" i="21" s="1"/>
  <c r="I216" i="21"/>
  <c r="M212" i="21"/>
  <c r="I212" i="21"/>
  <c r="L211" i="21"/>
  <c r="K211" i="21"/>
  <c r="J211" i="21"/>
  <c r="M207" i="21"/>
  <c r="O207" i="21" s="1"/>
  <c r="I207" i="21"/>
  <c r="O203" i="21"/>
  <c r="M203" i="21"/>
  <c r="I203" i="21"/>
  <c r="M199" i="21"/>
  <c r="O199" i="21" s="1"/>
  <c r="I199" i="21"/>
  <c r="M195" i="21"/>
  <c r="O195" i="21" s="1"/>
  <c r="I195" i="21"/>
  <c r="M191" i="21"/>
  <c r="O191" i="21" s="1"/>
  <c r="I191" i="21"/>
  <c r="O187" i="21"/>
  <c r="M187" i="21"/>
  <c r="I187" i="21"/>
  <c r="O183" i="21"/>
  <c r="M183" i="21"/>
  <c r="I183" i="21"/>
  <c r="O179" i="21"/>
  <c r="M179" i="21"/>
  <c r="I179" i="21"/>
  <c r="M175" i="21"/>
  <c r="O175" i="21" s="1"/>
  <c r="I175" i="21"/>
  <c r="O171" i="21"/>
  <c r="M171" i="21"/>
  <c r="I171" i="21"/>
  <c r="M167" i="21"/>
  <c r="I167" i="21"/>
  <c r="L166" i="21"/>
  <c r="K166" i="21"/>
  <c r="K8" i="21" s="1"/>
  <c r="J166" i="21"/>
  <c r="O162" i="21"/>
  <c r="M162" i="21"/>
  <c r="I162" i="21"/>
  <c r="M158" i="21"/>
  <c r="O158" i="21" s="1"/>
  <c r="I158" i="21"/>
  <c r="O154" i="21"/>
  <c r="M154" i="21"/>
  <c r="I154" i="21"/>
  <c r="M150" i="21"/>
  <c r="O150" i="21" s="1"/>
  <c r="I150" i="21"/>
  <c r="M146" i="21"/>
  <c r="O146" i="21" s="1"/>
  <c r="I146" i="21"/>
  <c r="M142" i="21"/>
  <c r="O142" i="21" s="1"/>
  <c r="I142" i="21"/>
  <c r="O138" i="21"/>
  <c r="M138" i="21"/>
  <c r="I138" i="21"/>
  <c r="O134" i="21"/>
  <c r="M134" i="21"/>
  <c r="I134" i="21"/>
  <c r="O130" i="21"/>
  <c r="M130" i="21"/>
  <c r="I130" i="21"/>
  <c r="M126" i="21"/>
  <c r="O126" i="21" s="1"/>
  <c r="I126" i="21"/>
  <c r="O122" i="21"/>
  <c r="M122" i="21"/>
  <c r="I122" i="21"/>
  <c r="M118" i="21"/>
  <c r="O118" i="21" s="1"/>
  <c r="I118" i="21"/>
  <c r="M114" i="21"/>
  <c r="O114" i="21" s="1"/>
  <c r="I114" i="21"/>
  <c r="M110" i="21"/>
  <c r="O110" i="21" s="1"/>
  <c r="I110" i="21"/>
  <c r="O106" i="21"/>
  <c r="M106" i="21"/>
  <c r="I106" i="21"/>
  <c r="M102" i="21"/>
  <c r="O102" i="21" s="1"/>
  <c r="I102" i="21"/>
  <c r="O98" i="21"/>
  <c r="M98" i="21"/>
  <c r="I98" i="21"/>
  <c r="M94" i="21"/>
  <c r="O94" i="21" s="1"/>
  <c r="I94" i="21"/>
  <c r="O90" i="21"/>
  <c r="M90" i="21"/>
  <c r="I90" i="21"/>
  <c r="M86" i="21"/>
  <c r="O86" i="21" s="1"/>
  <c r="I86" i="21"/>
  <c r="M82" i="21"/>
  <c r="O82" i="21" s="1"/>
  <c r="I82" i="21"/>
  <c r="M78" i="21"/>
  <c r="O78" i="21" s="1"/>
  <c r="I78" i="21"/>
  <c r="O74" i="21"/>
  <c r="M74" i="21"/>
  <c r="I74" i="21"/>
  <c r="O70" i="21"/>
  <c r="M70" i="21"/>
  <c r="I70" i="21"/>
  <c r="O66" i="21"/>
  <c r="M66" i="21"/>
  <c r="I66" i="21"/>
  <c r="M62" i="21"/>
  <c r="O62" i="21" s="1"/>
  <c r="I62" i="21"/>
  <c r="O58" i="21"/>
  <c r="M58" i="21"/>
  <c r="I58" i="21"/>
  <c r="M54" i="21"/>
  <c r="O54" i="21" s="1"/>
  <c r="I54" i="21"/>
  <c r="M50" i="21"/>
  <c r="O50" i="21" s="1"/>
  <c r="I50" i="21"/>
  <c r="M46" i="21"/>
  <c r="O46" i="21" s="1"/>
  <c r="I46" i="21"/>
  <c r="O42" i="21"/>
  <c r="M42" i="21"/>
  <c r="I42" i="21"/>
  <c r="M38" i="21"/>
  <c r="I38" i="21"/>
  <c r="O34" i="21"/>
  <c r="M34" i="21"/>
  <c r="I34" i="21"/>
  <c r="M30" i="21"/>
  <c r="O30" i="21" s="1"/>
  <c r="I30" i="21"/>
  <c r="O26" i="21"/>
  <c r="M26" i="21"/>
  <c r="I26" i="21"/>
  <c r="M22" i="21"/>
  <c r="O22" i="21" s="1"/>
  <c r="I22" i="21"/>
  <c r="M18" i="21"/>
  <c r="O18" i="21" s="1"/>
  <c r="I18" i="21"/>
  <c r="M14" i="21"/>
  <c r="O14" i="21" s="1"/>
  <c r="I14" i="21"/>
  <c r="O10" i="21"/>
  <c r="M10" i="21"/>
  <c r="I10" i="21"/>
  <c r="L9" i="21"/>
  <c r="K9" i="21"/>
  <c r="J9" i="21"/>
  <c r="J8" i="21" s="1"/>
  <c r="L8" i="21"/>
  <c r="T7" i="21"/>
  <c r="M100" i="20"/>
  <c r="O100" i="20" s="1"/>
  <c r="I100" i="20"/>
  <c r="O96" i="20"/>
  <c r="M96" i="20"/>
  <c r="I96" i="20"/>
  <c r="M95" i="20"/>
  <c r="L95" i="20"/>
  <c r="L8" i="20" s="1"/>
  <c r="T7" i="20" s="1"/>
  <c r="F35" i="1" s="1"/>
  <c r="K95" i="20"/>
  <c r="J95" i="20"/>
  <c r="M91" i="20"/>
  <c r="O91" i="20" s="1"/>
  <c r="I91" i="20"/>
  <c r="M87" i="20"/>
  <c r="O87" i="20" s="1"/>
  <c r="I87" i="20"/>
  <c r="M83" i="20"/>
  <c r="O83" i="20" s="1"/>
  <c r="I83" i="20"/>
  <c r="O79" i="20"/>
  <c r="M79" i="20"/>
  <c r="I79" i="20"/>
  <c r="L78" i="20"/>
  <c r="K78" i="20"/>
  <c r="J78" i="20"/>
  <c r="M74" i="20"/>
  <c r="I74" i="20"/>
  <c r="M70" i="20"/>
  <c r="O70" i="20" s="1"/>
  <c r="I70" i="20"/>
  <c r="M66" i="20"/>
  <c r="O66" i="20" s="1"/>
  <c r="I66" i="20"/>
  <c r="O62" i="20"/>
  <c r="M62" i="20"/>
  <c r="I62" i="20"/>
  <c r="L61" i="20"/>
  <c r="K61" i="20"/>
  <c r="J61" i="20"/>
  <c r="M57" i="20"/>
  <c r="O57" i="20" s="1"/>
  <c r="I57" i="20"/>
  <c r="M53" i="20"/>
  <c r="I53" i="20"/>
  <c r="L52" i="20"/>
  <c r="K52" i="20"/>
  <c r="J52" i="20"/>
  <c r="M48" i="20"/>
  <c r="O48" i="20" s="1"/>
  <c r="I48" i="20"/>
  <c r="O44" i="20"/>
  <c r="M44" i="20"/>
  <c r="M43" i="20" s="1"/>
  <c r="I44" i="20"/>
  <c r="L43" i="20"/>
  <c r="K43" i="20"/>
  <c r="J43" i="20"/>
  <c r="M39" i="20"/>
  <c r="M34" i="20" s="1"/>
  <c r="I39" i="20"/>
  <c r="O35" i="20"/>
  <c r="M35" i="20"/>
  <c r="I35" i="20"/>
  <c r="L34" i="20"/>
  <c r="K34" i="20"/>
  <c r="K8" i="20" s="1"/>
  <c r="J34" i="20"/>
  <c r="M30" i="20"/>
  <c r="O30" i="20" s="1"/>
  <c r="I30" i="20"/>
  <c r="O26" i="20"/>
  <c r="M26" i="20"/>
  <c r="I26" i="20"/>
  <c r="M22" i="20"/>
  <c r="O22" i="20" s="1"/>
  <c r="I22" i="20"/>
  <c r="O18" i="20"/>
  <c r="M18" i="20"/>
  <c r="I18" i="20"/>
  <c r="M14" i="20"/>
  <c r="M9" i="20" s="1"/>
  <c r="I14" i="20"/>
  <c r="O10" i="20"/>
  <c r="M10" i="20"/>
  <c r="I10" i="20"/>
  <c r="L9" i="20"/>
  <c r="K9" i="20"/>
  <c r="J9" i="20"/>
  <c r="M261" i="19"/>
  <c r="O261" i="19" s="1"/>
  <c r="I261" i="19"/>
  <c r="O257" i="19"/>
  <c r="M257" i="19"/>
  <c r="I257" i="19"/>
  <c r="M253" i="19"/>
  <c r="I253" i="19"/>
  <c r="L252" i="19"/>
  <c r="K252" i="19"/>
  <c r="J252" i="19"/>
  <c r="O248" i="19"/>
  <c r="M248" i="19"/>
  <c r="M247" i="19" s="1"/>
  <c r="I248" i="19"/>
  <c r="L247" i="19"/>
  <c r="K247" i="19"/>
  <c r="J247" i="19"/>
  <c r="M243" i="19"/>
  <c r="O243" i="19" s="1"/>
  <c r="I243" i="19"/>
  <c r="O239" i="19"/>
  <c r="M239" i="19"/>
  <c r="I239" i="19"/>
  <c r="O235" i="19"/>
  <c r="M235" i="19"/>
  <c r="I235" i="19"/>
  <c r="O231" i="19"/>
  <c r="M231" i="19"/>
  <c r="I231" i="19"/>
  <c r="L230" i="19"/>
  <c r="K230" i="19"/>
  <c r="J230" i="19"/>
  <c r="M226" i="19"/>
  <c r="O226" i="19" s="1"/>
  <c r="I226" i="19"/>
  <c r="O222" i="19"/>
  <c r="M222" i="19"/>
  <c r="I222" i="19"/>
  <c r="O218" i="19"/>
  <c r="M218" i="19"/>
  <c r="I218" i="19"/>
  <c r="O214" i="19"/>
  <c r="M214" i="19"/>
  <c r="I214" i="19"/>
  <c r="L213" i="19"/>
  <c r="K213" i="19"/>
  <c r="J213" i="19"/>
  <c r="M209" i="19"/>
  <c r="O209" i="19" s="1"/>
  <c r="I209" i="19"/>
  <c r="O205" i="19"/>
  <c r="M205" i="19"/>
  <c r="I205" i="19"/>
  <c r="M201" i="19"/>
  <c r="M200" i="19" s="1"/>
  <c r="I201" i="19"/>
  <c r="L200" i="19"/>
  <c r="K200" i="19"/>
  <c r="J200" i="19"/>
  <c r="M196" i="19"/>
  <c r="O196" i="19" s="1"/>
  <c r="I196" i="19"/>
  <c r="M192" i="19"/>
  <c r="O192" i="19" s="1"/>
  <c r="I192" i="19"/>
  <c r="M191" i="19"/>
  <c r="L191" i="19"/>
  <c r="K191" i="19"/>
  <c r="J191" i="19"/>
  <c r="O187" i="19"/>
  <c r="M187" i="19"/>
  <c r="I187" i="19"/>
  <c r="M183" i="19"/>
  <c r="I183" i="19"/>
  <c r="L182" i="19"/>
  <c r="K182" i="19"/>
  <c r="J182" i="19"/>
  <c r="O178" i="19"/>
  <c r="M178" i="19"/>
  <c r="I178" i="19"/>
  <c r="M174" i="19"/>
  <c r="O174" i="19" s="1"/>
  <c r="I174" i="19"/>
  <c r="O170" i="19"/>
  <c r="M170" i="19"/>
  <c r="I170" i="19"/>
  <c r="M166" i="19"/>
  <c r="O166" i="19" s="1"/>
  <c r="I166" i="19"/>
  <c r="M162" i="19"/>
  <c r="O162" i="19" s="1"/>
  <c r="I162" i="19"/>
  <c r="M158" i="19"/>
  <c r="O158" i="19" s="1"/>
  <c r="I158" i="19"/>
  <c r="M157" i="19"/>
  <c r="L157" i="19"/>
  <c r="K157" i="19"/>
  <c r="J157" i="19"/>
  <c r="O153" i="19"/>
  <c r="M153" i="19"/>
  <c r="I153" i="19"/>
  <c r="M149" i="19"/>
  <c r="O149" i="19" s="1"/>
  <c r="I149" i="19"/>
  <c r="M145" i="19"/>
  <c r="O145" i="19" s="1"/>
  <c r="I145" i="19"/>
  <c r="M141" i="19"/>
  <c r="O141" i="19" s="1"/>
  <c r="I141" i="19"/>
  <c r="O137" i="19"/>
  <c r="M137" i="19"/>
  <c r="I137" i="19"/>
  <c r="O133" i="19"/>
  <c r="M133" i="19"/>
  <c r="I133" i="19"/>
  <c r="M132" i="19"/>
  <c r="L132" i="19"/>
  <c r="K132" i="19"/>
  <c r="J132" i="19"/>
  <c r="M128" i="19"/>
  <c r="O128" i="19" s="1"/>
  <c r="I128" i="19"/>
  <c r="M124" i="19"/>
  <c r="O124" i="19" s="1"/>
  <c r="I124" i="19"/>
  <c r="O120" i="19"/>
  <c r="M120" i="19"/>
  <c r="I120" i="19"/>
  <c r="O116" i="19"/>
  <c r="M116" i="19"/>
  <c r="I116" i="19"/>
  <c r="O112" i="19"/>
  <c r="M112" i="19"/>
  <c r="I112" i="19"/>
  <c r="M108" i="19"/>
  <c r="O108" i="19" s="1"/>
  <c r="I108" i="19"/>
  <c r="O104" i="19"/>
  <c r="M104" i="19"/>
  <c r="I104" i="19"/>
  <c r="O100" i="19"/>
  <c r="M100" i="19"/>
  <c r="I100" i="19"/>
  <c r="M96" i="19"/>
  <c r="O96" i="19" s="1"/>
  <c r="I96" i="19"/>
  <c r="M92" i="19"/>
  <c r="O92" i="19" s="1"/>
  <c r="I92" i="19"/>
  <c r="O88" i="19"/>
  <c r="M88" i="19"/>
  <c r="I88" i="19"/>
  <c r="O84" i="19"/>
  <c r="M84" i="19"/>
  <c r="I84" i="19"/>
  <c r="M83" i="19"/>
  <c r="L83" i="19"/>
  <c r="K83" i="19"/>
  <c r="J83" i="19"/>
  <c r="M79" i="19"/>
  <c r="O79" i="19" s="1"/>
  <c r="I79" i="19"/>
  <c r="M75" i="19"/>
  <c r="O75" i="19" s="1"/>
  <c r="I75" i="19"/>
  <c r="O71" i="19"/>
  <c r="M71" i="19"/>
  <c r="I71" i="19"/>
  <c r="O67" i="19"/>
  <c r="M67" i="19"/>
  <c r="I67" i="19"/>
  <c r="O63" i="19"/>
  <c r="M63" i="19"/>
  <c r="I63" i="19"/>
  <c r="O59" i="19"/>
  <c r="M59" i="19"/>
  <c r="I59" i="19"/>
  <c r="M55" i="19"/>
  <c r="O55" i="19" s="1"/>
  <c r="I55" i="19"/>
  <c r="M51" i="19"/>
  <c r="O51" i="19" s="1"/>
  <c r="I51" i="19"/>
  <c r="M47" i="19"/>
  <c r="O47" i="19" s="1"/>
  <c r="I47" i="19"/>
  <c r="M43" i="19"/>
  <c r="O43" i="19" s="1"/>
  <c r="I43" i="19"/>
  <c r="O39" i="19"/>
  <c r="M39" i="19"/>
  <c r="I39" i="19"/>
  <c r="O35" i="19"/>
  <c r="M35" i="19"/>
  <c r="I35" i="19"/>
  <c r="O31" i="19"/>
  <c r="M31" i="19"/>
  <c r="I31" i="19"/>
  <c r="O27" i="19"/>
  <c r="M27" i="19"/>
  <c r="I27" i="19"/>
  <c r="M23" i="19"/>
  <c r="O23" i="19" s="1"/>
  <c r="I23" i="19"/>
  <c r="M19" i="19"/>
  <c r="O19" i="19" s="1"/>
  <c r="I19" i="19"/>
  <c r="M15" i="19"/>
  <c r="O15" i="19" s="1"/>
  <c r="I15" i="19"/>
  <c r="L14" i="19"/>
  <c r="L8" i="19" s="1"/>
  <c r="T7" i="19" s="1"/>
  <c r="K14" i="19"/>
  <c r="J14" i="19"/>
  <c r="J8" i="19" s="1"/>
  <c r="O10" i="19"/>
  <c r="M10" i="19"/>
  <c r="I10" i="19"/>
  <c r="M9" i="19"/>
  <c r="L9" i="19"/>
  <c r="K9" i="19"/>
  <c r="J9" i="19"/>
  <c r="O196" i="18"/>
  <c r="M196" i="18"/>
  <c r="M195" i="18" s="1"/>
  <c r="I196" i="18"/>
  <c r="L195" i="18"/>
  <c r="K195" i="18"/>
  <c r="J195" i="18"/>
  <c r="M191" i="18"/>
  <c r="M186" i="18" s="1"/>
  <c r="I191" i="18"/>
  <c r="O187" i="18"/>
  <c r="M187" i="18"/>
  <c r="I187" i="18"/>
  <c r="L186" i="18"/>
  <c r="K186" i="18"/>
  <c r="J186" i="18"/>
  <c r="M182" i="18"/>
  <c r="O182" i="18" s="1"/>
  <c r="I182" i="18"/>
  <c r="M178" i="18"/>
  <c r="O178" i="18" s="1"/>
  <c r="I178" i="18"/>
  <c r="M174" i="18"/>
  <c r="I174" i="18"/>
  <c r="O170" i="18"/>
  <c r="M170" i="18"/>
  <c r="I170" i="18"/>
  <c r="L169" i="18"/>
  <c r="K169" i="18"/>
  <c r="J169" i="18"/>
  <c r="M165" i="18"/>
  <c r="I165" i="18"/>
  <c r="L164" i="18"/>
  <c r="K164" i="18"/>
  <c r="J164" i="18"/>
  <c r="O160" i="18"/>
  <c r="M160" i="18"/>
  <c r="M159" i="18" s="1"/>
  <c r="I160" i="18"/>
  <c r="L159" i="18"/>
  <c r="K159" i="18"/>
  <c r="J159" i="18"/>
  <c r="M155" i="18"/>
  <c r="O155" i="18" s="1"/>
  <c r="I155" i="18"/>
  <c r="M154" i="18"/>
  <c r="L154" i="18"/>
  <c r="K154" i="18"/>
  <c r="J154" i="18"/>
  <c r="M150" i="18"/>
  <c r="O150" i="18" s="1"/>
  <c r="I150" i="18"/>
  <c r="M149" i="18"/>
  <c r="L149" i="18"/>
  <c r="K149" i="18"/>
  <c r="J149" i="18"/>
  <c r="O145" i="18"/>
  <c r="M145" i="18"/>
  <c r="I145" i="18"/>
  <c r="O141" i="18"/>
  <c r="M141" i="18"/>
  <c r="I141" i="18"/>
  <c r="O137" i="18"/>
  <c r="M137" i="18"/>
  <c r="I137" i="18"/>
  <c r="M133" i="18"/>
  <c r="O133" i="18" s="1"/>
  <c r="I133" i="18"/>
  <c r="M129" i="18"/>
  <c r="O129" i="18" s="1"/>
  <c r="I129" i="18"/>
  <c r="M125" i="18"/>
  <c r="O125" i="18" s="1"/>
  <c r="I125" i="18"/>
  <c r="L124" i="18"/>
  <c r="K124" i="18"/>
  <c r="J124" i="18"/>
  <c r="O120" i="18"/>
  <c r="M120" i="18"/>
  <c r="I120" i="18"/>
  <c r="M119" i="18"/>
  <c r="L119" i="18"/>
  <c r="K119" i="18"/>
  <c r="J119" i="18"/>
  <c r="O115" i="18"/>
  <c r="M115" i="18"/>
  <c r="I115" i="18"/>
  <c r="O111" i="18"/>
  <c r="M111" i="18"/>
  <c r="I111" i="18"/>
  <c r="O107" i="18"/>
  <c r="M107" i="18"/>
  <c r="I107" i="18"/>
  <c r="O103" i="18"/>
  <c r="M103" i="18"/>
  <c r="I103" i="18"/>
  <c r="M99" i="18"/>
  <c r="O99" i="18" s="1"/>
  <c r="I99" i="18"/>
  <c r="M98" i="18"/>
  <c r="L98" i="18"/>
  <c r="K98" i="18"/>
  <c r="J98" i="18"/>
  <c r="O94" i="18"/>
  <c r="M94" i="18"/>
  <c r="I94" i="18"/>
  <c r="O90" i="18"/>
  <c r="M90" i="18"/>
  <c r="I90" i="18"/>
  <c r="O86" i="18"/>
  <c r="M86" i="18"/>
  <c r="I86" i="18"/>
  <c r="M82" i="18"/>
  <c r="O82" i="18" s="1"/>
  <c r="I82" i="18"/>
  <c r="M78" i="18"/>
  <c r="O78" i="18" s="1"/>
  <c r="I78" i="18"/>
  <c r="M74" i="18"/>
  <c r="O74" i="18" s="1"/>
  <c r="I74" i="18"/>
  <c r="M70" i="18"/>
  <c r="I70" i="18"/>
  <c r="O66" i="18"/>
  <c r="M66" i="18"/>
  <c r="I66" i="18"/>
  <c r="L65" i="18"/>
  <c r="K65" i="18"/>
  <c r="J65" i="18"/>
  <c r="M61" i="18"/>
  <c r="O61" i="18" s="1"/>
  <c r="I61" i="18"/>
  <c r="M57" i="18"/>
  <c r="O57" i="18" s="1"/>
  <c r="I57" i="18"/>
  <c r="L56" i="18"/>
  <c r="K56" i="18"/>
  <c r="J56" i="18"/>
  <c r="O52" i="18"/>
  <c r="M52" i="18"/>
  <c r="I52" i="18"/>
  <c r="M48" i="18"/>
  <c r="O48" i="18" s="1"/>
  <c r="I48" i="18"/>
  <c r="M44" i="18"/>
  <c r="O44" i="18" s="1"/>
  <c r="I44" i="18"/>
  <c r="M40" i="18"/>
  <c r="O40" i="18" s="1"/>
  <c r="I40" i="18"/>
  <c r="M36" i="18"/>
  <c r="O36" i="18" s="1"/>
  <c r="I36" i="18"/>
  <c r="O32" i="18"/>
  <c r="M32" i="18"/>
  <c r="I32" i="18"/>
  <c r="O28" i="18"/>
  <c r="M28" i="18"/>
  <c r="I28" i="18"/>
  <c r="O24" i="18"/>
  <c r="M24" i="18"/>
  <c r="I24" i="18"/>
  <c r="O20" i="18"/>
  <c r="M20" i="18"/>
  <c r="I20" i="18"/>
  <c r="L19" i="18"/>
  <c r="K19" i="18"/>
  <c r="J19" i="18"/>
  <c r="O15" i="18"/>
  <c r="M15" i="18"/>
  <c r="I15" i="18"/>
  <c r="M14" i="18"/>
  <c r="L14" i="18"/>
  <c r="K14" i="18"/>
  <c r="J14" i="18"/>
  <c r="M10" i="18"/>
  <c r="I10" i="18"/>
  <c r="L9" i="18"/>
  <c r="K9" i="18"/>
  <c r="J9" i="18"/>
  <c r="K8" i="18"/>
  <c r="M156" i="17"/>
  <c r="O156" i="17" s="1"/>
  <c r="I156" i="17"/>
  <c r="M155" i="17"/>
  <c r="L155" i="17"/>
  <c r="K155" i="17"/>
  <c r="J155" i="17"/>
  <c r="O151" i="17"/>
  <c r="M151" i="17"/>
  <c r="I151" i="17"/>
  <c r="O147" i="17"/>
  <c r="M147" i="17"/>
  <c r="I147" i="17"/>
  <c r="O143" i="17"/>
  <c r="M143" i="17"/>
  <c r="I143" i="17"/>
  <c r="M139" i="17"/>
  <c r="O139" i="17" s="1"/>
  <c r="I139" i="17"/>
  <c r="M135" i="17"/>
  <c r="I135" i="17"/>
  <c r="L134" i="17"/>
  <c r="K134" i="17"/>
  <c r="J134" i="17"/>
  <c r="O130" i="17"/>
  <c r="M130" i="17"/>
  <c r="M129" i="17" s="1"/>
  <c r="I130" i="17"/>
  <c r="L129" i="17"/>
  <c r="K129" i="17"/>
  <c r="J129" i="17"/>
  <c r="M125" i="17"/>
  <c r="O125" i="17" s="1"/>
  <c r="I125" i="17"/>
  <c r="M124" i="17"/>
  <c r="L124" i="17"/>
  <c r="K124" i="17"/>
  <c r="J124" i="17"/>
  <c r="M120" i="17"/>
  <c r="O120" i="17" s="1"/>
  <c r="I120" i="17"/>
  <c r="M116" i="17"/>
  <c r="I116" i="17"/>
  <c r="M112" i="17"/>
  <c r="O112" i="17" s="1"/>
  <c r="I112" i="17"/>
  <c r="M108" i="17"/>
  <c r="O108" i="17" s="1"/>
  <c r="I108" i="17"/>
  <c r="O104" i="17"/>
  <c r="M104" i="17"/>
  <c r="I104" i="17"/>
  <c r="O100" i="17"/>
  <c r="M100" i="17"/>
  <c r="I100" i="17"/>
  <c r="L99" i="17"/>
  <c r="K99" i="17"/>
  <c r="J99" i="17"/>
  <c r="M95" i="17"/>
  <c r="O95" i="17" s="1"/>
  <c r="I95" i="17"/>
  <c r="M91" i="17"/>
  <c r="O91" i="17" s="1"/>
  <c r="I91" i="17"/>
  <c r="M90" i="17"/>
  <c r="L90" i="17"/>
  <c r="K90" i="17"/>
  <c r="J90" i="17"/>
  <c r="M86" i="17"/>
  <c r="O86" i="17" s="1"/>
  <c r="I86" i="17"/>
  <c r="M82" i="17"/>
  <c r="O82" i="17" s="1"/>
  <c r="I82" i="17"/>
  <c r="M78" i="17"/>
  <c r="O78" i="17" s="1"/>
  <c r="I78" i="17"/>
  <c r="M74" i="17"/>
  <c r="O74" i="17" s="1"/>
  <c r="I74" i="17"/>
  <c r="L73" i="17"/>
  <c r="K73" i="17"/>
  <c r="J73" i="17"/>
  <c r="M69" i="17"/>
  <c r="O69" i="17" s="1"/>
  <c r="I69" i="17"/>
  <c r="M65" i="17"/>
  <c r="O65" i="17" s="1"/>
  <c r="I65" i="17"/>
  <c r="M61" i="17"/>
  <c r="O61" i="17" s="1"/>
  <c r="I61" i="17"/>
  <c r="M57" i="17"/>
  <c r="I57" i="17"/>
  <c r="O53" i="17"/>
  <c r="M53" i="17"/>
  <c r="I53" i="17"/>
  <c r="L52" i="17"/>
  <c r="K52" i="17"/>
  <c r="J52" i="17"/>
  <c r="M48" i="17"/>
  <c r="O48" i="17" s="1"/>
  <c r="I48" i="17"/>
  <c r="M44" i="17"/>
  <c r="O44" i="17" s="1"/>
  <c r="I44" i="17"/>
  <c r="M40" i="17"/>
  <c r="O40" i="17" s="1"/>
  <c r="I40" i="17"/>
  <c r="O36" i="17"/>
  <c r="M36" i="17"/>
  <c r="I36" i="17"/>
  <c r="O32" i="17"/>
  <c r="M32" i="17"/>
  <c r="I32" i="17"/>
  <c r="L31" i="17"/>
  <c r="K31" i="17"/>
  <c r="J31" i="17"/>
  <c r="M27" i="17"/>
  <c r="O27" i="17" s="1"/>
  <c r="I27" i="17"/>
  <c r="M23" i="17"/>
  <c r="O23" i="17" s="1"/>
  <c r="I23" i="17"/>
  <c r="O19" i="17"/>
  <c r="M19" i="17"/>
  <c r="I19" i="17"/>
  <c r="O15" i="17"/>
  <c r="M15" i="17"/>
  <c r="I15" i="17"/>
  <c r="L14" i="17"/>
  <c r="K14" i="17"/>
  <c r="K8" i="17" s="1"/>
  <c r="J14" i="17"/>
  <c r="M10" i="17"/>
  <c r="O10" i="17" s="1"/>
  <c r="I10" i="17"/>
  <c r="L9" i="17"/>
  <c r="L8" i="17" s="1"/>
  <c r="T7" i="17" s="1"/>
  <c r="K9" i="17"/>
  <c r="J9" i="17"/>
  <c r="J8" i="17" s="1"/>
  <c r="M379" i="16"/>
  <c r="O379" i="16" s="1"/>
  <c r="I379" i="16"/>
  <c r="M375" i="16"/>
  <c r="O375" i="16" s="1"/>
  <c r="I375" i="16"/>
  <c r="L374" i="16"/>
  <c r="K374" i="16"/>
  <c r="J374" i="16"/>
  <c r="O370" i="16"/>
  <c r="M370" i="16"/>
  <c r="I370" i="16"/>
  <c r="M366" i="16"/>
  <c r="O366" i="16" s="1"/>
  <c r="I366" i="16"/>
  <c r="M362" i="16"/>
  <c r="O362" i="16" s="1"/>
  <c r="I362" i="16"/>
  <c r="M358" i="16"/>
  <c r="O358" i="16" s="1"/>
  <c r="I358" i="16"/>
  <c r="M354" i="16"/>
  <c r="O354" i="16" s="1"/>
  <c r="I354" i="16"/>
  <c r="O350" i="16"/>
  <c r="M350" i="16"/>
  <c r="I350" i="16"/>
  <c r="O346" i="16"/>
  <c r="M346" i="16"/>
  <c r="I346" i="16"/>
  <c r="O342" i="16"/>
  <c r="M342" i="16"/>
  <c r="I342" i="16"/>
  <c r="O338" i="16"/>
  <c r="M338" i="16"/>
  <c r="I338" i="16"/>
  <c r="M334" i="16"/>
  <c r="O334" i="16" s="1"/>
  <c r="I334" i="16"/>
  <c r="M330" i="16"/>
  <c r="O330" i="16" s="1"/>
  <c r="I330" i="16"/>
  <c r="M326" i="16"/>
  <c r="O326" i="16" s="1"/>
  <c r="I326" i="16"/>
  <c r="M322" i="16"/>
  <c r="O322" i="16" s="1"/>
  <c r="I322" i="16"/>
  <c r="O318" i="16"/>
  <c r="M318" i="16"/>
  <c r="I318" i="16"/>
  <c r="O314" i="16"/>
  <c r="M314" i="16"/>
  <c r="I314" i="16"/>
  <c r="O310" i="16"/>
  <c r="M310" i="16"/>
  <c r="I310" i="16"/>
  <c r="L309" i="16"/>
  <c r="K309" i="16"/>
  <c r="J309" i="16"/>
  <c r="M305" i="16"/>
  <c r="O305" i="16" s="1"/>
  <c r="I305" i="16"/>
  <c r="O301" i="16"/>
  <c r="M301" i="16"/>
  <c r="I301" i="16"/>
  <c r="O297" i="16"/>
  <c r="M297" i="16"/>
  <c r="I297" i="16"/>
  <c r="O293" i="16"/>
  <c r="M293" i="16"/>
  <c r="M292" i="16" s="1"/>
  <c r="I293" i="16"/>
  <c r="L292" i="16"/>
  <c r="K292" i="16"/>
  <c r="J292" i="16"/>
  <c r="M288" i="16"/>
  <c r="I288" i="16"/>
  <c r="O284" i="16"/>
  <c r="M284" i="16"/>
  <c r="I284" i="16"/>
  <c r="O280" i="16"/>
  <c r="M280" i="16"/>
  <c r="I280" i="16"/>
  <c r="O276" i="16"/>
  <c r="M276" i="16"/>
  <c r="I276" i="16"/>
  <c r="O272" i="16"/>
  <c r="M272" i="16"/>
  <c r="I272" i="16"/>
  <c r="M268" i="16"/>
  <c r="O268" i="16" s="1"/>
  <c r="I268" i="16"/>
  <c r="L267" i="16"/>
  <c r="K267" i="16"/>
  <c r="J267" i="16"/>
  <c r="O263" i="16"/>
  <c r="M263" i="16"/>
  <c r="I263" i="16"/>
  <c r="O259" i="16"/>
  <c r="M259" i="16"/>
  <c r="I259" i="16"/>
  <c r="O255" i="16"/>
  <c r="M255" i="16"/>
  <c r="I255" i="16"/>
  <c r="M251" i="16"/>
  <c r="O251" i="16" s="1"/>
  <c r="I251" i="16"/>
  <c r="M250" i="16"/>
  <c r="L250" i="16"/>
  <c r="K250" i="16"/>
  <c r="J250" i="16"/>
  <c r="O246" i="16"/>
  <c r="M246" i="16"/>
  <c r="I246" i="16"/>
  <c r="O242" i="16"/>
  <c r="M242" i="16"/>
  <c r="I242" i="16"/>
  <c r="O238" i="16"/>
  <c r="M238" i="16"/>
  <c r="I238" i="16"/>
  <c r="M234" i="16"/>
  <c r="O234" i="16" s="1"/>
  <c r="I234" i="16"/>
  <c r="M230" i="16"/>
  <c r="O230" i="16" s="1"/>
  <c r="I230" i="16"/>
  <c r="M226" i="16"/>
  <c r="O226" i="16" s="1"/>
  <c r="I226" i="16"/>
  <c r="M222" i="16"/>
  <c r="O222" i="16" s="1"/>
  <c r="I222" i="16"/>
  <c r="O218" i="16"/>
  <c r="M218" i="16"/>
  <c r="I218" i="16"/>
  <c r="O214" i="16"/>
  <c r="M214" i="16"/>
  <c r="I214" i="16"/>
  <c r="O210" i="16"/>
  <c r="M210" i="16"/>
  <c r="I210" i="16"/>
  <c r="O206" i="16"/>
  <c r="M206" i="16"/>
  <c r="I206" i="16"/>
  <c r="M202" i="16"/>
  <c r="O202" i="16" s="1"/>
  <c r="I202" i="16"/>
  <c r="M198" i="16"/>
  <c r="O198" i="16" s="1"/>
  <c r="I198" i="16"/>
  <c r="M194" i="16"/>
  <c r="O194" i="16" s="1"/>
  <c r="I194" i="16"/>
  <c r="L193" i="16"/>
  <c r="K193" i="16"/>
  <c r="J193" i="16"/>
  <c r="O189" i="16"/>
  <c r="M189" i="16"/>
  <c r="I189" i="16"/>
  <c r="M185" i="16"/>
  <c r="O185" i="16" s="1"/>
  <c r="I185" i="16"/>
  <c r="M181" i="16"/>
  <c r="O181" i="16" s="1"/>
  <c r="I181" i="16"/>
  <c r="M177" i="16"/>
  <c r="O177" i="16" s="1"/>
  <c r="I177" i="16"/>
  <c r="M173" i="16"/>
  <c r="I173" i="16"/>
  <c r="O169" i="16"/>
  <c r="M169" i="16"/>
  <c r="I169" i="16"/>
  <c r="L168" i="16"/>
  <c r="K168" i="16"/>
  <c r="J168" i="16"/>
  <c r="M164" i="16"/>
  <c r="O164" i="16" s="1"/>
  <c r="I164" i="16"/>
  <c r="M160" i="16"/>
  <c r="O160" i="16" s="1"/>
  <c r="I160" i="16"/>
  <c r="M156" i="16"/>
  <c r="O156" i="16" s="1"/>
  <c r="I156" i="16"/>
  <c r="O152" i="16"/>
  <c r="M152" i="16"/>
  <c r="I152" i="16"/>
  <c r="O148" i="16"/>
  <c r="M148" i="16"/>
  <c r="I148" i="16"/>
  <c r="O144" i="16"/>
  <c r="M144" i="16"/>
  <c r="I144" i="16"/>
  <c r="O140" i="16"/>
  <c r="M140" i="16"/>
  <c r="I140" i="16"/>
  <c r="M136" i="16"/>
  <c r="O136" i="16" s="1"/>
  <c r="I136" i="16"/>
  <c r="M132" i="16"/>
  <c r="O132" i="16" s="1"/>
  <c r="I132" i="16"/>
  <c r="M128" i="16"/>
  <c r="O128" i="16" s="1"/>
  <c r="I128" i="16"/>
  <c r="M124" i="16"/>
  <c r="O124" i="16" s="1"/>
  <c r="I124" i="16"/>
  <c r="O120" i="16"/>
  <c r="M120" i="16"/>
  <c r="I120" i="16"/>
  <c r="O116" i="16"/>
  <c r="M116" i="16"/>
  <c r="I116" i="16"/>
  <c r="O112" i="16"/>
  <c r="M112" i="16"/>
  <c r="I112" i="16"/>
  <c r="O108" i="16"/>
  <c r="M108" i="16"/>
  <c r="I108" i="16"/>
  <c r="M104" i="16"/>
  <c r="O104" i="16" s="1"/>
  <c r="I104" i="16"/>
  <c r="M100" i="16"/>
  <c r="O100" i="16" s="1"/>
  <c r="I100" i="16"/>
  <c r="M96" i="16"/>
  <c r="O96" i="16" s="1"/>
  <c r="I96" i="16"/>
  <c r="M92" i="16"/>
  <c r="O92" i="16" s="1"/>
  <c r="I92" i="16"/>
  <c r="O88" i="16"/>
  <c r="M88" i="16"/>
  <c r="I88" i="16"/>
  <c r="O84" i="16"/>
  <c r="M84" i="16"/>
  <c r="I84" i="16"/>
  <c r="O80" i="16"/>
  <c r="M80" i="16"/>
  <c r="I80" i="16"/>
  <c r="O76" i="16"/>
  <c r="M76" i="16"/>
  <c r="I76" i="16"/>
  <c r="L75" i="16"/>
  <c r="K75" i="16"/>
  <c r="J75" i="16"/>
  <c r="O71" i="16"/>
  <c r="M71" i="16"/>
  <c r="I71" i="16"/>
  <c r="O67" i="16"/>
  <c r="M67" i="16"/>
  <c r="I67" i="16"/>
  <c r="O63" i="16"/>
  <c r="M63" i="16"/>
  <c r="I63" i="16"/>
  <c r="O59" i="16"/>
  <c r="M59" i="16"/>
  <c r="I59" i="16"/>
  <c r="M55" i="16"/>
  <c r="O55" i="16" s="1"/>
  <c r="I55" i="16"/>
  <c r="M51" i="16"/>
  <c r="O51" i="16" s="1"/>
  <c r="I51" i="16"/>
  <c r="M47" i="16"/>
  <c r="O47" i="16" s="1"/>
  <c r="I47" i="16"/>
  <c r="M43" i="16"/>
  <c r="O43" i="16" s="1"/>
  <c r="I43" i="16"/>
  <c r="O39" i="16"/>
  <c r="M39" i="16"/>
  <c r="I39" i="16"/>
  <c r="O35" i="16"/>
  <c r="M35" i="16"/>
  <c r="I35" i="16"/>
  <c r="O31" i="16"/>
  <c r="M31" i="16"/>
  <c r="I31" i="16"/>
  <c r="O27" i="16"/>
  <c r="M27" i="16"/>
  <c r="M26" i="16" s="1"/>
  <c r="I27" i="16"/>
  <c r="L26" i="16"/>
  <c r="K26" i="16"/>
  <c r="J26" i="16"/>
  <c r="O22" i="16"/>
  <c r="M22" i="16"/>
  <c r="I22" i="16"/>
  <c r="O18" i="16"/>
  <c r="M18" i="16"/>
  <c r="I18" i="16"/>
  <c r="O14" i="16"/>
  <c r="M14" i="16"/>
  <c r="I14" i="16"/>
  <c r="O10" i="16"/>
  <c r="M10" i="16"/>
  <c r="M9" i="16" s="1"/>
  <c r="I10" i="16"/>
  <c r="L9" i="16"/>
  <c r="K9" i="16"/>
  <c r="K8" i="16" s="1"/>
  <c r="J9" i="16"/>
  <c r="O123" i="15"/>
  <c r="M123" i="15"/>
  <c r="I123" i="15"/>
  <c r="O119" i="15"/>
  <c r="M119" i="15"/>
  <c r="I119" i="15"/>
  <c r="M115" i="15"/>
  <c r="O115" i="15" s="1"/>
  <c r="I115" i="15"/>
  <c r="M111" i="15"/>
  <c r="I111" i="15"/>
  <c r="L110" i="15"/>
  <c r="K110" i="15"/>
  <c r="J110" i="15"/>
  <c r="O106" i="15"/>
  <c r="M106" i="15"/>
  <c r="I106" i="15"/>
  <c r="O102" i="15"/>
  <c r="M102" i="15"/>
  <c r="I102" i="15"/>
  <c r="M98" i="15"/>
  <c r="O98" i="15" s="1"/>
  <c r="I98" i="15"/>
  <c r="M94" i="15"/>
  <c r="O94" i="15" s="1"/>
  <c r="I94" i="15"/>
  <c r="M90" i="15"/>
  <c r="O90" i="15" s="1"/>
  <c r="I90" i="15"/>
  <c r="M86" i="15"/>
  <c r="O86" i="15" s="1"/>
  <c r="I86" i="15"/>
  <c r="O82" i="15"/>
  <c r="M82" i="15"/>
  <c r="I82" i="15"/>
  <c r="O78" i="15"/>
  <c r="M78" i="15"/>
  <c r="I78" i="15"/>
  <c r="L77" i="15"/>
  <c r="K77" i="15"/>
  <c r="J77" i="15"/>
  <c r="M73" i="15"/>
  <c r="O73" i="15" s="1"/>
  <c r="I73" i="15"/>
  <c r="M69" i="15"/>
  <c r="O69" i="15" s="1"/>
  <c r="I69" i="15"/>
  <c r="L68" i="15"/>
  <c r="K68" i="15"/>
  <c r="J68" i="15"/>
  <c r="M64" i="15"/>
  <c r="O64" i="15" s="1"/>
  <c r="I64" i="15"/>
  <c r="M60" i="15"/>
  <c r="I60" i="15"/>
  <c r="L59" i="15"/>
  <c r="K59" i="15"/>
  <c r="J59" i="15"/>
  <c r="O55" i="15"/>
  <c r="M55" i="15"/>
  <c r="I55" i="15"/>
  <c r="O51" i="15"/>
  <c r="M51" i="15"/>
  <c r="M50" i="15" s="1"/>
  <c r="I51" i="15"/>
  <c r="L50" i="15"/>
  <c r="K50" i="15"/>
  <c r="J50" i="15"/>
  <c r="O46" i="15"/>
  <c r="M46" i="15"/>
  <c r="I46" i="15"/>
  <c r="M45" i="15"/>
  <c r="L45" i="15"/>
  <c r="K45" i="15"/>
  <c r="J45" i="15"/>
  <c r="M41" i="15"/>
  <c r="O41" i="15" s="1"/>
  <c r="I41" i="15"/>
  <c r="M37" i="15"/>
  <c r="O37" i="15" s="1"/>
  <c r="I37" i="15"/>
  <c r="M33" i="15"/>
  <c r="I33" i="15"/>
  <c r="O29" i="15"/>
  <c r="M29" i="15"/>
  <c r="I29" i="15"/>
  <c r="L28" i="15"/>
  <c r="K28" i="15"/>
  <c r="J28" i="15"/>
  <c r="M24" i="15"/>
  <c r="I24" i="15"/>
  <c r="L23" i="15"/>
  <c r="K23" i="15"/>
  <c r="J23" i="15"/>
  <c r="O19" i="15"/>
  <c r="M19" i="15"/>
  <c r="I19" i="15"/>
  <c r="O15" i="15"/>
  <c r="M15" i="15"/>
  <c r="M14" i="15" s="1"/>
  <c r="I15" i="15"/>
  <c r="L14" i="15"/>
  <c r="K14" i="15"/>
  <c r="J14" i="15"/>
  <c r="O10" i="15"/>
  <c r="M10" i="15"/>
  <c r="I10" i="15"/>
  <c r="M9" i="15"/>
  <c r="L9" i="15"/>
  <c r="K9" i="15"/>
  <c r="J9" i="15"/>
  <c r="L8" i="15"/>
  <c r="T7" i="15" s="1"/>
  <c r="F29" i="1" s="1"/>
  <c r="M87" i="14"/>
  <c r="I87" i="14"/>
  <c r="O83" i="14"/>
  <c r="M83" i="14"/>
  <c r="I83" i="14"/>
  <c r="L82" i="14"/>
  <c r="K82" i="14"/>
  <c r="J82" i="14"/>
  <c r="M78" i="14"/>
  <c r="I78" i="14"/>
  <c r="L77" i="14"/>
  <c r="K77" i="14"/>
  <c r="J77" i="14"/>
  <c r="O73" i="14"/>
  <c r="M73" i="14"/>
  <c r="M72" i="14" s="1"/>
  <c r="I73" i="14"/>
  <c r="L72" i="14"/>
  <c r="K72" i="14"/>
  <c r="J72" i="14"/>
  <c r="M68" i="14"/>
  <c r="I68" i="14"/>
  <c r="O64" i="14"/>
  <c r="M64" i="14"/>
  <c r="I64" i="14"/>
  <c r="O60" i="14"/>
  <c r="M60" i="14"/>
  <c r="I60" i="14"/>
  <c r="O56" i="14"/>
  <c r="M56" i="14"/>
  <c r="I56" i="14"/>
  <c r="O52" i="14"/>
  <c r="M52" i="14"/>
  <c r="I52" i="14"/>
  <c r="M48" i="14"/>
  <c r="O48" i="14" s="1"/>
  <c r="I48" i="14"/>
  <c r="L47" i="14"/>
  <c r="K47" i="14"/>
  <c r="J47" i="14"/>
  <c r="O43" i="14"/>
  <c r="M43" i="14"/>
  <c r="I43" i="14"/>
  <c r="O39" i="14"/>
  <c r="M39" i="14"/>
  <c r="I39" i="14"/>
  <c r="O35" i="14"/>
  <c r="M35" i="14"/>
  <c r="I35" i="14"/>
  <c r="M31" i="14"/>
  <c r="O31" i="14" s="1"/>
  <c r="I31" i="14"/>
  <c r="M27" i="14"/>
  <c r="O27" i="14" s="1"/>
  <c r="I27" i="14"/>
  <c r="M23" i="14"/>
  <c r="O23" i="14" s="1"/>
  <c r="I23" i="14"/>
  <c r="M19" i="14"/>
  <c r="O19" i="14" s="1"/>
  <c r="I19" i="14"/>
  <c r="M18" i="14"/>
  <c r="L18" i="14"/>
  <c r="K18" i="14"/>
  <c r="J18" i="14"/>
  <c r="M14" i="14"/>
  <c r="O14" i="14" s="1"/>
  <c r="I14" i="14"/>
  <c r="M10" i="14"/>
  <c r="I10" i="14"/>
  <c r="L9" i="14"/>
  <c r="L8" i="14" s="1"/>
  <c r="T7" i="14" s="1"/>
  <c r="F28" i="1" s="1"/>
  <c r="K9" i="14"/>
  <c r="J9" i="14"/>
  <c r="K8" i="14"/>
  <c r="M111" i="13"/>
  <c r="O111" i="13" s="1"/>
  <c r="I111" i="13"/>
  <c r="M107" i="13"/>
  <c r="O107" i="13" s="1"/>
  <c r="I107" i="13"/>
  <c r="M103" i="13"/>
  <c r="O103" i="13" s="1"/>
  <c r="I103" i="13"/>
  <c r="L102" i="13"/>
  <c r="K102" i="13"/>
  <c r="J102" i="13"/>
  <c r="O98" i="13"/>
  <c r="M98" i="13"/>
  <c r="I98" i="13"/>
  <c r="M94" i="13"/>
  <c r="O94" i="13" s="1"/>
  <c r="I94" i="13"/>
  <c r="M90" i="13"/>
  <c r="O90" i="13" s="1"/>
  <c r="I90" i="13"/>
  <c r="M86" i="13"/>
  <c r="O86" i="13" s="1"/>
  <c r="I86" i="13"/>
  <c r="L85" i="13"/>
  <c r="K85" i="13"/>
  <c r="J85" i="13"/>
  <c r="O81" i="13"/>
  <c r="M81" i="13"/>
  <c r="I81" i="13"/>
  <c r="M77" i="13"/>
  <c r="O77" i="13" s="1"/>
  <c r="I77" i="13"/>
  <c r="M76" i="13"/>
  <c r="L76" i="13"/>
  <c r="K76" i="13"/>
  <c r="J76" i="13"/>
  <c r="O72" i="13"/>
  <c r="M72" i="13"/>
  <c r="I72" i="13"/>
  <c r="M71" i="13"/>
  <c r="L71" i="13"/>
  <c r="K71" i="13"/>
  <c r="K8" i="13" s="1"/>
  <c r="J71" i="13"/>
  <c r="M67" i="13"/>
  <c r="O67" i="13" s="1"/>
  <c r="I67" i="13"/>
  <c r="L66" i="13"/>
  <c r="K66" i="13"/>
  <c r="J66" i="13"/>
  <c r="O62" i="13"/>
  <c r="M62" i="13"/>
  <c r="M61" i="13" s="1"/>
  <c r="I62" i="13"/>
  <c r="L61" i="13"/>
  <c r="K61" i="13"/>
  <c r="J61" i="13"/>
  <c r="O57" i="13"/>
  <c r="M57" i="13"/>
  <c r="I57" i="13"/>
  <c r="O53" i="13"/>
  <c r="M53" i="13"/>
  <c r="I53" i="13"/>
  <c r="O49" i="13"/>
  <c r="M49" i="13"/>
  <c r="M48" i="13" s="1"/>
  <c r="I49" i="13"/>
  <c r="L48" i="13"/>
  <c r="K48" i="13"/>
  <c r="J48" i="13"/>
  <c r="M44" i="13"/>
  <c r="O44" i="13" s="1"/>
  <c r="I44" i="13"/>
  <c r="O40" i="13"/>
  <c r="M40" i="13"/>
  <c r="I40" i="13"/>
  <c r="O36" i="13"/>
  <c r="M36" i="13"/>
  <c r="I36" i="13"/>
  <c r="M35" i="13"/>
  <c r="L35" i="13"/>
  <c r="K35" i="13"/>
  <c r="J35" i="13"/>
  <c r="M31" i="13"/>
  <c r="O31" i="13" s="1"/>
  <c r="I31" i="13"/>
  <c r="M27" i="13"/>
  <c r="O27" i="13" s="1"/>
  <c r="I27" i="13"/>
  <c r="O23" i="13"/>
  <c r="M23" i="13"/>
  <c r="I23" i="13"/>
  <c r="O19" i="13"/>
  <c r="M19" i="13"/>
  <c r="I19" i="13"/>
  <c r="O15" i="13"/>
  <c r="M15" i="13"/>
  <c r="M14" i="13" s="1"/>
  <c r="I15" i="13"/>
  <c r="L14" i="13"/>
  <c r="K14" i="13"/>
  <c r="J14" i="13"/>
  <c r="M10" i="13"/>
  <c r="O10" i="13" s="1"/>
  <c r="I10" i="13"/>
  <c r="L9" i="13"/>
  <c r="L8" i="13" s="1"/>
  <c r="T7" i="13" s="1"/>
  <c r="F27" i="1" s="1"/>
  <c r="F26" i="1" s="1"/>
  <c r="K9" i="13"/>
  <c r="J9" i="13"/>
  <c r="M52" i="12"/>
  <c r="O52" i="12" s="1"/>
  <c r="I52" i="12"/>
  <c r="M48" i="12"/>
  <c r="O48" i="12" s="1"/>
  <c r="I48" i="12"/>
  <c r="O44" i="12"/>
  <c r="M44" i="12"/>
  <c r="I44" i="12"/>
  <c r="O40" i="12"/>
  <c r="M40" i="12"/>
  <c r="I40" i="12"/>
  <c r="O36" i="12"/>
  <c r="M36" i="12"/>
  <c r="I36" i="12"/>
  <c r="O32" i="12"/>
  <c r="M32" i="12"/>
  <c r="I32" i="12"/>
  <c r="L31" i="12"/>
  <c r="K31" i="12"/>
  <c r="J31" i="12"/>
  <c r="O27" i="12"/>
  <c r="M27" i="12"/>
  <c r="I27" i="12"/>
  <c r="O23" i="12"/>
  <c r="M23" i="12"/>
  <c r="I23" i="12"/>
  <c r="O19" i="12"/>
  <c r="M19" i="12"/>
  <c r="M18" i="12" s="1"/>
  <c r="I19" i="12"/>
  <c r="L18" i="12"/>
  <c r="K18" i="12"/>
  <c r="J18" i="12"/>
  <c r="M14" i="12"/>
  <c r="I14" i="12"/>
  <c r="O10" i="12"/>
  <c r="M10" i="12"/>
  <c r="I10" i="12"/>
  <c r="L9" i="12"/>
  <c r="K9" i="12"/>
  <c r="J9" i="12"/>
  <c r="J8" i="12" s="1"/>
  <c r="L8" i="12"/>
  <c r="T7" i="12" s="1"/>
  <c r="M57" i="11"/>
  <c r="O57" i="11" s="1"/>
  <c r="I57" i="11"/>
  <c r="L56" i="11"/>
  <c r="K56" i="11"/>
  <c r="J56" i="11"/>
  <c r="M52" i="11"/>
  <c r="O52" i="11" s="1"/>
  <c r="I52" i="11"/>
  <c r="M48" i="11"/>
  <c r="O48" i="11" s="1"/>
  <c r="I48" i="11"/>
  <c r="M44" i="11"/>
  <c r="O44" i="11" s="1"/>
  <c r="I44" i="11"/>
  <c r="M40" i="11"/>
  <c r="O40" i="11" s="1"/>
  <c r="I40" i="11"/>
  <c r="O36" i="11"/>
  <c r="M36" i="11"/>
  <c r="I36" i="11"/>
  <c r="L35" i="11"/>
  <c r="K35" i="11"/>
  <c r="J35" i="11"/>
  <c r="M31" i="11"/>
  <c r="O31" i="11" s="1"/>
  <c r="I31" i="11"/>
  <c r="M27" i="11"/>
  <c r="O27" i="11" s="1"/>
  <c r="I27" i="11"/>
  <c r="M23" i="11"/>
  <c r="O23" i="11" s="1"/>
  <c r="I23" i="11"/>
  <c r="M22" i="11"/>
  <c r="L22" i="11"/>
  <c r="K22" i="11"/>
  <c r="J22" i="11"/>
  <c r="M18" i="11"/>
  <c r="O18" i="11" s="1"/>
  <c r="I18" i="11"/>
  <c r="M14" i="11"/>
  <c r="O14" i="11" s="1"/>
  <c r="I14" i="11"/>
  <c r="M10" i="11"/>
  <c r="I10" i="11"/>
  <c r="L9" i="11"/>
  <c r="L8" i="11" s="1"/>
  <c r="T7" i="11" s="1"/>
  <c r="K9" i="11"/>
  <c r="J9" i="11"/>
  <c r="K8" i="11"/>
  <c r="M81" i="10"/>
  <c r="I81" i="10"/>
  <c r="L80" i="10"/>
  <c r="K80" i="10"/>
  <c r="J80" i="10"/>
  <c r="O76" i="10"/>
  <c r="M76" i="10"/>
  <c r="I76" i="10"/>
  <c r="O72" i="10"/>
  <c r="M72" i="10"/>
  <c r="I72" i="10"/>
  <c r="M68" i="10"/>
  <c r="O68" i="10" s="1"/>
  <c r="I68" i="10"/>
  <c r="M64" i="10"/>
  <c r="O64" i="10" s="1"/>
  <c r="I64" i="10"/>
  <c r="M60" i="10"/>
  <c r="O60" i="10" s="1"/>
  <c r="I60" i="10"/>
  <c r="M56" i="10"/>
  <c r="O56" i="10" s="1"/>
  <c r="I56" i="10"/>
  <c r="O52" i="10"/>
  <c r="M52" i="10"/>
  <c r="I52" i="10"/>
  <c r="O48" i="10"/>
  <c r="M48" i="10"/>
  <c r="I48" i="10"/>
  <c r="L47" i="10"/>
  <c r="K47" i="10"/>
  <c r="J47" i="10"/>
  <c r="M43" i="10"/>
  <c r="O43" i="10" s="1"/>
  <c r="I43" i="10"/>
  <c r="M39" i="10"/>
  <c r="O39" i="10" s="1"/>
  <c r="I39" i="10"/>
  <c r="O35" i="10"/>
  <c r="M35" i="10"/>
  <c r="I35" i="10"/>
  <c r="L34" i="10"/>
  <c r="K34" i="10"/>
  <c r="J34" i="10"/>
  <c r="J8" i="10" s="1"/>
  <c r="M30" i="10"/>
  <c r="O30" i="10" s="1"/>
  <c r="I30" i="10"/>
  <c r="M26" i="10"/>
  <c r="O26" i="10" s="1"/>
  <c r="I26" i="10"/>
  <c r="M22" i="10"/>
  <c r="I22" i="10"/>
  <c r="O18" i="10"/>
  <c r="M18" i="10"/>
  <c r="I18" i="10"/>
  <c r="O14" i="10"/>
  <c r="M14" i="10"/>
  <c r="I14" i="10"/>
  <c r="O10" i="10"/>
  <c r="M10" i="10"/>
  <c r="I10" i="10"/>
  <c r="L9" i="10"/>
  <c r="K9" i="10"/>
  <c r="K8" i="10" s="1"/>
  <c r="J9" i="10"/>
  <c r="L8" i="10"/>
  <c r="T7" i="10" s="1"/>
  <c r="F22" i="1" s="1"/>
  <c r="O53" i="9"/>
  <c r="M53" i="9"/>
  <c r="I53" i="9"/>
  <c r="O49" i="9"/>
  <c r="M49" i="9"/>
  <c r="I49" i="9"/>
  <c r="M48" i="9"/>
  <c r="L48" i="9"/>
  <c r="K48" i="9"/>
  <c r="J48" i="9"/>
  <c r="M44" i="9"/>
  <c r="O44" i="9" s="1"/>
  <c r="I44" i="9"/>
  <c r="O40" i="9"/>
  <c r="M40" i="9"/>
  <c r="M23" i="9" s="1"/>
  <c r="I40" i="9"/>
  <c r="O36" i="9"/>
  <c r="M36" i="9"/>
  <c r="I36" i="9"/>
  <c r="O32" i="9"/>
  <c r="M32" i="9"/>
  <c r="I32" i="9"/>
  <c r="O28" i="9"/>
  <c r="M28" i="9"/>
  <c r="I28" i="9"/>
  <c r="M24" i="9"/>
  <c r="O24" i="9" s="1"/>
  <c r="I24" i="9"/>
  <c r="L23" i="9"/>
  <c r="K23" i="9"/>
  <c r="J23" i="9"/>
  <c r="O19" i="9"/>
  <c r="M19" i="9"/>
  <c r="I19" i="9"/>
  <c r="M18" i="9"/>
  <c r="L18" i="9"/>
  <c r="K18" i="9"/>
  <c r="K8" i="9" s="1"/>
  <c r="J18" i="9"/>
  <c r="M14" i="9"/>
  <c r="O14" i="9" s="1"/>
  <c r="I14" i="9"/>
  <c r="M10" i="9"/>
  <c r="O10" i="9" s="1"/>
  <c r="I10" i="9"/>
  <c r="L9" i="9"/>
  <c r="K9" i="9"/>
  <c r="J9" i="9"/>
  <c r="J8" i="9" s="1"/>
  <c r="M49" i="8"/>
  <c r="O49" i="8" s="1"/>
  <c r="I49" i="8"/>
  <c r="M45" i="8"/>
  <c r="O45" i="8" s="1"/>
  <c r="I45" i="8"/>
  <c r="L44" i="8"/>
  <c r="K44" i="8"/>
  <c r="J44" i="8"/>
  <c r="J8" i="8" s="1"/>
  <c r="M40" i="8"/>
  <c r="O40" i="8" s="1"/>
  <c r="I40" i="8"/>
  <c r="M36" i="8"/>
  <c r="O36" i="8" s="1"/>
  <c r="I36" i="8"/>
  <c r="M32" i="8"/>
  <c r="O32" i="8" s="1"/>
  <c r="I32" i="8"/>
  <c r="M28" i="8"/>
  <c r="O28" i="8" s="1"/>
  <c r="I28" i="8"/>
  <c r="O24" i="8"/>
  <c r="M24" i="8"/>
  <c r="I24" i="8"/>
  <c r="L23" i="8"/>
  <c r="K23" i="8"/>
  <c r="J23" i="8"/>
  <c r="M19" i="8"/>
  <c r="I19" i="8"/>
  <c r="L18" i="8"/>
  <c r="L8" i="8" s="1"/>
  <c r="T7" i="8" s="1"/>
  <c r="K18" i="8"/>
  <c r="J18" i="8"/>
  <c r="O14" i="8"/>
  <c r="M14" i="8"/>
  <c r="M9" i="8" s="1"/>
  <c r="I14" i="8"/>
  <c r="O10" i="8"/>
  <c r="M10" i="8"/>
  <c r="I10" i="8"/>
  <c r="L9" i="8"/>
  <c r="K9" i="8"/>
  <c r="K8" i="8" s="1"/>
  <c r="J9" i="8"/>
  <c r="O18" i="7"/>
  <c r="M18" i="7"/>
  <c r="I18" i="7"/>
  <c r="O14" i="7"/>
  <c r="M14" i="7"/>
  <c r="I14" i="7"/>
  <c r="M10" i="7"/>
  <c r="O10" i="7" s="1"/>
  <c r="I10" i="7"/>
  <c r="M9" i="7"/>
  <c r="L9" i="7"/>
  <c r="L8" i="7" s="1"/>
  <c r="T7" i="7" s="1"/>
  <c r="F18" i="1" s="1"/>
  <c r="F17" i="1" s="1"/>
  <c r="K9" i="7"/>
  <c r="K8" i="7" s="1"/>
  <c r="J9" i="7"/>
  <c r="M8" i="7"/>
  <c r="J8" i="7"/>
  <c r="O252" i="6"/>
  <c r="M252" i="6"/>
  <c r="I252" i="6"/>
  <c r="M248" i="6"/>
  <c r="O248" i="6" s="1"/>
  <c r="I248" i="6"/>
  <c r="M247" i="6"/>
  <c r="L247" i="6"/>
  <c r="K247" i="6"/>
  <c r="J247" i="6"/>
  <c r="O243" i="6"/>
  <c r="M243" i="6"/>
  <c r="I243" i="6"/>
  <c r="O239" i="6"/>
  <c r="M239" i="6"/>
  <c r="I239" i="6"/>
  <c r="O235" i="6"/>
  <c r="M235" i="6"/>
  <c r="I235" i="6"/>
  <c r="M231" i="6"/>
  <c r="O231" i="6" s="1"/>
  <c r="I231" i="6"/>
  <c r="M227" i="6"/>
  <c r="O227" i="6" s="1"/>
  <c r="I227" i="6"/>
  <c r="M223" i="6"/>
  <c r="O223" i="6" s="1"/>
  <c r="I223" i="6"/>
  <c r="M219" i="6"/>
  <c r="O219" i="6" s="1"/>
  <c r="I219" i="6"/>
  <c r="O215" i="6"/>
  <c r="M215" i="6"/>
  <c r="I215" i="6"/>
  <c r="O211" i="6"/>
  <c r="M211" i="6"/>
  <c r="I211" i="6"/>
  <c r="O207" i="6"/>
  <c r="M207" i="6"/>
  <c r="I207" i="6"/>
  <c r="O203" i="6"/>
  <c r="M203" i="6"/>
  <c r="I203" i="6"/>
  <c r="M199" i="6"/>
  <c r="O199" i="6" s="1"/>
  <c r="I199" i="6"/>
  <c r="M195" i="6"/>
  <c r="O195" i="6" s="1"/>
  <c r="I195" i="6"/>
  <c r="M191" i="6"/>
  <c r="O191" i="6" s="1"/>
  <c r="I191" i="6"/>
  <c r="M187" i="6"/>
  <c r="O187" i="6" s="1"/>
  <c r="I187" i="6"/>
  <c r="O183" i="6"/>
  <c r="M183" i="6"/>
  <c r="I183" i="6"/>
  <c r="O179" i="6"/>
  <c r="M179" i="6"/>
  <c r="I179" i="6"/>
  <c r="O175" i="6"/>
  <c r="M175" i="6"/>
  <c r="I175" i="6"/>
  <c r="O171" i="6"/>
  <c r="M171" i="6"/>
  <c r="I171" i="6"/>
  <c r="M167" i="6"/>
  <c r="O167" i="6" s="1"/>
  <c r="I167" i="6"/>
  <c r="M163" i="6"/>
  <c r="O163" i="6" s="1"/>
  <c r="I163" i="6"/>
  <c r="M159" i="6"/>
  <c r="O159" i="6" s="1"/>
  <c r="I159" i="6"/>
  <c r="M155" i="6"/>
  <c r="O155" i="6" s="1"/>
  <c r="I155" i="6"/>
  <c r="O151" i="6"/>
  <c r="M151" i="6"/>
  <c r="I151" i="6"/>
  <c r="O147" i="6"/>
  <c r="M147" i="6"/>
  <c r="I147" i="6"/>
  <c r="O143" i="6"/>
  <c r="M143" i="6"/>
  <c r="I143" i="6"/>
  <c r="O139" i="6"/>
  <c r="M139" i="6"/>
  <c r="I139" i="6"/>
  <c r="M135" i="6"/>
  <c r="O135" i="6" s="1"/>
  <c r="I135" i="6"/>
  <c r="M131" i="6"/>
  <c r="O131" i="6" s="1"/>
  <c r="I131" i="6"/>
  <c r="M127" i="6"/>
  <c r="O127" i="6" s="1"/>
  <c r="I127" i="6"/>
  <c r="M123" i="6"/>
  <c r="O123" i="6" s="1"/>
  <c r="I123" i="6"/>
  <c r="O119" i="6"/>
  <c r="M119" i="6"/>
  <c r="I119" i="6"/>
  <c r="O115" i="6"/>
  <c r="M115" i="6"/>
  <c r="I115" i="6"/>
  <c r="O111" i="6"/>
  <c r="M111" i="6"/>
  <c r="I111" i="6"/>
  <c r="O107" i="6"/>
  <c r="M107" i="6"/>
  <c r="I107" i="6"/>
  <c r="M103" i="6"/>
  <c r="O103" i="6" s="1"/>
  <c r="I103" i="6"/>
  <c r="L102" i="6"/>
  <c r="K102" i="6"/>
  <c r="J102" i="6"/>
  <c r="O98" i="6"/>
  <c r="M98" i="6"/>
  <c r="I98" i="6"/>
  <c r="O94" i="6"/>
  <c r="M94" i="6"/>
  <c r="I94" i="6"/>
  <c r="O90" i="6"/>
  <c r="M90" i="6"/>
  <c r="I90" i="6"/>
  <c r="M86" i="6"/>
  <c r="O86" i="6" s="1"/>
  <c r="I86" i="6"/>
  <c r="O82" i="6"/>
  <c r="M82" i="6"/>
  <c r="I82" i="6"/>
  <c r="M78" i="6"/>
  <c r="O78" i="6" s="1"/>
  <c r="I78" i="6"/>
  <c r="M74" i="6"/>
  <c r="O74" i="6" s="1"/>
  <c r="I74" i="6"/>
  <c r="O70" i="6"/>
  <c r="M70" i="6"/>
  <c r="I70" i="6"/>
  <c r="O66" i="6"/>
  <c r="M66" i="6"/>
  <c r="I66" i="6"/>
  <c r="M62" i="6"/>
  <c r="O62" i="6" s="1"/>
  <c r="I62" i="6"/>
  <c r="O58" i="6"/>
  <c r="M58" i="6"/>
  <c r="I58" i="6"/>
  <c r="M54" i="6"/>
  <c r="O54" i="6" s="1"/>
  <c r="I54" i="6"/>
  <c r="M50" i="6"/>
  <c r="O50" i="6" s="1"/>
  <c r="I50" i="6"/>
  <c r="M46" i="6"/>
  <c r="O46" i="6" s="1"/>
  <c r="I46" i="6"/>
  <c r="M42" i="6"/>
  <c r="O42" i="6" s="1"/>
  <c r="I42" i="6"/>
  <c r="O38" i="6"/>
  <c r="M38" i="6"/>
  <c r="I38" i="6"/>
  <c r="O34" i="6"/>
  <c r="M34" i="6"/>
  <c r="I34" i="6"/>
  <c r="M30" i="6"/>
  <c r="O30" i="6" s="1"/>
  <c r="I30" i="6"/>
  <c r="O26" i="6"/>
  <c r="M26" i="6"/>
  <c r="I26" i="6"/>
  <c r="M22" i="6"/>
  <c r="O22" i="6" s="1"/>
  <c r="I22" i="6"/>
  <c r="M18" i="6"/>
  <c r="O18" i="6" s="1"/>
  <c r="I18" i="6"/>
  <c r="M14" i="6"/>
  <c r="O14" i="6" s="1"/>
  <c r="I14" i="6"/>
  <c r="M10" i="6"/>
  <c r="O10" i="6" s="1"/>
  <c r="I10" i="6"/>
  <c r="L9" i="6"/>
  <c r="K9" i="6"/>
  <c r="J9" i="6"/>
  <c r="K8" i="6"/>
  <c r="J8" i="6"/>
  <c r="M131" i="5"/>
  <c r="O131" i="5" s="1"/>
  <c r="I131" i="5"/>
  <c r="M127" i="5"/>
  <c r="O127" i="5" s="1"/>
  <c r="I127" i="5"/>
  <c r="M123" i="5"/>
  <c r="O123" i="5" s="1"/>
  <c r="I123" i="5"/>
  <c r="O119" i="5"/>
  <c r="M119" i="5"/>
  <c r="I119" i="5"/>
  <c r="O115" i="5"/>
  <c r="M115" i="5"/>
  <c r="I115" i="5"/>
  <c r="O111" i="5"/>
  <c r="M111" i="5"/>
  <c r="I111" i="5"/>
  <c r="M107" i="5"/>
  <c r="O107" i="5" s="1"/>
  <c r="I107" i="5"/>
  <c r="O103" i="5"/>
  <c r="M103" i="5"/>
  <c r="I103" i="5"/>
  <c r="M99" i="5"/>
  <c r="O99" i="5" s="1"/>
  <c r="I99" i="5"/>
  <c r="M95" i="5"/>
  <c r="O95" i="5" s="1"/>
  <c r="I95" i="5"/>
  <c r="M91" i="5"/>
  <c r="O91" i="5" s="1"/>
  <c r="I91" i="5"/>
  <c r="O87" i="5"/>
  <c r="M87" i="5"/>
  <c r="I87" i="5"/>
  <c r="O83" i="5"/>
  <c r="M83" i="5"/>
  <c r="I83" i="5"/>
  <c r="O79" i="5"/>
  <c r="M79" i="5"/>
  <c r="I79" i="5"/>
  <c r="M75" i="5"/>
  <c r="O75" i="5" s="1"/>
  <c r="I75" i="5"/>
  <c r="O71" i="5"/>
  <c r="M71" i="5"/>
  <c r="I71" i="5"/>
  <c r="M67" i="5"/>
  <c r="O67" i="5" s="1"/>
  <c r="I67" i="5"/>
  <c r="M63" i="5"/>
  <c r="O63" i="5" s="1"/>
  <c r="I63" i="5"/>
  <c r="O59" i="5"/>
  <c r="M59" i="5"/>
  <c r="M58" i="5" s="1"/>
  <c r="I59" i="5"/>
  <c r="L58" i="5"/>
  <c r="K58" i="5"/>
  <c r="J58" i="5"/>
  <c r="M54" i="5"/>
  <c r="O54" i="5" s="1"/>
  <c r="I54" i="5"/>
  <c r="M50" i="5"/>
  <c r="O50" i="5" s="1"/>
  <c r="I50" i="5"/>
  <c r="M46" i="5"/>
  <c r="O46" i="5" s="1"/>
  <c r="I46" i="5"/>
  <c r="M42" i="5"/>
  <c r="O42" i="5" s="1"/>
  <c r="I42" i="5"/>
  <c r="O38" i="5"/>
  <c r="M38" i="5"/>
  <c r="I38" i="5"/>
  <c r="O34" i="5"/>
  <c r="M34" i="5"/>
  <c r="I34" i="5"/>
  <c r="O30" i="5"/>
  <c r="M30" i="5"/>
  <c r="I30" i="5"/>
  <c r="M26" i="5"/>
  <c r="O26" i="5" s="1"/>
  <c r="I26" i="5"/>
  <c r="O22" i="5"/>
  <c r="M22" i="5"/>
  <c r="I22" i="5"/>
  <c r="M18" i="5"/>
  <c r="O18" i="5" s="1"/>
  <c r="I18" i="5"/>
  <c r="M14" i="5"/>
  <c r="O14" i="5" s="1"/>
  <c r="I14" i="5"/>
  <c r="M10" i="5"/>
  <c r="O10" i="5" s="1"/>
  <c r="I10" i="5"/>
  <c r="L9" i="5"/>
  <c r="K9" i="5"/>
  <c r="J9" i="5"/>
  <c r="L8" i="5"/>
  <c r="K8" i="5"/>
  <c r="T7" i="5"/>
  <c r="M168" i="4"/>
  <c r="O168" i="4" s="1"/>
  <c r="I168" i="4"/>
  <c r="O164" i="4"/>
  <c r="M164" i="4"/>
  <c r="I164" i="4"/>
  <c r="O160" i="4"/>
  <c r="M160" i="4"/>
  <c r="I160" i="4"/>
  <c r="M159" i="4"/>
  <c r="L159" i="4"/>
  <c r="K159" i="4"/>
  <c r="J159" i="4"/>
  <c r="M155" i="4"/>
  <c r="O155" i="4" s="1"/>
  <c r="I155" i="4"/>
  <c r="M151" i="4"/>
  <c r="O151" i="4" s="1"/>
  <c r="I151" i="4"/>
  <c r="M147" i="4"/>
  <c r="O147" i="4" s="1"/>
  <c r="I147" i="4"/>
  <c r="O143" i="4"/>
  <c r="M143" i="4"/>
  <c r="I143" i="4"/>
  <c r="O139" i="4"/>
  <c r="M139" i="4"/>
  <c r="I139" i="4"/>
  <c r="O135" i="4"/>
  <c r="M135" i="4"/>
  <c r="I135" i="4"/>
  <c r="M131" i="4"/>
  <c r="O131" i="4" s="1"/>
  <c r="I131" i="4"/>
  <c r="O127" i="4"/>
  <c r="M127" i="4"/>
  <c r="I127" i="4"/>
  <c r="M123" i="4"/>
  <c r="O123" i="4" s="1"/>
  <c r="I123" i="4"/>
  <c r="M119" i="4"/>
  <c r="O119" i="4" s="1"/>
  <c r="I119" i="4"/>
  <c r="M115" i="4"/>
  <c r="O115" i="4" s="1"/>
  <c r="I115" i="4"/>
  <c r="L114" i="4"/>
  <c r="K114" i="4"/>
  <c r="J114" i="4"/>
  <c r="O110" i="4"/>
  <c r="M110" i="4"/>
  <c r="I110" i="4"/>
  <c r="M106" i="4"/>
  <c r="O106" i="4" s="1"/>
  <c r="I106" i="4"/>
  <c r="M102" i="4"/>
  <c r="O102" i="4" s="1"/>
  <c r="I102" i="4"/>
  <c r="O98" i="4"/>
  <c r="M98" i="4"/>
  <c r="I98" i="4"/>
  <c r="O94" i="4"/>
  <c r="M94" i="4"/>
  <c r="I94" i="4"/>
  <c r="M90" i="4"/>
  <c r="O90" i="4" s="1"/>
  <c r="I90" i="4"/>
  <c r="O86" i="4"/>
  <c r="M86" i="4"/>
  <c r="I86" i="4"/>
  <c r="M82" i="4"/>
  <c r="O82" i="4" s="1"/>
  <c r="I82" i="4"/>
  <c r="M78" i="4"/>
  <c r="O78" i="4" s="1"/>
  <c r="I78" i="4"/>
  <c r="M74" i="4"/>
  <c r="O74" i="4" s="1"/>
  <c r="I74" i="4"/>
  <c r="O70" i="4"/>
  <c r="M70" i="4"/>
  <c r="I70" i="4"/>
  <c r="M66" i="4"/>
  <c r="O66" i="4" s="1"/>
  <c r="I66" i="4"/>
  <c r="O62" i="4"/>
  <c r="M62" i="4"/>
  <c r="I62" i="4"/>
  <c r="O58" i="4"/>
  <c r="M58" i="4"/>
  <c r="I58" i="4"/>
  <c r="O54" i="4"/>
  <c r="M54" i="4"/>
  <c r="I54" i="4"/>
  <c r="M50" i="4"/>
  <c r="O50" i="4" s="1"/>
  <c r="I50" i="4"/>
  <c r="O46" i="4"/>
  <c r="M46" i="4"/>
  <c r="I46" i="4"/>
  <c r="M42" i="4"/>
  <c r="O42" i="4" s="1"/>
  <c r="I42" i="4"/>
  <c r="O38" i="4"/>
  <c r="M38" i="4"/>
  <c r="I38" i="4"/>
  <c r="O34" i="4"/>
  <c r="M34" i="4"/>
  <c r="I34" i="4"/>
  <c r="O30" i="4"/>
  <c r="M30" i="4"/>
  <c r="I30" i="4"/>
  <c r="M26" i="4"/>
  <c r="O26" i="4" s="1"/>
  <c r="I26" i="4"/>
  <c r="O22" i="4"/>
  <c r="M22" i="4"/>
  <c r="I22" i="4"/>
  <c r="O18" i="4"/>
  <c r="M18" i="4"/>
  <c r="I18" i="4"/>
  <c r="O14" i="4"/>
  <c r="M14" i="4"/>
  <c r="I14" i="4"/>
  <c r="M10" i="4"/>
  <c r="M9" i="4" s="1"/>
  <c r="I10" i="4"/>
  <c r="L9" i="4"/>
  <c r="K9" i="4"/>
  <c r="J9" i="4"/>
  <c r="J8" i="4" s="1"/>
  <c r="L8" i="4"/>
  <c r="T7" i="4" s="1"/>
  <c r="F14" i="1" s="1"/>
  <c r="K8" i="4"/>
  <c r="O320" i="3"/>
  <c r="M320" i="3"/>
  <c r="I320" i="3"/>
  <c r="M316" i="3"/>
  <c r="I316" i="3"/>
  <c r="L315" i="3"/>
  <c r="K315" i="3"/>
  <c r="J315" i="3"/>
  <c r="M311" i="3"/>
  <c r="O311" i="3" s="1"/>
  <c r="I311" i="3"/>
  <c r="O307" i="3"/>
  <c r="M307" i="3"/>
  <c r="I307" i="3"/>
  <c r="O303" i="3"/>
  <c r="M303" i="3"/>
  <c r="I303" i="3"/>
  <c r="M299" i="3"/>
  <c r="O299" i="3" s="1"/>
  <c r="I299" i="3"/>
  <c r="O295" i="3"/>
  <c r="M295" i="3"/>
  <c r="I295" i="3"/>
  <c r="O291" i="3"/>
  <c r="M291" i="3"/>
  <c r="I291" i="3"/>
  <c r="O287" i="3"/>
  <c r="M287" i="3"/>
  <c r="I287" i="3"/>
  <c r="M283" i="3"/>
  <c r="O283" i="3" s="1"/>
  <c r="I283" i="3"/>
  <c r="M279" i="3"/>
  <c r="O279" i="3" s="1"/>
  <c r="I279" i="3"/>
  <c r="O275" i="3"/>
  <c r="M275" i="3"/>
  <c r="I275" i="3"/>
  <c r="O271" i="3"/>
  <c r="M271" i="3"/>
  <c r="I271" i="3"/>
  <c r="M267" i="3"/>
  <c r="O267" i="3" s="1"/>
  <c r="I267" i="3"/>
  <c r="O263" i="3"/>
  <c r="M263" i="3"/>
  <c r="I263" i="3"/>
  <c r="O259" i="3"/>
  <c r="M259" i="3"/>
  <c r="I259" i="3"/>
  <c r="O255" i="3"/>
  <c r="M255" i="3"/>
  <c r="I255" i="3"/>
  <c r="M251" i="3"/>
  <c r="O251" i="3" s="1"/>
  <c r="I251" i="3"/>
  <c r="M247" i="3"/>
  <c r="O247" i="3" s="1"/>
  <c r="I247" i="3"/>
  <c r="O243" i="3"/>
  <c r="M243" i="3"/>
  <c r="I243" i="3"/>
  <c r="O239" i="3"/>
  <c r="M239" i="3"/>
  <c r="I239" i="3"/>
  <c r="M235" i="3"/>
  <c r="O235" i="3" s="1"/>
  <c r="I235" i="3"/>
  <c r="O231" i="3"/>
  <c r="M231" i="3"/>
  <c r="I231" i="3"/>
  <c r="O227" i="3"/>
  <c r="M227" i="3"/>
  <c r="I227" i="3"/>
  <c r="O223" i="3"/>
  <c r="M223" i="3"/>
  <c r="I223" i="3"/>
  <c r="M219" i="3"/>
  <c r="O219" i="3" s="1"/>
  <c r="I219" i="3"/>
  <c r="M215" i="3"/>
  <c r="O215" i="3" s="1"/>
  <c r="I215" i="3"/>
  <c r="O211" i="3"/>
  <c r="M211" i="3"/>
  <c r="I211" i="3"/>
  <c r="O207" i="3"/>
  <c r="M207" i="3"/>
  <c r="I207" i="3"/>
  <c r="M203" i="3"/>
  <c r="O203" i="3" s="1"/>
  <c r="I203" i="3"/>
  <c r="O199" i="3"/>
  <c r="M199" i="3"/>
  <c r="I199" i="3"/>
  <c r="O195" i="3"/>
  <c r="M195" i="3"/>
  <c r="I195" i="3"/>
  <c r="O191" i="3"/>
  <c r="M191" i="3"/>
  <c r="I191" i="3"/>
  <c r="M187" i="3"/>
  <c r="O187" i="3" s="1"/>
  <c r="I187" i="3"/>
  <c r="M183" i="3"/>
  <c r="O183" i="3" s="1"/>
  <c r="I183" i="3"/>
  <c r="O179" i="3"/>
  <c r="M179" i="3"/>
  <c r="I179" i="3"/>
  <c r="O175" i="3"/>
  <c r="M175" i="3"/>
  <c r="I175" i="3"/>
  <c r="M171" i="3"/>
  <c r="O171" i="3" s="1"/>
  <c r="I171" i="3"/>
  <c r="O167" i="3"/>
  <c r="M167" i="3"/>
  <c r="I167" i="3"/>
  <c r="O163" i="3"/>
  <c r="M163" i="3"/>
  <c r="I163" i="3"/>
  <c r="O159" i="3"/>
  <c r="M159" i="3"/>
  <c r="I159" i="3"/>
  <c r="M155" i="3"/>
  <c r="O155" i="3" s="1"/>
  <c r="I155" i="3"/>
  <c r="M151" i="3"/>
  <c r="O151" i="3" s="1"/>
  <c r="I151" i="3"/>
  <c r="O147" i="3"/>
  <c r="M147" i="3"/>
  <c r="I147" i="3"/>
  <c r="M143" i="3"/>
  <c r="O143" i="3" s="1"/>
  <c r="I143" i="3"/>
  <c r="M139" i="3"/>
  <c r="O139" i="3" s="1"/>
  <c r="I139" i="3"/>
  <c r="O135" i="3"/>
  <c r="M135" i="3"/>
  <c r="I135" i="3"/>
  <c r="O131" i="3"/>
  <c r="M131" i="3"/>
  <c r="I131" i="3"/>
  <c r="O127" i="3"/>
  <c r="M127" i="3"/>
  <c r="I127" i="3"/>
  <c r="M123" i="3"/>
  <c r="O123" i="3" s="1"/>
  <c r="I123" i="3"/>
  <c r="M119" i="3"/>
  <c r="O119" i="3" s="1"/>
  <c r="I119" i="3"/>
  <c r="O115" i="3"/>
  <c r="M115" i="3"/>
  <c r="I115" i="3"/>
  <c r="M111" i="3"/>
  <c r="O111" i="3" s="1"/>
  <c r="I111" i="3"/>
  <c r="M107" i="3"/>
  <c r="I107" i="3"/>
  <c r="L106" i="3"/>
  <c r="K106" i="3"/>
  <c r="J106" i="3"/>
  <c r="M102" i="3"/>
  <c r="O102" i="3" s="1"/>
  <c r="I102" i="3"/>
  <c r="O98" i="3"/>
  <c r="M98" i="3"/>
  <c r="I98" i="3"/>
  <c r="M94" i="3"/>
  <c r="O94" i="3" s="1"/>
  <c r="I94" i="3"/>
  <c r="M90" i="3"/>
  <c r="O90" i="3" s="1"/>
  <c r="I90" i="3"/>
  <c r="O86" i="3"/>
  <c r="M86" i="3"/>
  <c r="I86" i="3"/>
  <c r="O82" i="3"/>
  <c r="M82" i="3"/>
  <c r="I82" i="3"/>
  <c r="O78" i="3"/>
  <c r="M78" i="3"/>
  <c r="I78" i="3"/>
  <c r="M74" i="3"/>
  <c r="O74" i="3" s="1"/>
  <c r="I74" i="3"/>
  <c r="M70" i="3"/>
  <c r="O70" i="3" s="1"/>
  <c r="I70" i="3"/>
  <c r="O66" i="3"/>
  <c r="M66" i="3"/>
  <c r="I66" i="3"/>
  <c r="M62" i="3"/>
  <c r="O62" i="3" s="1"/>
  <c r="I62" i="3"/>
  <c r="M58" i="3"/>
  <c r="O58" i="3" s="1"/>
  <c r="I58" i="3"/>
  <c r="M54" i="3"/>
  <c r="O54" i="3" s="1"/>
  <c r="I54" i="3"/>
  <c r="O50" i="3"/>
  <c r="M50" i="3"/>
  <c r="I50" i="3"/>
  <c r="O46" i="3"/>
  <c r="M46" i="3"/>
  <c r="I46" i="3"/>
  <c r="M42" i="3"/>
  <c r="O42" i="3" s="1"/>
  <c r="I42" i="3"/>
  <c r="M38" i="3"/>
  <c r="O38" i="3" s="1"/>
  <c r="I38" i="3"/>
  <c r="O34" i="3"/>
  <c r="M34" i="3"/>
  <c r="I34" i="3"/>
  <c r="M30" i="3"/>
  <c r="O30" i="3" s="1"/>
  <c r="I30" i="3"/>
  <c r="M26" i="3"/>
  <c r="O26" i="3" s="1"/>
  <c r="I26" i="3"/>
  <c r="M22" i="3"/>
  <c r="O22" i="3" s="1"/>
  <c r="I22" i="3"/>
  <c r="O18" i="3"/>
  <c r="M18" i="3"/>
  <c r="I18" i="3"/>
  <c r="O14" i="3"/>
  <c r="M14" i="3"/>
  <c r="I14" i="3"/>
  <c r="M10" i="3"/>
  <c r="O10" i="3" s="1"/>
  <c r="I10" i="3"/>
  <c r="L9" i="3"/>
  <c r="L8" i="3" s="1"/>
  <c r="T7" i="3" s="1"/>
  <c r="F13" i="1" s="1"/>
  <c r="K9" i="3"/>
  <c r="K8" i="3" s="1"/>
  <c r="J9" i="3"/>
  <c r="J8" i="3"/>
  <c r="O408" i="2"/>
  <c r="M408" i="2"/>
  <c r="I408" i="2"/>
  <c r="M404" i="2"/>
  <c r="O404" i="2" s="1"/>
  <c r="I404" i="2"/>
  <c r="M400" i="2"/>
  <c r="O400" i="2" s="1"/>
  <c r="I400" i="2"/>
  <c r="O396" i="2"/>
  <c r="M396" i="2"/>
  <c r="I396" i="2"/>
  <c r="M392" i="2"/>
  <c r="O392" i="2" s="1"/>
  <c r="I392" i="2"/>
  <c r="M388" i="2"/>
  <c r="O388" i="2" s="1"/>
  <c r="I388" i="2"/>
  <c r="M384" i="2"/>
  <c r="O384" i="2" s="1"/>
  <c r="I384" i="2"/>
  <c r="O380" i="2"/>
  <c r="M380" i="2"/>
  <c r="I380" i="2"/>
  <c r="L379" i="2"/>
  <c r="K379" i="2"/>
  <c r="J379" i="2"/>
  <c r="M375" i="2"/>
  <c r="O375" i="2" s="1"/>
  <c r="I375" i="2"/>
  <c r="M371" i="2"/>
  <c r="O371" i="2" s="1"/>
  <c r="I371" i="2"/>
  <c r="M367" i="2"/>
  <c r="O367" i="2" s="1"/>
  <c r="I367" i="2"/>
  <c r="O363" i="2"/>
  <c r="M363" i="2"/>
  <c r="I363" i="2"/>
  <c r="O359" i="2"/>
  <c r="M359" i="2"/>
  <c r="I359" i="2"/>
  <c r="M355" i="2"/>
  <c r="O355" i="2" s="1"/>
  <c r="I355" i="2"/>
  <c r="M351" i="2"/>
  <c r="O351" i="2" s="1"/>
  <c r="I351" i="2"/>
  <c r="O347" i="2"/>
  <c r="M347" i="2"/>
  <c r="I347" i="2"/>
  <c r="M343" i="2"/>
  <c r="O343" i="2" s="1"/>
  <c r="I343" i="2"/>
  <c r="O339" i="2"/>
  <c r="M339" i="2"/>
  <c r="I339" i="2"/>
  <c r="M335" i="2"/>
  <c r="O335" i="2" s="1"/>
  <c r="I335" i="2"/>
  <c r="O331" i="2"/>
  <c r="M331" i="2"/>
  <c r="I331" i="2"/>
  <c r="O327" i="2"/>
  <c r="M327" i="2"/>
  <c r="I327" i="2"/>
  <c r="M323" i="2"/>
  <c r="O323" i="2" s="1"/>
  <c r="I323" i="2"/>
  <c r="M319" i="2"/>
  <c r="O319" i="2" s="1"/>
  <c r="I319" i="2"/>
  <c r="M315" i="2"/>
  <c r="O315" i="2" s="1"/>
  <c r="I315" i="2"/>
  <c r="M311" i="2"/>
  <c r="O311" i="2" s="1"/>
  <c r="I311" i="2"/>
  <c r="O307" i="2"/>
  <c r="M307" i="2"/>
  <c r="I307" i="2"/>
  <c r="O303" i="2"/>
  <c r="M303" i="2"/>
  <c r="I303" i="2"/>
  <c r="O299" i="2"/>
  <c r="M299" i="2"/>
  <c r="I299" i="2"/>
  <c r="O295" i="2"/>
  <c r="M295" i="2"/>
  <c r="I295" i="2"/>
  <c r="M291" i="2"/>
  <c r="O291" i="2" s="1"/>
  <c r="I291" i="2"/>
  <c r="M287" i="2"/>
  <c r="O287" i="2" s="1"/>
  <c r="I287" i="2"/>
  <c r="M283" i="2"/>
  <c r="O283" i="2" s="1"/>
  <c r="I283" i="2"/>
  <c r="M279" i="2"/>
  <c r="O279" i="2" s="1"/>
  <c r="I279" i="2"/>
  <c r="M275" i="2"/>
  <c r="O275" i="2" s="1"/>
  <c r="I275" i="2"/>
  <c r="O271" i="2"/>
  <c r="M271" i="2"/>
  <c r="I271" i="2"/>
  <c r="O267" i="2"/>
  <c r="M267" i="2"/>
  <c r="I267" i="2"/>
  <c r="O263" i="2"/>
  <c r="M263" i="2"/>
  <c r="I263" i="2"/>
  <c r="M259" i="2"/>
  <c r="O259" i="2" s="1"/>
  <c r="I259" i="2"/>
  <c r="M255" i="2"/>
  <c r="O255" i="2" s="1"/>
  <c r="I255" i="2"/>
  <c r="M251" i="2"/>
  <c r="O251" i="2" s="1"/>
  <c r="I251" i="2"/>
  <c r="M247" i="2"/>
  <c r="O247" i="2" s="1"/>
  <c r="I247" i="2"/>
  <c r="O243" i="2"/>
  <c r="M243" i="2"/>
  <c r="I243" i="2"/>
  <c r="O239" i="2"/>
  <c r="M239" i="2"/>
  <c r="I239" i="2"/>
  <c r="O235" i="2"/>
  <c r="M235" i="2"/>
  <c r="I235" i="2"/>
  <c r="O231" i="2"/>
  <c r="M231" i="2"/>
  <c r="I231" i="2"/>
  <c r="M227" i="2"/>
  <c r="O227" i="2" s="1"/>
  <c r="I227" i="2"/>
  <c r="M223" i="2"/>
  <c r="O223" i="2" s="1"/>
  <c r="I223" i="2"/>
  <c r="M219" i="2"/>
  <c r="O219" i="2" s="1"/>
  <c r="I219" i="2"/>
  <c r="M215" i="2"/>
  <c r="O215" i="2" s="1"/>
  <c r="I215" i="2"/>
  <c r="M211" i="2"/>
  <c r="O211" i="2" s="1"/>
  <c r="I211" i="2"/>
  <c r="M207" i="2"/>
  <c r="O207" i="2" s="1"/>
  <c r="I207" i="2"/>
  <c r="O203" i="2"/>
  <c r="M203" i="2"/>
  <c r="I203" i="2"/>
  <c r="O199" i="2"/>
  <c r="M199" i="2"/>
  <c r="I199" i="2"/>
  <c r="M195" i="2"/>
  <c r="O195" i="2" s="1"/>
  <c r="I195" i="2"/>
  <c r="M191" i="2"/>
  <c r="O191" i="2" s="1"/>
  <c r="I191" i="2"/>
  <c r="M187" i="2"/>
  <c r="O187" i="2" s="1"/>
  <c r="I187" i="2"/>
  <c r="M183" i="2"/>
  <c r="O183" i="2" s="1"/>
  <c r="I183" i="2"/>
  <c r="O179" i="2"/>
  <c r="M179" i="2"/>
  <c r="I179" i="2"/>
  <c r="M175" i="2"/>
  <c r="O175" i="2" s="1"/>
  <c r="I175" i="2"/>
  <c r="O171" i="2"/>
  <c r="M171" i="2"/>
  <c r="I171" i="2"/>
  <c r="O167" i="2"/>
  <c r="M167" i="2"/>
  <c r="I167" i="2"/>
  <c r="M163" i="2"/>
  <c r="O163" i="2" s="1"/>
  <c r="I163" i="2"/>
  <c r="M159" i="2"/>
  <c r="O159" i="2" s="1"/>
  <c r="I159" i="2"/>
  <c r="M155" i="2"/>
  <c r="O155" i="2" s="1"/>
  <c r="I155" i="2"/>
  <c r="M151" i="2"/>
  <c r="O151" i="2" s="1"/>
  <c r="I151" i="2"/>
  <c r="O147" i="2"/>
  <c r="M147" i="2"/>
  <c r="I147" i="2"/>
  <c r="M143" i="2"/>
  <c r="O143" i="2" s="1"/>
  <c r="I143" i="2"/>
  <c r="O139" i="2"/>
  <c r="M139" i="2"/>
  <c r="I139" i="2"/>
  <c r="O135" i="2"/>
  <c r="M135" i="2"/>
  <c r="I135" i="2"/>
  <c r="M131" i="2"/>
  <c r="O131" i="2" s="1"/>
  <c r="I131" i="2"/>
  <c r="M127" i="2"/>
  <c r="O127" i="2" s="1"/>
  <c r="I127" i="2"/>
  <c r="M123" i="2"/>
  <c r="O123" i="2" s="1"/>
  <c r="I123" i="2"/>
  <c r="M119" i="2"/>
  <c r="O119" i="2" s="1"/>
  <c r="I119" i="2"/>
  <c r="L118" i="2"/>
  <c r="K118" i="2"/>
  <c r="J118" i="2"/>
  <c r="M114" i="2"/>
  <c r="O114" i="2" s="1"/>
  <c r="I114" i="2"/>
  <c r="M110" i="2"/>
  <c r="O110" i="2" s="1"/>
  <c r="I110" i="2"/>
  <c r="M106" i="2"/>
  <c r="O106" i="2" s="1"/>
  <c r="I106" i="2"/>
  <c r="M102" i="2"/>
  <c r="O102" i="2" s="1"/>
  <c r="I102" i="2"/>
  <c r="M98" i="2"/>
  <c r="O98" i="2" s="1"/>
  <c r="I98" i="2"/>
  <c r="M94" i="2"/>
  <c r="O94" i="2" s="1"/>
  <c r="I94" i="2"/>
  <c r="O90" i="2"/>
  <c r="M90" i="2"/>
  <c r="I90" i="2"/>
  <c r="O86" i="2"/>
  <c r="M86" i="2"/>
  <c r="I86" i="2"/>
  <c r="M82" i="2"/>
  <c r="O82" i="2" s="1"/>
  <c r="I82" i="2"/>
  <c r="M78" i="2"/>
  <c r="O78" i="2" s="1"/>
  <c r="I78" i="2"/>
  <c r="M74" i="2"/>
  <c r="O74" i="2" s="1"/>
  <c r="I74" i="2"/>
  <c r="M70" i="2"/>
  <c r="O70" i="2" s="1"/>
  <c r="I70" i="2"/>
  <c r="M66" i="2"/>
  <c r="O66" i="2" s="1"/>
  <c r="I66" i="2"/>
  <c r="M62" i="2"/>
  <c r="O62" i="2" s="1"/>
  <c r="I62" i="2"/>
  <c r="O58" i="2"/>
  <c r="M58" i="2"/>
  <c r="I58" i="2"/>
  <c r="O54" i="2"/>
  <c r="M54" i="2"/>
  <c r="I54" i="2"/>
  <c r="M50" i="2"/>
  <c r="O50" i="2" s="1"/>
  <c r="I50" i="2"/>
  <c r="M46" i="2"/>
  <c r="O46" i="2" s="1"/>
  <c r="I46" i="2"/>
  <c r="M42" i="2"/>
  <c r="O42" i="2" s="1"/>
  <c r="I42" i="2"/>
  <c r="M38" i="2"/>
  <c r="O38" i="2" s="1"/>
  <c r="I38" i="2"/>
  <c r="O34" i="2"/>
  <c r="M34" i="2"/>
  <c r="I34" i="2"/>
  <c r="M30" i="2"/>
  <c r="O30" i="2" s="1"/>
  <c r="I30" i="2"/>
  <c r="O26" i="2"/>
  <c r="M26" i="2"/>
  <c r="I26" i="2"/>
  <c r="O22" i="2"/>
  <c r="M22" i="2"/>
  <c r="I22" i="2"/>
  <c r="M18" i="2"/>
  <c r="O18" i="2" s="1"/>
  <c r="I18" i="2"/>
  <c r="M14" i="2"/>
  <c r="I14" i="2"/>
  <c r="M10" i="2"/>
  <c r="O10" i="2" s="1"/>
  <c r="I10" i="2"/>
  <c r="L9" i="2"/>
  <c r="L8" i="2" s="1"/>
  <c r="T7" i="2" s="1"/>
  <c r="F11" i="1" s="1"/>
  <c r="F10" i="1" s="1"/>
  <c r="K9" i="2"/>
  <c r="K8" i="2" s="1"/>
  <c r="J9" i="2"/>
  <c r="J8" i="2" s="1"/>
  <c r="F82" i="1"/>
  <c r="E82" i="1"/>
  <c r="D82" i="1"/>
  <c r="C82" i="1"/>
  <c r="F81" i="1"/>
  <c r="F80" i="1"/>
  <c r="F79" i="1"/>
  <c r="F78" i="1"/>
  <c r="F77" i="1"/>
  <c r="F76" i="1"/>
  <c r="F75" i="1"/>
  <c r="F74" i="1"/>
  <c r="F73" i="1"/>
  <c r="F72" i="1"/>
  <c r="F69" i="1"/>
  <c r="F68" i="1"/>
  <c r="F67" i="1" s="1"/>
  <c r="F66" i="1"/>
  <c r="F65" i="1"/>
  <c r="F64" i="1"/>
  <c r="F63" i="1"/>
  <c r="F62" i="1"/>
  <c r="F59" i="1"/>
  <c r="F58" i="1"/>
  <c r="F55" i="1"/>
  <c r="F54" i="1"/>
  <c r="F53" i="1"/>
  <c r="F52" i="1"/>
  <c r="F51" i="1"/>
  <c r="F49" i="1"/>
  <c r="F48" i="1"/>
  <c r="F47" i="1"/>
  <c r="F46" i="1"/>
  <c r="F45" i="1"/>
  <c r="F44" i="1"/>
  <c r="F43" i="1"/>
  <c r="F41" i="1"/>
  <c r="C41" i="1"/>
  <c r="F40" i="1"/>
  <c r="F39" i="1"/>
  <c r="F38" i="1"/>
  <c r="D38" i="1"/>
  <c r="E38" i="1" s="1"/>
  <c r="C38" i="1"/>
  <c r="F37" i="1"/>
  <c r="F36" i="1"/>
  <c r="F34" i="1"/>
  <c r="F32" i="1"/>
  <c r="F25" i="1"/>
  <c r="F24" i="1"/>
  <c r="F23" i="1" s="1"/>
  <c r="F20" i="1"/>
  <c r="E18" i="1"/>
  <c r="E17" i="1" s="1"/>
  <c r="D18" i="1"/>
  <c r="C18" i="1"/>
  <c r="C17" i="1"/>
  <c r="D17" i="1" s="1"/>
  <c r="F15" i="1"/>
  <c r="B38" i="56" l="1"/>
  <c r="O316" i="3"/>
  <c r="M315" i="3"/>
  <c r="M9" i="2"/>
  <c r="O14" i="2"/>
  <c r="F19" i="1"/>
  <c r="M118" i="2"/>
  <c r="M379" i="2"/>
  <c r="M106" i="3"/>
  <c r="O107" i="3"/>
  <c r="M9" i="3"/>
  <c r="M114" i="4"/>
  <c r="M8" i="4" s="1"/>
  <c r="C14" i="1" s="1"/>
  <c r="M9" i="5"/>
  <c r="M8" i="5" s="1"/>
  <c r="C15" i="1" s="1"/>
  <c r="M80" i="10"/>
  <c r="O81" i="10"/>
  <c r="M56" i="11"/>
  <c r="M9" i="13"/>
  <c r="J8" i="15"/>
  <c r="K8" i="15"/>
  <c r="L8" i="16"/>
  <c r="T7" i="16" s="1"/>
  <c r="F31" i="1" s="1"/>
  <c r="F30" i="1" s="1"/>
  <c r="M309" i="16"/>
  <c r="O74" i="20"/>
  <c r="M61" i="20"/>
  <c r="O151" i="26"/>
  <c r="M142" i="26"/>
  <c r="M18" i="8"/>
  <c r="O19" i="8"/>
  <c r="M3" i="7"/>
  <c r="M35" i="11"/>
  <c r="M9" i="14"/>
  <c r="O10" i="14"/>
  <c r="M52" i="17"/>
  <c r="O57" i="17"/>
  <c r="O81" i="26"/>
  <c r="M76" i="26"/>
  <c r="M182" i="30"/>
  <c r="O187" i="30"/>
  <c r="M14" i="17"/>
  <c r="M44" i="8"/>
  <c r="M99" i="17"/>
  <c r="O116" i="17"/>
  <c r="L8" i="18"/>
  <c r="T7" i="18" s="1"/>
  <c r="F33" i="1" s="1"/>
  <c r="K8" i="19"/>
  <c r="O425" i="21"/>
  <c r="M416" i="21"/>
  <c r="O10" i="4"/>
  <c r="M47" i="10"/>
  <c r="D41" i="1"/>
  <c r="E41" i="1" s="1"/>
  <c r="L8" i="6"/>
  <c r="T7" i="6" s="1"/>
  <c r="F16" i="1" s="1"/>
  <c r="F12" i="1" s="1"/>
  <c r="M23" i="8"/>
  <c r="L8" i="9"/>
  <c r="T7" i="9" s="1"/>
  <c r="F21" i="1" s="1"/>
  <c r="J8" i="11"/>
  <c r="M9" i="12"/>
  <c r="O14" i="12"/>
  <c r="O68" i="14"/>
  <c r="M47" i="14"/>
  <c r="M68" i="15"/>
  <c r="M8" i="15" s="1"/>
  <c r="M77" i="15"/>
  <c r="M73" i="17"/>
  <c r="M19" i="18"/>
  <c r="M9" i="6"/>
  <c r="M102" i="6"/>
  <c r="M9" i="9"/>
  <c r="M8" i="9" s="1"/>
  <c r="C21" i="1" s="1"/>
  <c r="O22" i="10"/>
  <c r="M9" i="10"/>
  <c r="M8" i="10" s="1"/>
  <c r="C22" i="1" s="1"/>
  <c r="M34" i="10"/>
  <c r="M31" i="12"/>
  <c r="J8" i="14"/>
  <c r="M23" i="15"/>
  <c r="O24" i="15"/>
  <c r="M28" i="15"/>
  <c r="O33" i="15"/>
  <c r="M110" i="15"/>
  <c r="O111" i="15"/>
  <c r="M75" i="16"/>
  <c r="M8" i="16" s="1"/>
  <c r="C31" i="1" s="1"/>
  <c r="M168" i="16"/>
  <c r="O173" i="16"/>
  <c r="M9" i="18"/>
  <c r="O10" i="18"/>
  <c r="M65" i="18"/>
  <c r="O10" i="11"/>
  <c r="M9" i="11"/>
  <c r="M8" i="11" s="1"/>
  <c r="C24" i="1" s="1"/>
  <c r="J8" i="5"/>
  <c r="K8" i="12"/>
  <c r="J8" i="13"/>
  <c r="M59" i="15"/>
  <c r="O60" i="15"/>
  <c r="J8" i="16"/>
  <c r="O288" i="16"/>
  <c r="M267" i="16"/>
  <c r="M31" i="17"/>
  <c r="M134" i="17"/>
  <c r="O135" i="17"/>
  <c r="J8" i="18"/>
  <c r="M164" i="18"/>
  <c r="O165" i="18"/>
  <c r="M169" i="18"/>
  <c r="M252" i="19"/>
  <c r="O253" i="19"/>
  <c r="M9" i="21"/>
  <c r="O38" i="21"/>
  <c r="M77" i="14"/>
  <c r="O78" i="14"/>
  <c r="M82" i="14"/>
  <c r="O87" i="14"/>
  <c r="O72" i="32"/>
  <c r="M35" i="32"/>
  <c r="O53" i="20"/>
  <c r="M52" i="20"/>
  <c r="O212" i="21"/>
  <c r="M211" i="21"/>
  <c r="O81" i="28"/>
  <c r="M80" i="28"/>
  <c r="M8" i="28" s="1"/>
  <c r="C45" i="1" s="1"/>
  <c r="K8" i="29"/>
  <c r="M76" i="30"/>
  <c r="O77" i="30"/>
  <c r="K8" i="27"/>
  <c r="C44" i="1" s="1"/>
  <c r="M93" i="32"/>
  <c r="O94" i="32"/>
  <c r="M66" i="13"/>
  <c r="M85" i="13"/>
  <c r="M102" i="13"/>
  <c r="M193" i="16"/>
  <c r="M374" i="16"/>
  <c r="M9" i="17"/>
  <c r="M56" i="18"/>
  <c r="O70" i="18"/>
  <c r="M124" i="18"/>
  <c r="O174" i="18"/>
  <c r="O191" i="18"/>
  <c r="M14" i="19"/>
  <c r="M182" i="19"/>
  <c r="O183" i="19"/>
  <c r="M166" i="21"/>
  <c r="O167" i="21"/>
  <c r="M70" i="23"/>
  <c r="M9" i="24"/>
  <c r="M47" i="26"/>
  <c r="M8" i="26" s="1"/>
  <c r="M85" i="29"/>
  <c r="M8" i="29" s="1"/>
  <c r="O90" i="30"/>
  <c r="M89" i="30"/>
  <c r="M9" i="34"/>
  <c r="M8" i="34" s="1"/>
  <c r="O14" i="34"/>
  <c r="O201" i="19"/>
  <c r="M230" i="19"/>
  <c r="J8" i="20"/>
  <c r="O39" i="20"/>
  <c r="M78" i="20"/>
  <c r="K8" i="24"/>
  <c r="O67" i="24"/>
  <c r="M46" i="24"/>
  <c r="K8" i="30"/>
  <c r="M9" i="33"/>
  <c r="O14" i="33"/>
  <c r="O62" i="23"/>
  <c r="M61" i="23"/>
  <c r="M8" i="23" s="1"/>
  <c r="C39" i="1" s="1"/>
  <c r="O100" i="28"/>
  <c r="M99" i="28"/>
  <c r="O213" i="28"/>
  <c r="M212" i="28"/>
  <c r="M47" i="30"/>
  <c r="O48" i="30"/>
  <c r="M62" i="33"/>
  <c r="O67" i="33"/>
  <c r="O31" i="36"/>
  <c r="M30" i="36"/>
  <c r="M8" i="36" s="1"/>
  <c r="C53" i="1" s="1"/>
  <c r="M213" i="19"/>
  <c r="K8" i="26"/>
  <c r="K8" i="32"/>
  <c r="O10" i="35"/>
  <c r="M9" i="35"/>
  <c r="M8" i="35" s="1"/>
  <c r="C52" i="1" s="1"/>
  <c r="O14" i="20"/>
  <c r="M30" i="30"/>
  <c r="M9" i="31"/>
  <c r="M8" i="31" s="1"/>
  <c r="K8" i="33"/>
  <c r="L8" i="33"/>
  <c r="T7" i="33" s="1"/>
  <c r="F50" i="1" s="1"/>
  <c r="F42" i="1" s="1"/>
  <c r="O31" i="34"/>
  <c r="O87" i="36"/>
  <c r="K8" i="38"/>
  <c r="M206" i="39"/>
  <c r="O207" i="39"/>
  <c r="M35" i="33"/>
  <c r="M34" i="37"/>
  <c r="O39" i="37"/>
  <c r="M9" i="40"/>
  <c r="O14" i="40"/>
  <c r="O150" i="42"/>
  <c r="M149" i="42"/>
  <c r="M43" i="31"/>
  <c r="J8" i="32"/>
  <c r="M118" i="32"/>
  <c r="K8" i="34"/>
  <c r="M123" i="34"/>
  <c r="M43" i="36"/>
  <c r="M83" i="37"/>
  <c r="M8" i="37" s="1"/>
  <c r="C54" i="1" s="1"/>
  <c r="O88" i="37"/>
  <c r="M92" i="39"/>
  <c r="M8" i="39" s="1"/>
  <c r="C57" i="1" s="1"/>
  <c r="O136" i="42"/>
  <c r="M103" i="42"/>
  <c r="O18" i="45"/>
  <c r="M9" i="45"/>
  <c r="M8" i="45" s="1"/>
  <c r="C65" i="1" s="1"/>
  <c r="O83" i="31"/>
  <c r="M82" i="31"/>
  <c r="O136" i="36"/>
  <c r="M34" i="38"/>
  <c r="K8" i="31"/>
  <c r="C48" i="1" s="1"/>
  <c r="O132" i="31"/>
  <c r="M131" i="31"/>
  <c r="O27" i="32"/>
  <c r="M26" i="32"/>
  <c r="O160" i="32"/>
  <c r="O31" i="33"/>
  <c r="M47" i="34"/>
  <c r="J8" i="36"/>
  <c r="M8" i="38"/>
  <c r="O83" i="34"/>
  <c r="M82" i="34"/>
  <c r="O146" i="40"/>
  <c r="M117" i="40"/>
  <c r="M86" i="42"/>
  <c r="O91" i="42"/>
  <c r="O524" i="47"/>
  <c r="M507" i="47"/>
  <c r="O10" i="32"/>
  <c r="M9" i="32"/>
  <c r="L8" i="39"/>
  <c r="T7" i="39" s="1"/>
  <c r="F57" i="1" s="1"/>
  <c r="F56" i="1" s="1"/>
  <c r="M260" i="40"/>
  <c r="O261" i="40"/>
  <c r="M108" i="40"/>
  <c r="M9" i="41"/>
  <c r="M8" i="41" s="1"/>
  <c r="C59" i="1" s="1"/>
  <c r="M9" i="42"/>
  <c r="O82" i="42"/>
  <c r="M81" i="42"/>
  <c r="O30" i="43"/>
  <c r="M29" i="43"/>
  <c r="K8" i="46"/>
  <c r="M289" i="48"/>
  <c r="M390" i="48"/>
  <c r="O10" i="49"/>
  <c r="M9" i="49"/>
  <c r="M297" i="49"/>
  <c r="O14" i="55"/>
  <c r="M271" i="39"/>
  <c r="M178" i="40"/>
  <c r="M195" i="40"/>
  <c r="O10" i="44"/>
  <c r="M9" i="44"/>
  <c r="M8" i="44" s="1"/>
  <c r="C64" i="1" s="1"/>
  <c r="M9" i="46"/>
  <c r="O10" i="47"/>
  <c r="M9" i="47"/>
  <c r="M46" i="47"/>
  <c r="J8" i="48"/>
  <c r="M51" i="49"/>
  <c r="M95" i="46"/>
  <c r="M459" i="49"/>
  <c r="M30" i="52"/>
  <c r="O29" i="49"/>
  <c r="M28" i="49"/>
  <c r="M59" i="50"/>
  <c r="M9" i="53"/>
  <c r="M8" i="53" s="1"/>
  <c r="C79" i="1" s="1"/>
  <c r="M8" i="43"/>
  <c r="C63" i="1" s="1"/>
  <c r="M386" i="47"/>
  <c r="M9" i="48"/>
  <c r="O88" i="48"/>
  <c r="M87" i="48"/>
  <c r="O265" i="48"/>
  <c r="M264" i="48"/>
  <c r="J8" i="50"/>
  <c r="M9" i="54"/>
  <c r="M8" i="54" s="1"/>
  <c r="C81" i="1" s="1"/>
  <c r="L8" i="42"/>
  <c r="T7" i="42" s="1"/>
  <c r="F61" i="1" s="1"/>
  <c r="F60" i="1" s="1"/>
  <c r="M66" i="46"/>
  <c r="M83" i="47"/>
  <c r="M345" i="47"/>
  <c r="L8" i="49"/>
  <c r="T7" i="49" s="1"/>
  <c r="F71" i="1" s="1"/>
  <c r="F70" i="1" s="1"/>
  <c r="M18" i="49"/>
  <c r="O42" i="49"/>
  <c r="M41" i="49"/>
  <c r="M9" i="51"/>
  <c r="M8" i="51" s="1"/>
  <c r="C75" i="1" s="1"/>
  <c r="M9" i="52"/>
  <c r="M8" i="52" s="1"/>
  <c r="C77" i="1" s="1"/>
  <c r="M9" i="50"/>
  <c r="M26" i="50"/>
  <c r="O15" i="43"/>
  <c r="O57" i="46"/>
  <c r="O125" i="46"/>
  <c r="O387" i="47"/>
  <c r="O47" i="48"/>
  <c r="O290" i="48"/>
  <c r="O52" i="49"/>
  <c r="O455" i="49"/>
  <c r="B42" i="56" l="1"/>
  <c r="D45" i="1"/>
  <c r="E45" i="1"/>
  <c r="D21" i="1"/>
  <c r="E21" i="1"/>
  <c r="D53" i="1"/>
  <c r="E53" i="1" s="1"/>
  <c r="E57" i="1"/>
  <c r="D57" i="1"/>
  <c r="D39" i="1"/>
  <c r="E39" i="1"/>
  <c r="D14" i="1"/>
  <c r="E14" i="1" s="1"/>
  <c r="D31" i="1"/>
  <c r="E31" i="1"/>
  <c r="D54" i="1"/>
  <c r="E54" i="1" s="1"/>
  <c r="C74" i="1"/>
  <c r="D75" i="1"/>
  <c r="E75" i="1" s="1"/>
  <c r="E74" i="1" s="1"/>
  <c r="D59" i="1"/>
  <c r="E59" i="1"/>
  <c r="C50" i="1"/>
  <c r="M8" i="33"/>
  <c r="M8" i="24"/>
  <c r="C46" i="1"/>
  <c r="M8" i="12"/>
  <c r="D15" i="1"/>
  <c r="E15" i="1"/>
  <c r="C78" i="1"/>
  <c r="E79" i="1"/>
  <c r="E78" i="1" s="1"/>
  <c r="D79" i="1"/>
  <c r="M8" i="30"/>
  <c r="C29" i="1"/>
  <c r="M8" i="3"/>
  <c r="C13" i="1" s="1"/>
  <c r="D63" i="1"/>
  <c r="E63" i="1" s="1"/>
  <c r="D22" i="1"/>
  <c r="E22" i="1" s="1"/>
  <c r="M8" i="8"/>
  <c r="C20" i="1" s="1"/>
  <c r="C80" i="1"/>
  <c r="D81" i="1"/>
  <c r="E81" i="1" s="1"/>
  <c r="E80" i="1" s="1"/>
  <c r="D48" i="1"/>
  <c r="E48" i="1" s="1"/>
  <c r="C47" i="1"/>
  <c r="E24" i="1"/>
  <c r="D24" i="1"/>
  <c r="M8" i="13"/>
  <c r="C27" i="1" s="1"/>
  <c r="M8" i="47"/>
  <c r="C68" i="1" s="1"/>
  <c r="E52" i="1"/>
  <c r="D52" i="1"/>
  <c r="C40" i="1"/>
  <c r="M8" i="32"/>
  <c r="M8" i="17"/>
  <c r="C32" i="1" s="1"/>
  <c r="C30" i="1" s="1"/>
  <c r="D44" i="1"/>
  <c r="E44" i="1"/>
  <c r="M8" i="20"/>
  <c r="C35" i="1" s="1"/>
  <c r="C55" i="1"/>
  <c r="M8" i="50"/>
  <c r="C73" i="1" s="1"/>
  <c r="M8" i="46"/>
  <c r="C66" i="1" s="1"/>
  <c r="M8" i="49"/>
  <c r="C71" i="1" s="1"/>
  <c r="E65" i="1"/>
  <c r="D65" i="1"/>
  <c r="M8" i="40"/>
  <c r="C58" i="1" s="1"/>
  <c r="C56" i="1" s="1"/>
  <c r="C49" i="1"/>
  <c r="M8" i="18"/>
  <c r="C33" i="1" s="1"/>
  <c r="M8" i="2"/>
  <c r="C11" i="1" s="1"/>
  <c r="C76" i="1"/>
  <c r="D77" i="1"/>
  <c r="E77" i="1" s="1"/>
  <c r="E76" i="1" s="1"/>
  <c r="M8" i="48"/>
  <c r="C69" i="1" s="1"/>
  <c r="D64" i="1"/>
  <c r="E64" i="1" s="1"/>
  <c r="M8" i="42"/>
  <c r="C61" i="1" s="1"/>
  <c r="C51" i="1"/>
  <c r="C43" i="1"/>
  <c r="M8" i="19"/>
  <c r="C34" i="1" s="1"/>
  <c r="M8" i="21"/>
  <c r="C37" i="1" s="1"/>
  <c r="C25" i="1"/>
  <c r="M8" i="6"/>
  <c r="C16" i="1" s="1"/>
  <c r="M8" i="14"/>
  <c r="C28" i="1" s="1"/>
  <c r="B46" i="56" l="1"/>
  <c r="M3" i="41"/>
  <c r="M3" i="40"/>
  <c r="M3" i="39"/>
  <c r="D56" i="1"/>
  <c r="D66" i="1"/>
  <c r="E66" i="1" s="1"/>
  <c r="E62" i="1" s="1"/>
  <c r="C62" i="1"/>
  <c r="D34" i="1"/>
  <c r="E34" i="1"/>
  <c r="M3" i="20"/>
  <c r="M3" i="18"/>
  <c r="M3" i="19"/>
  <c r="M3" i="16"/>
  <c r="M3" i="17"/>
  <c r="D30" i="1"/>
  <c r="D55" i="1"/>
  <c r="E55" i="1"/>
  <c r="D50" i="1"/>
  <c r="E50" i="1" s="1"/>
  <c r="E56" i="1"/>
  <c r="E35" i="1"/>
  <c r="D35" i="1"/>
  <c r="C67" i="1"/>
  <c r="D68" i="1"/>
  <c r="E68" i="1" s="1"/>
  <c r="E67" i="1" s="1"/>
  <c r="M3" i="53"/>
  <c r="D78" i="1"/>
  <c r="C26" i="1"/>
  <c r="E27" i="1"/>
  <c r="D27" i="1"/>
  <c r="C12" i="1"/>
  <c r="D13" i="1"/>
  <c r="E13" i="1" s="1"/>
  <c r="E12" i="1" s="1"/>
  <c r="E58" i="1"/>
  <c r="D58" i="1"/>
  <c r="D25" i="1"/>
  <c r="E25" i="1"/>
  <c r="E23" i="1" s="1"/>
  <c r="D69" i="1"/>
  <c r="E69" i="1" s="1"/>
  <c r="M3" i="55"/>
  <c r="M3" i="54"/>
  <c r="D80" i="1"/>
  <c r="D29" i="1"/>
  <c r="E29" i="1" s="1"/>
  <c r="C60" i="1"/>
  <c r="E61" i="1"/>
  <c r="E60" i="1" s="1"/>
  <c r="D61" i="1"/>
  <c r="D32" i="1"/>
  <c r="E32" i="1" s="1"/>
  <c r="E30" i="1" s="1"/>
  <c r="C19" i="1"/>
  <c r="D20" i="1"/>
  <c r="E20" i="1"/>
  <c r="E19" i="1" s="1"/>
  <c r="C36" i="1"/>
  <c r="D37" i="1"/>
  <c r="E37" i="1" s="1"/>
  <c r="E36" i="1" s="1"/>
  <c r="C70" i="1"/>
  <c r="E71" i="1"/>
  <c r="E70" i="1" s="1"/>
  <c r="D71" i="1"/>
  <c r="C23" i="1"/>
  <c r="D46" i="1"/>
  <c r="E46" i="1" s="1"/>
  <c r="M3" i="51"/>
  <c r="D74" i="1"/>
  <c r="D33" i="1"/>
  <c r="E33" i="1"/>
  <c r="D16" i="1"/>
  <c r="E16" i="1" s="1"/>
  <c r="M3" i="52"/>
  <c r="D76" i="1"/>
  <c r="D40" i="1"/>
  <c r="E40" i="1"/>
  <c r="D47" i="1"/>
  <c r="E47" i="1" s="1"/>
  <c r="D28" i="1"/>
  <c r="E28" i="1" s="1"/>
  <c r="D49" i="1"/>
  <c r="E49" i="1" s="1"/>
  <c r="C42" i="1"/>
  <c r="D43" i="1"/>
  <c r="E43" i="1" s="1"/>
  <c r="E51" i="1"/>
  <c r="D51" i="1"/>
  <c r="C10" i="1"/>
  <c r="D11" i="1"/>
  <c r="E11" i="1" s="1"/>
  <c r="E10" i="1" s="1"/>
  <c r="C72" i="1"/>
  <c r="D73" i="1"/>
  <c r="E73" i="1"/>
  <c r="E72" i="1" s="1"/>
  <c r="B50" i="56" l="1"/>
  <c r="E42" i="1"/>
  <c r="M3" i="25"/>
  <c r="M3" i="23"/>
  <c r="M3" i="24"/>
  <c r="M3" i="22"/>
  <c r="M3" i="21"/>
  <c r="D36" i="1"/>
  <c r="M3" i="43"/>
  <c r="M3" i="45"/>
  <c r="M3" i="46"/>
  <c r="M3" i="44"/>
  <c r="D62" i="1"/>
  <c r="M3" i="14"/>
  <c r="M3" i="15"/>
  <c r="M3" i="13"/>
  <c r="D26" i="1"/>
  <c r="M3" i="10"/>
  <c r="M3" i="8"/>
  <c r="M3" i="9"/>
  <c r="D19" i="1"/>
  <c r="E26" i="1"/>
  <c r="C7" i="1" s="1"/>
  <c r="M3" i="12"/>
  <c r="D23" i="1"/>
  <c r="M3" i="11"/>
  <c r="M3" i="49"/>
  <c r="D70" i="1"/>
  <c r="M3" i="42"/>
  <c r="D60" i="1"/>
  <c r="C6" i="1"/>
  <c r="M3" i="2"/>
  <c r="D10" i="1"/>
  <c r="M3" i="50"/>
  <c r="D72" i="1"/>
  <c r="M3" i="35"/>
  <c r="M3" i="37"/>
  <c r="M3" i="36"/>
  <c r="M3" i="34"/>
  <c r="M3" i="33"/>
  <c r="M3" i="31"/>
  <c r="M3" i="38"/>
  <c r="M3" i="30"/>
  <c r="M3" i="28"/>
  <c r="M3" i="26"/>
  <c r="M3" i="27"/>
  <c r="M3" i="29"/>
  <c r="M3" i="32"/>
  <c r="D42" i="1"/>
  <c r="M3" i="5"/>
  <c r="M3" i="6"/>
  <c r="M3" i="4"/>
  <c r="D12" i="1"/>
  <c r="M3" i="3"/>
  <c r="M3" i="48"/>
  <c r="M3" i="47"/>
  <c r="D67" i="1"/>
  <c r="B54" i="56" l="1"/>
  <c r="B58" i="56" l="1"/>
  <c r="B62" i="56" l="1"/>
  <c r="B66" i="56" s="1"/>
  <c r="B70" i="56" s="1"/>
  <c r="B74" i="56" s="1"/>
  <c r="B78" i="56" s="1"/>
  <c r="B82" i="56" s="1"/>
  <c r="B86" i="56" s="1"/>
  <c r="B90" i="56" s="1"/>
  <c r="B94" i="56" s="1"/>
  <c r="B98" i="56" s="1"/>
  <c r="B102" i="56" s="1"/>
  <c r="B106" i="56" s="1"/>
  <c r="B110" i="56" s="1"/>
  <c r="B114" i="56" s="1"/>
  <c r="B118" i="56" s="1"/>
  <c r="B124" i="56" s="1"/>
  <c r="B128" i="56" s="1"/>
  <c r="B132" i="56" s="1"/>
  <c r="B136" i="56" s="1"/>
  <c r="B140" i="56" s="1"/>
  <c r="B144" i="56" s="1"/>
  <c r="B148" i="56" s="1"/>
  <c r="B152" i="56" s="1"/>
  <c r="B156" i="56" s="1"/>
  <c r="B160" i="56" s="1"/>
  <c r="B164" i="56" s="1"/>
  <c r="B168" i="56" s="1"/>
  <c r="B172" i="56" s="1"/>
  <c r="B176" i="56" s="1"/>
  <c r="B180" i="56" s="1"/>
  <c r="B184" i="56" s="1"/>
  <c r="B188" i="56" s="1"/>
  <c r="B192" i="56" s="1"/>
  <c r="B196" i="56" s="1"/>
  <c r="B200" i="56" s="1"/>
  <c r="B204" i="56" s="1"/>
  <c r="B208" i="56" s="1"/>
  <c r="B212" i="56" s="1"/>
  <c r="B216" i="56" s="1"/>
  <c r="B220" i="56" s="1"/>
  <c r="B224" i="56" s="1"/>
  <c r="B228" i="56" s="1"/>
  <c r="B232" i="56" s="1"/>
  <c r="B236" i="56" s="1"/>
  <c r="B240" i="56" s="1"/>
  <c r="B244" i="56" s="1"/>
  <c r="B248" i="56" s="1"/>
  <c r="B252" i="56" s="1"/>
  <c r="B256" i="56" s="1"/>
  <c r="B260" i="56" s="1"/>
  <c r="B264" i="56" s="1"/>
  <c r="B268" i="56" s="1"/>
  <c r="B272" i="56" s="1"/>
  <c r="B276" i="56" s="1"/>
  <c r="B280" i="56" s="1"/>
  <c r="B284" i="56" s="1"/>
  <c r="B288" i="56" s="1"/>
  <c r="B292" i="56" s="1"/>
  <c r="B296" i="56" s="1"/>
  <c r="B300" i="56" s="1"/>
  <c r="B304" i="56" s="1"/>
  <c r="B308" i="56" s="1"/>
  <c r="B312" i="56" s="1"/>
  <c r="B316" i="56" s="1"/>
  <c r="B320" i="56" s="1"/>
  <c r="B324" i="56" s="1"/>
  <c r="B328" i="56" s="1"/>
  <c r="B332" i="56" s="1"/>
  <c r="B336" i="56" s="1"/>
  <c r="B340" i="56" s="1"/>
  <c r="B344" i="56" s="1"/>
  <c r="B348" i="56" s="1"/>
  <c r="B352" i="56" s="1"/>
  <c r="B356" i="56" s="1"/>
  <c r="B360" i="56" s="1"/>
  <c r="B364" i="56" s="1"/>
  <c r="B368" i="56" s="1"/>
  <c r="B372" i="56" s="1"/>
  <c r="B376" i="56" s="1"/>
  <c r="B380" i="56" s="1"/>
  <c r="B386" i="56" s="1"/>
  <c r="B390" i="56" s="1"/>
  <c r="B394" i="56" s="1"/>
  <c r="B398" i="56" s="1"/>
  <c r="B402" i="56" s="1"/>
  <c r="B406" i="56" s="1"/>
  <c r="B410" i="56" s="1"/>
  <c r="B414" i="56" s="1"/>
  <c r="K2" i="56" s="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2.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3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3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4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4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4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5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5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63"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6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71"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75"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79"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comments3.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4.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5.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6.xml><?xml version="1.0" encoding="utf-8"?>
<comments xmlns="http://schemas.openxmlformats.org/spreadsheetml/2006/main">
  <authors>
    <author>Salavová Mariana, Ing.</author>
    <author>Ing. Mariana Salavová</author>
  </authors>
  <commentList>
    <comment ref="I3" authorId="0" shape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5"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7"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5"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3" authorId="0" shape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<sst xmlns="http://schemas.openxmlformats.org/spreadsheetml/2006/main" count="35214" uniqueCount="4790">
  <si>
    <t>Aspe</t>
  </si>
  <si>
    <t>Rekapitulace ceny</t>
  </si>
  <si>
    <t>S631500293</t>
  </si>
  <si>
    <t>Optimalizace trati Praha Smíchov (mimo) - Černošice (mimo), varianta nadjezd</t>
  </si>
  <si>
    <t>ZŘ</t>
  </si>
  <si>
    <t>20221214-FIN</t>
  </si>
  <si>
    <t>Celková cena bez DPH:</t>
  </si>
  <si>
    <t>Celková cena s DPH:</t>
  </si>
  <si>
    <t>Objekt</t>
  </si>
  <si>
    <t>Popis</t>
  </si>
  <si>
    <t>Cena bez DPH</t>
  </si>
  <si>
    <t>DPH</t>
  </si>
  <si>
    <t>Cena s DPH</t>
  </si>
  <si>
    <t>Počet neoceněných položek</t>
  </si>
  <si>
    <t>D.1.1</t>
  </si>
  <si>
    <t>Železniční zabezpečovací zařízení</t>
  </si>
  <si>
    <t xml:space="preserve">  PS 61-21-01</t>
  </si>
  <si>
    <t>Praha Velká Chuchle, silniční nadjezd,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</si>
  <si>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</si>
  <si>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</si>
  <si>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</si>
  <si>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</si>
  <si>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</si>
  <si>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</si>
  <si>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</si>
  <si>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</si>
  <si>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</si>
  <si>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</si>
  <si>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</si>
  <si>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</si>
  <si>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</si>
  <si>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</si>
  <si>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</si>
  <si>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</si>
  <si>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</si>
  <si>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</si>
  <si>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</si>
  <si>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</si>
  <si>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</si>
  <si>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</si>
  <si>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</si>
  <si>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</si>
  <si>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</si>
  <si>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</si>
  <si>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</si>
  <si>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61-21-01</t>
  </si>
  <si>
    <t>SD</t>
  </si>
  <si>
    <t>1</t>
  </si>
  <si>
    <t>Část A, odb. Závodiště - definitivní SZZ</t>
  </si>
  <si>
    <t>P</t>
  </si>
  <si>
    <t>13273</t>
  </si>
  <si>
    <t/>
  </si>
  <si>
    <t>HLOUBENÍ RÝH ŠÍŘ DO 2M PAŽ I NEPAŽ TŘ. I</t>
  </si>
  <si>
    <t>M3</t>
  </si>
  <si>
    <t>2022_OTSKP</t>
  </si>
  <si>
    <t>PP</t>
  </si>
  <si>
    <t>VV</t>
  </si>
  <si>
    <t>viz textová a výkresová část projektové dokumentace</t>
  </si>
  <si>
    <t>TS</t>
  </si>
  <si>
    <t>Technická specifikace položky odpovídá příslušné cenové soustavě</t>
  </si>
  <si>
    <t>17411</t>
  </si>
  <si>
    <t>ZÁSYP JAM A RÝH ZEMINOU SE ZHUTNĚNÍM</t>
  </si>
  <si>
    <t>4</t>
  </si>
  <si>
    <t>702111</t>
  </si>
  <si>
    <t>KABELOVÝ ŽLAB ZEMNÍ VČETNĚ KRYTU SVĚTLÉ ŠÍŘKY DO 120 MM</t>
  </si>
  <si>
    <t>M</t>
  </si>
  <si>
    <t>5</t>
  </si>
  <si>
    <t>702112</t>
  </si>
  <si>
    <t>KABELOVÝ ŽLAB ZEMNÍ VČETNĚ KRYTU SVĚTLÉ ŠÍŘKY PŘES 120 DO 250 MM</t>
  </si>
  <si>
    <t>11</t>
  </si>
  <si>
    <t>75A131</t>
  </si>
  <si>
    <t>KABEL METALICKÝ DVOUPLÁŠŤOVÝ DO 12 PÁRŮ - DODÁVKA</t>
  </si>
  <si>
    <t>KMPÁR</t>
  </si>
  <si>
    <t>12</t>
  </si>
  <si>
    <t>75A151</t>
  </si>
  <si>
    <t>KABEL METALICKÝ SE STÍNĚNÍM DO 12 PÁRŮ - DODÁVKA</t>
  </si>
  <si>
    <t>13</t>
  </si>
  <si>
    <t>75A161</t>
  </si>
  <si>
    <t>KABEL METALICKÝ SE STÍNĚNÍM PŘES 12 PÁRŮ - DODÁVKA</t>
  </si>
  <si>
    <t>14</t>
  </si>
  <si>
    <t>75A217</t>
  </si>
  <si>
    <t>ZATAŽENÍ A SPOJKOVÁNÍ KABELŮ DO 12 PÁRŮ - MONTÁŽ</t>
  </si>
  <si>
    <t>16</t>
  </si>
  <si>
    <t>75A237</t>
  </si>
  <si>
    <t>ZATAŽENÍ A SPOJKOVÁNÍ KABELŮ SE STÍNĚNÍM DO 12 PÁRŮ - MONTÁŽ</t>
  </si>
  <si>
    <t>18</t>
  </si>
  <si>
    <t>75A247</t>
  </si>
  <si>
    <t>ZATAŽENÍ A SPOJKOVÁNÍ KABELŮ SE STÍNĚNÍM PŘES 12 PÁRŮ - MONTÁŽ</t>
  </si>
  <si>
    <t>22</t>
  </si>
  <si>
    <t>75B118</t>
  </si>
  <si>
    <t>VNITŘNÍ KABELOVÉ ROZVODY DO 20 KABELŮ - DEMONTÁŽ</t>
  </si>
  <si>
    <t>26</t>
  </si>
  <si>
    <t>75B569</t>
  </si>
  <si>
    <t>ÚPRAVA RELÉOVÝCH, NAPÁJECÍCH NEBO KABELOVÝCH STOJANŮ NEBO SKŘÍNÍ</t>
  </si>
  <si>
    <t>KUS</t>
  </si>
  <si>
    <t>32</t>
  </si>
  <si>
    <t>75B9A7</t>
  </si>
  <si>
    <t>DOPRACOVÁNÍ SW DLE DALŠÍCH POŽADAVKŮ PRO JEDEN VENKOVNÍ PRVEK - MONTÁŽ</t>
  </si>
  <si>
    <t>56</t>
  </si>
  <si>
    <t>75D128</t>
  </si>
  <si>
    <t>SKŘÍŇ LOGIKY ELEKTRONICKÉHO PŘEJEZDOVÉHO ZABEZPEČOVACÍHO ZAŘÍZENÍ - DEMONTÁŽ</t>
  </si>
  <si>
    <t>57</t>
  </si>
  <si>
    <t>75D141</t>
  </si>
  <si>
    <t>KABELOVÁ SKŘÍŇ - DODÁVKA</t>
  </si>
  <si>
    <t>58</t>
  </si>
  <si>
    <t>75D147</t>
  </si>
  <si>
    <t>KABELOVÁ SKŘÍŇ - MONTÁŽ</t>
  </si>
  <si>
    <t>59</t>
  </si>
  <si>
    <t>75D148</t>
  </si>
  <si>
    <t>KABELOVÁ SKŘÍŇ - DEMONTÁŽ</t>
  </si>
  <si>
    <t>60</t>
  </si>
  <si>
    <t>75D168</t>
  </si>
  <si>
    <t>RELÉOVÝ DOMEK (DO 18 M2) PREFABRIKOVANÝ - DEMONTÁŽ</t>
  </si>
  <si>
    <t>61</t>
  </si>
  <si>
    <t>75D188</t>
  </si>
  <si>
    <t>NAPÁJECÍ SKŘÍŇ PŘEJEZDOVÉHO ZABEZPEČOVACÍHO ZAŘÍZENÍ - DEMONTÁŽ</t>
  </si>
  <si>
    <t>62</t>
  </si>
  <si>
    <t>75D218</t>
  </si>
  <si>
    <t>VÝSTRAŽNÍK SE ZÁVOROU, 1 SKŘÍŇ - DEMONTÁŽ</t>
  </si>
  <si>
    <t>63</t>
  </si>
  <si>
    <t>75D228</t>
  </si>
  <si>
    <t>VÝSTRAŽNÍK BEZ ZÁVORY, 1 SKŘÍŇ - DEMONTÁŽ</t>
  </si>
  <si>
    <t>64</t>
  </si>
  <si>
    <t>75D248</t>
  </si>
  <si>
    <t>VÝSTRAŽNÍK BEZ ZÁVORY, 2 SKŘÍNĚ - DEMONTÁŽ</t>
  </si>
  <si>
    <t>65</t>
  </si>
  <si>
    <t>75E117</t>
  </si>
  <si>
    <t>DOZOR PRACOVNÍKŮ PROVOZOVATELE PŘI PRÁCI NA ŽIVÉM ZAŘÍZENÍ</t>
  </si>
  <si>
    <t>HOD</t>
  </si>
  <si>
    <t>66</t>
  </si>
  <si>
    <t>75E127</t>
  </si>
  <si>
    <t>CELKOVÁ PROHLÍDKA ZAŘÍZENÍ A VYHOTOVENÍ REVIZNÍ ZPRÁVY</t>
  </si>
  <si>
    <t>67</t>
  </si>
  <si>
    <t>75E137</t>
  </si>
  <si>
    <t>PŘEZKOUŠENÍ VLAKOVÝCH CEST</t>
  </si>
  <si>
    <t>70</t>
  </si>
  <si>
    <t>75E187</t>
  </si>
  <si>
    <t>PŘÍPRAVA A CELKOVÉ ZKOUŠKY ELEKTRONICKÉHO STAVĚDLA PRO JEDNU VLAKOVOU CESTU</t>
  </si>
  <si>
    <t>73</t>
  </si>
  <si>
    <t>75E1C7</t>
  </si>
  <si>
    <t>PROTOKOL UTZ</t>
  </si>
  <si>
    <t>Část B, odb. Závodiště - Provizorní SZZ</t>
  </si>
  <si>
    <t>11120</t>
  </si>
  <si>
    <t>ODSTRANĚNÍ KŘOVIN</t>
  </si>
  <si>
    <t>M2</t>
  </si>
  <si>
    <t>6</t>
  </si>
  <si>
    <t>702212</t>
  </si>
  <si>
    <t>KABELOVÁ CHRÁNIČKA ZEMNÍ DN PŘES 100 DO 200 MM</t>
  </si>
  <si>
    <t>7</t>
  </si>
  <si>
    <t>709210</t>
  </si>
  <si>
    <t>KŘIŽOVATKA KABELOVÝCH VEDENÍ SE STÁVAJÍCÍ INŽENÝRSKOU SÍTÍ (KABELEM, POTRUBÍM APOD.)</t>
  </si>
  <si>
    <t>8</t>
  </si>
  <si>
    <t>709400</t>
  </si>
  <si>
    <t>ZATAŽENÍ LANKA DO CHRÁNIČKY NEBO ŽLABU</t>
  </si>
  <si>
    <t>9</t>
  </si>
  <si>
    <t>709611</t>
  </si>
  <si>
    <t>DEMONTÁŽ KABELOVÉHO ŽLABU/LIŠTY VČETNĚ KRYTU</t>
  </si>
  <si>
    <t>10</t>
  </si>
  <si>
    <t>709612</t>
  </si>
  <si>
    <t>DEMONTÁŽ CHRÁNIČKY/TRUBKY</t>
  </si>
  <si>
    <t>15</t>
  </si>
  <si>
    <t>75A218</t>
  </si>
  <si>
    <t>ZATAŽENÍ A SPOJKOVÁNÍ KABELŮ DO 12 PÁRŮ - DEMONTÁŽ</t>
  </si>
  <si>
    <t>17</t>
  </si>
  <si>
    <t>75A238</t>
  </si>
  <si>
    <t>ZATAŽENÍ A SPOJKOVÁNÍ KABELŮ SE STÍNĚNÍM DO 12 PÁRŮ - DEMONTÁŽ</t>
  </si>
  <si>
    <t>19</t>
  </si>
  <si>
    <t>75A248</t>
  </si>
  <si>
    <t>ZATAŽENÍ A SPOJKOVÁNÍ KABELŮ SE STÍNĚNÍM PŘES 12 PÁRŮ - DEMONTÁŽ</t>
  </si>
  <si>
    <t>20</t>
  </si>
  <si>
    <t>75B111</t>
  </si>
  <si>
    <t>VNITŘNÍ KABELOVÉ ROZVODY DO 20 KABELŮ - DODÁVKA</t>
  </si>
  <si>
    <t>21</t>
  </si>
  <si>
    <t>75B117</t>
  </si>
  <si>
    <t>VNITŘNÍ KABELOVÉ ROZVODY DO 20 KABELŮ - MONTÁŽ</t>
  </si>
  <si>
    <t>23</t>
  </si>
  <si>
    <t>75B521</t>
  </si>
  <si>
    <t>ELEKTRONICKÁ VAZBA S PROVÁDĚCÍMI POČÍTAČI PRO ZABEZPEČENÍ VÝHYBKOVÉ JEDNOTKY - DODÁVKA</t>
  </si>
  <si>
    <t>V.J.</t>
  </si>
  <si>
    <t>24</t>
  </si>
  <si>
    <t>75B527</t>
  </si>
  <si>
    <t>ELEKTRONICKÁ VAZBA S PROVÁDĚCÍMI POČÍTAČI PRO ZABEZPEČENÍ VÝHYBKOVÉ JEDNOTKY - MONTÁŽ</t>
  </si>
  <si>
    <t>25</t>
  </si>
  <si>
    <t>75B528</t>
  </si>
  <si>
    <t>ELEKTRONICKÁ VAZBA S PROVÁDĚCÍMI POČÍTAČI PRO ZABEZPEČENÍ VÝHYBKOVÉ JEDNOTKY - DEMONTÁŽ</t>
  </si>
  <si>
    <t>27</t>
  </si>
  <si>
    <t>75B772</t>
  </si>
  <si>
    <t>OCHRANNÁ OPATŘENÍ PROTI ATMOSFÉRICKÝM VLIVŮM - DVOUKOLEJNÁ TRAŤ S TRAKCÍ</t>
  </si>
  <si>
    <t>KM</t>
  </si>
  <si>
    <t>28</t>
  </si>
  <si>
    <t>75B949</t>
  </si>
  <si>
    <t>INDIVIDUÁLNÍ SW ELEKTRONICKÉHO STAVĚDLA S ELEKTRONICKÝM ROZHRANÍM - ÚPRAVA</t>
  </si>
  <si>
    <t>29</t>
  </si>
  <si>
    <t>75B967</t>
  </si>
  <si>
    <t>SW PRO ELEKTRONICKÝ AUTOMATICKÝ BLOK - MONTÁŽ</t>
  </si>
  <si>
    <t>30</t>
  </si>
  <si>
    <t>75B969</t>
  </si>
  <si>
    <t>SW PRO ELEKTRONICKÝ AUTOMATICKÝ BLOK - ÚPRAVA</t>
  </si>
  <si>
    <t>31</t>
  </si>
  <si>
    <t>75B989</t>
  </si>
  <si>
    <t>SW PRO GRAFICKO-TECHNOLOGICKOU NADSTAVBU - ÚPRAVA</t>
  </si>
  <si>
    <t>33</t>
  </si>
  <si>
    <t>75C111</t>
  </si>
  <si>
    <t>PŘESTAVNÍK ELEKTROMOTORICKÝ - DODÁVKA</t>
  </si>
  <si>
    <t>34</t>
  </si>
  <si>
    <t>75C117</t>
  </si>
  <si>
    <t>PŘESTAVNÍK ELEKTROMOTORICKÝ - MONTÁŽ</t>
  </si>
  <si>
    <t>35</t>
  </si>
  <si>
    <t>75C178</t>
  </si>
  <si>
    <t>PŘESTAVNÍK ELEKTROMOTORICKÝ - DEMONTÁŽ</t>
  </si>
  <si>
    <t>36</t>
  </si>
  <si>
    <t>75C411</t>
  </si>
  <si>
    <t>ZÁMEK VÝMĚNOVÝ NEBO ODTLAČNÝ (JEDNODUCHÝ, KONTROLNÍ) - DODÁVKA</t>
  </si>
  <si>
    <t>37</t>
  </si>
  <si>
    <t>75C417</t>
  </si>
  <si>
    <t>ZÁMEK VÝMĚNOVÝ NEBO ODTLAČNÝ (JEDNODUCHÝ, KONTROLNÍ) - MONTÁŽ</t>
  </si>
  <si>
    <t>38</t>
  </si>
  <si>
    <t>75C418</t>
  </si>
  <si>
    <t>ZÁMEK VÝMĚNOVÝ NEBO ODTLAČNÝ (JEDNODUCHÝ, KONTROLNÍ) - DEMONTÁŽ</t>
  </si>
  <si>
    <t>39</t>
  </si>
  <si>
    <t>75C521</t>
  </si>
  <si>
    <t>STOŽÁROVÉ NÁVĚSTIDLO TŘÍSVĚTLOVÉ - DODÁVKA</t>
  </si>
  <si>
    <t>40</t>
  </si>
  <si>
    <t>75C527</t>
  </si>
  <si>
    <t>STOŽÁROVÉ NÁVĚSTIDLO TŘÍSVĚTLOVÉ - MONTÁŽ</t>
  </si>
  <si>
    <t>41</t>
  </si>
  <si>
    <t>75C528</t>
  </si>
  <si>
    <t>STOŽÁROVÉ NÁVĚSTIDLO TŘÍSVĚTLOVÉ - DEMONTÁŽ</t>
  </si>
  <si>
    <t>42</t>
  </si>
  <si>
    <t>75C531</t>
  </si>
  <si>
    <t>STOŽÁROVÉ NÁVĚSTIDLO OD ČTYŘ SVĚTEL - DODÁVKA</t>
  </si>
  <si>
    <t>43</t>
  </si>
  <si>
    <t>75C537</t>
  </si>
  <si>
    <t>STOŽÁROVÉ NÁVĚSTIDLO OD ČTYŘ SVĚTEL - MONTÁŽ</t>
  </si>
  <si>
    <t>44</t>
  </si>
  <si>
    <t>75C538</t>
  </si>
  <si>
    <t>STOŽÁROVÉ NÁVĚSTIDLO OD ČTYŘ SVĚTEL - DEMONTÁŽ</t>
  </si>
  <si>
    <t>45</t>
  </si>
  <si>
    <t>75C721</t>
  </si>
  <si>
    <t>VZDÁLENOSTNÍ UPOZORNOVADLO, NEPROMĚNNÉ NÁVĚSTIDLO SE ZÁKLADEM - DODÁVKA</t>
  </si>
  <si>
    <t>46</t>
  </si>
  <si>
    <t>75C727</t>
  </si>
  <si>
    <t>VZDÁLENOSTNÍ UPOZORNOVADLO, NEPROMĚNNÉ NÁVĚSTIDLO SE ZÁKLADEM - MONTÁŽ</t>
  </si>
  <si>
    <t>47</t>
  </si>
  <si>
    <t>75C728</t>
  </si>
  <si>
    <t>VZDÁLENOSTNÍ UPOZORNOVADLO, NEPROMĚNNÉ NÁVĚSTIDLO SE ZÁKLADEM - DEMONTÁŽ</t>
  </si>
  <si>
    <t>48</t>
  </si>
  <si>
    <t>75C751</t>
  </si>
  <si>
    <t>INDIKÁTOROVÁ TABULKA, NÁVĚST "STANOVIŠTĚ SAMOSTANÉ PŘEDVĚSTI", NÁVĚST "STANOVIŠTĚ ODDÍLOVÉHO NÁVĚSTIDLA" - DODÁVKA</t>
  </si>
  <si>
    <t>49</t>
  </si>
  <si>
    <t>75C757</t>
  </si>
  <si>
    <t>INDIKÁTOROVÁ TABULKA, NÁVĚST "STANOVIŠTĚ SAMOSTANÉ PŘEDVĚSTI", NÁVĚST "STANOVIŠTĚ ODDÍLOVÉHO NÁVĚSTIDLA" - MONTÁŽ</t>
  </si>
  <si>
    <t>50</t>
  </si>
  <si>
    <t>75C758</t>
  </si>
  <si>
    <t>INDIKÁTOROVÁ TABULKA, NÁVĚST "STANOVIŠTĚ SAMOSTANÉ PŘEDVĚSTI", NÁVĚST "STANOVIŠTĚ ODDÍLOVÉHO NÁVĚSTIDLA" - DEMONTÁŽ</t>
  </si>
  <si>
    <t>51</t>
  </si>
  <si>
    <t>75C911</t>
  </si>
  <si>
    <t>SNÍMAČ POČÍTAČE NÁPRAV - DODÁVKA</t>
  </si>
  <si>
    <t>52</t>
  </si>
  <si>
    <t>75C917</t>
  </si>
  <si>
    <t>SNÍMAČ POČÍTAČE NÁPRAV - MONTÁŽ</t>
  </si>
  <si>
    <t>53</t>
  </si>
  <si>
    <t>75C918</t>
  </si>
  <si>
    <t>SNÍMAČ POČÍTAČE NÁPRAV - DEMONTÁŽ</t>
  </si>
  <si>
    <t>54</t>
  </si>
  <si>
    <t>75C941</t>
  </si>
  <si>
    <t>DOŘEŠENÍ DALŠÍHO JEDNOHO BODU VE SKŘÍNI S POČÍTAČI NÁPRAV - DODÁVKA</t>
  </si>
  <si>
    <t>55</t>
  </si>
  <si>
    <t>75C951</t>
  </si>
  <si>
    <t>DOŘEŠENÍ DALŠÍHO JEDNOHO ÚSEKU VE SKŘÍNI S POČÍTAČI NÁPRAV - DODÁVKA</t>
  </si>
  <si>
    <t>68</t>
  </si>
  <si>
    <t>75E147</t>
  </si>
  <si>
    <t>PŘEZKOUŠENÍ A REGULACE AUTOMATICKÉHO BLOKU</t>
  </si>
  <si>
    <t>69</t>
  </si>
  <si>
    <t>75E157</t>
  </si>
  <si>
    <t>PŘEZKOUŠENÍ A REGULACE NÁVĚSTIDEL</t>
  </si>
  <si>
    <t>71</t>
  </si>
  <si>
    <t>75E197</t>
  </si>
  <si>
    <t>PŘÍPRAVA A CELKOVÉ ZKOUŠKY PŘEJEZDOVÉHO ZABEZPEČOVACÍHO ZAŘÍZENÍ PRO JEDNU KOLEJ</t>
  </si>
  <si>
    <t>72</t>
  </si>
  <si>
    <t>75E1B7</t>
  </si>
  <si>
    <t>REGULACE A ZKOUŠENÍ ZABEZPEČOVACÍHO ZAŘÍZENÍ</t>
  </si>
  <si>
    <t>R015</t>
  </si>
  <si>
    <t>LIKVIDACE ODPADŮ včetně dopravy</t>
  </si>
  <si>
    <t>74</t>
  </si>
  <si>
    <t>R015111</t>
  </si>
  <si>
    <t>901</t>
  </si>
  <si>
    <t>LIKVIDACE ODPADŮ NEKONTAMINOVANÝCH - 17 05 04 VYTĚŽENÉ ZEMINY A HORNINY - I. TŘÍDA TĚŽITELNOSTI, včetně dopravy</t>
  </si>
  <si>
    <t>T</t>
  </si>
  <si>
    <t>ODP+d</t>
  </si>
  <si>
    <t>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</si>
  <si>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</si>
  <si>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75</t>
  </si>
  <si>
    <t>R015112</t>
  </si>
  <si>
    <t>902</t>
  </si>
  <si>
    <t>LIKVIDACE ODPADŮ NEKONTAMINOVANÝCH - 17 05 04 VYTĚŽENÉ ZEMINY A HORNINY - II. TŘÍDA TĚŽITELNOSTI, včetně dopravy</t>
  </si>
  <si>
    <t>76</t>
  </si>
  <si>
    <t>R015113</t>
  </si>
  <si>
    <t>903</t>
  </si>
  <si>
    <t>LIKVIDACE ODPADŮ NEKONTAMINOVANÝCH - 17 05 04 VYTĚŽENÉ ZEMINY A HORNINY - III. TŘÍDA TĚŽITELNOSTI, včetně dopravy</t>
  </si>
  <si>
    <t>77</t>
  </si>
  <si>
    <t>R015130</t>
  </si>
  <si>
    <t>905</t>
  </si>
  <si>
    <t>LIKVIDACE ODPADŮ NEKONTAMINOVANÝCH - 17 03 02 VYBOURANÝ ASFALTOVÝ BETON BEZ DEHTU, včetně dopravy</t>
  </si>
  <si>
    <t>78</t>
  </si>
  <si>
    <t>R015160</t>
  </si>
  <si>
    <t>911</t>
  </si>
  <si>
    <t>LIKVIDACE ODPADŮ NEKONTAMINOVANÝCH - 02 01 03 SMÝCENÉ STROMY A KEŘE, včetně dopravy</t>
  </si>
  <si>
    <t>79</t>
  </si>
  <si>
    <t>R015240</t>
  </si>
  <si>
    <t>934</t>
  </si>
  <si>
    <t>LIKVIDACE ODPADŮ NEKONTAMINOVANÝCH - 20 03 99 ODPAD PODOBNÝ KOMUNÁLNÍMU ODPADU, včetně dopravy</t>
  </si>
  <si>
    <t>80</t>
  </si>
  <si>
    <t>R015310</t>
  </si>
  <si>
    <t>940</t>
  </si>
  <si>
    <t>LIKVIDACE ODPADŮ NEKONTAMINOVANÝCH - 16 02 14 ELEKTROŠROT (VYŘAZENÁ EL. ZAŘÍZENÍ A PŘÍSTR. - AL, CU A VZ. KOVY), včetně dopravy</t>
  </si>
  <si>
    <t>81</t>
  </si>
  <si>
    <t>R015340</t>
  </si>
  <si>
    <t>950</t>
  </si>
  <si>
    <t>LIKVIDACE ODPADŮ NEKONTAMINOVANÝCH - 02 01 03 PAŘEZY, včetně dopravy</t>
  </si>
  <si>
    <t>D.1.2</t>
  </si>
  <si>
    <t>Železniční sdělovací zařízení</t>
  </si>
  <si>
    <t xml:space="preserve">  PS 61-22-02</t>
  </si>
  <si>
    <t>PRAHA VELKÁ CHUCHLE, SILNIČNÍ NADJEZD, ÚPRAVA MÍSTNÍ KABELIZACE</t>
  </si>
  <si>
    <t>PS 61-22-02</t>
  </si>
  <si>
    <t>Zemní práce</t>
  </si>
  <si>
    <t>029113R</t>
  </si>
  <si>
    <t>PŘEVZETÍ A PŘÍPRAVA STAVENIŠTĚ, VYTÝČENÍ SÍTÍ, REVIZE, ZAJIŠTĚNÍ VÝLUK A DOZORŮ V CELÉM ÚSEKU PS</t>
  </si>
  <si>
    <t>SUDOP-R-208</t>
  </si>
  <si>
    <t>23: 1,27; viz textová a výkresová část projektové dokumentace</t>
  </si>
  <si>
    <t>1. Položka obsahuje:  
 – Zahrnuje veškeré náklady spojené s objednatelem požadovanými pracemi. Dále obsahuje cenu za pom. mechanismy včetně všech ostatních vedlejších nákladů.  
2. Položka neobsahuje:  
 X  
3. Způsob měření:  
Udává se v km.</t>
  </si>
  <si>
    <t>13173</t>
  </si>
  <si>
    <t>HLOUBENÍ JAM ZAPAŽ I NEPAŽ TŘ. I</t>
  </si>
  <si>
    <t>3: 1; viz textová a výkresová část projektové dokumentace</t>
  </si>
  <si>
    <t>131738</t>
  </si>
  <si>
    <t>HLOUBENÍ JAM ZAPAŽ I NEPAŽ TŘ. I, ODVOZ DO 20KM</t>
  </si>
  <si>
    <t>4: 0,5; viz textová a výkresová část projektové dokumentace</t>
  </si>
  <si>
    <t>5: 12,6; viz textová a výkresová část projektové dokumentace</t>
  </si>
  <si>
    <t>132738</t>
  </si>
  <si>
    <t>HLOUBENÍ RÝH ŠÍŘ DO 2M PAŽ I NEPAŽ TŘ. I, ODVOZ DO 20KM</t>
  </si>
  <si>
    <t>6: 1,3; viz textová a výkresová část projektové dokumentace</t>
  </si>
  <si>
    <t>7: 11,8; viz textová a výkresová část projektové dokumentace</t>
  </si>
  <si>
    <t>701001</t>
  </si>
  <si>
    <t>OZNAČOVACÍ ŠTÍTEK KABELOVÉHO VEDENÍ, SPOJKY NEBO KABELOVÉ SKŘÍNĚ (VČETNĚ OBJÍMKY)</t>
  </si>
  <si>
    <t>8: 5; viz textová a výkresová část projektové dokumentace</t>
  </si>
  <si>
    <t>701003</t>
  </si>
  <si>
    <t>BETONOVÝ OZNAČNÍK</t>
  </si>
  <si>
    <t>21: 1; viz textová a výkresová část projektové dokumentace</t>
  </si>
  <si>
    <t>701004</t>
  </si>
  <si>
    <t>VYHLEDÁVACÍ MARKER ZEMNÍ</t>
  </si>
  <si>
    <t>22: 2; viz textová a výkresová část projektové dokumentace</t>
  </si>
  <si>
    <t>701011R</t>
  </si>
  <si>
    <t>VYTYČENÍ TRASY</t>
  </si>
  <si>
    <t>1: 1,27; viz textová a výkresová část projektové dokumentace</t>
  </si>
  <si>
    <t>1. Položka obsahuje:  
 – vytyčení nové trasy vedení na stěně či v terénu.                                                                                                     Položka neobsahuje:  
 X  
3. Způsob měření:  
Udává se v metrech vybourané rýhy</t>
  </si>
  <si>
    <t>701ADCR</t>
  </si>
  <si>
    <t>GEODETICKÉ ZAMĚŘENÍ TRASY</t>
  </si>
  <si>
    <t>24: 1,27; viz textová a výkresová část projektové dokumentace</t>
  </si>
  <si>
    <t>Položka obsahuje: Geodetické zaměření trasy. Dále obsahuje cenu za pom. mechanismy včetně všech ostatních vedlejších nákladů.</t>
  </si>
  <si>
    <t>9: 40; viz textová a výkresová část projektové dokumentace</t>
  </si>
  <si>
    <t>702211</t>
  </si>
  <si>
    <t>KABELOVÁ CHRÁNIČKA ZEMNÍ DN DO 100 MM</t>
  </si>
  <si>
    <t>11: 5; viz textová a výkresová část projektové dokumentace</t>
  </si>
  <si>
    <t>12: 5; viz textová a výkresová část projektové dokumentace</t>
  </si>
  <si>
    <t>702312</t>
  </si>
  <si>
    <t>ZAKRYTÍ KABELŮ VÝSTRAŽNOU FÓLIÍ ŠÍŘKY PŘES 20 DO 40 CM</t>
  </si>
  <si>
    <t>20: 45; viz textová a výkresová část projektové dokumentace</t>
  </si>
  <si>
    <t>702422</t>
  </si>
  <si>
    <t>KABELOVÝ PROSTUP DO OBJEKTU PŘES ZÁKLAD BETONOVÝ SVĚTLÉ ŠÍŘKY PŘES 100 DO 200 MM</t>
  </si>
  <si>
    <t>14: 1; viz textová a výkresová část projektové dokumentace</t>
  </si>
  <si>
    <t>702610</t>
  </si>
  <si>
    <t>ODKRYTÍ A ZAKRYTÍ KABELOVÉHO ŽLABU</t>
  </si>
  <si>
    <t>15: 20; viz textová a výkresová část projektové dokumentace</t>
  </si>
  <si>
    <t>702901</t>
  </si>
  <si>
    <t>ZASYPÁNÍ KABELOVÉHO ŽLABU VRSTVOU Z PŘESÁTÉHO PÍSKU ČI VÝKOPKU SVĚTLÉ ŠÍŘKY DO 120 MM</t>
  </si>
  <si>
    <t>10: 40; viz textová a výkresová část projektové dokumentace</t>
  </si>
  <si>
    <t>703755</t>
  </si>
  <si>
    <t>PROTIPOŽÁRNÍ UCPÁVKA PROSTUPU KABELOVÉHO PR. DO 200MM, DO EI 90 MIN.</t>
  </si>
  <si>
    <t>17: 2; viz textová a výkresová část projektové dokumentace</t>
  </si>
  <si>
    <t>703756</t>
  </si>
  <si>
    <t>PROTIPOŽÁRNÍ TMEL ( TUBA - 1000ML ), DO EI 90 MIN.</t>
  </si>
  <si>
    <t>18: 2; viz textová a výkresová část projektové dokumentace</t>
  </si>
  <si>
    <t>703762</t>
  </si>
  <si>
    <t>KABELOVÁ UCPÁVKA VODĚ ODOLNÁ PRO VNITŘNÍ PRŮMĚR OTVORU 65 - 110MM</t>
  </si>
  <si>
    <t>19: 2; viz textová a výkresová část projektové dokumentace</t>
  </si>
  <si>
    <t>16: 2; viz textová a výkresová část projektové dokumentace</t>
  </si>
  <si>
    <t>13: 10; viz textová a výkresová část projektové dokumentace</t>
  </si>
  <si>
    <t>742P17</t>
  </si>
  <si>
    <t>VYHLEDÁNÍ STÁVAJÍCÍHO KABELU (MĚŘENÍ, SONDA)</t>
  </si>
  <si>
    <t>2: 1; viz textová a výkresová část projektové dokumentace</t>
  </si>
  <si>
    <t>Montáže + Nosný materiál</t>
  </si>
  <si>
    <t>703452</t>
  </si>
  <si>
    <t>ELEKTROINSTALAČNÍ TRUBKA S FUNKČNÍ ODOLNOSTÍ PŘI POŽÁRU VČETNĚ UPEVNĚNÍ A PŘÍSLUŠENSTVÍ DN PRŮMĚRU PŘES 25 DO 40 MM</t>
  </si>
  <si>
    <t>55: 20; viz textová a výkresová část projektové dokumentace</t>
  </si>
  <si>
    <t>76: 16; viz textová a výkresová část projektové dokumentace</t>
  </si>
  <si>
    <t>75I31Y</t>
  </si>
  <si>
    <t>KABEL ZEMNÍ DVOUPLÁŠŤOVÝ S PANCÍŘEM PRŮMĚRU ŽÍLY 0,6 MM - DEMONTÁŽ</t>
  </si>
  <si>
    <t>58: 5; viz textová a výkresová část projektové dokumentace</t>
  </si>
  <si>
    <t>75I811</t>
  </si>
  <si>
    <t>KABEL OPTICKÝ SINGLEMODE DO 12 VLÁKEN</t>
  </si>
  <si>
    <t>KMVLÁKNO</t>
  </si>
  <si>
    <t>25: 7,98; viz textová a výkresová část projektové dokumentace</t>
  </si>
  <si>
    <t>75I81X</t>
  </si>
  <si>
    <t>KABEL OPTICKÝ SINGLEMODE - MONTÁŽ</t>
  </si>
  <si>
    <t>26: 1330; viz textová a výkresová část projektové dokumentace</t>
  </si>
  <si>
    <t>75I851</t>
  </si>
  <si>
    <t>KABEL OPTICKÝ - REZERVA PŘES 500 MM</t>
  </si>
  <si>
    <t>27: 1; viz textová a výkresová část projektové dokumentace</t>
  </si>
  <si>
    <t>75I85X</t>
  </si>
  <si>
    <t>KABEL OPTICKÝ - REZERVA PŘES 500 MM - MONTÁŽ</t>
  </si>
  <si>
    <t>28: 1; viz textová a výkresová část projektové dokumentace</t>
  </si>
  <si>
    <t>75I911</t>
  </si>
  <si>
    <t>OPTOTRUBKA HDPE PRŮMĚRU DO 40 MM</t>
  </si>
  <si>
    <t>29: 40; viz textová a výkresová část projektové dokumentace</t>
  </si>
  <si>
    <t>75I91X</t>
  </si>
  <si>
    <t>OPTOTRUBKA HDPE - MONTÁŽ</t>
  </si>
  <si>
    <t>30: 40; viz textová a výkresová část projektové dokumentace</t>
  </si>
  <si>
    <t>75I961</t>
  </si>
  <si>
    <t>OPTOTRUBKA - HERMETIZACE ÚSEKU DO 2000 M</t>
  </si>
  <si>
    <t>ÚSEK</t>
  </si>
  <si>
    <t>31: 1; viz textová a výkresová část projektové dokumentace</t>
  </si>
  <si>
    <t>75I962</t>
  </si>
  <si>
    <t>OPTOTRUBKA - KALIBRACE</t>
  </si>
  <si>
    <t>32: 1270; viz textová a výkresová část projektové dokumentace</t>
  </si>
  <si>
    <t>75IA11</t>
  </si>
  <si>
    <t>OPTOTRUBKOVÁ SPOJKA PRŮMĚRU DO 40 MM</t>
  </si>
  <si>
    <t>33: 1; viz textová a výkresová část projektové dokumentace</t>
  </si>
  <si>
    <t>75IA1X</t>
  </si>
  <si>
    <t>OPTOTRUBKOVÁ SPOJKA - MONTÁŽ</t>
  </si>
  <si>
    <t>34: 1; viz textová a výkresová část projektové dokumentace</t>
  </si>
  <si>
    <t>75IA5Y</t>
  </si>
  <si>
    <t>OPTOTRUBKOVÁ KONCOVKA - DEMONTÁŽ</t>
  </si>
  <si>
    <t>35: 1; viz textová a výkresová část projektové dokumentace</t>
  </si>
  <si>
    <t>75IE1Y</t>
  </si>
  <si>
    <t>SKŘÍŇ ROZVODNÁ DO 20 PÁRŮ - DEMONTÁŽ</t>
  </si>
  <si>
    <t>59: 1; viz textová a výkresová část projektové dokumentace</t>
  </si>
  <si>
    <t>75IE4Y</t>
  </si>
  <si>
    <t>SLOUPKOVÝ ROZVADĚČ DO 100 PÁRŮ - DEMONTÁŽ</t>
  </si>
  <si>
    <t>60: 1; viz textová a výkresová část projektové dokumentace</t>
  </si>
  <si>
    <t>75IECY</t>
  </si>
  <si>
    <t>VENKOVNÍ TELEFONNÍ OBJEKT - DEMONTÁŽ</t>
  </si>
  <si>
    <t>61: 1; viz textová a výkresová část projektové dokumentace</t>
  </si>
  <si>
    <t>75IEF1</t>
  </si>
  <si>
    <t>OPTICKÝ ROZVADĚČ NA ZEĎ DO 12 VLÁKEN</t>
  </si>
  <si>
    <t>36: 1; viz textová a výkresová část projektové dokumentace</t>
  </si>
  <si>
    <t>75IEFX</t>
  </si>
  <si>
    <t>OPTICKÝ ROZVADĚČ NA ZEĎ - MONTÁŽ</t>
  </si>
  <si>
    <t>37: 1; viz textová a výkresová část projektové dokumentace</t>
  </si>
  <si>
    <t>75IEG1</t>
  </si>
  <si>
    <t>KAZETA PRO ULOŽENÍ SVÁRŮ - DODÁVKA</t>
  </si>
  <si>
    <t>38: 2; viz textová a výkresová část projektové dokumentace</t>
  </si>
  <si>
    <t>75IEGX</t>
  </si>
  <si>
    <t>KAZETA PRO ULOŽENÍ SVÁRŮ - MONTÁŽ</t>
  </si>
  <si>
    <t>39: 2; viz textová a výkresová část projektové dokumentace</t>
  </si>
  <si>
    <t>75IEH1</t>
  </si>
  <si>
    <t>KONEKTOROVÝ MODUL 12 VLÁKEN - DODÁVKA</t>
  </si>
  <si>
    <t>40: 1; viz textová a výkresová část projektové dokumentace</t>
  </si>
  <si>
    <t>75IEHX</t>
  </si>
  <si>
    <t>KONEKTOROVÝ MODUL 12 VLÁKEN - MONTÁŽ</t>
  </si>
  <si>
    <t>41: 1; viz textová a výkresová část projektové dokumentace</t>
  </si>
  <si>
    <t>75IEJY</t>
  </si>
  <si>
    <t>ZASLEPOVACÍ MODUL 12 VLÁKEN - DEMONTÁŽ</t>
  </si>
  <si>
    <t>42: 1; viz textová a výkresová část projektové dokumentace</t>
  </si>
  <si>
    <t>75IF2Y</t>
  </si>
  <si>
    <t>ROZPOJOVACÍ SVORKOVNICE 2/10, 2/8 - DEMONTÁŽ</t>
  </si>
  <si>
    <t>62: 4; viz textová a výkresová část projektové dokumentace</t>
  </si>
  <si>
    <t>75IF3Y</t>
  </si>
  <si>
    <t>ZEMNÍCÍ SVORKOVNICE - DEMONTÁŽ</t>
  </si>
  <si>
    <t>63: 1; viz textová a výkresová část projektové dokumentace</t>
  </si>
  <si>
    <t>75IF4Y</t>
  </si>
  <si>
    <t>MONTÁŽNÍ RÁM DO 10+1 - DEMONTÁŽ</t>
  </si>
  <si>
    <t>64: 2; viz textová a výkresová část projektové dokumentace</t>
  </si>
  <si>
    <t>75IF91</t>
  </si>
  <si>
    <t>KONSTRUKCE DO SKŘÍNĚ 19" PRO UPEVNĚNÍ ZAŘÍZENÍ</t>
  </si>
  <si>
    <t>56: 1; viz textová a výkresová část projektové dokumentace</t>
  </si>
  <si>
    <t>75IF9X</t>
  </si>
  <si>
    <t>KONSTRUKCE DO SKŘÍNĚ 19" PRO UPEVNĚNÍ ZAŘÍZENÍ - MONTÁŽ</t>
  </si>
  <si>
    <t>57: 1; viz textová a výkresová část projektové dokumentace</t>
  </si>
  <si>
    <t>75IFAY</t>
  </si>
  <si>
    <t>NOSNÍK BLESKOJISTEK - DEMONTÁŽ</t>
  </si>
  <si>
    <t>65: 4; viz textová a výkresová část projektové dokumentace</t>
  </si>
  <si>
    <t>75IFBY</t>
  </si>
  <si>
    <t>BLESKOJISTKA - DEMONTÁŽ</t>
  </si>
  <si>
    <t>66: 10; viz textová a výkresová část projektové dokumentace</t>
  </si>
  <si>
    <t>75IG2Y</t>
  </si>
  <si>
    <t>SVORKA ROZPOJOVACÍ ZKUŠEBNÍ - DEMONTÁŽ</t>
  </si>
  <si>
    <t>67: 1; viz textová a výkresová část projektové dokumentace</t>
  </si>
  <si>
    <t>75IG4Y</t>
  </si>
  <si>
    <t>VODIČ SVODOVÝ Z FEZN DRÁTU Ř 10 MM - DEMONTÁŽ</t>
  </si>
  <si>
    <t>68: 3; viz textová a výkresová část projektové dokumentace</t>
  </si>
  <si>
    <t>75IH2Y</t>
  </si>
  <si>
    <t>UKONČENÍ KABELU CELOPLASTOVÝHO S PANCÍŘEM - DEMONTÁŽ</t>
  </si>
  <si>
    <t>69: 3; viz textová a výkresová část projektové dokumentace</t>
  </si>
  <si>
    <t>75IH3Y</t>
  </si>
  <si>
    <t>UKONČENÍ KABELU FORMA KABELOVÁ DÉLKY DO 0,5 M - DEMONTÁŽ</t>
  </si>
  <si>
    <t>70: 1; viz textová a výkresová část projektové dokumentace</t>
  </si>
  <si>
    <t>75IH61</t>
  </si>
  <si>
    <t>UKONČENÍ KABELU OPTICKÉHO DO 12 VLÁKEN</t>
  </si>
  <si>
    <t>43: 2; viz textová a výkresová část projektové dokumentace</t>
  </si>
  <si>
    <t>75IH71</t>
  </si>
  <si>
    <t>UKONČENÍ KABELU SMRŠŤOVACÍ KONCOVKA DO 40 MM</t>
  </si>
  <si>
    <t>71: 1; viz textová a výkresová část projektové dokumentace</t>
  </si>
  <si>
    <t>75IH7X</t>
  </si>
  <si>
    <t>UKONČENÍ KABELU SMRŠŤOVACÍ KONCOVKA - MONTÁŽ</t>
  </si>
  <si>
    <t>72: 1; viz textová a výkresová část projektové dokumentace</t>
  </si>
  <si>
    <t>75IH81</t>
  </si>
  <si>
    <t>UKONČENÍ KABELU OBJÍMKA KABELOVÁ</t>
  </si>
  <si>
    <t>44: 4; viz textová a výkresová část projektové dokumentace</t>
  </si>
  <si>
    <t>75IH8X</t>
  </si>
  <si>
    <t>UKONČENÍ KABELU OBJÍMKA KABELOVÁ - MONTÁŽ</t>
  </si>
  <si>
    <t>45: 4; viz textová a výkresová část projektové dokumentace</t>
  </si>
  <si>
    <t>75IH8Y</t>
  </si>
  <si>
    <t>UKONČENÍ KABELU OBJÍMKA KABELOVÁ - DEMONTÁŽ</t>
  </si>
  <si>
    <t>73: 2; viz textová a výkresová část projektové dokumentace</t>
  </si>
  <si>
    <t>75IH91</t>
  </si>
  <si>
    <t>UKONČENÍ KABELU ŠTÍTEK KABELOVÝ</t>
  </si>
  <si>
    <t>46: 4; viz textová a výkresová část projektové dokumentace</t>
  </si>
  <si>
    <t>75IH9X</t>
  </si>
  <si>
    <t>UKONČENÍ KABELU ŠTÍTEK KABELOVÝ - MONTÁŽ</t>
  </si>
  <si>
    <t>47: 4; viz textová a výkresová část projektové dokumentace</t>
  </si>
  <si>
    <t>75IH9Y</t>
  </si>
  <si>
    <t>UKONČENÍ KABELU ŠTÍTEK KABELOVÝ - DEMONTÁŽ</t>
  </si>
  <si>
    <t>74: 2; viz textová a výkresová část projektové dokumentace</t>
  </si>
  <si>
    <t>75IJ12</t>
  </si>
  <si>
    <t>MĚŘENÍ JEDNOSMĚRNÉ NA SDĚLOVACÍM KABELU</t>
  </si>
  <si>
    <t>75: 20; viz textová a výkresová část projektové dokumentace</t>
  </si>
  <si>
    <t>75IK21</t>
  </si>
  <si>
    <t>MĚŘENÍ KOMPLEXNÍ OPTICKÉHO KABELU</t>
  </si>
  <si>
    <t>VLÁKNO</t>
  </si>
  <si>
    <t>48: 6; viz textová a výkresová část projektové dokumentace</t>
  </si>
  <si>
    <t>75J111</t>
  </si>
  <si>
    <t>NOSNÁ LIŠTA PLASTOVÁ</t>
  </si>
  <si>
    <t>49: 5; viz textová a výkresová část projektové dokumentace</t>
  </si>
  <si>
    <t>75J11X</t>
  </si>
  <si>
    <t>NOSNÁ LIŠTA PLASTOVÁ - MONTÁŽ</t>
  </si>
  <si>
    <t>50: 5; viz textová a výkresová část projektové dokumentace</t>
  </si>
  <si>
    <t>75J821</t>
  </si>
  <si>
    <t>OPTICKÝ PIGTAIL SINGLEMODE DO 2 M</t>
  </si>
  <si>
    <t>51: 12; viz textová a výkresová část projektové dokumentace</t>
  </si>
  <si>
    <t>75J82X</t>
  </si>
  <si>
    <t>OPTICKÝ PIGTAIL SINGLEMODE - MONTÁŽ</t>
  </si>
  <si>
    <t>52: 12; viz textová a výkresová část projektové dokumentace</t>
  </si>
  <si>
    <t>75J921</t>
  </si>
  <si>
    <t>OPTICKÝ PATCHCORD SINGLEMODE DO 5 M</t>
  </si>
  <si>
    <t>53: 4; viz textová a výkresová část projektové dokumentace</t>
  </si>
  <si>
    <t>75J92X</t>
  </si>
  <si>
    <t>OPTICKÝ PATCHCORD SINGLEMODE - MONTÁŽ</t>
  </si>
  <si>
    <t>54: 4; viz textová a výkresová část projektové dokumentace</t>
  </si>
  <si>
    <t>78: 3,4; viz textová a výkresová část projektové dokumentace</t>
  </si>
  <si>
    <t>79: 0,2; viz textová a výkresová část projektové dokumentace</t>
  </si>
  <si>
    <t xml:space="preserve">  PS 61-22-03</t>
  </si>
  <si>
    <t>PRAHA VELKÁ CHUCHLE, SILNIČNÍ NADJEZD, ÚPRAVA STÁVAJÍCÍCH DK</t>
  </si>
  <si>
    <t>PS 61-22-03</t>
  </si>
  <si>
    <t>25: 0,425; viz textová a výkresová část projektové dokumentace</t>
  </si>
  <si>
    <t>123201R</t>
  </si>
  <si>
    <t>ODKOPÁVKY A PROKOPÁVKY KOMUNIKACÍ, PLOCH A PODKLADOVÝCH VRSTEV TŘ. TĚŽITELNOSTI II., VČETNĚ KOMPLETNÍ OBNOVY POVRCHŮ A PROVIZORNÍCH LÁVEK</t>
  </si>
  <si>
    <t>3: 25; viz textová a výkresová část projektové dokumentace</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</si>
  <si>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</si>
  <si>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4: 20; viz textová a výkresová část projektové dokumentace</t>
  </si>
  <si>
    <t>5: 15; viz textová a výkresová část projektové dokumentace</t>
  </si>
  <si>
    <t>6: 107; viz textová a výkresová část projektové dokumentace</t>
  </si>
  <si>
    <t>7: 10,7; viz textová a výkresová část projektové dokumentace</t>
  </si>
  <si>
    <t>14173</t>
  </si>
  <si>
    <t>PROTLAČOVÁNÍ POTRUBÍ Z PLAST HMOT DN DO 200MM</t>
  </si>
  <si>
    <t>9: 100; viz textová a výkresová část projektové dokumentace</t>
  </si>
  <si>
    <t>8: 101,3; viz textová a výkresová část projektové dokumentace</t>
  </si>
  <si>
    <t>10: 30; viz textová a výkresová část projektové dokumentace</t>
  </si>
  <si>
    <t>701002</t>
  </si>
  <si>
    <t>ZNAČKOVACÍ TYČ</t>
  </si>
  <si>
    <t>11: 6; viz textová a výkresová část projektové dokumentace</t>
  </si>
  <si>
    <t>12: 6; viz textová a výkresová část projektové dokumentace</t>
  </si>
  <si>
    <t>13: 12; viz textová a výkresová část projektové dokumentace</t>
  </si>
  <si>
    <t>1: 0,425; viz textová a výkresová část projektové dokumentace</t>
  </si>
  <si>
    <t>26: 0,425; viz textová a výkresová část projektové dokumentace</t>
  </si>
  <si>
    <t>1. Položka obsahuje:  
 – Geodetické zaměření trasy. Dále obsahuje cenu za pom. mechanismy včetně všech ostatních vedlejších nákladů.  
2. Položka neobsahuje:  
 X  
3. Způsob měření:  
Udává se v km</t>
  </si>
  <si>
    <t>14: 270; viz textová a výkresová část projektové dokumentace</t>
  </si>
  <si>
    <t>16: 60; viz textová a výkresová část projektové dokumentace</t>
  </si>
  <si>
    <t>18: 300; viz textová a výkresová část projektové dokumentace</t>
  </si>
  <si>
    <t>19: 20; viz textová a výkresová část projektové dokumentace</t>
  </si>
  <si>
    <t>702902</t>
  </si>
  <si>
    <t>ZASYPÁNÍ KABELOVÉHO ŽLABU VRSTVOU Z PŘESÁTÉHO PÍSKU ČI VÝKOPKU SVĚTLÉ ŠÍŘKY PŘES 120 DO 250 MM</t>
  </si>
  <si>
    <t>15: 270; viz textová a výkresová část projektové dokumentace</t>
  </si>
  <si>
    <t>709110</t>
  </si>
  <si>
    <t>PROVIZORNÍ ZAJIŠTĚNÍ KABELU VE VÝKOPU</t>
  </si>
  <si>
    <t>20: 10; viz textová a výkresová část projektové dokumentace</t>
  </si>
  <si>
    <t>709120</t>
  </si>
  <si>
    <t>PROVIZORNÍ ZAJIŠTĚNÍ POTRUBÍ VE VÝKOPU</t>
  </si>
  <si>
    <t>21: 5; viz textová a výkresová část projektové dokumentace</t>
  </si>
  <si>
    <t>22: 10; viz textová a výkresová část projektové dokumentace</t>
  </si>
  <si>
    <t>709310</t>
  </si>
  <si>
    <t>VYPODLOŽENÍ, ODDĚLENÍ A KRYTÍ SPOJKY NEBO ODBOČNICE PRO KABEL DO 10 KV</t>
  </si>
  <si>
    <t>23: 16; viz textová a výkresová část projektové dokumentace</t>
  </si>
  <si>
    <t>17: 60; viz textová a výkresová část projektové dokumentace</t>
  </si>
  <si>
    <t>709512</t>
  </si>
  <si>
    <t>PODPŮRNÉ A POMOCNÉ KONSTRUKCE OCELOVÉ Z PROFILŮ SVAŘOVANÝCH A ŠROUBOVANÝCH S POVRCHOVOU ÚPRAVOU NÁTĚREM</t>
  </si>
  <si>
    <t>KG</t>
  </si>
  <si>
    <t>24: 20; viz textová a výkresová část projektové dokumentace</t>
  </si>
  <si>
    <t>2: 16; viz textová a výkresová část projektové dokumentace</t>
  </si>
  <si>
    <t>37: 16; viz textová a výkresová část projektové dokumentace</t>
  </si>
  <si>
    <t>75I323</t>
  </si>
  <si>
    <t>KABEL ZEMNÍ DVOUPLÁŠŤOVÝ S PANCÍŘEM PRŮMĚRU ŽÍLY 0,8 MM DO 50XN</t>
  </si>
  <si>
    <t>KMČTYŘKA</t>
  </si>
  <si>
    <t>27: 39,95; viz textová a výkresová část projektové dokumentace</t>
  </si>
  <si>
    <t>75I32X</t>
  </si>
  <si>
    <t>KABEL ZEMNÍ DVOUPLÁŠŤOVÝ S PANCÍŘEM PRŮMĚRU ŽÍLY 0,8 MM - MONTÁŽ</t>
  </si>
  <si>
    <t>28: 940; viz textová a výkresová část projektové dokumentace</t>
  </si>
  <si>
    <t>75I32Y</t>
  </si>
  <si>
    <t>KABEL ZEMNÍ DVOUPLÁŠŤOVÝ S PANCÍŘEM PRŮMĚRU ŽÍLY 0,8 MM - DEMONTÁŽ</t>
  </si>
  <si>
    <t>29: 200; viz textová a výkresová část projektové dokumentace</t>
  </si>
  <si>
    <t>75I72Y</t>
  </si>
  <si>
    <t>KABEL KLASICKÝ DÁLKOVÝ DVOUPLÁŠŤOVÝ S PANCÍŘEM - DEMONTÁŽ</t>
  </si>
  <si>
    <t>30: 50; viz textová a výkresová část projektové dokumentace</t>
  </si>
  <si>
    <t>75II32</t>
  </si>
  <si>
    <t>SPOJKA DÁLKOVÉHO KABELU PŘES 100 ŽIL</t>
  </si>
  <si>
    <t>31: 16; viz textová a výkresová část projektové dokumentace</t>
  </si>
  <si>
    <t>75II3X</t>
  </si>
  <si>
    <t>SPOJKA DÁLKOVÉHO KABELU - MONTÁŽ</t>
  </si>
  <si>
    <t>32: 16; viz textová a výkresová část projektové dokumentace</t>
  </si>
  <si>
    <t>75II3Y</t>
  </si>
  <si>
    <t>SPOJKA DÁLKOVÉHO KABELU - DEMONTÁŽ</t>
  </si>
  <si>
    <t>33: 4; viz textová a výkresová část projektové dokumentace</t>
  </si>
  <si>
    <t>75IJ11</t>
  </si>
  <si>
    <t>MĚŘENÍ - ZŘÍZENÍ VÝVODU KABELOVÉHO PLÁŠTĚ PRO MĚŘENÍ</t>
  </si>
  <si>
    <t>34: 2; viz textová a výkresová část projektové dokumentace</t>
  </si>
  <si>
    <t>35: 340; viz textová a výkresová část projektové dokumentace</t>
  </si>
  <si>
    <t>75IJ21</t>
  </si>
  <si>
    <t>MĚŘENÍ ZKRÁCENÉ ZÁVĚREČNÉ DÁLKOVÉHO KABELU V OBOU SMĚRECH ZA PROVOZU</t>
  </si>
  <si>
    <t>ČTYŘKA</t>
  </si>
  <si>
    <t>36: 85; viz textová a výkresová část projektové dokumentace</t>
  </si>
  <si>
    <t>39: 46,3; viz textová a výkresová část projektové dokumentace</t>
  </si>
  <si>
    <t>R015140</t>
  </si>
  <si>
    <t>906</t>
  </si>
  <si>
    <t>LIKVIDACE ODPADŮ NEKONTAMINOVANÝCH - 17 01 01 PROSTÝ BETON, včetně dopravy</t>
  </si>
  <si>
    <t>40: 0,5; viz textová a výkresová část projektové dokumentace</t>
  </si>
  <si>
    <t xml:space="preserve">  PS 61-22-04</t>
  </si>
  <si>
    <t>Praha Velká Chuchle, silniční nadjezd, úprava stávajícího DOK ČD-Telematika a.s.</t>
  </si>
  <si>
    <t>PS 61-22-04</t>
  </si>
  <si>
    <t>3: 12; viz textová a výkresová část projektové dokumentace</t>
  </si>
  <si>
    <t>4: 12; viz textová a výkresová část projektové dokumentace</t>
  </si>
  <si>
    <t>8: 2; viz textová a výkresová část projektové dokumentace</t>
  </si>
  <si>
    <t>9: 2; viz textová a výkresová část projektové dokumentace</t>
  </si>
  <si>
    <t>701005</t>
  </si>
  <si>
    <t>VYHLEDÁVACÍ MARKER ZEMNÍ S MOŽNOSTÍ ZÁPISU</t>
  </si>
  <si>
    <t>10: 1; viz textová a výkresová část projektové dokumentace</t>
  </si>
  <si>
    <t>Vytyčení trasy</t>
  </si>
  <si>
    <t>1: 0,1; viz textová a výkresová část projektové dokumentace</t>
  </si>
  <si>
    <t>Geodetické zaměření trasy</t>
  </si>
  <si>
    <t>12: 0,1; viz textová a výkresová část projektové dokumentace</t>
  </si>
  <si>
    <t>702820</t>
  </si>
  <si>
    <t>VYČIŠTĚNÍ STÁVAJÍCÍHO KABELOVÉHO PROSTUPU Z TVÁRNIC NEBO CHRÁNIČEK BEZ KABELOVÉ KOMORY</t>
  </si>
  <si>
    <t>5: 70; viz textová a výkresová část projektové dokumentace</t>
  </si>
  <si>
    <t>703754</t>
  </si>
  <si>
    <t>PROTIPOŽÁRNÍ UCPÁVKA PROSTUPU KABELOVÉHO PR. DO 110MM, DO EI 90 MIN.</t>
  </si>
  <si>
    <t>7: 2; viz textová a výkresová část projektové dokumentace</t>
  </si>
  <si>
    <t>703763</t>
  </si>
  <si>
    <t>KABELOVÁ UCPÁVKA VODĚ ODOLNÁ PRO VNITŘNÍ PRŮMĚR OTVORU 105 - 185MM</t>
  </si>
  <si>
    <t>6: 2; viz textová a výkresová část projektové dokumentace</t>
  </si>
  <si>
    <t>11: 70; viz textová a výkresová část projektové dokumentace</t>
  </si>
  <si>
    <t>2: 4; viz textová a výkresová část projektové dokumentace</t>
  </si>
  <si>
    <t>31: 40; viz textová a výkresová část projektové dokumentace</t>
  </si>
  <si>
    <t>13: 3080; viz textová a výkresová část projektové dokumentace</t>
  </si>
  <si>
    <t>75I81Y</t>
  </si>
  <si>
    <t>KABEL OPTICKÝ SINGLEMODE - DEMONTÁŽ</t>
  </si>
  <si>
    <t>14: 3080; viz textová a výkresová část projektové dokumentace</t>
  </si>
  <si>
    <t>15: 230; viz textová a výkresová část projektové dokumentace</t>
  </si>
  <si>
    <t>16: 230; viz textová a výkresová část projektové dokumentace</t>
  </si>
  <si>
    <t>75I91Y</t>
  </si>
  <si>
    <t>OPTOTRUBKA HDPE - DEMONTÁŽ</t>
  </si>
  <si>
    <t>17: 230; viz textová a výkresová část projektové dokumentace</t>
  </si>
  <si>
    <t>19: 230; viz textová a výkresová část projektové dokumentace</t>
  </si>
  <si>
    <t>20: 4; viz textová a výkresová část projektové dokumentace</t>
  </si>
  <si>
    <t>75IA1Y</t>
  </si>
  <si>
    <t>OPTOTRUBKOVÁ SPOJKA - DEMONTÁŽ</t>
  </si>
  <si>
    <t>21: 4; viz textová a výkresová část projektové dokumentace</t>
  </si>
  <si>
    <t>75ID1X</t>
  </si>
  <si>
    <t>PLASTOVÁ ZEMNÍ KOMORA PRO ULOŽENÍ REZERVY - MONTÁŽ</t>
  </si>
  <si>
    <t>22: 4; viz textová a výkresová část projektové dokumentace</t>
  </si>
  <si>
    <t>75ID1Y</t>
  </si>
  <si>
    <t>PLASTOVÁ ZEMNÍ KOMORA PRO ULOŽENÍ REZERVY - DEMONTÁŽ</t>
  </si>
  <si>
    <t>23: 4; viz textová a výkresová část projektové dokumentace</t>
  </si>
  <si>
    <t>75ID2X</t>
  </si>
  <si>
    <t>PLASTOVÁ ZEMNÍ KOMORA PRO ULOŽENÍ SPOJKY - MONTÁŽ</t>
  </si>
  <si>
    <t>24: 2; viz textová a výkresová část projektové dokumentace</t>
  </si>
  <si>
    <t>75ID2Y</t>
  </si>
  <si>
    <t>PLASTOVÁ ZEMNÍ KOMORA PRO ULOŽENÍ SPOJKY - DEMONTÁŽ</t>
  </si>
  <si>
    <t>25: 2; viz textová a výkresová část projektové dokumentace</t>
  </si>
  <si>
    <t>26: 4; viz textová a výkresová část projektové dokumentace</t>
  </si>
  <si>
    <t>27: 4; viz textová a výkresová část projektové dokumentace</t>
  </si>
  <si>
    <t>75II71</t>
  </si>
  <si>
    <t>SPOJKA OPTICKÁ DO 72 VLÁKEN</t>
  </si>
  <si>
    <t>28: 2; viz textová a výkresová část projektové dokumentace</t>
  </si>
  <si>
    <t>75II7Y</t>
  </si>
  <si>
    <t>SPOJKA OPTICKÁ - DEMONTÁŽ</t>
  </si>
  <si>
    <t>29: 2; viz textová a výkresová část projektové dokumentace</t>
  </si>
  <si>
    <t>30: 72; viz textová a výkresová část projektové dokumentace</t>
  </si>
  <si>
    <t xml:space="preserve">  PS 61-22-05</t>
  </si>
  <si>
    <t>Praha Velká Chuchle, silniční nadjezd, úprava stávajících DOK a TK</t>
  </si>
  <si>
    <t>PS 61-22-05</t>
  </si>
  <si>
    <t>3: 27; viz textová a výkresová část projektové dokumentace</t>
  </si>
  <si>
    <t>131737</t>
  </si>
  <si>
    <t>HLOUBENÍ JAM ZAPAŽ I NEPAŽ TŘ. I, ODVOZ DO 16KM</t>
  </si>
  <si>
    <t>4: 0,9; viz textová a výkresová část projektové dokumentace</t>
  </si>
  <si>
    <t>5: 32; viz textová a výkresová část projektové dokumentace</t>
  </si>
  <si>
    <t>132737</t>
  </si>
  <si>
    <t>HLOUBENÍ RÝH ŠÍŘ DO 2M PAŽ I NEPAŽ TŘ. I, ODVOZ DO 16KM</t>
  </si>
  <si>
    <t>6: 3,2; viz textová a výkresová část projektové dokumentace</t>
  </si>
  <si>
    <t>7: 54,9; viz textová a výkresová část projektové dokumentace</t>
  </si>
  <si>
    <t>20: 5; viz textová a výkresová část projektové dokumentace</t>
  </si>
  <si>
    <t>21: 7; viz textová a výkresová část projektové dokumentace</t>
  </si>
  <si>
    <t>1: 0,3; viz textová a výkresová část projektové dokumentace</t>
  </si>
  <si>
    <t>23: 0,1; viz textová a výkresová část projektové dokumentace</t>
  </si>
  <si>
    <t>8: 85; viz textová a výkresová část projektové dokumentace</t>
  </si>
  <si>
    <t>10: 21; viz textová a výkresová část projektové dokumentace</t>
  </si>
  <si>
    <t>12: 35; viz textová a výkresová část projektové dokumentace</t>
  </si>
  <si>
    <t>13: 106; viz textová a výkresová část projektové dokumentace</t>
  </si>
  <si>
    <t>702313</t>
  </si>
  <si>
    <t>ZAKRYTÍ KABELŮ VÝSTRAŽNOU FÓLIÍ ŠÍŘKY PŘES 40 CM</t>
  </si>
  <si>
    <t>14: 17; viz textová a výkresová část projektové dokumentace</t>
  </si>
  <si>
    <t>15: 350; viz textová a výkresová část projektové dokumentace</t>
  </si>
  <si>
    <t>9: 85; viz textová a výkresová část projektové dokumentace</t>
  </si>
  <si>
    <t>11: 21; viz textová a výkresová část projektové dokumentace</t>
  </si>
  <si>
    <t>17: 10; viz textová a výkresová část projektové dokumentace</t>
  </si>
  <si>
    <t>16: 10; viz textová a výkresová část projektové dokumentace</t>
  </si>
  <si>
    <t>18: 6; viz textová a výkresová část projektové dokumentace</t>
  </si>
  <si>
    <t>22: 350; viz textová a výkresová část projektové dokumentace</t>
  </si>
  <si>
    <t>2: 10; viz textová a výkresová část projektové dokumentace</t>
  </si>
  <si>
    <t>59: 40; viz textová a výkresová část projektové dokumentace</t>
  </si>
  <si>
    <t>75I322</t>
  </si>
  <si>
    <t>KABEL ZEMNÍ DVOUPLÁŠŤOVÝ S PANCÍŘEM PRŮMĚRU ŽÍLY 0,8 MM DO 25XN</t>
  </si>
  <si>
    <t>24: 3,45; viz textová a výkresová část projektové dokumentace</t>
  </si>
  <si>
    <t>25: 230; viz textová a výkresová část projektové dokumentace</t>
  </si>
  <si>
    <t>26: 230; viz textová a výkresová část projektové dokumentace</t>
  </si>
  <si>
    <t>27: 6120; viz textová a výkresová část projektové dokumentace</t>
  </si>
  <si>
    <t>28: 6120; viz textová a výkresová část projektové dokumentace</t>
  </si>
  <si>
    <t>30: 660; viz textová a výkresová část projektové dokumentace</t>
  </si>
  <si>
    <t>31: 660; viz textová a výkresová část projektové dokumentace</t>
  </si>
  <si>
    <t>32: 660; viz textová a výkresová část projektové dokumentace</t>
  </si>
  <si>
    <t>33: 6; viz textová a výkresová část projektové dokumentace</t>
  </si>
  <si>
    <t>34: 660; viz textová a výkresová část projektové dokumentace</t>
  </si>
  <si>
    <t>35: 12; viz textová a výkresová část projektové dokumentace</t>
  </si>
  <si>
    <t>36: 4; viz textová a výkresová část projektové dokumentace</t>
  </si>
  <si>
    <t>75IA51</t>
  </si>
  <si>
    <t>OPTOTRUBKOVÁ KONCOVKA PRŮMĚRU DO 40 MM</t>
  </si>
  <si>
    <t>37: 4; viz textová a výkresová část projektové dokumentace</t>
  </si>
  <si>
    <t>38: 4; viz textová a výkresová část projektové dokumentace</t>
  </si>
  <si>
    <t>39: 8; viz textová a výkresová část projektové dokumentace</t>
  </si>
  <si>
    <t>40: 8; viz textová a výkresová část projektové dokumentace</t>
  </si>
  <si>
    <t>75IH63</t>
  </si>
  <si>
    <t>UKONČENÍ KABELU OPTICKÉHO DO 72 VLÁKEN</t>
  </si>
  <si>
    <t>41: 4; viz textová a výkresová část projektové dokumentace</t>
  </si>
  <si>
    <t>75IH6Y</t>
  </si>
  <si>
    <t>UKONČENÍ KABELU OPTICKÉHO - DEMONTÁŽ</t>
  </si>
  <si>
    <t>42: 4; viz textová a výkresová část projektové dokumentace</t>
  </si>
  <si>
    <t>43: 22; viz textová a výkresová část projektové dokumentace</t>
  </si>
  <si>
    <t>44: 22; viz textová a výkresová část projektové dokumentace</t>
  </si>
  <si>
    <t>75II21</t>
  </si>
  <si>
    <t>SPOJKA PRO CELOPLASTOVÉ KABELY S PANCÍŘEM DO 100 ŽIL</t>
  </si>
  <si>
    <t>75II2X</t>
  </si>
  <si>
    <t>SPOJKA PRO CELOPLASTOVÉ KABELY S PANCÍŘEM - MONTÁŽ</t>
  </si>
  <si>
    <t>75II2Y</t>
  </si>
  <si>
    <t>SPOJKA PRO CELOPLASTOVÉ KABELY S PANCÍŘEM - DEMONTÁŽ</t>
  </si>
  <si>
    <t>49: 4; viz textová a výkresová část projektové dokumentace</t>
  </si>
  <si>
    <t>50: 2; viz textová a výkresová část projektové dokumentace</t>
  </si>
  <si>
    <t>75IJ13</t>
  </si>
  <si>
    <t>MĚŘENÍ ÚTLUMU PŘESLECHU NA BLÍZKÉM KONCI NA MÍSTNÍM SDĚL. KABELU ZA 1 ČTYŘKU XN A 1 MĚŘENÝ ÚSEK</t>
  </si>
  <si>
    <t>51: 30; viz textová a výkresová část projektové dokumentace</t>
  </si>
  <si>
    <t>75IJ15</t>
  </si>
  <si>
    <t>MĚŘENÍ A VYROVNÁNÍ KAPACITNÍCH NEROVNOVÁH NA MÍSTNÍM SDĚLOVACÍM KABELU, KABEL DO 4 KM DÉLKY, 1 ČTYŘKA</t>
  </si>
  <si>
    <t>52: 2; viz textová a výkresová část projektové dokumentace</t>
  </si>
  <si>
    <t>53: 240; viz textová a výkresová část projektové dokumentace</t>
  </si>
  <si>
    <t>54: 96; viz textová a výkresová část projektové dokumentace</t>
  </si>
  <si>
    <t>55: 96; viz textová a výkresová část projektové dokumentace</t>
  </si>
  <si>
    <t>75J82Y</t>
  </si>
  <si>
    <t>OPTICKÝ PIGTAIL SINGLEMODE - DEMONTÁŽ</t>
  </si>
  <si>
    <t>56: 96; viz textová a výkresová část projektové dokumentace</t>
  </si>
  <si>
    <t>57: 48; viz textová a výkresová část projektové dokumentace</t>
  </si>
  <si>
    <t>75J92Y</t>
  </si>
  <si>
    <t>OPTICKÝ PATCHCORD SINGLEMODE - DEMONTÁŽ</t>
  </si>
  <si>
    <t>58: 48; viz textová a výkresová část projektové dokumentace</t>
  </si>
  <si>
    <t>SUDOP R-208</t>
  </si>
  <si>
    <t>Převedení provozu ze stávajících TK do nového TK</t>
  </si>
  <si>
    <t>48: 30; viz textová a výkresová část projektové dokumentace</t>
  </si>
  <si>
    <t>1. Položka obsahuje:  
 – kompletní ukončení specifikované kabelizace včetně potřebného drobného montážního materiálu a převedení provozu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</si>
  <si>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60: 7,5; viz textová a výkresová část projektové dokumentace</t>
  </si>
  <si>
    <t>61: 0,35; viz textová a výkresová část projektové dokumentace</t>
  </si>
  <si>
    <t>D.1.4.1</t>
  </si>
  <si>
    <t>Osobní výtahy, schodišťové výtahy</t>
  </si>
  <si>
    <t xml:space="preserve">  PS 61-24-01</t>
  </si>
  <si>
    <t>Praha Velká Chuchle, výtahy</t>
  </si>
  <si>
    <t>PS 61-24-01</t>
  </si>
  <si>
    <t>700</t>
  </si>
  <si>
    <t>Název dílu</t>
  </si>
  <si>
    <t>R7001</t>
  </si>
  <si>
    <t>Dodávka výtahu , 2 stanice, 1150 kg., 1 m/sec, průchozí, posuvné dveře, přímotop</t>
  </si>
  <si>
    <t>KS</t>
  </si>
  <si>
    <t>R-položka</t>
  </si>
  <si>
    <t>Dodání prvku k místu zabudování  - doprava na místo stavby, přeusn k místu zabudování, ochranné a pomocné konstrukce, práce a výkony</t>
  </si>
  <si>
    <t>komletní prvek vč. vybavení - viz TZ dokumentace - podrobná specifikace prvku</t>
  </si>
  <si>
    <t>R7002</t>
  </si>
  <si>
    <t>Montáž výtahu</t>
  </si>
  <si>
    <t>Monfáž výtahu vč. pomocných a montážních prvků a doplňků</t>
  </si>
  <si>
    <t>Provedení veškerých prací a výkonů, nutných k uvedení výtahu do provozu</t>
  </si>
  <si>
    <t>R7003</t>
  </si>
  <si>
    <t>Revize</t>
  </si>
  <si>
    <t>provedení revize zdvihacího zařízení, vydání revizní zprávy</t>
  </si>
  <si>
    <t>Provedení veškerých prací a výkonů dle popisu položky</t>
  </si>
  <si>
    <t>D.2.1.1.0</t>
  </si>
  <si>
    <t>Železniční svršek</t>
  </si>
  <si>
    <t xml:space="preserve">  SO 61-31-03</t>
  </si>
  <si>
    <t>Odbočka Závodiště, železniční svršek, lichá skupina</t>
  </si>
  <si>
    <t>SO 61-31-03</t>
  </si>
  <si>
    <t>Zřízení železničního svršku</t>
  </si>
  <si>
    <t>512550</t>
  </si>
  <si>
    <t>KOLEJOVÉ LOŽE - ZŘÍZENÍ Z KAMENIVA HRUBÉHO DRCENÉHO (ŠTĚRK)</t>
  </si>
  <si>
    <t>1:10</t>
  </si>
  <si>
    <t>523352</t>
  </si>
  <si>
    <t>KOLEJ 60 E2, ROZD. "U", BEZSTYKOVÁ, PR. BET. BEZPODKLADNICOVÝ, UP. PRUŽNÉ</t>
  </si>
  <si>
    <t>Svary kolejnic a izolované styky</t>
  </si>
  <si>
    <t>542121</t>
  </si>
  <si>
    <t>SMĚROVÉ A VÝŠKOVÉ VYROVNÁNÍ KOLEJE NA PRAŽCÍCH BETONOVÝCH DO 0,05 M</t>
  </si>
  <si>
    <t>1.305</t>
  </si>
  <si>
    <t>Bourání a demontáže</t>
  </si>
  <si>
    <t>11313A</t>
  </si>
  <si>
    <t>ODSTRANĚNÍ KRYTU ZPEVNĚNÝCH PLOCH S ASFALTOVÝM POJIVEM - BEZ DOPRAVY</t>
  </si>
  <si>
    <t>965112</t>
  </si>
  <si>
    <t>DEMONTÁŽ KOLEJE NA BETONOVÝCH PRAŽCÍCH DO KOLEJOVÝCH POLÍ S ODVOZEM NA MONTÁŽNÍ ZÁKLADNU BEZ NÁSLEDNÉHO ROZEBRÁNÍ</t>
  </si>
  <si>
    <t>965311</t>
  </si>
  <si>
    <t>ROZEBRÁNÍ PŘEJEZDU, PŘECHODU Z DÍLCŮ</t>
  </si>
  <si>
    <t>1: Demontáž pryžových přejezdových panelů, předání správci  
; 46,5</t>
  </si>
  <si>
    <t>965312</t>
  </si>
  <si>
    <t>ROZEBRÁNÍ PŘEJEZDU, PŘECHODU Z DÍLCŮ - ODVOZ (NA LIKVIDACI ODPADŮ NEBO JINÉ URČENÉ MÍSTO)</t>
  </si>
  <si>
    <t>tkm</t>
  </si>
  <si>
    <t>1: 1,3*46,5+0,2*10</t>
  </si>
  <si>
    <t>96616</t>
  </si>
  <si>
    <t>BOURÁNÍ KONSTRUKCÍ ZE ŽELEZOBETONU</t>
  </si>
  <si>
    <t>1: Demolice závěrných zídek z betonu, odvoz na skládku; 8,61</t>
  </si>
  <si>
    <t>1: 2,1*2,2</t>
  </si>
  <si>
    <t>LIKVIDACE ODPADŮ NEKONTAMINOVANÝCH - 17 01 01 ARMOVANÉ BETONY V KUSOVITOSTI DO 0,5 M, včetně dopravy</t>
  </si>
  <si>
    <t>1: 8,61*2,2</t>
  </si>
  <si>
    <t xml:space="preserve">  SO 61-31-04</t>
  </si>
  <si>
    <t>Odbočka Závodiště, železniční svršek, sudá skupina</t>
  </si>
  <si>
    <t>SO 61-31-04</t>
  </si>
  <si>
    <t>1. 302</t>
  </si>
  <si>
    <t>94818</t>
  </si>
  <si>
    <t>DOČASNÉ KONSTRUKCE DŘEVĚNÉ VČET ODSTRAN</t>
  </si>
  <si>
    <t>1: Ochrana trativodní šachty dřevěným bedněním, tl. 0.05 cm; 3*0,05</t>
  </si>
  <si>
    <t xml:space="preserve">  SO 61-31-05</t>
  </si>
  <si>
    <t>Odbočka Závodiště, provizorní kolejové spojky</t>
  </si>
  <si>
    <t>SO 61-31-05</t>
  </si>
  <si>
    <t>18110</t>
  </si>
  <si>
    <t>ÚPRAVA PLÁNĚ SE ZHUTNĚNÍM V HORNINĚ TŘ. I</t>
  </si>
  <si>
    <t>1: Úprava pláně kolejového lože (rozhrnutí štěrku); 693,6+693,6</t>
  </si>
  <si>
    <t>1: 30*2</t>
  </si>
  <si>
    <t>512570</t>
  </si>
  <si>
    <t>KOLEJOVÉ LOŽE - ZŘÍZENÍ Z KAMENIVA HRUBÉHO UŽITÉHO</t>
  </si>
  <si>
    <t>1: 126,888*2</t>
  </si>
  <si>
    <t>533192</t>
  </si>
  <si>
    <t>J 60 1:11-300, PR. DŘ., UP. PRUŽNÉ</t>
  </si>
  <si>
    <t>R523311</t>
  </si>
  <si>
    <t>KOLEJ 60 E2, ROZD. "U", BEZSTYKOVÁ, PR. DŘ., - UPEVNĚNÍ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</si>
  <si>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</si>
  <si>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542111</t>
  </si>
  <si>
    <t>SMĚROVÉ A VÝŠKOVÉ VYROVNÁNÍ KOLEJE NA PRAŽCÍCH DŘEVĚNÝCH DO 0,05 M</t>
  </si>
  <si>
    <t>1: 287</t>
  </si>
  <si>
    <t>1: 262</t>
  </si>
  <si>
    <t>545112</t>
  </si>
  <si>
    <t>SVAR KOLEJNIC (STEJNÉHO TVARU) 60 E2, R 65 SPOJITĚ</t>
  </si>
  <si>
    <t>96</t>
  </si>
  <si>
    <t>935233</t>
  </si>
  <si>
    <t>PŘEDLÁŽDĚNÍ ŽLABŮ Z TVÁRNIC ŠÍŘ DO 1200MM</t>
  </si>
  <si>
    <t>1: Rozebrání a vložení příkopových tvárnic TZZ3; 15</t>
  </si>
  <si>
    <t>93530</t>
  </si>
  <si>
    <t>ŽLABY A RIGOLY MONOLITICKÉ BETONOVÉ</t>
  </si>
  <si>
    <t>965010</t>
  </si>
  <si>
    <t>ODSTRANĚNÍ KOLEJOVÉHO LOŽE A DRÁŽNÍCH STEZEK</t>
  </si>
  <si>
    <t>965022</t>
  </si>
  <si>
    <t>ODSTRANĚNÍ KOLEJOVÉHO LOŽE A DRÁŽNÍCH STEZEK - ODVOZ NA MEZIDEPONII</t>
  </si>
  <si>
    <t>M3KM</t>
  </si>
  <si>
    <t>1: 126,888 * 10</t>
  </si>
  <si>
    <t>965122</t>
  </si>
  <si>
    <t>DEMONTÁŽ KOLEJE NA DŘEVĚNÝCH PRAŽCÍCH DO KOLEJOVÝCH POLÍ S ODVOZEM NA MONTÁŽNÍ ZÁKLADNU BEZ NÁSLEDNÉHO ROZEBRÁNÍ</t>
  </si>
  <si>
    <t>965222</t>
  </si>
  <si>
    <t>DEMONTÁŽ VÝHYBKOVÉ KONSTRUKCE NA DŘEVĚNÝCH PRAŽCÍCH DO KOLEJOVÝCH POLÍ S ODVOZEM NA MONTÁŽNÍ ZÁKLADNU BEZ NÁSLEDNÉHO ROZEBRÁNÍ</t>
  </si>
  <si>
    <t>1: Demontáž výhybek J60-1:11-300 na dřevěných pražcích  
; 215</t>
  </si>
  <si>
    <t>96615A</t>
  </si>
  <si>
    <t>BOURÁNÍ KONSTRUKCÍ Z PROSTÉHO BETONU - BEZ DOPRAVY</t>
  </si>
  <si>
    <t>D.2.1.1.1</t>
  </si>
  <si>
    <t>Železniční spodek</t>
  </si>
  <si>
    <t xml:space="preserve">  SO 61-31-13</t>
  </si>
  <si>
    <t>Odbočka Závodiště, železniční spodek, lichá skupina</t>
  </si>
  <si>
    <t>SO 61-31-13</t>
  </si>
  <si>
    <t>17120</t>
  </si>
  <si>
    <t>ULOŽENÍ SYPANINY DO NÁSYPŮ A NA SKLÁDKY BEZ ZHUTNĚNÍ</t>
  </si>
  <si>
    <t>17180</t>
  </si>
  <si>
    <t>ULOŽENÍ SYPANINY DO NÁSYPŮ Z NAKUPOVANÝCH MATERIÁLŮ</t>
  </si>
  <si>
    <t>1: Zásyp nástupiště; 96</t>
  </si>
  <si>
    <t>123734</t>
  </si>
  <si>
    <t>ODKOP PRO SPOD STAVBU SILNIC A ŽELEZNIC TŘ. I, ODVOZ DO 5KM</t>
  </si>
  <si>
    <t>Komunikace</t>
  </si>
  <si>
    <t>501101</t>
  </si>
  <si>
    <t>ZŘÍZENÍ KONSTRUKČNÍ VRSTVY TĚLESA ŽELEZNIČNÍHO SPODKU ZE ŠTĚRKODRTI NOVÉ</t>
  </si>
  <si>
    <t>1: ZKPP; 29,7</t>
  </si>
  <si>
    <t>501410</t>
  </si>
  <si>
    <t>ZŘÍZENÍ KONSTRUKČNÍ VRSTVY TĚLESA ŽELEZNIČNÍHO SPODKU ZE ZEMINY ZLEPŠENÉ (STABILIZOVANÉ) CEMENTEM</t>
  </si>
  <si>
    <t>1: Obnova ZKPP; 49,5</t>
  </si>
  <si>
    <t>502941</t>
  </si>
  <si>
    <t>ZŘÍZENÍ KONSTRUKČNÍ VRSTVY TĚLESA ŽELEZNIČNÍHO SPODKU Z GEOTEXTILIE</t>
  </si>
  <si>
    <t>1: Separační geotextilie; 384</t>
  </si>
  <si>
    <t>90</t>
  </si>
  <si>
    <t>Ostatní konstrukce a práce</t>
  </si>
  <si>
    <t>02742</t>
  </si>
  <si>
    <t>PROVIZORNÍ LÁVKY</t>
  </si>
  <si>
    <t>Pronájem provizorních lávek v délce cca 370 dní (pro nástupiště mezi kolejemi č. 1 a 3), délky 3.5 m</t>
  </si>
  <si>
    <t>1: Provizorní lávky; 2</t>
  </si>
  <si>
    <t>924242</t>
  </si>
  <si>
    <t>NÁSTUPIŠTĚ TISCHER ÚROVŇOVÉ JEDNOSTRANNÉ, O. V. 4,75 M, 2X TVÁRNICE Z UŽITÉHO MATERIÁLU</t>
  </si>
  <si>
    <t>965511</t>
  </si>
  <si>
    <t>ROZEBRÁNÍ NÁSTUPIŠTĚ TYPU TISCHER</t>
  </si>
  <si>
    <t>Deska KD 145</t>
  </si>
  <si>
    <t>965512</t>
  </si>
  <si>
    <t>ROZEBRÁNÍ NÁSTUPIŠTĚ TYPU TISCHER - ODVOZ (NA LIKVIDACI ODPADŮ NEBO JINÉ URČENÉ MÍSTO)</t>
  </si>
  <si>
    <t>předání zpět správci</t>
  </si>
  <si>
    <t>1: 80*5</t>
  </si>
  <si>
    <t>1: 1*2,2</t>
  </si>
  <si>
    <t xml:space="preserve">  SO 61-31-14</t>
  </si>
  <si>
    <t>Odbočka Závodiště, železniční spodek, sudá skupina</t>
  </si>
  <si>
    <t>SO 61-31-14</t>
  </si>
  <si>
    <t>popis položky</t>
  </si>
  <si>
    <t>1: Zásyp nástupiště doplnění; 160*0,25</t>
  </si>
  <si>
    <t>1: 160*1,7*6</t>
  </si>
  <si>
    <t>1: Separační geotextilie;464</t>
  </si>
  <si>
    <t>Pronájem provizorní lávky v délce cca 370 dní (pro nástupiště mezi kolejemi č. 2 a 4), délky 3.5 m</t>
  </si>
  <si>
    <t>924110</t>
  </si>
  <si>
    <t>NÁSTUPIŠTĚ PROVIZORNÍ SYPANÉ ÚROVŇOVÉ JEDNOSTRANNÉ</t>
  </si>
  <si>
    <t>1: Zásyp nástupiště 120m3; 160</t>
  </si>
  <si>
    <t>924414</t>
  </si>
  <si>
    <t>NÁSTUPIŠTĚ L (H) S KONZOLOVÝMI DESKAMI 145 Z Z UŽITÉHO MATERIÁLU</t>
  </si>
  <si>
    <t>Deska KDH 145</t>
  </si>
  <si>
    <t>1: 160</t>
  </si>
  <si>
    <t>1: Ochrana trativodní šachty dřevěným bedněním, tl. 0.05 cm; 1*0,05</t>
  </si>
  <si>
    <t>965531</t>
  </si>
  <si>
    <t>ROZEBRÁNÍ NÁSTUPIŠTĚ TYPU L</t>
  </si>
  <si>
    <t>Úpravy desek KD 145 dle výluk</t>
  </si>
  <si>
    <t>1: 160*6</t>
  </si>
  <si>
    <t>965532</t>
  </si>
  <si>
    <t>ROZEBRÁNÍ NÁSTUPIŠTĚ TYPU L - ODVOZ (NA LIKVIDACI ODPADŮ NEBO JINÉ URČENÉ MÍSTO)</t>
  </si>
  <si>
    <t>předání správci</t>
  </si>
  <si>
    <t>1: desky KD 145+ štěrkodrť; 51*5+120*1,9*5</t>
  </si>
  <si>
    <t>D.2.1.10</t>
  </si>
  <si>
    <t>Protihlukové objekty</t>
  </si>
  <si>
    <t xml:space="preserve">  SO 61-40-01</t>
  </si>
  <si>
    <t>Praha Velká Chuchle, ulice Mezichuchelská, protihluková stěna</t>
  </si>
  <si>
    <t>SO 61-40-01</t>
  </si>
  <si>
    <t>0</t>
  </si>
  <si>
    <t>VŠEOBECNÉ POLOŽKY</t>
  </si>
  <si>
    <t>R2940</t>
  </si>
  <si>
    <t>OSTATNÍ POŽADAVKY - VÝROBNÍ DOKUMENTACE</t>
  </si>
  <si>
    <t>KPL</t>
  </si>
  <si>
    <t>Vypracování výrobní dokumentace panelů PHS</t>
  </si>
  <si>
    <t>Dle požadavku Objednatele</t>
  </si>
  <si>
    <t>ZEMNÍ PRÁCE</t>
  </si>
  <si>
    <t>odkop do úrovně vrtání pilot, kolem hlavy pilot, s odvozem výkopku na mezideponii - bude zpětně využit</t>
  </si>
  <si>
    <t>90*3,14*0,3*0,3+99,36</t>
  </si>
  <si>
    <t>125734</t>
  </si>
  <si>
    <t>VYKOPÁVKY ZE ZEMNÍKŮ A SKLÁDEK TŘ. I, ODVOZ DO 5KM</t>
  </si>
  <si>
    <t>Odtěžení výkopku z mezideponie pro zpětný zásyp dle pol. 17411</t>
  </si>
  <si>
    <t>126.36</t>
  </si>
  <si>
    <t>Uložení výkopku z odkopávek a z vrtů pro piloty na mezideponii nebo na skládku</t>
  </si>
  <si>
    <t>124,794+25,434</t>
  </si>
  <si>
    <t>zásyp ze stávajícího materiálu - využití výkopku v rámci stavby. terénu po vybourání prahu stávající PHS +  kolem hlavy pilot;</t>
  </si>
  <si>
    <t>45*0,6*10+2,4*2,3*18</t>
  </si>
  <si>
    <t>184A1</t>
  </si>
  <si>
    <t>VYSAZOVÁNÍ KEŘŮ LISTNATÝCH S BALEM VČETNĚ VÝKOPU JAMKY</t>
  </si>
  <si>
    <t>Výsadba popínavé rostliny Herba Helix (břečťan) podél vnější části zdi dl 60 m, rostliny po 1 m</t>
  </si>
  <si>
    <t>ZÁKLADY</t>
  </si>
  <si>
    <t>224324</t>
  </si>
  <si>
    <t>PILOTY ZE ŽELEZOBETONU C25/30</t>
  </si>
  <si>
    <t>90 m pilot,  D 600</t>
  </si>
  <si>
    <t>3,14*0,3*0,3*90</t>
  </si>
  <si>
    <t>224365</t>
  </si>
  <si>
    <t>VÝZTUŽ PILOT Z OCELI 10505, B500B</t>
  </si>
  <si>
    <t>výztuž pilot z oceli</t>
  </si>
  <si>
    <t>1954,3/1000</t>
  </si>
  <si>
    <t>264228</t>
  </si>
  <si>
    <t>VRTY PRO PILOTY TŘ. II D DO 600MM</t>
  </si>
  <si>
    <t>Viz. TZ, rozvinutý pohled a řezy</t>
  </si>
  <si>
    <t>SVISLÉ KONSTRUKCE</t>
  </si>
  <si>
    <t>33717</t>
  </si>
  <si>
    <t>SLOUPKY PROTIHLUK STĚN Z DÍLCŮ KOVOVÝCH</t>
  </si>
  <si>
    <t>sloupky HEB 180 s PKO a barevným nátěrem, odhad hmotnosti 51,2</t>
  </si>
  <si>
    <t>103,2*51,2/1000</t>
  </si>
  <si>
    <t>R3471</t>
  </si>
  <si>
    <t>STĚNY PROTIHLUKOVÉ Z DÍLCŮ AKUSTICKÝCH BETONOVÝCH TL. 120 MM</t>
  </si>
  <si>
    <t>Nová PHS z betonových akustických panelů tl. 120 mm s barevným nátěrem</t>
  </si>
  <si>
    <t>akustické panely; 237,68</t>
  </si>
  <si>
    <t>Položka obsahuje kompletní dotávku a provedení stěny dle PD, vč. dopravy materiálu a spojovacích prvků.</t>
  </si>
  <si>
    <t>R3472</t>
  </si>
  <si>
    <t>STĚNY PROTIHLUKOVÉ Z DÍLCŮ SOKLOVÝCH TL. 120 MM</t>
  </si>
  <si>
    <t>Nová PHS ze soklových panelů tl. 120 mm</t>
  </si>
  <si>
    <t>33.28</t>
  </si>
  <si>
    <t>Technická specifikace položky odpovídá uvedené cenové soustavě</t>
  </si>
  <si>
    <t>VODOROVNÉ KONSTRUKCE</t>
  </si>
  <si>
    <t>45152</t>
  </si>
  <si>
    <t>PODKLADNÍ A VÝPLŇOVÉ VRSTVY Z KAMENIVA DRCENÉHO</t>
  </si>
  <si>
    <t>podsyp podél trasy odvodnění ze štěrku fr. 16/32</t>
  </si>
  <si>
    <t>60,32*0,5*0,3</t>
  </si>
  <si>
    <t>KOMUNIKACE</t>
  </si>
  <si>
    <t>587206</t>
  </si>
  <si>
    <t>PŘEDLÁŽDĚNÍ KRYTU Z BETONOVÝCH DLAŽDIC SE ZÁMKEM</t>
  </si>
  <si>
    <t>předláždění chodníku ze zámk.dlažby</t>
  </si>
  <si>
    <t>464</t>
  </si>
  <si>
    <t>711</t>
  </si>
  <si>
    <t>IZOLACE PROTI VODĚ</t>
  </si>
  <si>
    <t>711311</t>
  </si>
  <si>
    <t>IZOLACE PODZEMNÍCH OBJEKTŮ PROTI ZEMNÍ VLHKOSTI ASFALTOVÝMI NÁTĚRY</t>
  </si>
  <si>
    <t>Izolace podél hlavy pilot,dvojitý asf. nátěr;</t>
  </si>
  <si>
    <t>86,39*2</t>
  </si>
  <si>
    <t>783</t>
  </si>
  <si>
    <t>NÁTĚRY</t>
  </si>
  <si>
    <t>748211</t>
  </si>
  <si>
    <t>POVRCHOVÁ ÚPRAVA NÁTĚREM</t>
  </si>
  <si>
    <t>barevný nátěr HEB sloupku, na který se bude napojovat nová PHS</t>
  </si>
  <si>
    <t>2.88</t>
  </si>
  <si>
    <t>78311</t>
  </si>
  <si>
    <t>PROTIKOROZ OCHRANA OCEL KONSTR NÁTĚREM JEDNOVRST</t>
  </si>
  <si>
    <t>PKO nátěr HEB sloupku, na který se bude napojovat nová PHS</t>
  </si>
  <si>
    <t>OSTATNÍ KONSTRUKCE A PRÁCE</t>
  </si>
  <si>
    <t>966156</t>
  </si>
  <si>
    <t>BOURÁNÍ KONSTRUKCÍ Z PROST BETONU S ODVOZEM DO 12KM</t>
  </si>
  <si>
    <t>Bourání bet. práhu stávající PHS</t>
  </si>
  <si>
    <t>45*0,6*1,6</t>
  </si>
  <si>
    <t>966166</t>
  </si>
  <si>
    <t>BOURÁNÍ KONSTRUKCÍ ZE ŽELEZOBETONU S ODVOZEM DO 12KM</t>
  </si>
  <si>
    <t>piloty ze ŽB</t>
  </si>
  <si>
    <t>4.24</t>
  </si>
  <si>
    <t>96661</t>
  </si>
  <si>
    <t>ODSTRANĚNÍ PROTIHLUKOVÝCH STĚN Z DÍLCŮ BETONOVÝCH</t>
  </si>
  <si>
    <t>Odstranění stávající PHS ze soklových betonových panelů vč. sloupků s odvozem na skládku k likvidaci</t>
  </si>
  <si>
    <t>27.3</t>
  </si>
  <si>
    <t>96663</t>
  </si>
  <si>
    <t>ODSTRANĚNÍ PROTIHLUKOVÝCH STĚN Z DÍLCŮ PLASTOVÝCH</t>
  </si>
  <si>
    <t>Odstranění stávající PHS z recyklovaného směsného  plastu a transparentních betonových panelů vč. sloupků s odvozem k likvidaci</t>
  </si>
  <si>
    <t>243+9</t>
  </si>
  <si>
    <t>LIKVIDACE ODPADŮ vč. dopravy</t>
  </si>
  <si>
    <t>Evidenční položka.</t>
  </si>
  <si>
    <t>Vybouraný bet. práh stávající PHS, přepočet na tuny 1 m3 = 2,3 t + Betonové panely tl. 120 mm z vybourané PHS, přepočet na tuny 1 m3 = 2,3 t; 43,2*2,3+27,3*0,12*2,3</t>
  </si>
  <si>
    <t>R015141</t>
  </si>
  <si>
    <t>907</t>
  </si>
  <si>
    <t>Vybourané ŽB piloty, přepočet na tuny 1 m3 = 2,4 t; 4,24*2,4</t>
  </si>
  <si>
    <t>R015190</t>
  </si>
  <si>
    <t>914</t>
  </si>
  <si>
    <t>LIKVIDACE ODPADŮ NEKONTAMINOVANÝCH - 17 02 03 PLASTY Z INTERIÉRŮ REKONSTRUOVANÝCH OBJEKTŮ, včetně dopravy</t>
  </si>
  <si>
    <t>plastové panely z demolované PHS, odhad hmotnosti panelů z recykl. plastu 70 kg/m2 a transparentních panelů 12 kg/m2; 243*70/1000+9*12/1000</t>
  </si>
  <si>
    <t xml:space="preserve">  SO 61-40-02</t>
  </si>
  <si>
    <t>PROTIHLUKOVÁ STĚNA VELKÁ CHUCHLE, ULICE STAROCHUCHELSKÁ</t>
  </si>
  <si>
    <t>SO 61-40-02</t>
  </si>
  <si>
    <t>12273A</t>
  </si>
  <si>
    <t>ODKOPÁVKY A PROKOPÁVKY OBECNÉ TŘ. I - BEZ DOPRAVY</t>
  </si>
  <si>
    <t>odkop pro osazení soklového panelu</t>
  </si>
  <si>
    <t>30*0,5</t>
  </si>
  <si>
    <t>17110</t>
  </si>
  <si>
    <t>ULOŽENÍ SYPANINY DO NÁSYPŮ SE ZHUTNĚNÍM</t>
  </si>
  <si>
    <t>dosypání po dokončení PHS</t>
  </si>
  <si>
    <t>Základy</t>
  </si>
  <si>
    <t>224325</t>
  </si>
  <si>
    <t>PILOTY ZE ŽELEZOBETONU C30/37</t>
  </si>
  <si>
    <t>=3,14*0,75/2*0,75/2*12,5</t>
  </si>
  <si>
    <t>=33,59+38,05+57,91 kg</t>
  </si>
  <si>
    <t>264141</t>
  </si>
  <si>
    <t>VRTY PRO PILOTY TŘ. I D DO 1000MM</t>
  </si>
  <si>
    <t>=12,5*0,1</t>
  </si>
  <si>
    <t>264241</t>
  </si>
  <si>
    <t>VRTY PRO PILOTY TŘ. II D DO 1000MM</t>
  </si>
  <si>
    <t>=12,5*0,4</t>
  </si>
  <si>
    <t>264341</t>
  </si>
  <si>
    <t>VRTY PRO PILOTY TŘ. III D DO 1000MM</t>
  </si>
  <si>
    <t>264441</t>
  </si>
  <si>
    <t>VRTY PRO PILOTY TŘ. IV D DO 1000MM</t>
  </si>
  <si>
    <t>272325</t>
  </si>
  <si>
    <t>ZÁKLADY ZE ŽELEZOBETONU DO C30/37</t>
  </si>
  <si>
    <t>=0,75*0,75*0,9*4</t>
  </si>
  <si>
    <t>Svislé konstrukce</t>
  </si>
  <si>
    <t>33712</t>
  </si>
  <si>
    <t>SLOUPKY PROTIHLUKOVÝCH STĚN ZE ŽELEZOBETONOVÝCH DÍLCŮ</t>
  </si>
  <si>
    <t>=0,09*(4,5+4,2*2)</t>
  </si>
  <si>
    <t>viz statika</t>
  </si>
  <si>
    <t>347125</t>
  </si>
  <si>
    <t>STĚNY PROTIHLUKOVÉ Z DÍLCŮ ŽELEZOBETON DO C30/37</t>
  </si>
  <si>
    <t>tabulka prvků</t>
  </si>
  <si>
    <t>34714</t>
  </si>
  <si>
    <t>STĚNY PROTIHLUKOVÉ Z DÍLCŮ Z LEHKÉHO BETONU</t>
  </si>
  <si>
    <t>ABSORBČNÍ</t>
  </si>
  <si>
    <t>34715</t>
  </si>
  <si>
    <t>STĚNY PROTIHLUKOVÉ Z DÍLCŮ Z PLAST HMOT</t>
  </si>
  <si>
    <t>TRANSPARENTNÍ</t>
  </si>
  <si>
    <t>R374001</t>
  </si>
  <si>
    <t>Demontáž stávající PHS, transport, uskladnění, oprava v nutném rozsahu a zpětná montáž</t>
  </si>
  <si>
    <t>=26*3</t>
  </si>
  <si>
    <t>Položka zahrnuje veškeré práce, výkony a dodávky, nutné k realizaci konstrukce/prvku dle PD.</t>
  </si>
  <si>
    <t>Nátěry</t>
  </si>
  <si>
    <t>R783001</t>
  </si>
  <si>
    <t>Pružný hydrofibizační nátěr s odolností proti CHRL a UV záření soklových panelů</t>
  </si>
  <si>
    <t>nátěr</t>
  </si>
  <si>
    <t>=15,633*2*1,1</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</si>
  <si>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</si>
  <si>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Bourání</t>
  </si>
  <si>
    <t>96616A</t>
  </si>
  <si>
    <t>BOURÁNÍ KONSTRUKCÍ ZE ŽELEZOBETONU - BEZ DOPRAVY</t>
  </si>
  <si>
    <t>likvidace stávajígí PHS  vš. udřezání sloupků na úrovni terénu</t>
  </si>
  <si>
    <t>19.44</t>
  </si>
  <si>
    <t>viz zemní práce =(15+5,52)*1,808</t>
  </si>
  <si>
    <t>=19,44*2,4</t>
  </si>
  <si>
    <t xml:space="preserve">  SO 61-40-03</t>
  </si>
  <si>
    <t>Praha Velká Chuchle, ulice Nad Drahou, protihluková stěna</t>
  </si>
  <si>
    <t>SO 61-40-03</t>
  </si>
  <si>
    <t>Výkop rýhy pro zákl. pás s odvozem výkopuku na skládku</t>
  </si>
  <si>
    <t>25.36</t>
  </si>
  <si>
    <t>17481</t>
  </si>
  <si>
    <t>ZÁSYP JAM A RÝH Z NAKUPOVANÝCH MATERIÁLŮ</t>
  </si>
  <si>
    <t>štěrkový zásyp ke zdi</t>
  </si>
  <si>
    <t>2.355</t>
  </si>
  <si>
    <t>272314</t>
  </si>
  <si>
    <t>ZÁKLADY Z PROSTÉHO BETONU DO C25/30</t>
  </si>
  <si>
    <t>Základová pás z betonu C 25/30</t>
  </si>
  <si>
    <t>311313</t>
  </si>
  <si>
    <t>ZDI A STĚNY PODP A VOL Z PROST BET DO C16/20</t>
  </si>
  <si>
    <t>dozdívka z betonového zdiva v mezeře   
tl. 150 mm a  dobetonávka mezery beton C16/20</t>
  </si>
  <si>
    <t>20,330*0,150 + 1,099</t>
  </si>
  <si>
    <t>34711</t>
  </si>
  <si>
    <t>STĚNY PROTIHLUKOVÉ Z DÍLCŮ BETON</t>
  </si>
  <si>
    <t>zdivo prolévané tl. 200 mm + zdivo prolévané tl. 400 mm + krycí desky šířky 400 mm tl. 50 mm + krycí desky šířky 200 mm tl. 50 mm, ztratné 1%</t>
  </si>
  <si>
    <t>(47,21+20,64+0,05*8,2+0,05*23)*1,01</t>
  </si>
  <si>
    <t>347365</t>
  </si>
  <si>
    <t>VÝZTUŽ PROTIHLUKOVÝCH STĚN Z OCELI 10505, B500B</t>
  </si>
  <si>
    <t>výztuž bet. PHS</t>
  </si>
  <si>
    <t>701/1000</t>
  </si>
  <si>
    <t>34796</t>
  </si>
  <si>
    <t>STĚNY PROTIHLUKOVÉ A OHRADNÍ Z DÍLCŮ SKLENĚNÝCH</t>
  </si>
  <si>
    <t>transparentní panel  z kaleného skla tl. 15 mm,   
rozměr 1,55 x 2,6 m, 8 ks, součástí je 48 ks chemických kotev M12</t>
  </si>
  <si>
    <t>8*2,6*1,55</t>
  </si>
  <si>
    <t>podsyp ze štěrku fr. 16/32</t>
  </si>
  <si>
    <t>3.8</t>
  </si>
  <si>
    <t>TRUBNÍ VEDENÍ</t>
  </si>
  <si>
    <t>87434</t>
  </si>
  <si>
    <t>POTRUBÍ Z TRUB PLASTOVÝCH ODPADNÍCH DN DO 200MM</t>
  </si>
  <si>
    <t>Dešťová kanalizace z potrubí PVC DN 200</t>
  </si>
  <si>
    <t>87633</t>
  </si>
  <si>
    <t>CHRÁNIČKY Z TRUB PLASTOVÝCH DN DO 150MM</t>
  </si>
  <si>
    <t>Chráničky plynu a elektro DN 110</t>
  </si>
  <si>
    <t>711111</t>
  </si>
  <si>
    <t>IZOLACE BĚŽNÝCH KONSTRUKCÍ PROTI ZEMNÍ VLHKOSTI ASFALTOVÝMI NÁTĚRY</t>
  </si>
  <si>
    <t>1 x hydroizolační nátěr</t>
  </si>
  <si>
    <t>49.38</t>
  </si>
  <si>
    <t>711112</t>
  </si>
  <si>
    <t>IZOLACE BĚŽNÝCH KONSTRUKCÍ PROTI ZEMNÍ VLHKOSTI ASFALTOVÝMI PÁSY</t>
  </si>
  <si>
    <t>1 x hydroizolace asf. pásy</t>
  </si>
  <si>
    <t>767</t>
  </si>
  <si>
    <t>ZÁMEČNICKÉ KONSTRUKCE</t>
  </si>
  <si>
    <t>709513</t>
  </si>
  <si>
    <t>PODPŮRNÉ A POMOCNÉ KONSTRUKCE OCELOVÉ Z PROFILŮ SVAŘOVANÝCH A ŠROUBOVANÝCH S POVRCHOVOU ÚPRAVOU ŽÁROVÝM ZINKOVÁNÍM</t>
  </si>
  <si>
    <t>ocelové profily UPE 100 k panelům, nátěr PKO, barevný</t>
  </si>
  <si>
    <t>délka UPE dílce, tj.  
16 ks d. 1,55 m x hmotnost 9,82 kg/bm; 24,8*9,82</t>
  </si>
  <si>
    <t>76796</t>
  </si>
  <si>
    <t>VRATA A VRÁTKA</t>
  </si>
  <si>
    <t>vrata hliníková plná  do otvoru š. 2,9 m výška 2,8 m; 2,9*2,8</t>
  </si>
  <si>
    <t>vrata hliníková plná  do otvoru š. 1 m výška 2,1; 1*2,1</t>
  </si>
  <si>
    <t>916811</t>
  </si>
  <si>
    <t>ODDĚL OPLOCENÍ S PODSTAVCI DRÁTĚNNÉ - DOD A MONTÁŽ</t>
  </si>
  <si>
    <t>provizorní oplocení oddělující pozemky soukromých vlastníků</t>
  </si>
  <si>
    <t>34.5</t>
  </si>
  <si>
    <t>916813</t>
  </si>
  <si>
    <t>ODDĚL OPLOCENÍ S PODSTAVCI DRÁTĚNNÉ - DEMONTÁŽ</t>
  </si>
  <si>
    <t>Odstranění provizorního oplocení oddělující pozemky soukromých vlastníků</t>
  </si>
  <si>
    <t>931182</t>
  </si>
  <si>
    <t>VÝPLŇ DILATAČNÍCH SPAR Z POLYSTYRENU TL 20MM</t>
  </si>
  <si>
    <t>xps tl. 20 mm</t>
  </si>
  <si>
    <t>931384</t>
  </si>
  <si>
    <t>TĚSNĚNÍ DILATAČNÍCH SPAR SILIKONOVÝM TMELEM PRŮŘEZU DO 400MM2</t>
  </si>
  <si>
    <t>dilatace plotu stavebním tmelem tl. výplně 20 mm, šíře 200 mm</t>
  </si>
  <si>
    <t>1.6</t>
  </si>
  <si>
    <t>966146</t>
  </si>
  <si>
    <t>BOURÁNÍ KONSTRUKCÍ Z CIHEL A TVÁRNIC S ODVOZEM DO 12KM</t>
  </si>
  <si>
    <t>Ubourání plotu 1 ze štípaných beton. cihel tl. 0,2 m a z plných cihel tl. 0,6 m;  2,916*0,2+4,4*0,6</t>
  </si>
  <si>
    <t>Ubourání plotu 2 ze zděných sloupků u vrátek tl. 0,3 m; 0,32*0,3</t>
  </si>
  <si>
    <t>Odbourání části bet. Soklu</t>
  </si>
  <si>
    <t>2.5</t>
  </si>
  <si>
    <t>966841</t>
  </si>
  <si>
    <t>ODSTRANĚNÍ OPLOCENÍ DŘEVĚNÉHO</t>
  </si>
  <si>
    <t>Odstranění plotu 1 - z prken vč, dřevěných vrátek v rámu s odvozem na skládku</t>
  </si>
  <si>
    <t>8.5</t>
  </si>
  <si>
    <t>966843</t>
  </si>
  <si>
    <t>ODSTRANĚNÍ OPLOCENÍ Z RÁMEČ PLETIVA</t>
  </si>
  <si>
    <t>Ubourání části  plotu 2 s odvozem kovu do sběrných kovů</t>
  </si>
  <si>
    <t>Poplatek za uložení výkopku z pol. 132738, přepočet na tuny 1 m3 = 1,8t; 25,36*1,8</t>
  </si>
  <si>
    <t>R015120</t>
  </si>
  <si>
    <t>904</t>
  </si>
  <si>
    <t>LIKVIDACE ODPADŮ NEKONTAMINOVANÝCH - 17 01 02 STAVEBNÍ A DEMOLIČNÍ SUŤ (CIHLY), včetně dopravy</t>
  </si>
  <si>
    <t>Odbourané zdivo dle pol. 966148, přepočet na tuny 1 m3 = 1,8 t; 3,319*1,8</t>
  </si>
  <si>
    <t>Odbouraná část bet. skolku, přepočet na tuny 1 m3 = 2,3 t; 2,5*2,3</t>
  </si>
  <si>
    <t>R015170</t>
  </si>
  <si>
    <t>912</t>
  </si>
  <si>
    <t>LIKVIDACE ODPADŮ NEKONTAMINOVANÝCH - 17 02 01 DŘEVO PO STAVEBNÍM POUŽITÍ, Z DEMOLIC, včetně dopravy</t>
  </si>
  <si>
    <t>Prkna z vybouraného dřevěného plotu a vrátek, přepočet na tuny 1 m3 = 0,7 t; (0,096+4,8*0,02)*0,7</t>
  </si>
  <si>
    <t>D.2.1.4</t>
  </si>
  <si>
    <t>Mosty, propustky, zdi</t>
  </si>
  <si>
    <t xml:space="preserve">  SO 61-34-11</t>
  </si>
  <si>
    <t>Praha Velká Chuchle, ulice Nad Drahou, silniční nadjezd</t>
  </si>
  <si>
    <t>SO 61-34-11</t>
  </si>
  <si>
    <t>Všeobecné konstrukce a práce</t>
  </si>
  <si>
    <t>029113</t>
  </si>
  <si>
    <t>OSTATNÍ POŽADAVKY - GEODETICKÉ ZAMĚŘENÍ - CELKY</t>
  </si>
  <si>
    <t>Geodetické zaměření: mostní konstrukce</t>
  </si>
  <si>
    <t>02940</t>
  </si>
  <si>
    <t>OSTATNÍ POŽADAVKY - VYPRACOVÁNÍ DOKUMENTACE</t>
  </si>
  <si>
    <t>vypracování dokumentace RDS, VTD, MOSTNÍ LIST</t>
  </si>
  <si>
    <t>02960</t>
  </si>
  <si>
    <t>OSTATNÍ POŽADAVKY - ODBORNÝ DOZOR</t>
  </si>
  <si>
    <t>Odborný dozor geotechnika při vrtání pilot, přítomnost při každé 1. pilotě dané pilotové skupiny</t>
  </si>
  <si>
    <t>Celkem 7 podpěr = 7x přítomnost na stavbě</t>
  </si>
  <si>
    <t>029711</t>
  </si>
  <si>
    <t>OSTAT POŽADAVKY - GEOT MONIT NA POVRCHU - MĚŘ (GEODET) BODY</t>
  </si>
  <si>
    <t>body HVB s nucenou centrací</t>
  </si>
  <si>
    <t>Předokládaný počet bodů = 5ks</t>
  </si>
  <si>
    <t>11346</t>
  </si>
  <si>
    <t>ODSTRANĚNÍ KRYTU ZPEVNĚNÝCH PLOCH ZE SILNIČ DÍLCŮ (PANELŮ) VČET PODKL</t>
  </si>
  <si>
    <t>Odstranění zapanelování v prostoru P2 (pro vrtání pilot) a v prostoru schodišťové věže P3</t>
  </si>
  <si>
    <t>P2-plocha podélného řezu 3,60m2*16m=57,6m3, P3=plocha půdorys 58,5m2*0,15m=17,55m3</t>
  </si>
  <si>
    <t>11348</t>
  </si>
  <si>
    <t>ODSTRANĚNÍ KRYTU ZPEVNĚNÝCH PLOCH Z DLAŽDIC VČETNĚ PODKLADU</t>
  </si>
  <si>
    <t>odstranění stávajícího chodníku v místě zakládání podpěry P3</t>
  </si>
  <si>
    <t>délka 16m, šířka 1,6m; předpokládaná tloušťka odstranění = 0,30m</t>
  </si>
  <si>
    <t>121104</t>
  </si>
  <si>
    <t>SEJMUTÍ ORNICE NEBO LESNÍ PŮDY S ODVOZEM DO 5KM</t>
  </si>
  <si>
    <t>sejmutí ornice v prostoru P03-P07, odvoz na meziskládku - k opětovnému uložení</t>
  </si>
  <si>
    <t>prostor pod mostem mimo zpevněné plochy - tl. dle výsledků IGP = 0,30 m; A = 3615 m2</t>
  </si>
  <si>
    <t>Jámy pro založení vnitřních podpěr a opěr</t>
  </si>
  <si>
    <t>Krajní opěra P01= 2600,0 m3 (dopočítáno z 3D terénního modelu)  
Vnitřní podpěry 02-06 = 922,5m3 (P02=109,9 ; P03=133,1; P04=230,6; P05=228,0;  P06=220,9)</t>
  </si>
  <si>
    <t>násypové těleso komunikace pod opěrou  07 - po rub krajní opěry 07</t>
  </si>
  <si>
    <t>plocha podélného řezu A=4,54m2, šířka zemního tělesa = 18,08m, Objem=82,1</t>
  </si>
  <si>
    <t>Jámy pro základy opěr a pilířů</t>
  </si>
  <si>
    <t>Krajní opěra P01= 2600,0 m3     (viz výkaz výkopů pro opěru 01 v položce č. 131738)  
Vnitřní podpěry 02-06 = 922,5m3 (P02=109,9 ; P03=133,1; P04=230,6; P05=228,0;  P06=220,9)  
zemina z vrtu= 1128,0m3 (271m*průměr200m; 300m*průměr 500mm, 938,4m*průměr 1200mm)</t>
  </si>
  <si>
    <t>zásyp výkopu základu opěr a pilířů (objem výkopu - zasypané betonové části spodní stavby)</t>
  </si>
  <si>
    <t>a/ Vnitřní podpěry P02-P06=646,1m3 (P02=54,6; P03=76,0; P04=176,1; P05=173,3;  P06=166,1)  
b/ Opěra 01= 900,0 m3 (zásyp v líci opěry komplet z 3D terénního modelu) = původní zemina  
c/ Opěra 01= 1049,6 m3-(zásyp v rubu opěry komplet = 2340m3 z 3D terénního modelu - ŠD drenážní obsyp = 321,4m3 - Beton opěr+křídel+PD= 969,0m3) = zemina vhodná do násypu dle ČSN 73 6244  
d/ Opěra 07=48,7 m3= zemina vhodná do násypu dle ČSN 73 6244</t>
  </si>
  <si>
    <t>17511</t>
  </si>
  <si>
    <t>OBSYP POTRUBÍ A OBJEKTŮ SE ZHUTNĚNÍM</t>
  </si>
  <si>
    <t>obsyp svahové kužely opěry 07, obsyp líce křídel u opěry 01</t>
  </si>
  <si>
    <t>Celkem =93,5m3 (P07 líc=7,6m2, P07 křídlo L=41,2m3, křÍdlo P= 44,7m3)</t>
  </si>
  <si>
    <t>úprava základové spáry</t>
  </si>
  <si>
    <t>P01=162,30; P01kridla=56,90; P02=30,20; P03=33,80; P04= 33,80; P05= 33,80;  P06=33,80; P07=44,40  
pod schodišťovou věž = 58,5m2</t>
  </si>
  <si>
    <t>18223</t>
  </si>
  <si>
    <t>ROZPROSTŘENÍ ORNICE VE SVAHU V TL DO 0,20M</t>
  </si>
  <si>
    <t>ornice na svazích podél mostních křídel</t>
  </si>
  <si>
    <t>P01 Apud=1313m2, sklon 1:2 -&gt; Askut=1,12*Apud=1470m2 ; P07= 165m2</t>
  </si>
  <si>
    <t>18230</t>
  </si>
  <si>
    <t>ROZPROSTŘENÍ ORNICE V ROVINĚ</t>
  </si>
  <si>
    <t>rozprostření ornice v prostoru P03-P07</t>
  </si>
  <si>
    <t>A=3292 M2, tloušťka 0,30m</t>
  </si>
  <si>
    <t>18242</t>
  </si>
  <si>
    <t>ZALOŽENÍ TRÁVNÍKU HYDROOSEVEM NA ORNICI</t>
  </si>
  <si>
    <t>trávník na svazích podél mostních křídel</t>
  </si>
  <si>
    <t>P01= 1470m2; P07= 165m2</t>
  </si>
  <si>
    <t>21264</t>
  </si>
  <si>
    <t>TRATIVODY KOMPLET Z TRUB Z PLAST HMOT DN DO 200MM</t>
  </si>
  <si>
    <t>drenáž DN 160 za rubem opěr a křídel opěry 01+07</t>
  </si>
  <si>
    <t>P01 rub= 25m+2+2m, křídlo vprav P01=6,8m, křídlo vlevo P01=17,0; P07 rub=12+5=17m</t>
  </si>
  <si>
    <t>21341</t>
  </si>
  <si>
    <t>DRENÁŽNÍ VRSTVY Z PLASTBETONU (PLASTMALTY)</t>
  </si>
  <si>
    <t>Drenáž na izolaci NK, polymerbeton v úžlabí NK</t>
  </si>
  <si>
    <t>podélná drenáž 2,157m3; u odvodňovačů=0,327m3; u odv. trub.=0,027m3; příčně u závěrů=0,166m3</t>
  </si>
  <si>
    <t>21361</t>
  </si>
  <si>
    <t>DRENÁŽNÍ VRSTVY Z GEOTEXTILIE</t>
  </si>
  <si>
    <t>geotextilie - všechny základy + pilíře a opěry 200 mm pod terén. Za rubem opěr a křídel geotextílie s ochrannou a drenážní funkcí (vykázáno ve 2 vrstvách)</t>
  </si>
  <si>
    <t>Základy pilířů = 297,1m2 (P02=70,3; P03=56,70; P04=56,70; P05=56,70;  P06=56,70)  
Opěry = 490,5m2 (P01= 395,7; P07= 94,80)  
Křídla P01 = 310,3m2 (levé křídlo=76,1+52,4+31,2=159,7m2; pravé křídlo= 150,6 m2)  
Pilíře = 16,1m2 ( P02=3,68; P03=4,68; P04=2,75; P05=2,64; P06=2,37)  
Ochrana PE fólie za rubem opěr 371,7 m2 (P01= 336,9; P07=34,80)  
Ochrana PE fólie za rubem křídel 117,9m2 (P01 vlevo=24+24+22,2=70,2m2, P01vpravo=47,7m2)</t>
  </si>
  <si>
    <t>beton C25/30</t>
  </si>
  <si>
    <t>P01=322,16; P02=81,95; P03=105,13; P04=145,82; P05=125,47;  P06=118,69; P07=130,56</t>
  </si>
  <si>
    <t>B500B,</t>
  </si>
  <si>
    <t>P01=42,056; P02=4,29; P03=5,516; P04=7,722; P05=6,619;  P06=6,251; P07=7,109</t>
  </si>
  <si>
    <t>22694</t>
  </si>
  <si>
    <t>ZÁPOROVÉ PAŽENÍ Z KOVU DOČASNÉ</t>
  </si>
  <si>
    <t>HEB400 - ocel S 235</t>
  </si>
  <si>
    <t>25 ks dl. 12,0 m  (155kg/1m)</t>
  </si>
  <si>
    <t>22695A</t>
  </si>
  <si>
    <t>VÝDŘEVA ZÁPOROVÉHO PAŽENÍ DOČASNÁ (PLOCHA)</t>
  </si>
  <si>
    <t>Dočasné záporové pažení výkopové jámy u opěry 01</t>
  </si>
  <si>
    <t>čerpání této položky dle skutečného rozsahu použití - závisí na nutnosti rozsahu zajištění stav. jam dle reálného stavu - čerpání položky schvaluje objednavatel.</t>
  </si>
  <si>
    <t>23117</t>
  </si>
  <si>
    <t>ŠTĚTOVÉ STĚNY BERANĚNÉ Z KOVOVÝCH DÍLCŮ TRVALÉ (HMOTNOST)</t>
  </si>
  <si>
    <t>155kg/m2, LARSEN III</t>
  </si>
  <si>
    <t>P02=2*9*16*0,155=44,64</t>
  </si>
  <si>
    <t>23217</t>
  </si>
  <si>
    <t>ŠTĚTOVÉ STĚNY BERANĚNÉ Z KOVOVÝCH DÍLCŮ DOČASNÉ (HMOTNOST)</t>
  </si>
  <si>
    <t>P03=(2*10,75+5,80)*9*0,155=38,08</t>
  </si>
  <si>
    <t>237171</t>
  </si>
  <si>
    <t>VYTAŽENÍ ŠTĚTOVÝCH STĚN Z KOVOVÝCH DÍLCŮ (HMOTNOST)</t>
  </si>
  <si>
    <t>26174</t>
  </si>
  <si>
    <t>VRTY PRO KOTV, INJEKT, MIKROPIL NA POVR TŘ I A II D DO 200MM</t>
  </si>
  <si>
    <t>vrty pro zemní kotvy záporové stěny</t>
  </si>
  <si>
    <t>horní řada 11ks*17m, spodní řada 6*ks*14m, celková délka</t>
  </si>
  <si>
    <t>264728</t>
  </si>
  <si>
    <t>VRTY PRO PILOTY TŘ I A II D DO 600MM</t>
  </si>
  <si>
    <t>vrty pro záporové pažení průměru min. 500mm</t>
  </si>
  <si>
    <t>P01=25ks * 12m = 300m</t>
  </si>
  <si>
    <t>264742</t>
  </si>
  <si>
    <t>VRTY PRO PILOTY TŘ I A II D DO 1200MM</t>
  </si>
  <si>
    <t>všechny piloty P01 - P07</t>
  </si>
  <si>
    <t>P01= 30*9,0=270,0m; P02=5*(14+2)=80m, P03=6*(15+2,4)=104,4m; P04=6*(21+2,0)=138m; P05=6*(18+2)=120m; P06=6*(17+2)=114m; P07=7*16=112m  
- délka pilot pro vrtatelnost tř. III = - 198,0m</t>
  </si>
  <si>
    <t>264842</t>
  </si>
  <si>
    <t>VRTY PRO PILOTY TŘ III A IV D DO 1200MM</t>
  </si>
  <si>
    <t>všechny piloty P01 - P07 - poslední 3m délky pilot (do horniny typu R4)</t>
  </si>
  <si>
    <t>Celkem= 198,0m (P01= 30*3,0=90,0m; P02=5*3,0=15m, P03 až P06=4*6*3,0=72,0m; P07=7*3,0=21,0m)</t>
  </si>
  <si>
    <t>27152</t>
  </si>
  <si>
    <t>POLŠTÁŘE POD ZÁKLADY Z KAMENIVA DRCENÉHO</t>
  </si>
  <si>
    <t>zpevnění pod panelovou rovnaninou pro uložení dočasné schodišťové věže v poli 3, pod panely u P2</t>
  </si>
  <si>
    <t>P03 schodišťová věž =7,5*7,5*0,3=16,875m3, v prostoru P02 pro vrtnou=5*16*0,2=16,0m3</t>
  </si>
  <si>
    <t>27231</t>
  </si>
  <si>
    <t>ZÁKLADY Z PROSTÉHO BETONU</t>
  </si>
  <si>
    <t>opěry + křídla + podpěry</t>
  </si>
  <si>
    <t>P01=32,45; P01 křídla=11,38 ;P02=6,03; P03=6,76; P04=6,76; P05=6,76 ;P06=6,76 ; P07=8,88</t>
  </si>
  <si>
    <t>272324</t>
  </si>
  <si>
    <t>ZÁKLADY ZE ŽELEZOBETONU DO C25/30</t>
  </si>
  <si>
    <t>Základ krajní opěry 01 a křídel této opěry, beton C30/37</t>
  </si>
  <si>
    <t>P01 opěra - 192,4m*1,50m - (snížení výšky přesahující části přes rub = 30,1m2*0,10m) = 285,6m3  
křídlo pravé P01 - 39,50m2 *1,40m = 55,30m3  
křídlo levé P01 - 4,79m2*4,0m +  3,92m2*4,0m + 3,07m2*3,70m = 46,20m3</t>
  </si>
  <si>
    <t>Základy vnitřních podpěr - beton základu C35/45</t>
  </si>
  <si>
    <t>P02=77,83; P03=41,55; P04=41,55; P05=41,55;  P06=41,55</t>
  </si>
  <si>
    <t>272365</t>
  </si>
  <si>
    <t>A</t>
  </si>
  <si>
    <t>VÝZTUŽ ZÁKLADŮ Z OCELI 10505, B500B</t>
  </si>
  <si>
    <t>B500B, základy krajní opěry 01 a základy křídel opěry 01</t>
  </si>
  <si>
    <t>Celková tonáž výztuže krajní opěry 01 včetně základů = 67,901t  
Celkem výztuž zákadů krajní opěry 01 = 67,901-38,477 (výztuž opěry a křídel) = 29,424t</t>
  </si>
  <si>
    <t>B</t>
  </si>
  <si>
    <t>B500B, základy vnitřních podpěr P02-P06</t>
  </si>
  <si>
    <t>P02=10,783; P03=10,077; P04=10,077; P05=8,712; P06=8,712</t>
  </si>
  <si>
    <t>282611</t>
  </si>
  <si>
    <t>INJEKTOVÁNÍ VYSOKOTLAKÉ Z CEMENTOVÝCH POJIV NA POVRCHU</t>
  </si>
  <si>
    <t>Injektáž zemních kotev záporové stěny</t>
  </si>
  <si>
    <t>horní řada 11ks*17m*průměr 200mm + kořen 11ks*7m*průměr 500-200 = 5,88 + 12,69 = 18,57  
spodní řada 6*ks*14m*průměr 200mm+ kořen 6ks*6m*průměr 500-200 =  2,64 + 5,94    = 8,58</t>
  </si>
  <si>
    <t>285378</t>
  </si>
  <si>
    <t>KOTVENÍ NA POVRCHU Z PŘEDPÍNACÍ VÝZTUŽE DL. DO 10M</t>
  </si>
  <si>
    <t>kotvení záporové stěny předpínací výztuží - každý kabel je tvořen 4-mi lany á 140mm2</t>
  </si>
  <si>
    <t>Předpínací výztuž horní řady 11ks délky 17m  
Předpínací výztuž spodní řady 6ks délky 14m  
Vykázáno v délce 10m a přesahující délka vykázána v následující položce č. 285379</t>
  </si>
  <si>
    <t>285379</t>
  </si>
  <si>
    <t>PŘÍPLATEK ZA DALŠÍ 1M KOTVENÍ NA POVRCHU Z PŘEDPÍNACÍ VÝZTUŽE</t>
  </si>
  <si>
    <t>příplatek za delší kotvy z předešlé položky č. 285378.</t>
  </si>
  <si>
    <t>Horní řada 11ks délky 17m - tj vykázáno navíc nad 10m = 11*(17-10)=77m  
Spodní řada 6ks délky 14m - tj. vykázáno navíc nad 10m = 6*(14-10)=24m</t>
  </si>
  <si>
    <t>317326</t>
  </si>
  <si>
    <t>ŘÍMSY ZE ŽELEZOBETONU DO C40/50</t>
  </si>
  <si>
    <t>beton C35/45</t>
  </si>
  <si>
    <t>levá římsa 51,49m3; pravá římsa 140,07m3  
v římse bude zabetonováno 8 zámečnických přípravků pro kotvení stožáru VO (součast položky)</t>
  </si>
  <si>
    <t>317365</t>
  </si>
  <si>
    <t>VÝZTUŽ ŘÍMS Z OCELI 10505, B500B</t>
  </si>
  <si>
    <t>B500B</t>
  </si>
  <si>
    <t>levá římsa 8128kg, pravá římsa 23541kg</t>
  </si>
  <si>
    <t>333325</t>
  </si>
  <si>
    <t>MOSTNÍ OPĚRY A KŘÍDLA ZE ŽELEZOVÉHO BETONU DO C30/37</t>
  </si>
  <si>
    <t>beton C30/37, opěra 01+07</t>
  </si>
  <si>
    <t>P01= 346,6 (úl.práh) + 33,9 (záv. zídka)  -&gt; P01 celkem = 380,5 m3  
P01 křídlo pravé=45,3+12,5=57,8m3; P01 křídlo levé=67,9m3 -&gt; P01 křídla = 125,7 m3  
P07= 67,6 (úl.práh) + 16,9 (záv. zídka) + 9,9 (křídlo L+P) -&gt; P07 celkem = 94,4 m3  
V krajní opěře 01 budou zabetonované přípravky umožńující výstup do revizního prostoru opěry</t>
  </si>
  <si>
    <t>333365</t>
  </si>
  <si>
    <t>VÝZTUŽ MOSTNÍCH OPĚR A KŘÍDEL Z OCELI 10505, B500B</t>
  </si>
  <si>
    <t>Celková tonáž výztuže krajní opěry 01 včetně základů = 67,901t  
(OP01=50,958 + křídla L = 7,410 + křídlo P = 9,534)  
Celkem výztuž krajní opěry 01 bez základů= 67,901*(506,2m3 opěr / 893,3m3 opěry+zákl) = 38,477 t  
Celková tonáž výztuže krajní opěry 07 = 8,863t</t>
  </si>
  <si>
    <t>334326</t>
  </si>
  <si>
    <t>MOSTNÍ PILÍŘE A STATIVA ZE ŽELEZOVÉHO BETONU DO C40/50</t>
  </si>
  <si>
    <t>beton C45/55, pilíře P02-P06</t>
  </si>
  <si>
    <t>P02=26,152;  P03=28,224;  P04=26,443;  P05=21,473;  P06=15,941</t>
  </si>
  <si>
    <t>334365</t>
  </si>
  <si>
    <t>VÝZTUŽ MOSTNÍCH PILÍŘŮ A STATIV Z OCELI 10505, B500B</t>
  </si>
  <si>
    <t>Dříky pilířů P02=5,035;  P03=5,348;  P04=4,978;  P05=3,916;  P06=2,748  
Hlavice pilířů 5*1,2887=6,444</t>
  </si>
  <si>
    <t>Vodorovné konstrukce</t>
  </si>
  <si>
    <t>420324</t>
  </si>
  <si>
    <t>PŘECHODOVÉ DESKY MOSTNÍCH OPĚR ZE ŽELEZOBETONU C25/30</t>
  </si>
  <si>
    <t>beton C25/30, přechodová deska opěry 01+07</t>
  </si>
  <si>
    <t>P01=31,8m3; P07=10,1m3</t>
  </si>
  <si>
    <t>420365</t>
  </si>
  <si>
    <t>VÝZTUŽ PŘECHODOVÝCH DESEK MOSTNÍCH OPĚR Z OCELI 10505, B500B</t>
  </si>
  <si>
    <t>P01=6,085t; P07=1,627t</t>
  </si>
  <si>
    <t>422336</t>
  </si>
  <si>
    <t>MOSTNÍ NOSNÉ TRÁM KONSTR Z PŘEDPJ BET DO C40/50</t>
  </si>
  <si>
    <t>koncové příčníky 61,5m3  
nosná konstrukce mezi konc. Příčníky 1653,5m3</t>
  </si>
  <si>
    <t>422365</t>
  </si>
  <si>
    <t>VÝZTUŽ MOSTNÍ TRÁMOVÉ KONSTRUKCE Z OCELI 10505, B500B</t>
  </si>
  <si>
    <t>běžná NK = 170,553t; příčník P01=5,967t; příčník P07=3,149t</t>
  </si>
  <si>
    <t>422373</t>
  </si>
  <si>
    <t>VÝZTUŽ MOST NOSNÉ TRÁM KONSTR PŘEDP Z LAN PRO VNITŘ PŘEDPJ</t>
  </si>
  <si>
    <t>předpínací lana Y1860-S7-15,7-I-F1-C1</t>
  </si>
  <si>
    <t>12ks 19-ti lanných + 2ks 12-ti lanných kabelů po celé délce mostu  
5ks 19-ti lanných kabelů v krajní poli 01 zakotvených za podpěrou 02</t>
  </si>
  <si>
    <t>42838</t>
  </si>
  <si>
    <t>KLOUB ZE ŽELEZOBETONU VČET VÝZTUŽE</t>
  </si>
  <si>
    <t>vrubový kloub přechodových desek</t>
  </si>
  <si>
    <t>P01=19,96m, P07=8,4m</t>
  </si>
  <si>
    <t>42853</t>
  </si>
  <si>
    <t>MOSTNÍ LOŽISKA HRNCOVÁ PRO ZATÍŽ DO 5,0MN</t>
  </si>
  <si>
    <t>ložiska na krajní opěře P07</t>
  </si>
  <si>
    <t>celkem 2ks (obě ložiska dočasně blokovaná proti posunům)</t>
  </si>
  <si>
    <t>42854</t>
  </si>
  <si>
    <t>MOSTNÍ LOŽISKA HRNCOVÁ PRO ZATÍŽ PŘES 5,0MN</t>
  </si>
  <si>
    <t>ložiska na krajní opěře 01 a vnitřní podpěře P02-P06</t>
  </si>
  <si>
    <t>celkem 2*6=12ks (z toho 2 ložiska dočasně blokované proti posunům)</t>
  </si>
  <si>
    <t>43112</t>
  </si>
  <si>
    <t>SCHODIŠŤ KONSTR Z DÍLCŮ ŽELEZOBETON</t>
  </si>
  <si>
    <t>schodiště z prefa dílců osazených do betonů podél křídla opěry 07</t>
  </si>
  <si>
    <t>P01=61 stupňů *0,33*0,15*0,75= 2,265m3, P07= 28 stupňů * 0,27*0,18*0,75=1,021m3, Celkem = 3,286m3</t>
  </si>
  <si>
    <t>43117</t>
  </si>
  <si>
    <t>SCHODIŠŤ KONSTR Z DÍLCŮ KOVOVÝCH</t>
  </si>
  <si>
    <t>dočasná schodišťová věž v poli 3 ze systémových prvků</t>
  </si>
  <si>
    <t>P03 - schodišťová věž o hmotnosti cca 6,30t</t>
  </si>
  <si>
    <t>451314</t>
  </si>
  <si>
    <t>PODKLADNÍ A VÝPLŇOVÉ VRSTVY Z PROSTÉHO BETONU C25/30</t>
  </si>
  <si>
    <t>podkladní beton drenáže za opěrami + revizní schodiště + zpevnění pod mostem + přechodové desky</t>
  </si>
  <si>
    <t>drenáž= 69,8*0,2*0,3=4,19m3 ;rev.schody= 32,7*1,0*0,2=6,54m3; zpevnění=143,5m2*0,1=14,35m3; přech.desky=13,7m3</t>
  </si>
  <si>
    <t>458523</t>
  </si>
  <si>
    <t>VÝPLŇ ZA OPĚRAMI A ZDMI Z KAMENIVA DRCENÉHO, INDEX ZHUTNĚNÍ ID DO 0,9</t>
  </si>
  <si>
    <t>Zásyp rubu opěr a křídel - drenážní vrstva</t>
  </si>
  <si>
    <t>P01=225,6m3; P01 křídlo pravé=23,8m3; P01 křídlo levé= 17,7+9,8+3,0=30,5m3; P07= 41,5m3</t>
  </si>
  <si>
    <t>46112</t>
  </si>
  <si>
    <t>PATKY Z DÍLCŮ ŽELEZOBETON</t>
  </si>
  <si>
    <t>zpevněné plochy ze silničních panelů u P02 pro realizaci pilot a u P03 (založení schodišťové věže)</t>
  </si>
  <si>
    <t>465512</t>
  </si>
  <si>
    <t>DLAŽBY Z LOMOVÉHO KAMENE NA MC</t>
  </si>
  <si>
    <t>zpevnění ploch za koncem říms, podél křídel, před lícem opěry a po obvodu pilířů</t>
  </si>
  <si>
    <t>P01=54,1m2 ; P03=8,0m2; P04-06=3*9,56=28,7m2; P07=52,7m2;  Celkem 143,5m2 * tl. 0,20m  
(kámen tl. 200mm do podkladního betonu tl. 100mm)</t>
  </si>
  <si>
    <t>572214</t>
  </si>
  <si>
    <t>SPOJOVACÍ POSTŘIK Z MODIFIK EMULZE DO 0,5KG/M2</t>
  </si>
  <si>
    <t>spojovací postřik mezi vrstvou ochrany izolace a obrusnou vrstvou vozovky</t>
  </si>
  <si>
    <t>plocha mostu odečtena z Acad = 1497,2m2</t>
  </si>
  <si>
    <t>574A06</t>
  </si>
  <si>
    <t>ASFALTOVÝ BETON PRO OBRUSNÉ VRSTVY ACO 16+, 16S</t>
  </si>
  <si>
    <t>obrusná vrstva vozovky - vykázáno v prostoru mezi mostními závěry</t>
  </si>
  <si>
    <t>plocha vozovky odečtena z Acad = 1497,2m2; tl.=0,05m, V=74,86m3</t>
  </si>
  <si>
    <t>575A53</t>
  </si>
  <si>
    <t>LITÝ ASFALT MA I (SILNICE, DÁLNICE) 11 TL. 40MM</t>
  </si>
  <si>
    <t>ochranná vrstva izolace mostu v místě vozovky</t>
  </si>
  <si>
    <t>plocha komplet vozovky z Acad = 1497,2m2  
- plocha dren. proužku=(182,15+137,36+17,19+7,5)*0,15=51,6m2</t>
  </si>
  <si>
    <t>582611</t>
  </si>
  <si>
    <t>KRYTY Z BETON DLAŽDIC SE ZÁMKEM ŠEDÝCH TL 60MM DO LOŽE Z KAM</t>
  </si>
  <si>
    <t>znovuobnovení chodníku procházející podél podpěry 3</t>
  </si>
  <si>
    <t>délka úpravy 16m, šířka úprava 1,50m</t>
  </si>
  <si>
    <t>Přidružená stavební výroba</t>
  </si>
  <si>
    <t>izolace zasypaných částí spodní stavby</t>
  </si>
  <si>
    <t>Základy podpěr = 297,1m2 (P02=70,3; P03=56,70; P04=56,70; P05=56,70;  P06=56,70)  
Opěry = 324,9m2 (P01=250,6; P07= 74,3)  
P01křídla - 222,3m2 (Levé křídlo=53,3+41,2+27,6=122,1m2; pravé křídlo P=100,2 m2)  
Pilíře = 16,1m2 ( P02=3,68; P03=4,68; P04=2,75; P05=2,64; P06=2,37)</t>
  </si>
  <si>
    <t>711117</t>
  </si>
  <si>
    <t>IZOLACE BĚŽNÝCH KONSTRUKCÍ PROTI ZEMNÍ VLHKOSTI Z PE FÓLIÍ</t>
  </si>
  <si>
    <t>HDPE těsnící folie v přechodových oblastech</t>
  </si>
  <si>
    <t>HDPE fólie za rubem opěr P01=  168,5m2; P07=11,6*1,5=17,4m2  
P01 křídlo levé=12+12+11,1=35,1m2, P01 křídlo pravé=23,8 m2</t>
  </si>
  <si>
    <t>711422</t>
  </si>
  <si>
    <t>IZOLACE MOSTOVEK POD VOZOVKOU ASFALTOVÝMI PÁSY</t>
  </si>
  <si>
    <t>NAIP - vykázáno v prostoru mezi mostními závěry</t>
  </si>
  <si>
    <t>plocha mostovky z Acad = 2057,8m2</t>
  </si>
  <si>
    <t>711502</t>
  </si>
  <si>
    <t>OCHRANA IZOLACE NA POVRCHU ASFALTOVÝMI PÁSY</t>
  </si>
  <si>
    <t>ochrana izolace říms - asfalt. pásy s hliníkovou vložkou</t>
  </si>
  <si>
    <t>délka levé římsy 162,35m*šířka 0,55+0,15=113,65m2  
délka pravé římsy 182,87*šířka 2,55+0,15=493,75m2</t>
  </si>
  <si>
    <t>78383</t>
  </si>
  <si>
    <t>NÁTĚRY BETON KONSTR TYP S4 (OS-C)</t>
  </si>
  <si>
    <t>ochranný nátěr římsové obruby</t>
  </si>
  <si>
    <t>Levá římsa délka 185,2*0,32=59,27m2; Pravá římsa 196,73*0,32=62,96m2</t>
  </si>
  <si>
    <t>7838H</t>
  </si>
  <si>
    <t>NÁTĚRY BETON KONSTR ANTIGRAFITI</t>
  </si>
  <si>
    <t>ochranný nátěr líce opěr a podpěr do výšky 3,5 m (dtto pro okapový nos římsy a pohledové plochy NK)</t>
  </si>
  <si>
    <t>P01=24,9+84,9+55,9=165,7m2;  P02-P06=5*6,7m*3,5=117,3m2,  P07=25,8m2  
Okapový nos římsy křídlo op01L=10M, nad operou 07=2*8m, výška = 0,60m -&gt; A=15,6,m2  
NK nad revizní lavičkou op 07 = obvod 12,1m* délka 3,0 -&gt; 36,3m2</t>
  </si>
  <si>
    <t>Potrubí</t>
  </si>
  <si>
    <t>87626</t>
  </si>
  <si>
    <t>CHRÁNIČKY Z TRUB PLAST DN DO 80MM</t>
  </si>
  <si>
    <t>chráničky pro kabelové vedení (sdělovácí) + napájení VO v levé mostní římse</t>
  </si>
  <si>
    <t>Celková délka římsy = 185,2m, počet chrániček 6+2=8ks</t>
  </si>
  <si>
    <t>87644</t>
  </si>
  <si>
    <t>CHRÁNIČKY Z TRUB PLASTOVÝCH DN DO 250MM</t>
  </si>
  <si>
    <t>pojistná chráničky v místě přechodu odvodňovacího potrubí nad trakcí železnice a ochrana potrubí v přechodové oblasti opěry 07</t>
  </si>
  <si>
    <t>nad trakcí l=42m, v přechodové oblasti opěr=2*7,5=15m</t>
  </si>
  <si>
    <t>87913</t>
  </si>
  <si>
    <t>POTRUBÍ ODPADNÍ MOSTNÍCH OBJEKTŮ Z PLAST TRUB DN DO 150 MM</t>
  </si>
  <si>
    <t>Podélný svod odvodnění zavěšený pod konzolou NK</t>
  </si>
  <si>
    <t>Levá konzola 136,7m; pravá konzola 181,45m; potrubí v PD op 07 = 2*7,5m</t>
  </si>
  <si>
    <t>899632</t>
  </si>
  <si>
    <t>ZKOUŠKA VODOTĚSNOSTI POTRUBÍ DN DO 150MM</t>
  </si>
  <si>
    <t>zkouška vodotěsnoti v prostoru průchodu potrubí nad železnicí</t>
  </si>
  <si>
    <t>délka testovaného potrubí l=37m</t>
  </si>
  <si>
    <t>9111C1</t>
  </si>
  <si>
    <t>ZÁBRADLÍ SILNIČNÍ LANKOVÉ - DODÁVKA A MONTÁŽ</t>
  </si>
  <si>
    <t>zábradlí podél revizních schodišť u krajních opěr</t>
  </si>
  <si>
    <t>P01 = 24,6m, P07=10,6m, na zárubní zdi před lícem opěry 01 33,7+3,9=37.6m</t>
  </si>
  <si>
    <t>9112B1</t>
  </si>
  <si>
    <t>ZÁBRADLÍ MOSTNÍ SE SVISLOU VÝPLNÍ - DODÁVKA A MONTÁŽ</t>
  </si>
  <si>
    <t>Zábradlí na vnějším okraji pravé římsy</t>
  </si>
  <si>
    <t>délka zábradlí 197,8m</t>
  </si>
  <si>
    <t>9113C1</t>
  </si>
  <si>
    <t>SVODIDLO OCEL SILNIČ JEDNOSTR, ÚROVEŇ ZADRŽ H2 - DODÁVKA A MONTÁŽ</t>
  </si>
  <si>
    <t>ukončení svodidla na straně opěry 01 vlevo a u opěry 07 vlevo i vpravo  
(přechod svodidla za koncem říms výškovým náběhem do krajnice)</t>
  </si>
  <si>
    <t>op01L = 7,0m; op07L=6,0; op07p=7,0m</t>
  </si>
  <si>
    <t>9115C1</t>
  </si>
  <si>
    <t>SVODIDLO OCEL MOSTNÍ JEDNOSTR, ÚROVEŇ ZADRŽ H2 - DODÁVKA A MONTÁŽ</t>
  </si>
  <si>
    <t>svodidlo úrovně zadržení H2 v líci pravé chodníkové římsy</t>
  </si>
  <si>
    <t>délka římsy v líci 197,46m</t>
  </si>
  <si>
    <t>9117C1</t>
  </si>
  <si>
    <t>SVOD OCEL ZÁBRADEL ÚROVEŇ ZADRŽ H2 - DODÁVKA A MONTÁŽ</t>
  </si>
  <si>
    <t>svodidlo úrovně zadržení H2 v líci levé chodníkové římsy</t>
  </si>
  <si>
    <t>délka římsy v líci 185,2m</t>
  </si>
  <si>
    <t>91238</t>
  </si>
  <si>
    <t>SMĚROVÉ SLOUPKY Z PLAST HMOT - NÁSTAVCE NA SVODIDLA VČETNĚ ODRAZNÉHO PÁSKU</t>
  </si>
  <si>
    <t>odrazky na svodidla bílé a modré barvy</t>
  </si>
  <si>
    <t>pro poloměr oblouku 50-250m odrazky á 10m. Celková délka svodidla 382,7/10=39ks +39ks modré+bílé</t>
  </si>
  <si>
    <t>91345</t>
  </si>
  <si>
    <t>NIVELAČNÍ ZNAČKY KOVOVÉ</t>
  </si>
  <si>
    <t>pro sledování mostní konstrukce</t>
  </si>
  <si>
    <t>Sedání spodní st. - 2*každá opěra=4ks + 2*každý dil. celek křídla=8ks + 1*každý pilíř =5ks; Celkem 17ks  
Vyklánění spodní st. = obdobně dle sedání (pouze měřící terče ve zhlaví) = 17ks  
Nosná konstrukce - 14 příčných profilů * 2 značky + 2*4 měřící body na oddilatovaných křídlech=36ks</t>
  </si>
  <si>
    <t>91355</t>
  </si>
  <si>
    <t>EVIDENČNÍ ČÍSLO MOSTU</t>
  </si>
  <si>
    <t>Označení mostu na začátku každé římsy ve směru jízdy</t>
  </si>
  <si>
    <t>celkem 2ks</t>
  </si>
  <si>
    <t>82</t>
  </si>
  <si>
    <t>917223</t>
  </si>
  <si>
    <t>SILNIČNÍ A CHODNÍKOVÉ OBRUBY Z BETONOVÝCH OBRUBNÍKŮ ŠÍŘ 100MM</t>
  </si>
  <si>
    <t>podél nově realizovaného chodníku u podpěry 03</t>
  </si>
  <si>
    <t>délka úpravy 16m, chodníkové obruby na obou stranách</t>
  </si>
  <si>
    <t>83</t>
  </si>
  <si>
    <t>93154</t>
  </si>
  <si>
    <t>MOSTNÍ ZÁVĚRY POVRCHOVÉ POSUN DO 240MM</t>
  </si>
  <si>
    <t>povrchové závěry nad krajními opěrami, vykázány délkou jako půdorysný průmět</t>
  </si>
  <si>
    <t>P01 dil. posun podélný 125mm, příčný 115mm, vektorový součet = 170mm, délka závěru = 23,67m  
P07 dil. posun podélný 180mm, příčný  55mm, vektorový součet = 189mm, délka závěru = 12,1m  
Závěr nad opěrou 01 je v římsové části půdorysně zalomený, u levé římsy nátrubky pro převední chrániček</t>
  </si>
  <si>
    <t>84</t>
  </si>
  <si>
    <t>932111</t>
  </si>
  <si>
    <t>PROTIDOTYKOVÉ ZÁBRANY ŠTÍTOVÉ - ZŘÍZENÍ S DODÁNÍM</t>
  </si>
  <si>
    <t>protidotykové zábrany nad železnicí v poli 1</t>
  </si>
  <si>
    <t>délka u levé římsy 28m, délky u pravé římsy 40,15m; výška protidotyku 2,0m</t>
  </si>
  <si>
    <t>85</t>
  </si>
  <si>
    <t>93312</t>
  </si>
  <si>
    <t>ZATĚŽOVACÍ ZKOUŠKA MOSTU STATICKÁ 1. POLE DO 500M2</t>
  </si>
  <si>
    <t>zatížení krajního pole 01 na železnicí</t>
  </si>
  <si>
    <t>symetrický zatěžovací stav - 1ks</t>
  </si>
  <si>
    <t>86</t>
  </si>
  <si>
    <t>93315</t>
  </si>
  <si>
    <t>ZATĚŽOVACÍ ZKOUŠKA MOSTU STATICKÁ 2. A DALŠÍ POLE DO 300M2</t>
  </si>
  <si>
    <t>zatížení 1 vnitřního pole a krajního pole 06</t>
  </si>
  <si>
    <t>symetrický zatěžovací stav - 2ks</t>
  </si>
  <si>
    <t>87</t>
  </si>
  <si>
    <t>93316</t>
  </si>
  <si>
    <t>ZATĚŽOVACÍ ZKOUŠKA MOSTU STATICKÁ 2. A DALŠÍ POLE DO 500M2</t>
  </si>
  <si>
    <t>nesymetrický zatěžovací stav - 1ks</t>
  </si>
  <si>
    <t>88</t>
  </si>
  <si>
    <t>936532</t>
  </si>
  <si>
    <t>MOSTNÍ ODVODŇOVACÍ SOUPRAVA 300/500</t>
  </si>
  <si>
    <t>mostní odvodňovače podél římsových obrub</t>
  </si>
  <si>
    <t>podél pravé římsy=5ks, podél levé římsy=17ks</t>
  </si>
  <si>
    <t>89</t>
  </si>
  <si>
    <t>936541</t>
  </si>
  <si>
    <t>MOSTNÍ ODVODŇOVACÍ TRUBKA (POVRCHŮ IZOLACE) Z NEREZ OCELI</t>
  </si>
  <si>
    <t>odvodnění izolace před koncovým příčníkem</t>
  </si>
  <si>
    <t>opěry 01 - 1ks, opěra 07 - 2ks</t>
  </si>
  <si>
    <t>Výkopy u podpěr + zemina z pilot (objemová hmotnost zeminy cca 2000 kg/m3):  
Přebytečná zemina z hloubení=1976,4 m3 (kompletní objem výkopu položka č. 131738 = 3522,5 m3 - zpětný zásyp opěry 01 v líci a zásyp vnitřních podpěr = položka č. 17411 a+b = 1546,1 m3)  
zemina z pilot =1128 m3  
Celkem přebytečná zemina = 3104,4m3 *2000kg/m3 = 6208,8t</t>
  </si>
  <si>
    <t>91</t>
  </si>
  <si>
    <t>KRYTY Z BETONOVÝCH DLAŽDIC A OBRUBNÍKY CHODNÍKU PODÉL PODPĚRY P3:  
objem viz výkaz položky č. 11348 = 7,68m3 (objemová hmotnost cca 2300kg/m3)</t>
  </si>
  <si>
    <t xml:space="preserve">  SO 61-34-12</t>
  </si>
  <si>
    <t>Praha Velká Chuchle, ulice Nad Drahou, most přes Vrutici</t>
  </si>
  <si>
    <t>SO 61-34-12</t>
  </si>
  <si>
    <t>11527</t>
  </si>
  <si>
    <t>PŘEV VOD NA POVRCHU POTR DN DO 1000MM NEBO ŽLAB R.O. DO 3,6M</t>
  </si>
  <si>
    <t>1: Dle technické zprávy, výkresových příloh projektové dokumentace a dle TKP staveb státních drah. Dle výkazů materiálu projektu. Dle tabulky kubatur projektanta.   
2: dočasné potrubí DN1000, měřeno digitálně, dle výkresu 2.1.4; 32,00</t>
  </si>
  <si>
    <t>12960</t>
  </si>
  <si>
    <t>ČIŠTĚNÍ VODOTEČÍ A MELIORAČ KANÁLŮ OD NÁNOSŮ</t>
  </si>
  <si>
    <t>1: Dle technické zprávy, výkresových příloh projektové dokumentace a dle TKP staveb státních drah. Dle výkazů materiálu projektu. Dle tabulky kubatur projektanta.   
2: předpoklad; 25,00*1,50</t>
  </si>
  <si>
    <t>1: Dle technické zprávy, výkresových příloh projektové dokumentace a dle TKP staveb státních drah. Dle výkazů materiálu projektu. Dle tabulky kubatur projektanta.   
2: měřeno digitálně, levá strana; 7,70*32,00   
3: měřeno digitálně, pravá strana; 8,20*32,00   
4: měřeno digitálně, přístup do stavební jámy; 38,00*3,90/2</t>
  </si>
  <si>
    <t>1: dle pol. 13173; 582,900</t>
  </si>
  <si>
    <t>1: Dle technické zprávy, výkresových příloh projektové dokumentace a dle TKP staveb státních drah. Dle výkazů materiálu projektu. Dle tabulky kubatur projektanta.   
2: zajištění svahu dočasného odvodnění výdřevou; 32,00*1,25</t>
  </si>
  <si>
    <t>1: Dle technické zprávy, výkresových příloh projektové dokumentace a dle TKP staveb státních drah. Dle výkazů materiálu projektu. Dle tabulky kubatur projektanta.   
2: dle výkresu 2.1.4, štětovnice Larsen IIIn; 63,00*12,00*155,5/1000   
3: dle výkresu 2.8.1; kotvení; 29,60/1000</t>
  </si>
  <si>
    <t>1: Dle technické zprávy, výkresových příloh projektové dokumentace a dle TKP staveb státních drah. Dle výkazů materiálu projektu. Dle tabulky kubatur projektanta.   
2: dle pol. 23217; 117,588</t>
  </si>
  <si>
    <t>261512</t>
  </si>
  <si>
    <t>VRTY PRO KOTVENÍ A INJEKTÁŽ TŘ V NA POVRCHU D DO 16MM</t>
  </si>
  <si>
    <t>1: Dle technické zprávy, výkresových příloh projektové dokumentace a dle TKP staveb státních drah. Dle výkazů materiálu projektu. Dle tabulky kubatur projektanta.   
2: vrtání kot. trnů pr. 14mm; 400 ks; 400*0,20</t>
  </si>
  <si>
    <t>261514</t>
  </si>
  <si>
    <t>VRTY PRO KOTVENÍ A INJEKTÁŽ TŘ V NA POVRCHU D DO 35MM</t>
  </si>
  <si>
    <t>1: Dle technické zprávy, výkresových příloh projektové dokumentace a dle TKP staveb státních drah. Dle výkazů materiálu projektu. Dle tabulky kubatur projektanta.   
2: vrtání otvorů pro osazení 11 ks stupadel, průměr 27 mm; 11*2*0,08   
3: vrtání otvorů pro kotvení říms, pr. 30mm; 24 ks; 24*0,15</t>
  </si>
  <si>
    <t>317325</t>
  </si>
  <si>
    <t>ŘÍMSY ZE ŽELEZOBETONU DO C30/37</t>
  </si>
  <si>
    <t>1: Dle technické zprávy, výkresových příloh projektové dokumentace a dle TKP staveb státních drah. Dle výkazů materiálu projektu. Dle tabulky kubatur projektanta.   
2: levá římsa, měřeno digitálně; 9,10   
3: pravá římsa, měřeno digitálně; 3,10</t>
  </si>
  <si>
    <t>1: Dle technické zprávy, výkresových příloh projektové dokumentace a dle TKP staveb státních drah. Dle výkazů materiálu projektu. Dle tabulky kubatur projektanta.   
2: dle výkresu 2.6.2; 1312,00/1000</t>
  </si>
  <si>
    <t>348173</t>
  </si>
  <si>
    <t>ZÁBRADLÍ Z DÍLCŮ KOVOVÝCH ŽÁROVĚ ZINK PONOREM S NÁTĚREM</t>
  </si>
  <si>
    <t>1: Dle technické zprávy, výkresových příloh projektové dokumentace a dle TKP staveb státních drah. Dle výkazů materiálu projektu. Dle tabulky kubatur projektanta.   
2: dle výkazu materiálu zábradlí, příloha 2.7.1; 756,59</t>
  </si>
  <si>
    <t>389325</t>
  </si>
  <si>
    <t>MOSTNÍ RÁMOVÉ KONSTRUKCE ZE ŽELEZOBETONU C30/37</t>
  </si>
  <si>
    <t>1: Dle technické zprávy, výkresových příloh projektové dokumentace a dle TKP staveb státních drah. Dle výkazů materiálu projektu. Dle tabulky kubatur projektanta.   
2: žb rám, dle výkresu tvaru 2.5.1; 201,00</t>
  </si>
  <si>
    <t>389365</t>
  </si>
  <si>
    <t>VÝZTUŽ MOSTNÍ RÁMOVÉ KONSTRUKCE Z OCELI 10505, B500B</t>
  </si>
  <si>
    <t>1: Dle technické zprávy, výkresových příloh projektové dokumentace a dle TKP staveb státních drah. Dle výkazů materiálu projektu. Dle tabulky kubatur projektanta.   
2: dle výkresu 2.6.1; 26527,08/1000</t>
  </si>
  <si>
    <t>451312</t>
  </si>
  <si>
    <t>PODKLADNÍ A VÝPLŇOVÉ VRSTVY Z PROSTÉHO BETONU C12/15</t>
  </si>
  <si>
    <t>1: Dle technické zprávy, výkresových příloh projektové dokumentace a dle TKP staveb státních drah. Dle výkazů materiálu projektu. Dle tabulky kubatur projektanta.   
2: podkl. beton spodní příčle rámu, tl. 200 mm; dle výkresu tvaru; 22,50</t>
  </si>
  <si>
    <t>451315</t>
  </si>
  <si>
    <t>PODKLADNÍ A VÝPLŇOVÉ VRSTVY Z PROSTÉHO BETONU C30/37</t>
  </si>
  <si>
    <t>1: Dle technické zprávy, výkresových příloh projektové dokumentace a dle TKP staveb státních drah. Dle výkazů materiálu projektu. Dle tabulky kubatur projektanta.   
2: podkl. beton dlažby uvnitř rámu, měřeno digitálně, stěny; 18,62*0,58*2   
3: podkl. beton dlažby uvnitř rámu, měřeno digitálně, dno; 18,62*4,60*0,50</t>
  </si>
  <si>
    <t>458312</t>
  </si>
  <si>
    <t>VÝPLŇ ZA OPĚRAMI A ZDMI Z PROST BETONU DO C12/15</t>
  </si>
  <si>
    <t>1: Dle technické zprávy, výkresových příloh projektové dokumentace a dle TKP staveb státních drah. Dle výkazů materiálu projektu. Dle tabulky kubatur projektanta.   
2: přechodový klín, měřeno digitálně; (10,3+10,52)*19,83</t>
  </si>
  <si>
    <t>1: Dle technické zprávy, výkresových příloh projektové dokumentace a dle TKP staveb státních drah. Dle výkazů materiálu projektu. Dle tabulky kubatur projektanta.   
2: dlažba uvnitř rámu, měřeno digitálně, stěny; 18,62*0,51*2   
3: dlažba uvnitř rámu, tl. 200 mm, dno; 18,62*4,60*0,20</t>
  </si>
  <si>
    <t>572211</t>
  </si>
  <si>
    <t>SPOJOVACÍ POSTŘIK Z ASFALTU DO 0,5KG/M2</t>
  </si>
  <si>
    <t>1: Dle technické zprávy, výkresových příloh projektové dokumentace a dle TKP staveb státních drah. Dle výkazů materiálu projektu. Dle tabulky kubatur projektanta.   
2: dle skladby izolace 1; horní povrch NK mimo římsy pod vozovkou; 7,40*15,54</t>
  </si>
  <si>
    <t>575C43</t>
  </si>
  <si>
    <t>LITÝ ASFALT MA IV (OCHRANA MOSTNÍ IZOLACE) 11 TL. 35MM</t>
  </si>
  <si>
    <t>1: Dle technické zprávy, výkresových příloh projektové dokumentace a dle TKP staveb státních drah. Dle výkazů materiálu projektu. Dle tabulky kubatur projektanta.   
2: dle skladby izolací 1, ochrana izolace - litý asfalt; 7,40*15,54</t>
  </si>
  <si>
    <t>Izolace proti vodě</t>
  </si>
  <si>
    <t>711131</t>
  </si>
  <si>
    <t>IZOLACE BĚŽNÝCH KONSTRUKCÍ PROTI VOLNĚ STÉKAJÍCÍ VODĚ ASFALTOVÝMI NÁTĚRY</t>
  </si>
  <si>
    <t>1: Dle technické zprávy, výkresových příloh projektové dokumentace a dle TKP staveb státních drah. Dle výkazů materiálu projektu. Dle tabulky kubatur projektanta.   
2: dle výkresu 2.7.2   
3: dle skladby 1; ALP; 7,40*15,54   
4: dle skladby 2, ALP; uvnitř rámu; 2*0,6*18,62+4,60*18,62   
5: dle skladby 2, ALP; stěny vnější strana; 4,15*18,62*2   
6: dle skladby 3, ALP pod římsami; 5,40*3,91+5,40*1,36   
7: dle skladby 4 vnitřní strana stojek rámu, 2xALN, 1xALP; 45,7+46,9   
8: dle skladby 4, izolace spádového betonu; 2xALN, 1x ALP, měřeno digitálně; 19,83*4,60*2</t>
  </si>
  <si>
    <t>711132</t>
  </si>
  <si>
    <t>IZOLACE BĚŽNÝCH KONSTRUKCÍ PROTI VOLNĚ STÉKAJÍCÍ VODĚ ASFALTOVÝMI PÁSY</t>
  </si>
  <si>
    <t>1: Dle technické zprávy, výkresových příloh projektové dokumentace a dle TKP staveb státních drah. Dle výkazů materiálu projektu. Dle tabulky kubatur projektanta.   
2: dle výkresu 2.1.4 - výkres izolací   
3: skladba 2   
4: uvnitř rámu - stěny; 2*0,60*18,62   
5: uvnitř rámu - dno; 4,60*18,62   
6: stěny vnější strana; 4,15*18,62*2</t>
  </si>
  <si>
    <t>711432</t>
  </si>
  <si>
    <t>IZOLACE MOSTOVEK POD ŘÍMSOU ASFALTOVÝMI PÁSY</t>
  </si>
  <si>
    <t>1: Dle technické zprávy, výkresových příloh projektové dokumentace a dle TKP staveb státních drah. Dle výkazů materiálu projektu. Dle tabulky kubatur projektanta.   
2: izolace mostovky pod římsou, měřeno digitálně, levá římsa; 5,40*3,92   
3: izolace mostovky pod římsou, měřeno digitálně, pravá římsa; 5,40*1,29   
4: asfalt. pásy s hliníkovou vložkou, dle skladby 3; 5,40*3,92+5,40*1,29</t>
  </si>
  <si>
    <t>711442</t>
  </si>
  <si>
    <t>IZOLACE MOSTOVEK CELOPLOŠNÁ ASFALTOVÝMI PÁSY S PEČETÍCÍ VRSTVOU</t>
  </si>
  <si>
    <t>1: Dle technické zprávy, výkresových příloh projektové dokumentace a dle TKP staveb státních drah. Dle výkazů materiálu projektu. Dle tabulky kubatur projektanta.   
2: skladba 1 - izolace NK mimo římsy; 7,40* 15,54</t>
  </si>
  <si>
    <t>711509</t>
  </si>
  <si>
    <t>OCHRANA IZOLACE NA POVRCHU TEXTILIÍ</t>
  </si>
  <si>
    <t>1: Dle technické zprávy, výkresových příloh projektové dokumentace a dle TKP staveb státních drah. Dle výkazů materiálu projektu. Dle tabulky kubatur projektanta.   
2: dle výkresu 2.7.2   
3: dle skladby 2, geotextilie 800 g/m2; uvnitř rámu; 2*0,60*18,62+4,60*18,62   
4: dle skladby 2, geotextilie 800 g/m2; stěny vnější strana; 4,15*18,62*2</t>
  </si>
  <si>
    <t>R931231</t>
  </si>
  <si>
    <t>VÝPLŇ PRACOVNíCH SPAR Z BENTONITOVÝCH PÁSŮ BOBTNAJÍCÍ</t>
  </si>
  <si>
    <t>R-položky MCO</t>
  </si>
  <si>
    <t>1: Dle technické zprávy, výkresových příloh projektové dokumentace a dle TKP staveb státních drah. Dle výkazů materiálu projektu. Dle tabulky kubatur projektanta.   
2: bob. bentonit. pásek do prac. spáry; OP1; 20,00   
3: bob. bentonit. pásek do prac. spáry; OP2; 17,70</t>
  </si>
  <si>
    <t>položka zahrnuje dodávku a osazení předepsaného materiálu, očištění ploch spáry před úpravou, očištění okolí spáry po úpravě</t>
  </si>
  <si>
    <t>750</t>
  </si>
  <si>
    <t>Slaboproud</t>
  </si>
  <si>
    <t>R75720</t>
  </si>
  <si>
    <t>MĚŘENÍ BLUDNÝCH PROUDŮ</t>
  </si>
  <si>
    <t>1: Dle technické zprávy, výkresových příloh projektové dokumentace a dle TKP staveb státních drah. Dle výkazů materiálu projektu. Dle tabulky kubatur projektanta.   
2: provedení ochrany a měření proti blud. proudům; 2</t>
  </si>
  <si>
    <t>zahrnuje veškeré náklady spojené s požadovanými pracemi</t>
  </si>
  <si>
    <t>Trubní vedení</t>
  </si>
  <si>
    <t>1: Dle technické zprávy, výkresových příloh projektové dokumentace a dle TKP staveb státních drah. Dle výkazů materiálu projektu. Dle tabulky kubatur projektanta.   
2: chráničky v římse 8+3 ks; (8+3)*8,55</t>
  </si>
  <si>
    <t>1: Dle technické zprávy, výkresových příloh projektové dokumentace a dle TKP staveb státních drah. Dle výkazů materiálu projektu. Dle tabulky kubatur projektanta.   
2: značky na římsách; 2*2</t>
  </si>
  <si>
    <t>1: Dle technické zprávy, výkresových příloh projektové dokumentace a dle TKP staveb státních drah. Dle výkazů materiálu projektu. Dle tabulky kubatur projektanta.   
2: tabulky ev. čísla; 2</t>
  </si>
  <si>
    <t>93650</t>
  </si>
  <si>
    <t>DROBNÉ DOPLŇK KONSTR KOVOVÉ</t>
  </si>
  <si>
    <t>1: Dle technické zprávy, výkresových příloh projektové dokumentace a dle TKP staveb státních drah. Dle výkazů materiálu projektu. Dle tabulky kubatur projektanta.   
2: vývody pro měření bludných proudů, 2 ks; 2*1,45   
3: kotvení říms, dle výkresu 2.5.1; 134,70   
4: ocelová šachtová stupadla 1,18 kg/ks; 11*1,18</t>
  </si>
  <si>
    <t>936501</t>
  </si>
  <si>
    <t>DROBNÉ DOPLŇK KONSTR KOVOVÉ NEREZ</t>
  </si>
  <si>
    <t>1: Dle technické zprávy, výkresových příloh projektové dokumentace a dle TKP staveb státních drah. Dle výkazů materiálu projektu. Dle tabulky kubatur projektanta.   
2: pásek na uchycení izolace, 1,57 kg/m; 2*18,65*1,57   
3: dle výkresu 2.4.2; kotevní trny - nerez - profil 14mm, 400 ks dl. 750mm; 362,60</t>
  </si>
  <si>
    <t>R936001</t>
  </si>
  <si>
    <t>LETOPOČET VÝSTAVBY - VLYS DO BETONU</t>
  </si>
  <si>
    <t>1: Dle technické zprávy, výkresových příloh projektové dokumentace a dle TKP staveb státních drah. Dle výkazů materiálu projektu. Dle tabulky kubatur projektanta.   
2: na obou římsách, výška písma 200 mm; 2</t>
  </si>
  <si>
    <t>Dodávka formy, osazení do bednění, ošetření separačním prostředkem, odbednění, začištění, příp. vyspravení sanační maltou</t>
  </si>
  <si>
    <t>1: viz pol. 17120; 582,90*1,90   
2: viz pol. 12960; 37,50*1,90</t>
  </si>
  <si>
    <t xml:space="preserve">  SO 61-34-21</t>
  </si>
  <si>
    <t>Podchod pro pěší</t>
  </si>
  <si>
    <t>SO 61-34-21</t>
  </si>
  <si>
    <t>Vypracování výrobní dokumentace madla, elektroinstalace (chráničky a prostupů) a pažení podchodu</t>
  </si>
  <si>
    <t>výkopy, třída těžitelnosti I (ČSN 73 6133), viz přílohy 2.9.1-2.9.4</t>
  </si>
  <si>
    <t>1640+562+54</t>
  </si>
  <si>
    <t>zápory HEB 280, viz přílohy 2.9.1-2.9.4</t>
  </si>
  <si>
    <t>44.6</t>
  </si>
  <si>
    <t>22695</t>
  </si>
  <si>
    <t>VÝDŘEVA ZÁPOROVÉHO PAŽENÍ DOČASNÁ (KUBATURA)</t>
  </si>
  <si>
    <t>13.5</t>
  </si>
  <si>
    <t>viz přílohy 2.9.1-2.9.4</t>
  </si>
  <si>
    <t>66,6 kg = 1 m štětovnice</t>
  </si>
  <si>
    <t>délka x hmotnost/1m;((182+34)*10+(23+78)*7+57*10)*0,0666</t>
  </si>
  <si>
    <t>23717A</t>
  </si>
  <si>
    <t>ODSTRANĚNÍ ŠTĚTOVÝCH STĚN Z KOVOVÝCH DÍLCŮ V PLOŠE</t>
  </si>
  <si>
    <t>odříznutí a odvezení štětovnic na skládku, viz přílohy 2.9.1-2.9.4</t>
  </si>
  <si>
    <t>800</t>
  </si>
  <si>
    <t>272313</t>
  </si>
  <si>
    <t>ZÁKLADY Z PROSTÉHO BETONU DO C16/20</t>
  </si>
  <si>
    <t>podkladní beton C12/15-XA1, viz přílohy 2.9.1-2.9.4</t>
  </si>
  <si>
    <t>53+7+6+9</t>
  </si>
  <si>
    <t>ochrana zpětného spoje C25/30-XF2, viz přílohy 2.3.7 a 2.3.3</t>
  </si>
  <si>
    <t>109+38</t>
  </si>
  <si>
    <t>HYV C30/37-XC2,XA1, viz přílohy 2.4.1, 2.4.2 a 2.9.1-2.9.4</t>
  </si>
  <si>
    <t>140+19,5+25+12</t>
  </si>
  <si>
    <t>výztuž HYV (prutová výztuž) + rezerva 10%, viz přílohy 2.6.x</t>
  </si>
  <si>
    <t>(256+265+174+825+818+930+666+614+1491+763+684)/1000*1,1</t>
  </si>
  <si>
    <t>272366</t>
  </si>
  <si>
    <t>VÝZTUŽ ZÁKLADŮ Z KARI SÍTÍ</t>
  </si>
  <si>
    <t>výztuž HYV (KARI sítě) + rezerva 10%, viz příloha 2.6.1</t>
  </si>
  <si>
    <t>8512/1000*1,1</t>
  </si>
  <si>
    <t>tubus podchodu včetně schodišť a přístupového chodníku C30/37-XC3,XD1,XF2,XA1, viz přílohy 2.6.1-2.63 a 2.9.1-2.9.4</t>
  </si>
  <si>
    <t>302+133</t>
  </si>
  <si>
    <t>výztuž tubusu + rezerva 10%; viz přílohy 2.7.x</t>
  </si>
  <si>
    <t>(7500+4592+3408+2577+9615+9895+11918+11447+10620+13377+3594)/1000*1,1</t>
  </si>
  <si>
    <t>431324</t>
  </si>
  <si>
    <t>SCHODIŠŤ KONSTR ZE ŽELEZOBETONU DO C25/30</t>
  </si>
  <si>
    <t>betonové stupně, viz přílohy 2.1.2-2.1.4</t>
  </si>
  <si>
    <t>2,1*3*2</t>
  </si>
  <si>
    <t>431366</t>
  </si>
  <si>
    <t>VÝZTUŽ SCHODIŠŤ KONSTR Z KARI SÍTÍ</t>
  </si>
  <si>
    <t>KARI sítě pr. 8 oka 150/150, viz přílohy 2.1.2-2.1.4</t>
  </si>
  <si>
    <t>2*50/1000</t>
  </si>
  <si>
    <t>45212</t>
  </si>
  <si>
    <t>PODKLAD KONSTR Z DÍLCŮ ŽELEZOBETON</t>
  </si>
  <si>
    <t>podkladní panely pro provizorní kabelovou lávku, viz příloha Provizorní převedení kabelů přes výkop</t>
  </si>
  <si>
    <t>457314</t>
  </si>
  <si>
    <t>VYROVNÁVACÍ A SPÁDOVÝ PROSTÝ BETON C25/30</t>
  </si>
  <si>
    <t>spádový beton podlahy tubusu a chodníku, výtahové šachty, konce schodišť a konce chodníku; C25/30-XF2, viz přílohy 2.1.2-2.1.4</t>
  </si>
  <si>
    <t>(0,83+0,81)*3+0,85*42,8+5*0,25+5*0,2+0,24*38,1+3,15*2</t>
  </si>
  <si>
    <t>457366</t>
  </si>
  <si>
    <t>VÝZTUŽ VYROVNÁVACÍHO A SPÁDOVÉHO BETONU Z KARI SÍTÍ</t>
  </si>
  <si>
    <t>podlaha tubusu KARI sítě při obou površích pr. 6 oka 150/150; 6 kg/m2 + podlaha chodníku KARI v jedné vrstvě pr. 6 oka 150/150; 3 kg/m2</t>
  </si>
  <si>
    <t>135*6/1000+ 38,1*2*3/1000</t>
  </si>
  <si>
    <t>457384</t>
  </si>
  <si>
    <t>VYROVNÁVACÍ A SPÁD ŽELEZOBETON DO C25/30 VČET VÝZTUŽE</t>
  </si>
  <si>
    <t>tvrdá ochrana izolace horní desky tubusu; C25/30-XC2,XF1 a tvrdá ochrana izolace spodní desky HYV; C25/30-XC2,XF1</t>
  </si>
  <si>
    <t>4,03*(43+6,4)*0,05+((3,8*67,7+2,79*37,9)*0,05)</t>
  </si>
  <si>
    <t>zásyp za opěrami, viz přílohy 2.9.1-2.9.4</t>
  </si>
  <si>
    <t>550+161</t>
  </si>
  <si>
    <t>45860</t>
  </si>
  <si>
    <t>VÝPLŇ ZA OPĚRAMI A ZDMI Z MEZEROVITÉHO BETONU</t>
  </si>
  <si>
    <t>pažící bloky mezi etapami I a II, deska pro rozepření mezi HYV a pažením, C12/15-XA1</t>
  </si>
  <si>
    <t>31+12+21+8</t>
  </si>
  <si>
    <t>711322</t>
  </si>
  <si>
    <t>IZOLACE PODZEM OBJ PROTI TLAK VODĚ ASFALT PÁSY</t>
  </si>
  <si>
    <t>izolace proti stékající vodě z natavovaných asfaltových pásů 2x10 mm; deska a stěny HYV + 20% rezerva</t>
  </si>
  <si>
    <t>(8,92*(41+4,6*0,6*2)+12*5,1+11,1*0,9+2,6*2,1+3,9*1,9+(4,84*1,8+4,64*6,5)*2+22,4*2,55+20,75*2+0,59*22,3*2+(0,3*2+3,24)*5,2+(0,2*2+3,24)*8,7)*2*1,2</t>
  </si>
  <si>
    <t>711332</t>
  </si>
  <si>
    <t>IZOLACE PODZEM OBJ PROTI VOL STÉK VODĚ ASFALT PÁSY</t>
  </si>
  <si>
    <t>hydroizolace z natavovaných pásů tl 10 mm; horní deska tubusu, stěny tubusu, schodišť, chodníku a výtahové šachty + 20% rezerva</t>
  </si>
  <si>
    <t>(42,8*(7,4+1,65*2)+(5,1+1,65)*4,85+1,7*2*2,1+21*2+19,9*2+2*3,7*2+(66,8+2,1*2)*2+58,9*2+37,8+2,7+2,93*6,8)*1,2</t>
  </si>
  <si>
    <t>71150</t>
  </si>
  <si>
    <t>OCHRANA IZOLACE NA POVRCHU</t>
  </si>
  <si>
    <t>měkká ochrana extrudovaným polystyrenem; dle položky 711509 (část se stěnami)</t>
  </si>
  <si>
    <t>470.645</t>
  </si>
  <si>
    <t>711507</t>
  </si>
  <si>
    <t>OCHRANA IZOLACE NA POVRCHU Z PE FÓLIE</t>
  </si>
  <si>
    <t>dle položky 457384 + 20% rezerva</t>
  </si>
  <si>
    <t>28,104/0,05*1,2</t>
  </si>
  <si>
    <t>horní + spodní deska, 300g/m2; dle položky 457384 + 20% rezerva a stěny 500 g/m2 + 20% rezerva</t>
  </si>
  <si>
    <t>28,104/0,05*1,2 + (104,1*2+3*4+3*2,7+2*60,2+2,5*5,2+2*1,2)*1,2</t>
  </si>
  <si>
    <t>724</t>
  </si>
  <si>
    <t>STROJNÍ VYBAVENÍ</t>
  </si>
  <si>
    <t>741736</t>
  </si>
  <si>
    <t>KALOVÉ ČERPADLO 500-1000 W, 230 V, S TEPELNOU OCHRANOU</t>
  </si>
  <si>
    <t>stacionární kalové čerpadlo v čerpací jímce podchodu, Viz. TZ</t>
  </si>
  <si>
    <t>740</t>
  </si>
  <si>
    <t>SILNOPROUD</t>
  </si>
  <si>
    <t>703114</t>
  </si>
  <si>
    <t>KABELOVÝ ROŠT/LÁVKA NOSNÝ ŽÁROVĚ ZINKOVANÝ VČETNĚ UPEVNĚNÍ A PŘÍSLUŠENSTVÍ SVĚTLÉ ŠÍŘKY PŘES 400 DO 600 MM</t>
  </si>
  <si>
    <t>provedení provizorní kabelové lávky přes výkop v etapě I, viz příloha 2.9.5</t>
  </si>
  <si>
    <t>721171</t>
  </si>
  <si>
    <t>VNITŘNÍ KANALIZACE Z PLAST TRUB DN DO 80MM</t>
  </si>
  <si>
    <t>výtlakové potrubí čerpadla z čerp. jímky stěnou ven z podchodu, viz výkresy tvaru tubusu</t>
  </si>
  <si>
    <t>3.2</t>
  </si>
  <si>
    <t>721172</t>
  </si>
  <si>
    <t>VNITŘNÍ KANALIZACE Z PLAST TRUB DN DO 100MM</t>
  </si>
  <si>
    <t>odvodnění výtahové šachty a žlábku podél opěry DN 100; viz výkresy tvaru tubusu</t>
  </si>
  <si>
    <t>741154</t>
  </si>
  <si>
    <t>KRABICE (ROZVODKA) INSTALAČNÍ PRO ULOŽENÍ DO BETONU VČETNĚ UPEVNĚNÍ A PŘÍSLUŠENSTVÍ SE SVORKOVNICÍ DO 4 MM2, KRYTÍ MIN. IP 44, TŘÍDA IZOLACE II</t>
  </si>
  <si>
    <t>osvětlení a elektroinstalace + kamerový systém</t>
  </si>
  <si>
    <t>35+10</t>
  </si>
  <si>
    <t>74C413</t>
  </si>
  <si>
    <t>KOTVENÍ PŘÍČNÝCH NL</t>
  </si>
  <si>
    <t>kotvení návěstní lávky, viz příloha Kotevní koš návěstní lávky</t>
  </si>
  <si>
    <t>74C594</t>
  </si>
  <si>
    <t>ZAKOTVENÍ STOŽÁRU 21-40 KN</t>
  </si>
  <si>
    <t>kotvení stožáru trakce (kotevní koš KSB 30), viz výkresy tvaru tubusu</t>
  </si>
  <si>
    <t>KONSTRUKCE ZÁMEČNICKÉ</t>
  </si>
  <si>
    <t>76799</t>
  </si>
  <si>
    <t>OSTATNÍ KOVOVÉ DOPLŇK KONSTRUKCE</t>
  </si>
  <si>
    <t>madla na schodištích a chodníku + zastřešení výtahové šachty + provizorní lávka pro převedení kabelů přes výkop + profily pro kotvení výtahu ve výtahové šachtě</t>
  </si>
  <si>
    <t>2,884+0,666+(83,2*9*2+7850*0,8*0,015*9)/1000+0,1</t>
  </si>
  <si>
    <t>772</t>
  </si>
  <si>
    <t>PODLAHY Z KAMENE</t>
  </si>
  <si>
    <t>77202</t>
  </si>
  <si>
    <t>PODLAHY Z PŘÍRODNÍHO KAMENE TVRDÉHO</t>
  </si>
  <si>
    <t>dlažba podlahy tubusu včetně žlábku + 10% rezerva + stupnice schodiště+mezipodest + podlaha chodníku</t>
  </si>
  <si>
    <t>135,1*1,1 + (0,33*(2*16+2*14)*3+2*0,63*3+2*1*3) + 38*2</t>
  </si>
  <si>
    <t>782</t>
  </si>
  <si>
    <t>OBKLADY Z KAMENE</t>
  </si>
  <si>
    <t>78272</t>
  </si>
  <si>
    <t>OBKLADY STĚN Z PŘÍROD KAMENE TVRDÉHO</t>
  </si>
  <si>
    <t>sokl výšky 0,1 m podél stěn tubusu a chodníku + sokl výšky 0,1 m na schodištích + podstupnice schodišť</t>
  </si>
  <si>
    <t>0,1*(44,7+26,23+20,3+38*2) +(((2*16+2*14)*0,43+2*730+2*1,1)*0,1*2) + (2*16+2*14)*3*0,15</t>
  </si>
  <si>
    <t>nátěr všech vnějších pohledových betonových povrchů</t>
  </si>
  <si>
    <t>26,2*1,2+8,7+32,8*1,2+9,1+3,95*1,99+1,2*5,7+2,9*2,5+67,5*1,2+3,5*2+6*2+2,7*2,2+4,6*2+4,3*2+98,1*2+3,4*2+12,1*2+7,76*39,9+7,2*2,8+2,85*2,8+97,1+33,3+2,93*3+3*3,5+40,9*2</t>
  </si>
  <si>
    <t>87614</t>
  </si>
  <si>
    <t>CHRÁNIČKY Z TRUB PLAST DN DO 40MM</t>
  </si>
  <si>
    <t>chráničky osvětlení + rezerva 30% a chráničky kamerového vedení + rezerva 30%</t>
  </si>
  <si>
    <t>103,2*1,3+68,9*1,3</t>
  </si>
  <si>
    <t>89911B</t>
  </si>
  <si>
    <t>PLASTOVÝ POKLOP B125</t>
  </si>
  <si>
    <t>viz přílohy 2.6.1-2.6.3 a 3</t>
  </si>
  <si>
    <t>R87615</t>
  </si>
  <si>
    <t>VODOTĚSNÁ PRŮCHODKA DN DO 80MM</t>
  </si>
  <si>
    <t>Vodotěsná chránička proti tlakové vodě DN 80 včetně těsnící vložky pro kabel elektro + pro kabel sděl.; viz přílohy 2.6.1-2.6.3 a 3</t>
  </si>
  <si>
    <t>2+2</t>
  </si>
  <si>
    <t>Položka obsahuje kompletní dodávku a osazení průchodek na stavbě dle PD, vč. spojovacího materiálu a dopravy.</t>
  </si>
  <si>
    <t>R87633</t>
  </si>
  <si>
    <t>DN 125 proti tlakové vodě včetně těsnící vložky s 4x chráničkou 40 mm pro kabely sdělzař, chránička zavedena do instalační krabice 260x260x170 mm</t>
  </si>
  <si>
    <t>Položka obsahuje kompletní dodávku a osazení chráničky na stavbě dle PD, vč. spojovacího materiálu a dopravy.</t>
  </si>
  <si>
    <t>931244</t>
  </si>
  <si>
    <t>VLOŽKA DILAT SPAR Z PRYŽ PÁSŮ ŠÍŘ DO 400MM PROFIL TL DO 12MM</t>
  </si>
  <si>
    <t>2x waterstop v každé dilatační spáře</t>
  </si>
  <si>
    <t>(12,5+13,5)*5+12+11,5+12+11+18,5+15+13</t>
  </si>
  <si>
    <t>94817</t>
  </si>
  <si>
    <t>DOČASNÉ KONSTRUKCE Z OCEL NOSNÍKŮ VČET ODSTRAN</t>
  </si>
  <si>
    <t>provizorní kabelová lávka dlouhá 9 m přes výkop v etapě I</t>
  </si>
  <si>
    <t>(83,2*9*2+7850*0,8*0,015*9)/1000</t>
  </si>
  <si>
    <t>2256*1,8</t>
  </si>
  <si>
    <t xml:space="preserve">  SO 61-34-51</t>
  </si>
  <si>
    <t>Praha Velká Chuchle, ul. Nad Drahou, opěrná zeď</t>
  </si>
  <si>
    <t>SO 61-34-51</t>
  </si>
  <si>
    <t>1: Dle technické zprávy, výkresových příloh projektové dokumentace a dle TKP staveb státních drah. Dle výkazů materiálu projektu. Dle tabulky kubatur projektanta.   
2: odstranění křovin;9,5*(10*10+10,065)   
3: dle přílohy 2.4.1</t>
  </si>
  <si>
    <t>11211</t>
  </si>
  <si>
    <t>KÁCENÍ STROMŮ D KMENE DO 0,5M</t>
  </si>
  <si>
    <t>1: Dle technické zprávy, výkresových příloh projektové dokumentace a dle TKP staveb státních drah. Dle výkazů materiálu projektu. Dle tabulky kubatur projektanta.   
2: odstranění stromů;5   
3: dle přílohy 2.4.1</t>
  </si>
  <si>
    <t>11212</t>
  </si>
  <si>
    <t>KÁCENÍ STROMŮ D KMENE DO 0,9M</t>
  </si>
  <si>
    <t>11221</t>
  </si>
  <si>
    <t>ODSTRANĚNÍ PAŘEZŮ D DO 0,5M</t>
  </si>
  <si>
    <t>11222</t>
  </si>
  <si>
    <t>ODSTRANĚNÍ PAŘEZŮ D DO 0,9M</t>
  </si>
  <si>
    <t>12110</t>
  </si>
  <si>
    <t>SEJMUTÍ ORNICE NEBO LESNÍ PŮDY</t>
  </si>
  <si>
    <t>1: Dle technické zprávy, výkresových příloh projektové dokumentace a dle TKP staveb státních drah. Dle výkazů materiálu projektu. Dle tabulky kubatur projektanta.   
2: 9,5*(10*10+10,065)*0,1   
3: dle přílohy 2.4.1</t>
  </si>
  <si>
    <t>12273</t>
  </si>
  <si>
    <t>ODKOPÁVKY A PROKOPÁVKY OBECNÉ TŘ. I</t>
  </si>
  <si>
    <t>1: Dle technické zprávy, výkresových příloh projektové dokumentace a dle TKP staveb státních drah. Dle výkazů materiálu projektu. Dle tabulky kubatur projektanta.   
2: odkop   
3: 1.etapa;976,92   
4: 2.etapa;819,85   
5: dle přílohy 2.4.1</t>
  </si>
  <si>
    <t>12573</t>
  </si>
  <si>
    <t>VYKOPÁVKY ZE ZEMNÍKŮ A SKLÁDEK TŘ. I</t>
  </si>
  <si>
    <t>1: Dle technické zprávy, výkresových příloh projektové dokumentace a dle TKP staveb státních drah. Dle výkazů materiálu projektu. Dle tabulky kubatur projektanta.   
2: pro zásypy, násypy a obsypy;1090,607+73,332   
3: pro ohumusování;17,06</t>
  </si>
  <si>
    <t>13373</t>
  </si>
  <si>
    <t>HLOUBENÍ ŠACHET ZAPAŽ I NEPAŽ TŘ. I</t>
  </si>
  <si>
    <t>1: Dle technické zprávy, výkresových příloh projektové dokumentace a dle TKP staveb státních drah. Dle výkazů materiálu projektu. Dle tabulky kubatur projektanta.   
2: piloty 750 mm - zásyp hluché vrtání dl. 0,55 m;0,55*(32*2)*(0,325*0,325*3,14)   
3: dle přílohy 2.4.2.</t>
  </si>
  <si>
    <t>1: Dle technické zprávy, výkresových příloh projektové dokumentace a dle TKP staveb státních drah. Dle výkazů materiálu projektu. Dle tabulky kubatur projektanta.   
2: 1.etapa dosypávka   
3: 7,33   
4: zásyp za zdí   
5: 15,25*(10*10+10,065)   
7: výplňové vrstvy;-203,594-391,62   
8: dle přílohy 2.4.2.</t>
  </si>
  <si>
    <t>1: Dle technické zprávy, výkresových příloh projektové dokumentace a dle TKP staveb státních drah. Dle výkazů materiálu projektu. Dle tabulky kubatur projektanta.   
2: obsyp líc;0,665*(10*10+10,273)   
3: dle přílohy 2.4.2.</t>
  </si>
  <si>
    <t>1: Dle technické zprávy, výkresových příloh projektové dokumentace a dle TKP staveb státních drah. Dle výkazů materiálu projektu. Dle tabulky kubatur projektanta.   
2: 6,2*(10*10+10,065)   
3: dle přílohy 2.4.1</t>
  </si>
  <si>
    <t>18220</t>
  </si>
  <si>
    <t>ROZPROSTŘENÍ ORNICE VE SVAHU</t>
  </si>
  <si>
    <t>1: Dle technické zprávy, výkresových příloh projektové dokumentace a dle TKP staveb státních drah. Dle výkazů materiálu projektu. Dle tabulky kubatur projektanta.   
2: 1,55*(10*10+10,065)*0,1   
3: dle přílohy 2.3.4.</t>
  </si>
  <si>
    <t>18241</t>
  </si>
  <si>
    <t>ZALOŽENÍ TRÁVNÍKU RUČNÍM VÝSEVEM</t>
  </si>
  <si>
    <t>1: Dle technické zprávy, výkresových příloh projektové dokumentace a dle TKP staveb státních drah. Dle výkazů materiálu projektu. Dle tabulky kubatur projektanta.   
2: 1,55*(10*10+10,065)   
3: dle přílohy 2.3.4.</t>
  </si>
  <si>
    <t>18247</t>
  </si>
  <si>
    <t>OŠETŘOVÁNÍ TRÁVNÍKU</t>
  </si>
  <si>
    <t>18600</t>
  </si>
  <si>
    <t>ZALÉVÁNÍ VODOU</t>
  </si>
  <si>
    <t>1: Dle technické zprávy, výkresových příloh projektové dokumentace a dle TKP staveb státních drah. Dle výkazů materiálu projektu. Dle tabulky kubatur projektanta.   
2: 1,55*(10*10+10,065)*0,01   
3: dle přílohy 2.3.4.</t>
  </si>
  <si>
    <t>R18510</t>
  </si>
  <si>
    <t>ULOŽENÍ PŘEBYTKU HUMÓZNÍ VRSTVY NA DEPONII VČ. BIOLOGICKÉ REKULTIVACE DVOULETÉ A DOPRAVY</t>
  </si>
  <si>
    <t>1: Dle technické zprávy, výkresových příloh projektové dokumentace a dle TKP staveb státních drah. Dle výkazů materiálu projektu. Dle tabulky kubatur projektanta.   
2: přebytek ornice;104,562-17,06   
3: dle přílohy 2.4.1.</t>
  </si>
  <si>
    <t>položka zahrnuje:     
- naložení včetně vnitrostaveništní dopravy, převoz na určenou vzdálenost a uložení na mezideponii     
- náklady na zřízení mezideponie (dle platných ČSN) včetně souvisejících prací a dodávky materiálů (např. geotextilie apod.)      
- náklady na ošetřování ornice po dobu uložení na mezideponii včetně souvisejících prací a dodávek materiálu (např. osevní směs, pesticidy apod.)     
- naložení na dopravní prostředek     
- náklady na dopravu na místo využití ornice     
- složení a rozhrnutí ornice     
- biologickou rekultivaci dvouletou (veškerý materiál, výrobky a polotovary, včetně mimostaveništní a vnitrostaveništní dopravy, 2 x zaorání, výsev luskoobilné směsi)</t>
  </si>
  <si>
    <t>21461</t>
  </si>
  <si>
    <t>SEPARAČNÍ GEOTEXTILIE</t>
  </si>
  <si>
    <t>1: Dle technické zprávy, výkresových příloh projektové dokumentace a dle TKP staveb státních drah. Dle výkazů materiálu projektu. Dle tabulky kubatur projektanta.   
2: sep textilie 300g/m2 záporové pažení;78*6   
3: dle přílohy 2.3.4.</t>
  </si>
  <si>
    <t>1: Dle technické zprávy, výkresových příloh projektové dokumentace a dle TKP staveb státních drah. Dle výkazů materiálu projektu. Dle tabulky kubatur projektanta.   
2: piloty 750 mm dl. 8 m, beton C 25/30 XA1 + XC2;(3,53)*(33*2)   
3: dle přílohy 2.4.2.</t>
  </si>
  <si>
    <t>1: Dle technické zprávy, výkresových příloh projektové dokumentace a dle TKP staveb státních drah. Dle výkazů materiálu projektu. Dle tabulky kubatur projektanta.   
2: výztuž pilot;41,415   
3: dle přílohy 2.4.2.</t>
  </si>
  <si>
    <t>1: Dle technické zprávy, výkresových příloh projektové dokumentace a dle TKP staveb státních drah. Dle výkazů materiálu projektu. Dle tabulky kubatur projektanta.   
2: zápory   
3: HEB 200;(22*7+30*8)*0,0613   
4: HEB 240;27*9*0,0832   
5: dle přílohy 2.8.3. a technická zpráva</t>
  </si>
  <si>
    <t>1: Dle technické zprávy, výkresových příloh projektové dokumentace a dle TKP staveb státních drah. Dle výkazů materiálu projektu. Dle tabulky kubatur projektanta.   
2: záporové pažení;78*6   
3: dle přílohy 2.8.3. a technická zpráva</t>
  </si>
  <si>
    <t>26115</t>
  </si>
  <si>
    <t>VRTY PRO KOTVENÍ, INJEKTÁŽ A MIKROPILOTY NA POVRCHU TŘ. I D DO 300MM</t>
  </si>
  <si>
    <t>1: Dle technické zprávy, výkresových příloh projektové dokumentace a dle TKP staveb státních drah. Dle výkazů materiálu projektu. Dle tabulky kubatur projektanta.   
2: zemní kotvy;18*8+30*9+21*10   
3: dle přílohy 2.8.3. a technická zpráva</t>
  </si>
  <si>
    <t>1: Dle technické zprávy, výkresových příloh projektové dokumentace a dle TKP staveb státních drah. Dle výkazů materiálu projektu. Dle tabulky kubatur projektanta.   
2: piloty 750 mm dl. 8 m;8*(33*2)   
3: piloty 750 mm - hluché vrtání dl. 0,55 m;0,55*(33*2)   
4: dle přílohy 2.4.2.</t>
  </si>
  <si>
    <t>1: Dle technické zprávy, výkresových příloh projektové dokumentace a dle TKP staveb státních drah. Dle výkazů materiálu projektu. Dle tabulky kubatur projektanta.   
2: pod dilat. celky DC1,DC2 a DC3 štěrk s příměsí jemnozrnných zemin;4,15*0,25*(10*2+10,065)   
3: dle přílohy 2.4.3. a technická zpráva</t>
  </si>
  <si>
    <t>286563</t>
  </si>
  <si>
    <t>KOTVY OCEL INJEKTOVANÉ V PODZEMÍ DÉLKY DO 8M ÚNOS DO 150KN</t>
  </si>
  <si>
    <t>1: Dle technické zprávy, výkresových příloh projektové dokumentace a dle TKP staveb státních drah. Dle výkazů materiálu projektu. Dle tabulky kubatur projektanta.   
2: kotvy záporové pažení;18   
3: dle přílohy 2.8.3</t>
  </si>
  <si>
    <t>286573</t>
  </si>
  <si>
    <t>KOTVY OCEL INJEKTOVANÉ V PODZEMÍ DÉLKY DO 9M ÚNOS DO 150KN</t>
  </si>
  <si>
    <t>1: Dle technické zprávy, výkresových příloh projektové dokumentace a dle TKP staveb státních drah. Dle výkazů materiálu projektu. Dle tabulky kubatur projektanta.   
2: kotvy záporové pažení;30   
3: dle přílohy 2.8.3</t>
  </si>
  <si>
    <t>286583</t>
  </si>
  <si>
    <t>KOTVY OCEL INJEKTOVANÉ V PODZEMÍ DÉLKY DO 10M ÚNOS DO 150KN</t>
  </si>
  <si>
    <t>1: Dle technické zprávy, výkresových příloh projektové dokumentace a dle TKP staveb státních drah. Dle výkazů materiálu projektu. Dle tabulky kubatur projektanta.   
2: kotvy záporové pažení;21   
3: dle přílohy 2.8.3</t>
  </si>
  <si>
    <t>289973</t>
  </si>
  <si>
    <t>OPLÁŠTĚNÍ (ZPEVNĚNÍ) Z GEOSÍTÍ A GEOROHOŽÍ</t>
  </si>
  <si>
    <t>1: Dle technické zprávy, výkresových příloh projektové dokumentace a dle TKP staveb státních drah. Dle výkazů materiálu projektu. Dle tabulky kubatur projektanta.   
2: 351,062   
3: dle přílohy 2.4.3. a technická zpráva</t>
  </si>
  <si>
    <t>31717</t>
  </si>
  <si>
    <t>KOVOVÉ KONSTRUKCE PRO KOTVENÍ ŘÍMSY</t>
  </si>
  <si>
    <t>1: Dle technické zprávy, výkresových příloh projektové dokumentace a dle TKP staveb státních drah. Dle výkazů materiálu projektu. Dle tabulky kubatur projektanta.   
2: kotvení římsy á 5kg/ks po 500 mm;5*(2*110)   
3: dle přílohy 2.3.4.</t>
  </si>
  <si>
    <t>1: Dle technické zprávy, výkresových příloh projektové dokumentace a dle TKP staveb státních drah. Dle výkazů materiálu projektu. Dle tabulky kubatur projektanta.   
2: materiál beton C 30/37 XF4 XC4 XD3 - Dmax=22 - Cl=0,4 - S3   
3: A1-A12;38,663   
4: dle přílohy 2.5.</t>
  </si>
  <si>
    <t>1: Dle technické zprávy, výkresových příloh projektové dokumentace a dle TKP staveb státních drah. Dle výkazů materiálu projektu. Dle tabulky kubatur projektanta.   
2: výztuž říms;6,88764   
3: dle přílohy 2.6.12.</t>
  </si>
  <si>
    <t>327325</t>
  </si>
  <si>
    <t>ZDI OPĚRNÉ, ZÁRUBNÍ, NÁBŘEŽNÍ ZE ŽELEZOVÉHO BETONU DO C30/37</t>
  </si>
  <si>
    <t>1: Dle technické zprávy, výkresových příloh projektové dokumentace a dle TKP staveb státních drah. Dle výkazů materiálu projektu. Dle tabulky kubatur projektanta.   
2: dřík beton C 30/37 XF4, XC4,XD3 - CL 0,40 - Dmax22 - S3   
3: základové desky beton C 30/37 – XA1+XC2+XF1   
4: DC1   
5: 25,494   
6: DC2   
7: 29,054   
8: DC3   
9: 13,027   
10: DC4   
11: 23,762   
12: DC5   
13: 28,228   
14: DC6   
15: 35,813   
16: DC7   
17: 40,626   
18: DC8   
19: 47,910   
20: DC9   
21: 49,483   
22: DC10   
23: 53,87   
24: DC11   
25: 66,92   
26: DC12   
27: 73,558   
28: dle přílohy 2.5.</t>
  </si>
  <si>
    <t>327365</t>
  </si>
  <si>
    <t>VÝZTUŽ ZDÍ OPĚRNÝCH, ZÁRUBNÍCH, NÁBŘEŽNÍCH Z OCELI 10505, B500B</t>
  </si>
  <si>
    <t>1: Dle technické zprávy, výkresových příloh projektové dokumentace a dle TKP staveb státních drah. Dle výkazů materiálu projektu. Dle tabulky kubatur projektanta.   
2: dle výkazu výztuže 2.6.1.;3,495+3,769+1,7396+4,015+3,357+4,837+5,182+5,663+5,81+6,001+6,8089+7,467   
3: kotvení mezi DC;(0,00385*0,5)*(8)*11</t>
  </si>
  <si>
    <t>R34714</t>
  </si>
  <si>
    <t>STĚNY - PROTIHLUKOVÁ VRSTVA Z LEHKÉHO BETONU</t>
  </si>
  <si>
    <t>1: Dle technické zprávy, výkresových příloh projektové dokumentace a dle TKP staveb státních drah. Dle výkazů materiálu projektu. Dle tabulky kubatur projektanta.   
2: protihluková vrstva např. z lehčeného betonu;202,843   
3: dle přílohy 2.3.2.</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</si>
  <si>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</si>
  <si>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451313</t>
  </si>
  <si>
    <t>PODKLADNÍ A VÝPLŇOVÉ VRSTVY Z PROSTÉHO BETONU C16/20</t>
  </si>
  <si>
    <t>1: Dle technické zprávy, výkresových příloh projektové dokumentace a dle TKP staveb státních drah. Dle výkazů materiálu projektu. Dle tabulky kubatur projektanta.   
2: podkl. beton C16/20 XA1   
3: DC1   
4: 0,2*(0,5+1,3+2,53)*10   
5: 0,2*(0,5+1,3+2,5)*10   
6: 0,2*(0,5+1,3+3,15)*10   
7: 0,2*(0,5+1,3+3,15)*10   
8: 0,2*(0,5+1,3+3,15)*10   
9: 0,2*(0,5+1,3+3,75)*10   
10: 0,2*(0,5+1,3+4,56)*10   
11: 0,2*(0,5+1,3+4,56)*10   
12: 0,2*(0,5+1,3+4,48)*10   
13: 0,2*(0,5+1,3+4,9)*10   
14: 0,2*(0,5+1,3+5)*10   
15: dle přílohy 2.5. a 2.3.3.</t>
  </si>
  <si>
    <t>451366</t>
  </si>
  <si>
    <t>VÝZTUŽ PODKL VRSTEV Z KARI-SÍTÍ</t>
  </si>
  <si>
    <t>1: Dle technické zprávy, výkresových příloh projektové dokumentace a dle TKP staveb státních drah. Dle výkazů materiálu projektu. Dle tabulky kubatur projektanta.   
2: podkl. beton - KARI 8/150/150;(10,065+10*10)*6,2*(0,0054)</t>
  </si>
  <si>
    <t>45145</t>
  </si>
  <si>
    <t>PODKL A VÝPLŇ VRSTVY Z MALTY CEMENTOVÉ</t>
  </si>
  <si>
    <t>1: Dle technické zprávy, výkresových příloh projektové dokumentace a dle TKP staveb státních drah. Dle výkazů materiálu projektu. Dle tabulky kubatur projektanta.   
2: pod kotvení svodidel;2</t>
  </si>
  <si>
    <t>45157</t>
  </si>
  <si>
    <t>PODKLADNÍ A VÝPLŇOVÉ VRSTVY Z KAMENIVA TĚŽENÉHO</t>
  </si>
  <si>
    <t>458311</t>
  </si>
  <si>
    <t>VÝPLŇ ZA OPĚRAMI A ZDMI Z PROSTÉHO BETONU C8/10</t>
  </si>
  <si>
    <t>1: Dle technické zprávy, výkresových příloh projektové dokumentace a dle TKP staveb státních drah. Dle výkazů materiálu projektu. Dle tabulky kubatur projektanta.   
2: zásyp beton C8/10   
3: 4,2*(10*8)   
4: 1,85*(2*10+10,065)</t>
  </si>
  <si>
    <t>45852</t>
  </si>
  <si>
    <t>VÝPLŇ ZA OPĚRAMI A ZDMI Z KAMENIVA DRCENÉHO</t>
  </si>
  <si>
    <t>1: Dle technické zprávy, výkresových příloh projektové dokumentace a dle TKP staveb státních drah. Dle výkazů materiálu projektu. Dle tabulky kubatur projektanta.   
2: kamenivo   
3: 2*(10*8)   
4: 1,45*(2*10+10,065)</t>
  </si>
  <si>
    <t>1: Dle technické zprávy, výkresových příloh projektové dokumentace a dle TKP staveb státních drah. Dle výkazů materiálu projektu. Dle tabulky kubatur projektanta.   
2: základ NAIP + AN;(10,065+10*10)*4,8   
3: dřík NAIP + AN;(427-((10*10+10,065)*1))   
4: dle přílohy 2.3.4.</t>
  </si>
  <si>
    <t>711127</t>
  </si>
  <si>
    <t>IZOLACE BĚŽN KONSTR PROTI TLAK VODĚ Z PE FÓLIÍ</t>
  </si>
  <si>
    <t>1: Dle technické zprávy, výkresových příloh projektové dokumentace a dle TKP staveb státních drah. Dle výkazů materiálu projektu. Dle tabulky kubatur projektanta.   
2: zásyp nopová folie;(10,065+10*10)*5,4</t>
  </si>
  <si>
    <t>1: Dle technické zprávy, výkresových příloh projektové dokumentace a dle TKP staveb státních drah. Dle výkazů materiálu projektu. Dle tabulky kubatur projektanta.   
2: polymerový nátěr;(70,4+39,96)*0,15   
3: dle přílohy 2.3.4.</t>
  </si>
  <si>
    <t>1: Dle technické zprávy, výkresových příloh projektové dokumentace a dle TKP staveb státních drah. Dle výkazů materiálu projektu. Dle tabulky kubatur projektanta.   
2: antigrafitti nátěr do v.3m;3*(10*10+10,273)</t>
  </si>
  <si>
    <t>1: Dle technické zprávy, výkresových příloh projektové dokumentace a dle TKP staveb státních drah. Dle výkazů materiálu projektu. Dle tabulky kubatur projektanta.   
2: vyústění drenáže do žlabu 27 ks;27*1,2   
3: dle přílohy 2.3.4.</t>
  </si>
  <si>
    <t>875342</t>
  </si>
  <si>
    <t>POTRUBÍ DREN Z TRUB PLAST DN DO 200MM DĚROVANÝCH</t>
  </si>
  <si>
    <t>1: Dle technické zprávy, výkresových příloh projektové dokumentace a dle TKP staveb státních drah. Dle výkazů materiálu projektu. Dle tabulky kubatur projektanta.   
2: drenážní potrubí;110,675   
3: dle přílohy 2.3.4. a technická zpráva</t>
  </si>
  <si>
    <t>1: Dle technické zprávy, výkresových příloh projektové dokumentace a dle TKP staveb státních drah. Dle výkazů materiálu projektu. Dle tabulky kubatur projektanta.   
2: 2xchránička dn70 v římse (vč. víček);2*(110,275)   
3: dle přílohy 2.5. a technická zpráva</t>
  </si>
  <si>
    <t>1: Dle technické zprávy, výkresových příloh projektové dokumentace a dle TKP staveb státních drah. Dle výkazů materiálu projektu. Dle tabulky kubatur projektanta.   
2: geodetické značky DC2-DC11;10   
3: dle přílohy 2.3.4. a technická zpráva</t>
  </si>
  <si>
    <t>933333</t>
  </si>
  <si>
    <t>ZKOUŠKA INTEGRITY ULTRAZVUKEM ODRAZ METOD PIT PILOT SYSTÉMOVÝCH</t>
  </si>
  <si>
    <t>1: Dle technické zprávy, výkresových příloh projektové dokumentace a dle TKP staveb státních drah. Dle výkazů materiálu projektu. Dle tabulky kubatur projektanta.   
2: zkouška pilot;32*2   
3: dle technická zpráva</t>
  </si>
  <si>
    <t>1: Dle technické zprávy, výkresových příloh projektové dokumentace, TKP staveb státních drah a výkazů materiálu projektu.   
2: patní kříž;2,158*66   
3: dle přílohy 2.4.2.   
4: kovový přípravek pro měření bludných proudů hm. 10 kg;10*(2*11)</t>
  </si>
  <si>
    <t>1: Dle technické zprávy, výkresových příloh projektové dokumentace a dle TKP staveb státních drah. Dle výkazů materiálu projektu. Dle tabulky kubatur projektanta.   
2: vlys;2   
3: dle technické zprávy</t>
  </si>
  <si>
    <t>92</t>
  </si>
  <si>
    <t>Doplňující konstrukce a práce</t>
  </si>
  <si>
    <t>1: Dle technické zprávy, výkresových příloh projektové dokumentace a dle TKP staveb státních drah. Dle výkazů materiálu projektu. Dle tabulky kubatur projektanta.   
2: úroveň zadržení H2;110,2   
3: dle přílohy 2.7.1.   
4: změřeno digitálně</t>
  </si>
  <si>
    <t>1: Dle technické zprávy, výkresových příloh projektové dokumentace a dle TKP staveb státních drah. Dle výkazů materiálu projektu. Dle tabulky kubatur projektanta.   
2: dilatace;11*6,3   
3: dle přílohy 2.4.3. a technická zpráva</t>
  </si>
  <si>
    <t>931382</t>
  </si>
  <si>
    <t>TĚSNĚNÍ DILATAČNÍCH SPAR SILIKONOVÝM TMELEM PRŮŘEZU DO 200MM2</t>
  </si>
  <si>
    <t>1: Dle technické zprávy, výkresových příloh projektové dokumentace a dle TKP staveb státních drah. Dle výkazů materiálu projektu. Dle tabulky kubatur projektanta.   
2: těsnění dilatačních spár;11*4,5   
3: dle přílohy 2.4.3. a technická zpráva</t>
  </si>
  <si>
    <t>935222</t>
  </si>
  <si>
    <t>PŘÍKOPOVÉ ŽLABY Z BETON TVÁRNIC ŠÍŘ DO 900MM DO BETONU TL 100MM</t>
  </si>
  <si>
    <t>1: Dle technické zprávy, výkresových příloh projektové dokumentace a dle TKP staveb státních drah. Dle výkazů materiálu projektu. Dle tabulky kubatur projektanta.   
2: odvodňovací žlabovka;90   
3: dle přílohy 2.4.3. a technická zpráva</t>
  </si>
  <si>
    <t>966157</t>
  </si>
  <si>
    <t>BOURÁNÍ KONSTRUKCÍ Z PROST BETONU S ODVOZEM DO 16KM</t>
  </si>
  <si>
    <t>1: Dle technické zprávy, výkresových příloh projektové dokumentace a dle TKP staveb státních drah. Dle výkazů materiálu projektu. Dle tabulky kubatur projektanta.   
2: ubourání pilot á 0,25m3/pilota;0,25*33*2   
3: dle přílohy 2.4.2 a technická zpráva</t>
  </si>
  <si>
    <t>1: Dle technické zprávy, výkresových příloh projektové dokumentace a dle TKP staveb státních drah. Dle výkazů materiálu projektu. Dle tabulky kubatur projektanta.   
2: odečten od výkopu zásyp;1,9*((1796,77+11,675)-(1090,607+73,332))   
3: vrty;1,9*((3,14*0,375*0,375)*33*2*8)</t>
  </si>
  <si>
    <t>1: Dle technické zprávy, výkresových příloh projektové dokumentace a dle TKP staveb státních drah. Dle výkazů materiálu projektu. Dle tabulky kubatur projektanta.   
2: ubourání pilot á 0,25m3/pilota;0,25*33*2*2,4</t>
  </si>
  <si>
    <t>1: Dle technické zprávy, výkresových příloh projektové dokumentace a dle TKP staveb státních drah. Dle výkazů materiálu projektu. Dle tabulky kubatur projektanta.   
2: smýcené stromy a keře;15</t>
  </si>
  <si>
    <t xml:space="preserve">  SO 61-34-73</t>
  </si>
  <si>
    <t>Praha Smíchov - Praha Radotín, úprava návěstní lávky v km 6,330</t>
  </si>
  <si>
    <t>SO 61-34-73</t>
  </si>
  <si>
    <t>odtěženízpětně využitého materiálu z mezideponie dle položky 131738</t>
  </si>
  <si>
    <t>4.16</t>
  </si>
  <si>
    <t>131734</t>
  </si>
  <si>
    <t>HLOUBENÍ JAM ZAPAŽ I NEPAŽ TŘ. I, ODVOZ DO 5KM</t>
  </si>
  <si>
    <t>zpětně využitý materiál manipulačního výkopu</t>
  </si>
  <si>
    <t>1,04*4</t>
  </si>
  <si>
    <t>manipulační výkop - odpočet zpětně využitého výkopku dle pol. 131734 + výkop pro odbourání části pilot</t>
  </si>
  <si>
    <t>2,31*4-4,16+1,56*(1,07+2,5)-0,565</t>
  </si>
  <si>
    <t>uložení výkopku na mezideponii a na skládku z manipulačního výkopu + z výkopu pro odbourání pilot</t>
  </si>
  <si>
    <t>2,31*4+(1,56*(1,07+2,5)-0,565)</t>
  </si>
  <si>
    <t>zásyp manipulačního výkopu dle položky 131738</t>
  </si>
  <si>
    <t>zásyp výkopu pro odbourání pilot</t>
  </si>
  <si>
    <t>1,56*(1,07+2,5)</t>
  </si>
  <si>
    <t>224314</t>
  </si>
  <si>
    <t>PILOTY Z PROST BETONU DO C25/30 (B30)</t>
  </si>
  <si>
    <t>piloty založení provizorní podpěry lávky</t>
  </si>
  <si>
    <t>pi*(0,6^2)/4*6,5*2</t>
  </si>
  <si>
    <t>264128</t>
  </si>
  <si>
    <t>VRTY PRO PILOTY TŘ. I D DO 600MM</t>
  </si>
  <si>
    <t>vrty pro piloty založení provizorní podpěry, Viz. TZ, rozvinutý pohled a řez</t>
  </si>
  <si>
    <t>2*6,5</t>
  </si>
  <si>
    <t>33394A</t>
  </si>
  <si>
    <t>MOSTNÍ OPĚRY A KŘÍDLA Z OCELI S 235</t>
  </si>
  <si>
    <t>dílenská úprava žebříku, části sloupu včetně přepravy a PKO, Viz. TZ, rozvinutý pohled a řez</t>
  </si>
  <si>
    <t>0,189+0,084</t>
  </si>
  <si>
    <t>33394B</t>
  </si>
  <si>
    <t>MOSTNÍ OPĚRY A KŘÍDLA Z OCELI S 355</t>
  </si>
  <si>
    <t>dílenská úprava původního sloupu lávky včetně přepravy a PKO + provizorní podpěra + rezerva pro svary a prořez</t>
  </si>
  <si>
    <t>1,158+1,702+0,161</t>
  </si>
  <si>
    <t>42194A</t>
  </si>
  <si>
    <t>MOSTNÍ NOSNÉ DESKOVÉ KONSTR Z OCELI S 235</t>
  </si>
  <si>
    <t>Viz. příloha č. 006 - Výkaz oceli pro konstrukci lávky</t>
  </si>
  <si>
    <t>1487,3/1000</t>
  </si>
  <si>
    <t>42194B</t>
  </si>
  <si>
    <t>MOSTNÍ NOSNÉ DESKOVÉ KONSTR Z OCELI S 355</t>
  </si>
  <si>
    <t>2459,79/1000</t>
  </si>
  <si>
    <t>75C647</t>
  </si>
  <si>
    <t>NÁVĚSTIDLO OD ČTYŘ SVĚTEL NA LÁVKU, ZASTŘEŠENÍ, KONSTRUKCI - MONTÁŽ</t>
  </si>
  <si>
    <t>zpětná montáž návěstidel nad kolejí č. 3</t>
  </si>
  <si>
    <t>75C648</t>
  </si>
  <si>
    <t>NÁVĚSTIDLO OD ČTYŘ SVĚTEL NA LÁVKU, ZASTŘEŠENÍ, KONSTRUKCI - DEMONTÁŽ</t>
  </si>
  <si>
    <t>snesení návěstidel nad kolejí č. 3</t>
  </si>
  <si>
    <t>75H14X</t>
  </si>
  <si>
    <t>STOŽÁR (SLOUP) OCELOVÝ - MONTÁŽ</t>
  </si>
  <si>
    <t>zpětná montáž upraveného sloupu lávky + vztyčení provizorní podpěry</t>
  </si>
  <si>
    <t>1+1</t>
  </si>
  <si>
    <t>75H14Y</t>
  </si>
  <si>
    <t>STOŽÁR (SLOUP) OCELOVÝ - DEMONTÁŽ</t>
  </si>
  <si>
    <t>demontáž původního sloupu lávky +  provizorního podepření</t>
  </si>
  <si>
    <t>9112A2</t>
  </si>
  <si>
    <t>ZÁBRADLÍ MOSTNÍ S VODOR MADLY - MONTÁŽ S PŘESUNEM (BEZ DODÁVKY)</t>
  </si>
  <si>
    <t>zpětná montáž zábradlí na lávku</t>
  </si>
  <si>
    <t>0.345</t>
  </si>
  <si>
    <t>9112A3</t>
  </si>
  <si>
    <t>ZÁBRADLÍ MOSTNÍ S VODOR MADLY - DEMONTÁŽ S PŘESUNEM</t>
  </si>
  <si>
    <t>demontáž zábradlí lávky nad kolejí č. 3</t>
  </si>
  <si>
    <t>966158</t>
  </si>
  <si>
    <t>BOURÁNÍ KONSTRUKCÍ Z PROST BETONU S ODVOZEM DO 20KM</t>
  </si>
  <si>
    <t>odbourání části pilot založení provizorního podepření</t>
  </si>
  <si>
    <t>pi*(0,6^2)/4*2</t>
  </si>
  <si>
    <t>966168</t>
  </si>
  <si>
    <t>BOURÁNÍ KONSTRUKCÍ ZE ŽELEZOBETONU S ODVOZEM DO 20KM</t>
  </si>
  <si>
    <t>vybourání původní základové patky sloupu</t>
  </si>
  <si>
    <t>2,4*3,8*2+2,8*1,6*1,5</t>
  </si>
  <si>
    <t>(14,244-4,16)*1,8</t>
  </si>
  <si>
    <t>vybouraný ŽB ze základové patky původního sloupu a vybouraný PB z pilot založení provizorního podepření; 24,96*2,4+0,565*2,4</t>
  </si>
  <si>
    <t>D.2.1.5</t>
  </si>
  <si>
    <t>Ostatní inženýrské objekty</t>
  </si>
  <si>
    <t xml:space="preserve">  SO 61-35-11</t>
  </si>
  <si>
    <t>Veřejné osvětlení + osvětlení podchod</t>
  </si>
  <si>
    <t>SO 61-35-11</t>
  </si>
  <si>
    <t>46-M</t>
  </si>
  <si>
    <t>Zemní práce při extr.mont.pracích</t>
  </si>
  <si>
    <t>104800</t>
  </si>
  <si>
    <t>deska zákrytová KD 2 500/230/45</t>
  </si>
  <si>
    <t>PRE 2022</t>
  </si>
  <si>
    <t>000104800</t>
  </si>
  <si>
    <t>000110123V30</t>
  </si>
  <si>
    <t>spojka smršťovací SVCZ 25/35</t>
  </si>
  <si>
    <t>URS</t>
  </si>
  <si>
    <t>000999079</t>
  </si>
  <si>
    <t>Betonová dlažba, zámková dlažba</t>
  </si>
  <si>
    <t>000999456</t>
  </si>
  <si>
    <t>chránička hladká trubka, pr.110 dle KP</t>
  </si>
  <si>
    <t>210101233.P</t>
  </si>
  <si>
    <t>Propojení kabelů celoplastových spojkou do 1 kV venkovní smršťovací žíly do 4x10až16 mm2</t>
  </si>
  <si>
    <t>28619320</t>
  </si>
  <si>
    <t>trubka kanalizační PE-HD D 110mm</t>
  </si>
  <si>
    <t>460010001V10</t>
  </si>
  <si>
    <t>Vytýčení pouzder pro stožáry</t>
  </si>
  <si>
    <t>460010024</t>
  </si>
  <si>
    <t>Vytyčení trasy vedení kabelového podzemního v zastavěném prostoru</t>
  </si>
  <si>
    <t>460030011</t>
  </si>
  <si>
    <t>Sejmutí drnu jakékoliv tloušťky</t>
  </si>
  <si>
    <t>460030031.P</t>
  </si>
  <si>
    <t>Rozebrání dlažeb ručně z kostek velkých, zámkové dlažby do písku spáry nezalité</t>
  </si>
  <si>
    <t>460050703</t>
  </si>
  <si>
    <t>Hloubení nezapažených jam pro stožáry veřejného osvětlení ručně v hornině tř 3</t>
  </si>
  <si>
    <t>460080013</t>
  </si>
  <si>
    <t>Základové konstrukce z monolitického betonu C 12/15 bez bednění</t>
  </si>
  <si>
    <t>460080201</t>
  </si>
  <si>
    <t>Zřízení nezabudovaného bednění základových konstrukcí</t>
  </si>
  <si>
    <t>460080301</t>
  </si>
  <si>
    <t>Odstranění nezabudovaného bednění základových konstrukcí</t>
  </si>
  <si>
    <t>460200143.P</t>
  </si>
  <si>
    <t>Hloubení kabelových zapažených a nezapažených rýh ručně š 35 cm, hl 60 cm, v hornině tř 3</t>
  </si>
  <si>
    <t>460200243.P</t>
  </si>
  <si>
    <t>Hloubení kabelových zapažených a nezapažených rýh ručně š 50 cm, hl 60 cm, v hornině tř 3</t>
  </si>
  <si>
    <t>460200304.P</t>
  </si>
  <si>
    <t>Hloubení kabelových zapažených a nezapažených rýh ručně š 50 cm, hl 120 cm, v hornině tř 4</t>
  </si>
  <si>
    <t>460230003.P</t>
  </si>
  <si>
    <t>Hloubení zapažených a nezapažených jam kabelových spojek do 1 kV ručně v hornině tř 3 (1,2 m3)</t>
  </si>
  <si>
    <t>460230414</t>
  </si>
  <si>
    <t>Odkop zeminy ručně s vodorovným přemístěním do 50 m na skládku v hornině tř 3 a 4</t>
  </si>
  <si>
    <t>460300252.P</t>
  </si>
  <si>
    <t>Protlačení trub průměru do 160 mm v hornině třídy 1 až 4 včetně dodání ocelových a PVC trub</t>
  </si>
  <si>
    <t>460421141.P</t>
  </si>
  <si>
    <t>Lože kabelů písek, štěrkopísek tl 10 cm nad kabel, beton nebo plast deska 50x25 cm, š lože do 35 cm</t>
  </si>
  <si>
    <t>460421172</t>
  </si>
  <si>
    <t>Lože kabelů z písku nebo štěrkopísku tl 10 cm nad kabel, kryté plastovou deskou, š lože do 50 cm</t>
  </si>
  <si>
    <t>460490051</t>
  </si>
  <si>
    <t>Krytí spojek, koncovek a odbočnic pro kabely do 6 kV cihlami s ložem a zásypem pískem</t>
  </si>
  <si>
    <t>460510004.P</t>
  </si>
  <si>
    <t>Kabelové prostupy z trub betonových do rýhy bez obsypu, průměru do 15 cm</t>
  </si>
  <si>
    <t>460510054</t>
  </si>
  <si>
    <t>Kabelové prostupy z trub plastových do rýhy bez obsypu, průměru do 10 cm</t>
  </si>
  <si>
    <t>460560133.P</t>
  </si>
  <si>
    <t>Zásyp rýh ručně šířky 35 cm, hloubky 50 cm, z horniny třídy 3</t>
  </si>
  <si>
    <t>460560223.P</t>
  </si>
  <si>
    <t>Zásyp rýh ručně šířky 50 cm, hloubky 40 cm, z horniny třídy 3</t>
  </si>
  <si>
    <t>460560274.P</t>
  </si>
  <si>
    <t>Zásyp rýh ručně šířky 50 cm, hloubky 90 cm, z horniny třídy 4</t>
  </si>
  <si>
    <t>460561811</t>
  </si>
  <si>
    <t>Zásyp rýh strojně včetně zhutnění a urovnání povrchu - ve volném terénu</t>
  </si>
  <si>
    <t>460600031.P</t>
  </si>
  <si>
    <t>Příplatek k vodorovnému přemístění horniny za každých dalších 1000 m (km x m3)</t>
  </si>
  <si>
    <t>460600082.P</t>
  </si>
  <si>
    <t>Poplatek za skládku zeminy</t>
  </si>
  <si>
    <t>460620002</t>
  </si>
  <si>
    <t>Položení drnu včetně zalití vodou na rovině</t>
  </si>
  <si>
    <t>460650052.P</t>
  </si>
  <si>
    <t>Zřízení podkladní vrstvy vozovky a chodníku ze štěrkodrti se zhutněním tloušťky do 10 cm</t>
  </si>
  <si>
    <t>460650061</t>
  </si>
  <si>
    <t>Zřízení podkladní vrstvy vozovky a chodníku z kameniva drceného se zhutněním tloušťky do 10 cm</t>
  </si>
  <si>
    <t>460650151.P</t>
  </si>
  <si>
    <t>Kladení dlažby z kostek kamenných velkých do lože z kameniva těženého</t>
  </si>
  <si>
    <t>460650176.P</t>
  </si>
  <si>
    <t>Očištění dlaždic betonových tvarovaných nebo zámkových z rozebraných dlažeb</t>
  </si>
  <si>
    <t>100</t>
  </si>
  <si>
    <t>748719100V11</t>
  </si>
  <si>
    <t>Stožárové pouzdro pr.300mm - doprava + montáž</t>
  </si>
  <si>
    <t>101</t>
  </si>
  <si>
    <t>997006519.P</t>
  </si>
  <si>
    <t>Příplatek k vodorovnému přemístění suti na skládku ZKD 1 km přes 1 km</t>
  </si>
  <si>
    <t>741</t>
  </si>
  <si>
    <t>Elektroinstalace - silnoproud osvětlení podchod</t>
  </si>
  <si>
    <t>220061574V41</t>
  </si>
  <si>
    <t>protažení kabelu Cu trubkou</t>
  </si>
  <si>
    <t>34111090</t>
  </si>
  <si>
    <t>kabel silový s Cu jádrem 1 kV 5x1,5mm2</t>
  </si>
  <si>
    <t>34571532</t>
  </si>
  <si>
    <t>krabice přístrojová odbočná s víčkem z PH, 107x107 mm, hloubka 50 mm</t>
  </si>
  <si>
    <t>34812112V39</t>
  </si>
  <si>
    <t>svítidlo Schréder MY1 / 0 / 16 LED / 175mA / NW / 23 W / 373562</t>
  </si>
  <si>
    <t>34853167</t>
  </si>
  <si>
    <t>svítidlo zářivkové nouzové osvětlení</t>
  </si>
  <si>
    <t>35432545</t>
  </si>
  <si>
    <t>příchytka kabelová 29-40mm</t>
  </si>
  <si>
    <t>741122031</t>
  </si>
  <si>
    <t>Montáž kabel Cu bez ukončení uložený pod omítku plný kulatý 5x1,5 až 2,5 mm2 (CYKY)</t>
  </si>
  <si>
    <t>741130001</t>
  </si>
  <si>
    <t>Ukončení vodič izolovaný do 2,5mm2 v rozváděči nebo na přístroji</t>
  </si>
  <si>
    <t>97</t>
  </si>
  <si>
    <t>741371021V38</t>
  </si>
  <si>
    <t>Montáž svítidlo zářivkové stropní vestavné 1 zdroj</t>
  </si>
  <si>
    <t>98</t>
  </si>
  <si>
    <t>741371021V40</t>
  </si>
  <si>
    <t>Montáž svítidlo zářivkové bytové stropní vestavné 1 zdroj - nouzové osvětlení</t>
  </si>
  <si>
    <t>99</t>
  </si>
  <si>
    <t>741910611</t>
  </si>
  <si>
    <t>Montáž příchytka kovová pro kabelové lávky a žebříky kabel D do 40 mm</t>
  </si>
  <si>
    <t>741.1</t>
  </si>
  <si>
    <t>Elektroinstalace - silnoproud</t>
  </si>
  <si>
    <t>210100001</t>
  </si>
  <si>
    <t>Ukončení vodičů v rozváděči nebo na přístroji včetně zapojení průřezu žíly do 2,5 mm2</t>
  </si>
  <si>
    <t>výkaz výměr</t>
  </si>
  <si>
    <t>210100096</t>
  </si>
  <si>
    <t>Ukončení vodičů na svorkovnici s otevřením a uzavřením krytu včetně zapojení průřezu žíly do 2,5mm2</t>
  </si>
  <si>
    <t>210100099</t>
  </si>
  <si>
    <t>Ukončení vodičů na svorkovnici s otevřením a uzavřením krytu včetně zapojení průřezu žíly do 10 mm2</t>
  </si>
  <si>
    <t>210100099V01</t>
  </si>
  <si>
    <t>Ukončení vodičů na svorkovnici s otevřením a uzavřením krytu včetně zapojení průřezu žíly do 10 mm2 - opětovná montáž</t>
  </si>
  <si>
    <t>210102155</t>
  </si>
  <si>
    <t>Ukončení kabelů silových celoplastových koncovkou do 1 kV Raychem 502K033-53/42</t>
  </si>
  <si>
    <t>210202016V02</t>
  </si>
  <si>
    <t>Montáž svítidla výbojkového na stožár</t>
  </si>
  <si>
    <t>210204011</t>
  </si>
  <si>
    <t>Montáž stožárů osvětlení ocelových samostatně stojících délky do 12 m</t>
  </si>
  <si>
    <t>210204011V00</t>
  </si>
  <si>
    <t>Opětovná montáž stožárů osvětlení ocelových samostatně stojících délky do 12 m</t>
  </si>
  <si>
    <t>210204011VO17</t>
  </si>
  <si>
    <t>Zapínací bod VO - podstavec</t>
  </si>
  <si>
    <t>210204011VO18</t>
  </si>
  <si>
    <t>Zapínací bod VO</t>
  </si>
  <si>
    <t>210204011VO19</t>
  </si>
  <si>
    <t>Spínací hodiny</t>
  </si>
  <si>
    <t>210204011VO20</t>
  </si>
  <si>
    <t>Oddělovací transformátor 1ks</t>
  </si>
  <si>
    <t>210204201</t>
  </si>
  <si>
    <t>Montáž elektrovýzbroje stožárů osvětlení 1 okruh</t>
  </si>
  <si>
    <t>210220002</t>
  </si>
  <si>
    <t>Montáž uzemňovacích vedení vodičů FeZn pomocí svorek na povrchu drátem nebo lanem do 10 mm</t>
  </si>
  <si>
    <t>210220022</t>
  </si>
  <si>
    <t>Montáž uzemňovacího vedení vodičů FeZn pomocí svorek v zemi drátem do 10 mm ve městské zástavbě</t>
  </si>
  <si>
    <t>210220302</t>
  </si>
  <si>
    <t>Montáž svorek hromosvodných typu ST, SJ, SK, SZ, SR 01, 02 se 3 a více šrouby</t>
  </si>
  <si>
    <t>210280542</t>
  </si>
  <si>
    <t>Měření impedance nulové smyčky okruhu vedení třífázového</t>
  </si>
  <si>
    <t>210280712</t>
  </si>
  <si>
    <t>Měření intenzity osvětlení na pracovišti do 50 svítidel</t>
  </si>
  <si>
    <t>31674067V012</t>
  </si>
  <si>
    <t>stožár K8-133/89/60</t>
  </si>
  <si>
    <t>31674067V014</t>
  </si>
  <si>
    <t>stožár K6-133/89/60</t>
  </si>
  <si>
    <t>31674067V015</t>
  </si>
  <si>
    <t>výložník SK 1 - 1500</t>
  </si>
  <si>
    <t>31674067V016</t>
  </si>
  <si>
    <t>stožár K8-133/89/60 s přírubou - nutno objednat jako atyp</t>
  </si>
  <si>
    <t>341110300</t>
  </si>
  <si>
    <t>kabel silový s Cu jádrem CYKY 3x1,5 mm2</t>
  </si>
  <si>
    <t>341110760</t>
  </si>
  <si>
    <t>kabel silový s Cu jádrem CYKY 4x10 mm2</t>
  </si>
  <si>
    <t>34111080</t>
  </si>
  <si>
    <t>kabel silový s Cu jádrem 1 kV 4x16mm2</t>
  </si>
  <si>
    <t>34113120</t>
  </si>
  <si>
    <t>kabel silový s Al jádrem 1 kV 4x25mm2</t>
  </si>
  <si>
    <t>34140840</t>
  </si>
  <si>
    <t>vodič izolovaný s Cu jádrem 1,50mm2</t>
  </si>
  <si>
    <t>34140846</t>
  </si>
  <si>
    <t>vodič izolovaný s Cu jádrem 10mm2</t>
  </si>
  <si>
    <t>34760409</t>
  </si>
  <si>
    <t>AMPERA MIDI / 5139 / 48 LEDs / 400mA / WW 730 / 57W / 403252</t>
  </si>
  <si>
    <t>34760510</t>
  </si>
  <si>
    <t>AMPERA MIDI / 5141 / 48 LEDs / 400mA / WW 730 / 57W / 403272</t>
  </si>
  <si>
    <t>34844454V03</t>
  </si>
  <si>
    <t>výložník SK 1 - 1250</t>
  </si>
  <si>
    <t>AMPERA MINI / 5139 / 16 LEDs / 600mA / WW 730 / 31W / 404622</t>
  </si>
  <si>
    <t>34844471V36</t>
  </si>
  <si>
    <t>AMPERA MINI / 5139 / 24 LEDs / 500mA / WW 730 / 37,2W / 404622</t>
  </si>
  <si>
    <t>34844471V37</t>
  </si>
  <si>
    <t>AMPERA MIDI / 5144 / 32 LEDs / 500mA / NW 740 / 49,5W / 415052</t>
  </si>
  <si>
    <t>354363140</t>
  </si>
  <si>
    <t>hlava rozdělovací, smršťovaná přímá do 1kV SKESKE 4f/1+2 kabel 12-32mm/průřez 1,5-35mm</t>
  </si>
  <si>
    <t>35441073</t>
  </si>
  <si>
    <t>drát D 10mm FeZn</t>
  </si>
  <si>
    <t>354410730</t>
  </si>
  <si>
    <t>drát průměr 10 mm FeZn</t>
  </si>
  <si>
    <t>354418750</t>
  </si>
  <si>
    <t>svorka křížová SK pro vodič D6-10 mm</t>
  </si>
  <si>
    <t>354418950</t>
  </si>
  <si>
    <t>svorka připojovací SP1 k připojení kovových částí</t>
  </si>
  <si>
    <t>741120201</t>
  </si>
  <si>
    <t>Montáž vodič Cu izolovaný plný a laněný s PVC pláštěm žíla 1,5-16 mm2 volně (CY, CHAH-R(V))</t>
  </si>
  <si>
    <t>741122222</t>
  </si>
  <si>
    <t>Montáž kabel Cu plný kulatý žíla 4x10 mm2 uložený volně (CYKY)</t>
  </si>
  <si>
    <t>741122223</t>
  </si>
  <si>
    <t>Montáž kabel Cu plný kulatý žíla 4x16 až 25 mm2 uložený volně (CYKY)</t>
  </si>
  <si>
    <t>93</t>
  </si>
  <si>
    <t>94</t>
  </si>
  <si>
    <t>741122611</t>
  </si>
  <si>
    <t>Montáž kabel Cu plný kulatý žíla 3x1,5 až 6 mm2 uložený pevně (CYKY)</t>
  </si>
  <si>
    <t>95</t>
  </si>
  <si>
    <t>741128002</t>
  </si>
  <si>
    <t>Ostatní práce při montáži vodičů a kabelů - označení dalším štítkem</t>
  </si>
  <si>
    <t>102</t>
  </si>
  <si>
    <t>HZS4131V21</t>
  </si>
  <si>
    <t>Práce jeřábu</t>
  </si>
  <si>
    <t>103</t>
  </si>
  <si>
    <t>V06</t>
  </si>
  <si>
    <t>Stožárová svorkovnice SCHM 1,5-35 vč. pojistky</t>
  </si>
  <si>
    <t>104</t>
  </si>
  <si>
    <t>V07</t>
  </si>
  <si>
    <t>Stožárová svorkovnice odbočná SCHM 1,5-35 vč. pojistky</t>
  </si>
  <si>
    <t>OST</t>
  </si>
  <si>
    <t>Ostatní</t>
  </si>
  <si>
    <t>012303000</t>
  </si>
  <si>
    <t>Geodetické práce po výstavbě</t>
  </si>
  <si>
    <t>044002000</t>
  </si>
  <si>
    <t>sb</t>
  </si>
  <si>
    <t>32603000</t>
  </si>
  <si>
    <t>Ostatní náklady</t>
  </si>
  <si>
    <t>105</t>
  </si>
  <si>
    <t>V130</t>
  </si>
  <si>
    <t>Vlastní manipulace v síti VO při přepojování</t>
  </si>
  <si>
    <t>106</t>
  </si>
  <si>
    <t>V140</t>
  </si>
  <si>
    <t>Pomocné montáže, manipulace</t>
  </si>
  <si>
    <t xml:space="preserve">  SO 61-35-23</t>
  </si>
  <si>
    <t>Praha Velká Chuchle, úpravy a ochrana metalických rozvodů TVNET</t>
  </si>
  <si>
    <t>SO 61-35-23</t>
  </si>
  <si>
    <t>13283A</t>
  </si>
  <si>
    <t>HLOUBENÍ RÝH ŠÍŘ DO 2M PAŽ I NEPAŽ TŘ. II - BEZ DOPRAVY</t>
  </si>
  <si>
    <t>délka tras x šířka kynety x hloubka kynety</t>
  </si>
  <si>
    <t>1x podvrt drážního tělesa</t>
  </si>
  <si>
    <t>dékla podvrtu</t>
  </si>
  <si>
    <t>nová trasa</t>
  </si>
  <si>
    <t>délka nové trasy</t>
  </si>
  <si>
    <t>v přechodech komunikací a parkovacích stání</t>
  </si>
  <si>
    <t>mimo podvrtu</t>
  </si>
  <si>
    <t>702332</t>
  </si>
  <si>
    <t>ZAKRYTÍ KABELŮ PLASTOVOU DESKOU/PÁSEM ŠÍŘKY PŘES 20 DO 40 CM</t>
  </si>
  <si>
    <t>702620</t>
  </si>
  <si>
    <t>ODKRYTÍ A ZAKRYTÍ KABELŮ KRYTÝCH FÓLIÍ, PÁSEM NEBO DESKOU</t>
  </si>
  <si>
    <t>v původní rušené trase</t>
  </si>
  <si>
    <t>703412</t>
  </si>
  <si>
    <t>ELEKTROINSTALAČNÍ TRUBKA PLASTOVÁ VČETNĚ UPEVNĚNÍ A PŘÍSLUŠENSTVÍ DN PRŮMĚRU PŘES 25 DO 40 MM</t>
  </si>
  <si>
    <t>veden po odezdívce plotu</t>
  </si>
  <si>
    <t>Dodávky a montáže</t>
  </si>
  <si>
    <t>75I61X</t>
  </si>
  <si>
    <t>KABEL ZEMNÍ KOAXIÁLNÍ PRŮMĚR DO 10 CM - MONTÁŽ</t>
  </si>
  <si>
    <t>75I61Y</t>
  </si>
  <si>
    <t>KABEL ZEMNÍ KOAXIÁLNÍ PRŮMĚR DO 10 CM - DEMONTÁŽ</t>
  </si>
  <si>
    <t>původní trasa</t>
  </si>
  <si>
    <t>Optotrubka - hermetizace úseku do 2000 m</t>
  </si>
  <si>
    <t>Optotrubka - kalibrace</t>
  </si>
  <si>
    <t>75IJ31</t>
  </si>
  <si>
    <t>MĚŘENÍ ZÁVĚREČNÉ KOAXIÁLNÍHO KABELU</t>
  </si>
  <si>
    <t>R1</t>
  </si>
  <si>
    <t>Koaxiální kabelová spojka/konektor montáž</t>
  </si>
  <si>
    <t>na oba konce kabelu</t>
  </si>
  <si>
    <t>odhad ceny</t>
  </si>
  <si>
    <t>R2</t>
  </si>
  <si>
    <t>Deska krycí plast. 250x1000 mm</t>
  </si>
  <si>
    <t>cena dle ceníku CETIN</t>
  </si>
  <si>
    <t>R3</t>
  </si>
  <si>
    <t>Fólie výstražná 220mm PE oranžová</t>
  </si>
  <si>
    <t>R4</t>
  </si>
  <si>
    <t>Trubka PE 125/7,1/6000mm</t>
  </si>
  <si>
    <t>chránička do podvrtu</t>
  </si>
  <si>
    <t>R5</t>
  </si>
  <si>
    <t>Koncovka trubky HDPE 40mm Plasson</t>
  </si>
  <si>
    <t>na oba konce HDPE trubky</t>
  </si>
  <si>
    <t>R6</t>
  </si>
  <si>
    <t>Trubka HDPE 40/33 modrá</t>
  </si>
  <si>
    <t>R7</t>
  </si>
  <si>
    <t>koaxiální kabel Cavel typ 34/145FC</t>
  </si>
  <si>
    <t>R8</t>
  </si>
  <si>
    <t>koaxiální spojka 5/8F-5/8F</t>
  </si>
  <si>
    <t>R9</t>
  </si>
  <si>
    <t>koaxiální konektor 5/8M na 34/155</t>
  </si>
  <si>
    <t xml:space="preserve">  SO 61-35-51</t>
  </si>
  <si>
    <t>Praha Velká Chuchle, potok Vrutice</t>
  </si>
  <si>
    <t>SO 61-35-51</t>
  </si>
  <si>
    <t>02852</t>
  </si>
  <si>
    <t>PRŮZKUMNÉ PRÁCE DIAGNOSTIKY KONSTRUKCÍ V PODZEMÍ</t>
  </si>
  <si>
    <t>zjištění stáv.stavu koryta Vrutice - opěrné zdi a opevnění koryta</t>
  </si>
  <si>
    <t>1=1,000 [A]</t>
  </si>
  <si>
    <t>R02911</t>
  </si>
  <si>
    <t>OSTATNÍ POŽADAVKY - GEODETICKÉ ZAMĚŘENÍ A VYTÝČENÍ</t>
  </si>
  <si>
    <t>ověření směrové a výškové polohy  opěrných zdí koryta Vrutice</t>
  </si>
  <si>
    <t>02943</t>
  </si>
  <si>
    <t>OSTATNÍ POŽADAVKY - VYPRACOVÁNÍ RDS</t>
  </si>
  <si>
    <t>R02945</t>
  </si>
  <si>
    <t>OSTAT POŽADAVKY - GEOMETRICKÝ PLÁN</t>
  </si>
  <si>
    <t>zaměření nových zdí v průběhu výstavby</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</si>
  <si>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</si>
  <si>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správce toku</t>
  </si>
  <si>
    <t>015</t>
  </si>
  <si>
    <t>Poplatky za likvidaci odpadů</t>
  </si>
  <si>
    <t>přebytek výkopku - vytlačená kubatura</t>
  </si>
  <si>
    <t>(883,58-550,26)*2,1=699,972 [A]</t>
  </si>
  <si>
    <t>materiál z vybouraných opěrných zdí- kam.zdivo do betonu, říms a opevnění koryta (kam.dlažba do betonu) potoka Vrutice - beton, kámen</t>
  </si>
  <si>
    <t>(175,65+29,35+2)*2,7=558,900 [A]</t>
  </si>
  <si>
    <t>13173A</t>
  </si>
  <si>
    <t>HLOUBENÍ JAM ZAPAŽ I NEPAŽ TŘ. I - BEZ DOPRAVY</t>
  </si>
  <si>
    <t>hloubení svahované  jámy sklon svahů 1:1 pro odstranění stáv.opěr.zdí a opevnění koryta vodoteče, výkopek pro zpětný zásyp uložen podél jámy, vč. provizorního převedení vody v potoce</t>
  </si>
  <si>
    <t>195,29+368,58+154,11+165,6=883,580 [A]  výměra převzata z výkresu Autocadu</t>
  </si>
  <si>
    <t>uložení přebytku výkopku na skládku- vytlačená kubatura</t>
  </si>
  <si>
    <t>883,58-550,26=333,320 [A]</t>
  </si>
  <si>
    <t>zpětný zásyp jam pro koryto vodoteče výkopkem uloženým podél jámy</t>
  </si>
  <si>
    <t>177,46+191,47+92,14+89,190=550,260 [A]</t>
  </si>
  <si>
    <t>rubová drenáž DN 200 poloděrovaná, vč.obsypu štěrkem 16/32</t>
  </si>
  <si>
    <t>33=33,000 [A] výměra převzata z výkresu Autocadu</t>
  </si>
  <si>
    <t>štěrkopískový podsyp tl. 10 cm pod polorámem opěrných zdí</t>
  </si>
  <si>
    <t>3,05+4,62+2,38+2,19=12,240 [A]</t>
  </si>
  <si>
    <t>325325</t>
  </si>
  <si>
    <t>ZDI PŘEHRADNÍ ZE ŽELEZOBETONU DO C30/37</t>
  </si>
  <si>
    <t>opěrné zdi z železobetonu - U profil polorám, tl.zdí  ve vrchní části 600 mm, sklon 10:1, tl.dna 700 mm,  pro koryto potoka Vrutice, beton C 30/37 XF4,   
vč.výztuže</t>
  </si>
  <si>
    <t>56,08+68,72+34,09+29,79=188,680 [A] výměra převzata z výkresu Autocadu</t>
  </si>
  <si>
    <t>327213</t>
  </si>
  <si>
    <t>OBKLAD ZDÍ OPĚR, ZÁRUB, NÁBŘEŽ Z LOM KAMENE</t>
  </si>
  <si>
    <t>obkladní žulové zdivo spárované, skladba "na divoko", tl. 300 mm,opěrných zdí, vč. ukotvení do žel.bet.konstrukce - polorám U profil - opěrné zdi</t>
  </si>
  <si>
    <t>13,4+15,83+7,79+6,75=43,770 [A]</t>
  </si>
  <si>
    <t>45131A</t>
  </si>
  <si>
    <t>PODKLADNÍ A VÝPLŇOVÉ VRSTVY Z PROSTÉHO BETONU C20/25</t>
  </si>
  <si>
    <t>výplńový beton mezi konstrukcí - polorámem U profil a opevněním koryta vodoteče dlažbou do betonu</t>
  </si>
  <si>
    <t>21,78+21,25+8,42+5,31=56,760 [A]</t>
  </si>
  <si>
    <t>spárovaná dlažba (MC 25) z lom.kamene tl.300 mm do betonu tl.200 mm - opevnění dna koryta vodoteče</t>
  </si>
  <si>
    <t>43,96*0,50=21,980 [A] výměra převzata z výkresu Autocadu</t>
  </si>
  <si>
    <t>467314</t>
  </si>
  <si>
    <t>STUPNĚ A PRAHY VODNÍCH KORYT Z PROSTÉHO BETONU C25/30</t>
  </si>
  <si>
    <t>stupně z prostého betonu prokládané kamenem, stupně v korytě Vrutice  - délky cca 3,5 m, šíře 1,0 m, výšky 1,3 m hloubky 0,5 m (1ks),   šíře 0,6 m , výšky 0,4 m hloubky 0,8 m (2ks), šíře 0,6 m , výšky 0,3 m hloubky 0,8 m (5ks)</t>
  </si>
  <si>
    <t>4+4,2+10=18,200 [A]</t>
  </si>
  <si>
    <t>9111A1</t>
  </si>
  <si>
    <t>ZÁBRADLÍ SILNIČNÍ S VODOR MADLY - DODÁVKA A MONTÁŽ</t>
  </si>
  <si>
    <t>zábradlí na opěrné zdi, vč.kotvení, vč.nátěrů</t>
  </si>
  <si>
    <t>33=33,000 [A]</t>
  </si>
  <si>
    <t>96613A</t>
  </si>
  <si>
    <t>BOURÁNÍ KONSTRUKCÍ Z KAMENE NA MC - BEZ DOPRAVY</t>
  </si>
  <si>
    <t>vybourání stávajících opěrných zdí a dlažby na dně koryta, zbourání zdí stáv.zahradního domku</t>
  </si>
  <si>
    <t>175,65+29,35=205,000 [A] výměra převzata z výkresu Autocadu</t>
  </si>
  <si>
    <t>vybourání římsy opěrných zdí</t>
  </si>
  <si>
    <t>2=2,000 [A]  výměra převzata z výkresu Autocadu</t>
  </si>
  <si>
    <t xml:space="preserve">  SO 61-35-61</t>
  </si>
  <si>
    <t>Přípojka pro výtah</t>
  </si>
  <si>
    <t>SO 61-35-61</t>
  </si>
  <si>
    <t>460600084.P</t>
  </si>
  <si>
    <t>Poplatek za skládku asfaltu</t>
  </si>
  <si>
    <t>PRE000505.P</t>
  </si>
  <si>
    <t>210100014</t>
  </si>
  <si>
    <t>Ukončení vodičů v rozváděči nebo na přístroji včetně zapojení průřezu žíly do 10 mm2</t>
  </si>
  <si>
    <t>34111068</t>
  </si>
  <si>
    <t>kabel silový s Cu jádrem 1 kV 4x4mm2</t>
  </si>
  <si>
    <t>741122221</t>
  </si>
  <si>
    <t>Montáž kabel Cu plný kulatý žíla 4x6 mm2 uložený volně (CYKY)</t>
  </si>
  <si>
    <t>44002000</t>
  </si>
  <si>
    <t>OST.1</t>
  </si>
  <si>
    <t>Ostatní VRN</t>
  </si>
  <si>
    <t>ELE100</t>
  </si>
  <si>
    <t>Vedlejší rozpočtové náklady</t>
  </si>
  <si>
    <t xml:space="preserve">  SO 61-35-63</t>
  </si>
  <si>
    <t>Přípojka pro čerpadlo podchodu pro pěší</t>
  </si>
  <si>
    <t>SO 61-35-63</t>
  </si>
  <si>
    <t>34111094</t>
  </si>
  <si>
    <t>kabel silový s Cu jádrem 1 kV 5x2,5mm2</t>
  </si>
  <si>
    <t>741122231</t>
  </si>
  <si>
    <t>Montáž kabel Cu plný kulatý žíla 5x1,5 až 2,5 mm2 uložený volně (CYKY)</t>
  </si>
  <si>
    <t>D.2.1.6</t>
  </si>
  <si>
    <t>Potrubní vedení</t>
  </si>
  <si>
    <t xml:space="preserve">  SO 61-36-11</t>
  </si>
  <si>
    <t>Praha Velká Chuchle, ulice Starochuchelská, úprava vodovodů 225PE, 160PE</t>
  </si>
  <si>
    <t>SO 61-36-11</t>
  </si>
  <si>
    <t>zjištění stáv.stavu potrubí</t>
  </si>
  <si>
    <t>ověření směrové a výškové polohy vodovodu</t>
  </si>
  <si>
    <t>zahrnuje veškeré náklady spojené s objednatelem požadovanými pracemi</t>
  </si>
  <si>
    <t>podkladní vrstvy komunikace a chodníku z kameniva</t>
  </si>
  <si>
    <t>11,2*2,1=23,520 [A]</t>
  </si>
  <si>
    <t>odstranění stáv.vozovky a chodníku - povrch</t>
  </si>
  <si>
    <t>2,8*2,6=7,280 [A]   dle pol.11313</t>
  </si>
  <si>
    <t>vybouraná regul.šachta</t>
  </si>
  <si>
    <t>((3,9*2,3*2,5)-(3,3*1,7*1,9))*2,7=31,768 [A]</t>
  </si>
  <si>
    <t>R015250</t>
  </si>
  <si>
    <t>935</t>
  </si>
  <si>
    <t>LIKVIDACE ODPADŮ NEKONTAMINOVANÝCH - 17 02 03 POLYETYLÉNOVÉ PODLOŽKY (ŽEL. SVRŠEK), včetně dopravy</t>
  </si>
  <si>
    <t>srovnatelně - odstranění PE potrubí d.160 , d.225, d.355,  případně předání provozovateli vodovodu</t>
  </si>
  <si>
    <t>14*0,00674+7*0,01328+19*0,035=0,852 [A]</t>
  </si>
  <si>
    <t>11313</t>
  </si>
  <si>
    <t>ODSTRANĚNÍ KRYTU ZPEVNĚNÝCH PLOCH S ASFALTOVÝM POJIVEM</t>
  </si>
  <si>
    <t>odstranění stáv.vozovky a chodníku - bez dopravy</t>
  </si>
  <si>
    <t>(8+6)*2*0,1=2,800 [A]</t>
  </si>
  <si>
    <t>11332</t>
  </si>
  <si>
    <t>ODSTRANĚNÍ PODKLADŮ ZPEVNĚNÝCH PLOCH Z KAMENIVA NESTMELENÉHO</t>
  </si>
  <si>
    <t>podkladní vrstvy z kameniva, odstranění stáv.vozovky a chodníku,  bez dopravy</t>
  </si>
  <si>
    <t>(8+6)*2*0,4=11,200 [A]</t>
  </si>
  <si>
    <t>natěžení a dovoz  materiálů (výkopku) z mezideponie, včetně rozvozných vzdáleností, pro zásyp rýh a jam - nedostatek výkopku</t>
  </si>
  <si>
    <t>127,62-113,76=13,860 [A]</t>
  </si>
  <si>
    <t>výkop pro odstranění reg.šachty, výkopek uložen podél jámy - bude použit pro zásyp</t>
  </si>
  <si>
    <t>5,1*3,5*2,5-3,9*2,3*2,5=22,200 [A]</t>
  </si>
  <si>
    <t>13273A</t>
  </si>
  <si>
    <t>HLOUBENÍ RÝH ŠÍŘ DO 2M PAŽ I NEPAŽ TŘ. I - BEZ DOPRAVY</t>
  </si>
  <si>
    <t>rýha šíře 1,13 m, výkop pro přeložku (21,37m3), výkop  rušené potrubí (69,19 m3), výkopek pro zásyp uložen podél rýhy</t>
  </si>
  <si>
    <t>21,37+69,19=90,560 [A]</t>
  </si>
  <si>
    <t>zásyp rýh- přeložka 13,8 m3, rušené potrubí 69,19 m3, zásyp jámy pro odstranění šachty (44,63 m3)</t>
  </si>
  <si>
    <t>13,8+69,19+44,63=127,620 [A]</t>
  </si>
  <si>
    <t>17581</t>
  </si>
  <si>
    <t>OBSYP POTRUBÍ A OBJEKTŮ Z NAKUPOVANÝCH MATERIÁLŮ</t>
  </si>
  <si>
    <t>obsyp potrubí štěrkopískem 0-25 mm</t>
  </si>
  <si>
    <t>6,57=6,570 [A]</t>
  </si>
  <si>
    <t>opěrné bloky a základové bloky u tvarovek a armatur - 1 ks, beton C 12/15</t>
  </si>
  <si>
    <t>1*0,4=0,400 [A]</t>
  </si>
  <si>
    <t>pískový podsyp (0-8 mm) potrubí</t>
  </si>
  <si>
    <t>1,76=1,760 [A]</t>
  </si>
  <si>
    <t>87333</t>
  </si>
  <si>
    <t>POTRUBÍ Z TRUB PLASTOVÝCH TLAKOVÝCH SVAŘOVANÝCH DN DO 150MM</t>
  </si>
  <si>
    <t>PE 100 RC SDR 11 d.160 - propojení 2 m</t>
  </si>
  <si>
    <t>2=2,000 [A]</t>
  </si>
  <si>
    <t>87334</t>
  </si>
  <si>
    <t>POTRUBÍ Z TRUB PLASTOVÝCH TLAKOVÝCH SVAŘOVANÝCH DN DO 200MM</t>
  </si>
  <si>
    <t>PE 100 RC SDR 11 d.225 - přeložka 8m</t>
  </si>
  <si>
    <t>8=8,000 [A]</t>
  </si>
  <si>
    <t>891133</t>
  </si>
  <si>
    <t>ŠOUPÁTKA DN DO 150MM</t>
  </si>
  <si>
    <t>šoupě DN 150</t>
  </si>
  <si>
    <t>3=3,000 [A]</t>
  </si>
  <si>
    <t>891933</t>
  </si>
  <si>
    <t>ZEMNÍ SOUPRAVY DN DO 150MM S POKLOPEM</t>
  </si>
  <si>
    <t>zem. souprava DN 150 pro šoupě, vč. poklopu a podkladové desky</t>
  </si>
  <si>
    <t>89923</t>
  </si>
  <si>
    <t>VÝŠKOVÁ ÚPRAVA KRYCÍCH HRNCŮ</t>
  </si>
  <si>
    <t>výšková úprava stávajících šoupátkových poklopů (4 ks), hydrantových pklopů (1 ks)</t>
  </si>
  <si>
    <t>4+1=5,000 [A]</t>
  </si>
  <si>
    <t>899308</t>
  </si>
  <si>
    <t>DOPLŇKY NA POTRUBÍ - SIGNALIZAČ VODIČ</t>
  </si>
  <si>
    <t>přeložka a propoj +5%</t>
  </si>
  <si>
    <t>10*1,05=10,500 [A]</t>
  </si>
  <si>
    <t>899309</t>
  </si>
  <si>
    <t>DOPLŇKY NA POTRUBÍ - VÝSTRAŽNÁ FÓLIE</t>
  </si>
  <si>
    <t>bílá barva - pozor vodovod</t>
  </si>
  <si>
    <t>8+2=10,000 [A]</t>
  </si>
  <si>
    <t>89943</t>
  </si>
  <si>
    <t>VÝŘEZ, VÝSEK, ÚTES NA POTRUBÍ DN DO 150MM</t>
  </si>
  <si>
    <t>v místě napojení přeložky a propoje</t>
  </si>
  <si>
    <t>5=5,000 [A]</t>
  </si>
  <si>
    <t>89944</t>
  </si>
  <si>
    <t>VÝŘEZ, VÝSEK, ÚTES NA POTRUBÍ DN DO 200MM</t>
  </si>
  <si>
    <t>v místě napojení přeložky</t>
  </si>
  <si>
    <t>899631</t>
  </si>
  <si>
    <t>TLAKOVÉ ZKOUŠKY POTRUBÍ DN DO 150MM</t>
  </si>
  <si>
    <t>899641</t>
  </si>
  <si>
    <t>TLAKOVÉ ZKOUŠKY POTRUBÍ DN DO 200MM</t>
  </si>
  <si>
    <t>89973</t>
  </si>
  <si>
    <t>PROPLACH A DEZINFEKCE VODOVODNÍHO POTRUBÍ DN DO 150MM</t>
  </si>
  <si>
    <t>89974</t>
  </si>
  <si>
    <t>PROPLACH A DEZINFEKCE VODOVODNÍHO POTRUBÍ DN DO 200MM</t>
  </si>
  <si>
    <t>R899305</t>
  </si>
  <si>
    <t>DOPLŇKY NA POTRUBÍ - ORIENTAČ SLOUPKY</t>
  </si>
  <si>
    <t>orientační sloupek - ocel.trubka DN 40, dl.3,5 m žárově zinkovaná, vč.uzavření vrchu trubky, vč.bílo-modrého nátěru a kloboučku a orientační tabulky, vč.bet patky</t>
  </si>
  <si>
    <t>6=6,000 [A]</t>
  </si>
  <si>
    <t>Položka zahrnuje veškerý materiál, výrobky a polotovary, včetně mimostaveništní a vnitrostaveništní dopravy (rovněž přesuny), včetně naložení a složení,případně s uložením.</t>
  </si>
  <si>
    <t>919112</t>
  </si>
  <si>
    <t>ŘEZÁNÍ ASFALTOVÉHO KRYTU VOZOVEK TL DO 100MM</t>
  </si>
  <si>
    <t>řezání asf.krytu v místě překopu místních komunikací</t>
  </si>
  <si>
    <t>(8+6)*2=28,000 [A]</t>
  </si>
  <si>
    <t>vybourání stávající regulační šachty - 1ks</t>
  </si>
  <si>
    <t>(3,9*2,3*2,5)-3,3*1,7*1,9=11,766 [B]</t>
  </si>
  <si>
    <t>969133</t>
  </si>
  <si>
    <t>VYBOURÁNÍ POTRUBÍ DN DO 150MM VODOVODNÍCH</t>
  </si>
  <si>
    <t>stávající PE DN 150 d.160 (14 m), vč.tvarovek a armatur,  bez odvozu na skládku nebo předání provozovateli vodovodu</t>
  </si>
  <si>
    <t>14=14,000 [A]</t>
  </si>
  <si>
    <t>969134</t>
  </si>
  <si>
    <t>VYBOURÁNÍ POTRUBÍ DN DO 200MM VODOVODNÍCH</t>
  </si>
  <si>
    <t>stávající PE DN 200 d.225 (7 m), vč.tvarovek a armatur, bez odvozu na skládku nebo předání provozovateli vodovodu</t>
  </si>
  <si>
    <t>7=7,000 [A]</t>
  </si>
  <si>
    <t>969145</t>
  </si>
  <si>
    <t>VYBOURÁNÍ POTRUBÍ DN DO 300MM VODOVODNÍCH</t>
  </si>
  <si>
    <t>stávající PE DN 300 d.355 (19 m), vč.tvarovek a armatur, bez odvozu na skládku nebo předání provozovateli vodovodu</t>
  </si>
  <si>
    <t>19=19,000 [A]</t>
  </si>
  <si>
    <t xml:space="preserve">  SO 61-36-12</t>
  </si>
  <si>
    <t>Praha Velká Chuchle, ulice Nad Drahou, úprava vodovodů 225PE, 110PE</t>
  </si>
  <si>
    <t>SO 61-36-12</t>
  </si>
  <si>
    <t>R02943</t>
  </si>
  <si>
    <t>přebytek výkopku - 72,31 m3, podkladní vrstvy komunikace a chodníku z kameniva - 87,2 m3</t>
  </si>
  <si>
    <t>72,31*2,1+87,2*2,1=334,971 [A]</t>
  </si>
  <si>
    <t>21,8*2,6=56,680 [A]   dle pol.11313</t>
  </si>
  <si>
    <t>srovnatelně - odstranění PE potrubí d.110 a d.225, případně předání provozovateli vodovodu</t>
  </si>
  <si>
    <t>87*0,00318+27*0,01328=0,635 [A]</t>
  </si>
  <si>
    <t>odstranění stáv.vozovky a chodníku -  bez dopravy</t>
  </si>
  <si>
    <t>(87+15+7)*2*0,1=21,800 [A]</t>
  </si>
  <si>
    <t>odstranění stáv.vozovky a chodníku - podkladní vrstvy,  bez dopravy</t>
  </si>
  <si>
    <t>(87+15+7)*2*0,4=87,200 [A]</t>
  </si>
  <si>
    <t>rýha šíře 1,01 m (d.110), 1,13 m (d.225), 0,94 m(d.32), výkop pro přeložky a přípojku (285,80m3), výkop  rušené potrubí (207,57 m3), výkopek pro zásyp (421,06 m3) uložen podéll rýhy</t>
  </si>
  <si>
    <t>285,8+207.57=493,370 [A]</t>
  </si>
  <si>
    <t>uložení přebytku výkopku na skládku</t>
  </si>
  <si>
    <t>493,37-421,06=72,310 [A]</t>
  </si>
  <si>
    <t>zásyp rýh- přeložka 213,49 m3, rušené potrubí 207,57 m3</t>
  </si>
  <si>
    <t>213,49+207,57=421,060 [A]</t>
  </si>
  <si>
    <t>53,69=53,690 [A]</t>
  </si>
  <si>
    <t>opěrné bloky a základové bloky u tvarovek a armatur - 5 ks, beton C 12/15</t>
  </si>
  <si>
    <t>5*0,3=1,500 [A]</t>
  </si>
  <si>
    <t>16,73=16,730 [A]</t>
  </si>
  <si>
    <t>85227</t>
  </si>
  <si>
    <t>POTRUBÍ Z TRUB LITINOVÝCH TLAKOVÝCH PŘÍRUBOVÝCH DN DO 100MM</t>
  </si>
  <si>
    <t>přípojka hydrantu TLT DN 100</t>
  </si>
  <si>
    <t>87313</t>
  </si>
  <si>
    <t>POTRUBÍ Z TRUB PLASTOVÝCH TLAKOVÝCH SVAŘOVANÝCH DN DO 25MM</t>
  </si>
  <si>
    <t>PE 100 RC SDR 11 d.32 - přípojka 6 m</t>
  </si>
  <si>
    <t>87327</t>
  </si>
  <si>
    <t>POTRUBÍ Z TRUB PLASTOVÝCH TLAKOVÝCH SVAŘOVANÝCH DN DO 100MM</t>
  </si>
  <si>
    <t>PE 100 RC SDR 11 d.110 - přeložka 95 m</t>
  </si>
  <si>
    <t>95=95,000 [A]</t>
  </si>
  <si>
    <t>PE 100 RC SDR 11 d.225 - přeložka 27 m</t>
  </si>
  <si>
    <t>27=27,000 [A]</t>
  </si>
  <si>
    <t>87657</t>
  </si>
  <si>
    <t>CHRÁNIČKY Z TRUB PLASTOVÝCH DN DO 500MM</t>
  </si>
  <si>
    <t>plastová chránička DN 500 - podchod pod opěrnou zdí</t>
  </si>
  <si>
    <t>4=4,000 [A]</t>
  </si>
  <si>
    <t>87834</t>
  </si>
  <si>
    <t>NASUNUTÍ PLAST TRUB DN DO 200MM DO CHRÁNIČKY</t>
  </si>
  <si>
    <t>nasunutí PE d.225 od plast.chráničky DN 500, vč.kluzných objímek a těsnících manžet</t>
  </si>
  <si>
    <t>891113</t>
  </si>
  <si>
    <t>ŠOUPÁTKA DN DO 25MM</t>
  </si>
  <si>
    <t>šoupě DN 25 - přípojka</t>
  </si>
  <si>
    <t>891127</t>
  </si>
  <si>
    <t>ŠOUPÁTKA DN DO 100MM</t>
  </si>
  <si>
    <t>Š DN 100 na řadu a u hydrantu</t>
  </si>
  <si>
    <t>1+1=2,000 [A]</t>
  </si>
  <si>
    <t>891134</t>
  </si>
  <si>
    <t>ŠOUPÁTKA DN DO 200MM</t>
  </si>
  <si>
    <t>šoupě DN 200</t>
  </si>
  <si>
    <t>891427</t>
  </si>
  <si>
    <t>HYDRANTY PODZEMNÍ DN 100MM</t>
  </si>
  <si>
    <t>podz.hydrant DN 100</t>
  </si>
  <si>
    <t>891827</t>
  </si>
  <si>
    <t>NAVRTÁVACÍ PASY DN DO 100MM</t>
  </si>
  <si>
    <t>navrtávací pas 110/32 - přepojení přípojky</t>
  </si>
  <si>
    <t>891915</t>
  </si>
  <si>
    <t>ZEMNÍ SOUPRAVY DN DO 50MM S POKLOPEM</t>
  </si>
  <si>
    <t>zem. souprava DN 25 pro šoupě přípojky, vč. poklopu a podkladové desky</t>
  </si>
  <si>
    <t>891927</t>
  </si>
  <si>
    <t>ZEMNÍ SOUPRAVY DN DO 100MM S POKLOPEM</t>
  </si>
  <si>
    <t>zem. souprava DN 100 pro šoupě, vč. poklopu a podkladové desky</t>
  </si>
  <si>
    <t>891934</t>
  </si>
  <si>
    <t>ZEMNÍ SOUPRAVY DN DO 200MM S POKLOPEM</t>
  </si>
  <si>
    <t>zem. souprava DN 200 pro šoupě, vč. poklopu a podkladové desky</t>
  </si>
  <si>
    <t>89913</t>
  </si>
  <si>
    <t>KRYCÍ HRNCE SAMOSTATNÉ</t>
  </si>
  <si>
    <t>hydrantový poklop</t>
  </si>
  <si>
    <t>výšková úprava stávajících šoupátkových poklopů (2 ks), hydrantových pklopů (1 ks)</t>
  </si>
  <si>
    <t>2+1=3,000 [A]</t>
  </si>
  <si>
    <t>přeložky a přípoj +5%</t>
  </si>
  <si>
    <t>(27+95+1+6)*1,05=135,450 [A]</t>
  </si>
  <si>
    <t>27+95+6+1=129,000 [A]</t>
  </si>
  <si>
    <t>89942</t>
  </si>
  <si>
    <t>VÝŘEZ, VÝSEK, ÚTES NA POTRUBÍ DN DO 100MM</t>
  </si>
  <si>
    <t>899611</t>
  </si>
  <si>
    <t>TLAKOVÉ ZKOUŠKY POTRUBÍ DN DO 80MM</t>
  </si>
  <si>
    <t>přípojka PE d.32</t>
  </si>
  <si>
    <t>899621</t>
  </si>
  <si>
    <t>TLAKOVÉ ZKOUŠKY POTRUBÍ DN DO 100MM</t>
  </si>
  <si>
    <t>PE 100 RC SDR 11 d.110 - přeložka 95 m, 1 m TLT DN 100</t>
  </si>
  <si>
    <t>95+1=96,000 [A]</t>
  </si>
  <si>
    <t>89971</t>
  </si>
  <si>
    <t>PROPLACH A DEZINFEKCE VODOVODNÍHO POTRUBÍ DN DO 80MM</t>
  </si>
  <si>
    <t>89972</t>
  </si>
  <si>
    <t>PROPLACH A DEZINFEKCE VODOVODNÍHO POTRUBÍ DN DO 100MM</t>
  </si>
  <si>
    <t>PE 100 RC SDR 11 d.110 - přeložka 95 m,1 m TLT DN 100</t>
  </si>
  <si>
    <t>899901</t>
  </si>
  <si>
    <t>PŘEPOJENÍ PŘÍPOJEK</t>
  </si>
  <si>
    <t>přepojení stávající a nové přípojky d.32</t>
  </si>
  <si>
    <t>orientační sloupek - ocel.trubka DN 40, dl.3,5 m žárově zinkovaná, vč.uzavření vrchu trubky, vč.bílo-modrého nátěru a kloboučku a orientační tabulky, vč.bet.patky</t>
  </si>
  <si>
    <t>109*2=218,000 [A]</t>
  </si>
  <si>
    <t>96912</t>
  </si>
  <si>
    <t>VYBOURÁNÍ POTRUBÍ DN DO 100MM VODOVODNÍCH</t>
  </si>
  <si>
    <t>stávající PE DN 10 d.110 (87 m), vč.tvarovek a armatur, bez odvozu na skládku nebo předání provozovateli vodovodu</t>
  </si>
  <si>
    <t>87=87,000 [A]</t>
  </si>
  <si>
    <t>stávající PE DN 200 d.225 (27 m), vč.tvarovek a armatur, bez odvozu na skládku nebo předání provozovateli vodovodu</t>
  </si>
  <si>
    <t xml:space="preserve">  SO 61-36-13</t>
  </si>
  <si>
    <t>Praha Velká Chuchle, ulice Nad Drahou, úprava vodovodů DN 300, 225PE a 90PE</t>
  </si>
  <si>
    <t>SO 61-36-13</t>
  </si>
  <si>
    <t>přebytek výkopku - 50,94 m3, podkladní vrstvy komunikace a chodníku z kameniva - 4,8 m3</t>
  </si>
  <si>
    <t>50,94*2,1+4,8*2,1=117,054 [A]</t>
  </si>
  <si>
    <t>1,2*2,6=3,120 [A]   dle pol.11313</t>
  </si>
  <si>
    <t>vybouraná šachta</t>
  </si>
  <si>
    <t>((3,2*1,9*2,5)-2,6*1,3*1,9)*2,7=23,701 [B]</t>
  </si>
  <si>
    <t>srovnatelně - odstranění PE potrubí  d.225, případně předání provozovateli vodovodu</t>
  </si>
  <si>
    <t>37,9*0,01328=0,503 [A]</t>
  </si>
  <si>
    <t>R015745</t>
  </si>
  <si>
    <t>916</t>
  </si>
  <si>
    <t>LIKVIDACE ODPADŮ NEKONTAMINOVANÝCH - 17 04 05 ŽELEZO A OCEL, včetně dopravy</t>
  </si>
  <si>
    <t>srovnatelně - stáv.litinové potrubí DN 200 (11,4 m), stávající ocelové potrubí DN 400 (37,9 m),  výkupna nebo předání provozovateli vodovodu</t>
  </si>
  <si>
    <t>11,4*0,035+37,9*0,2=7,979 [A]</t>
  </si>
  <si>
    <t>odstranění stáv.vozovky a chodníku, bez dopravy</t>
  </si>
  <si>
    <t>6*2*0,1=1,200 [A]</t>
  </si>
  <si>
    <t>6*2*0,4=4,800 [A]</t>
  </si>
  <si>
    <t>4,4*3,1*2,5-3,2*1,9*2,5=18,900 [A]</t>
  </si>
  <si>
    <t>výkop rýh pro přeložky - rýha šíře 1,25 m - PE d.225 vč.výkopu pro reg.šachtu, rýha šíře 1,35 m - lit. DN 400 (319,15 m3), výkop rýhy šíře 1,1 m pro rušené potrubí (95,31 m3), výkopek pro zásyp uložen podél rýhy</t>
  </si>
  <si>
    <t>319,15+95,31=414,460 [A]</t>
  </si>
  <si>
    <t>50,94=50,940 [A]</t>
  </si>
  <si>
    <t>zásyp rýh- přeložka 247,79 m3, rušené potrubí 100,53 m3, zásyp jámy pro odstranění šachty (34,10 m3)</t>
  </si>
  <si>
    <t>247,79+100,53+34,10=382,420 [A]</t>
  </si>
  <si>
    <t>obsyp potrubí štěrkopískem 0-4 mm, příp.0-8 mm</t>
  </si>
  <si>
    <t>46,37=46,370 [A]</t>
  </si>
  <si>
    <t>21262</t>
  </si>
  <si>
    <t>TRATIVODY KOMPLET Z TRUB Z PLAST HMOT DN DO 100MM</t>
  </si>
  <si>
    <t>pracovní drenáž DN 100, vč.štěrkového podsypu a obsypu, bez zemních prací-zemní práce jsou součástí výkopu rýh, rozsah drenáží bude možno upřesnit dle skutečného výskytu podzemní vody po provedení výkopů), jedná se o provizorní trativod provedený z důvodu provádění vodovodu</t>
  </si>
  <si>
    <t>43,7+15,5=59,200 [A]</t>
  </si>
  <si>
    <t>opěrné bloky (7 ks) a základové bloky u tvarovek a armatur  v reg.šachtě (5ks), beton C 12/15</t>
  </si>
  <si>
    <t>(7+5)*0,5=6,000 [A]</t>
  </si>
  <si>
    <t>pískový podsyp (0-4 mm)  tl. 130 mm pod potrubím</t>
  </si>
  <si>
    <t>0,13*(1,25*15,5+1,35*43,7)=10,188 [A]</t>
  </si>
  <si>
    <t>72226</t>
  </si>
  <si>
    <t>VODOMĚRY</t>
  </si>
  <si>
    <t>vodoměr DN 150</t>
  </si>
  <si>
    <t>85146</t>
  </si>
  <si>
    <t>POTRUBÍ Z TRUB LITINOVÝCH TLAKOVÝCH HRDLOVÝCH DN DO 400MM</t>
  </si>
  <si>
    <t>Hrdlové trouby z tvárné litiny TLT DN 400 (C30) se zámkovými spoji, vnější ochrana zinko – hliníkovým povlakem 400 g/m2, vnitřní cementová výstelka, komplet včetně těsnění, tvarovek</t>
  </si>
  <si>
    <t>43,7=43,700 [A]</t>
  </si>
  <si>
    <t>TP 100 dl. 200 mm - tvárná litina, těžká protikorozní ochrana epoxidovým povrstvením, PN 16</t>
  </si>
  <si>
    <t>1*0,2=0,200 [A]</t>
  </si>
  <si>
    <t>85233</t>
  </si>
  <si>
    <t>POTRUBÍ Z TRUB LITINOVÝCH TLAKOVÝCH PŘÍRUBOVÝCH DN DO 150MM</t>
  </si>
  <si>
    <t>Přírubová tvarovka TLT DN 150 dl. 0.75m - 2ks, přírubová tvarovka TLT DN 150 dl. 0.25m - 2 ks</t>
  </si>
  <si>
    <t>2*0,75+2*0,25=2,000 [A]</t>
  </si>
  <si>
    <t>PE 100 RC SDR 11 d.225 x 20,5 mm - přeložka a proviz propojení 15,5 m, vč.tvarovek</t>
  </si>
  <si>
    <t>15,5=15,500 [A]</t>
  </si>
  <si>
    <t>891126</t>
  </si>
  <si>
    <t>ŠOUPÁTKA DN DO 80MM</t>
  </si>
  <si>
    <t>šoupě DN 80 v RŠ vč.ručního kola, těžká protikorozní ochrana epoxidovým povrstvením, PN 16</t>
  </si>
  <si>
    <t>šoupě DN 100 u hydrantu, těžká protikorozní ochrana epoxidovým povrstvením, PN 16</t>
  </si>
  <si>
    <t>šoupě DN 150 v RŠ vč.ručního kola, těžká protikorozní ochrana epoxidovým povrstvením, PN 16</t>
  </si>
  <si>
    <t>šoupě DN 200, těžká protikorozní ochrana epoxidovým povrstvením, PN 16</t>
  </si>
  <si>
    <t>891146</t>
  </si>
  <si>
    <t>ŠOUPÁTKA DN DO 400MM</t>
  </si>
  <si>
    <t>šoupě DN 400, těžká protikorozní ochrana epoxidovým povrstvením, PN 16</t>
  </si>
  <si>
    <t>891226</t>
  </si>
  <si>
    <t>VENTILY DN DO 80MM</t>
  </si>
  <si>
    <t>vzdušník v RŠ, automatický odvzdušňovací ventil DN 80, těžká protikorozní ochrana epoxidovým povrstvením, PN 16</t>
  </si>
  <si>
    <t>891233</t>
  </si>
  <si>
    <t>VENTILY DN DO 150MM</t>
  </si>
  <si>
    <t>redukční ventil (1ks) v RŠ, redukční ventil TLT DN 150, těžká protikorozní ochrana epoxidovým povrstvením, PN 16,    
lapač nečistot (1ks) v RŠ  TLT DN 150, těžká protikorozní ochrana epoxidovým povrstvením, PN 16</t>
  </si>
  <si>
    <t>891333</t>
  </si>
  <si>
    <t>MONTÁŽNÍ VLOŽKY DN DO 150MM</t>
  </si>
  <si>
    <t>Montážní vložka TLT DN 150, těžká protikorozní ochrana epoxidovým povrstvením, PN 16 v RŠ</t>
  </si>
  <si>
    <t>podz.hydrant DN 100  - tvárná litina, těžká protikorozní ochrana epoxidovým povrstvením, PN 16</t>
  </si>
  <si>
    <t>Ovládací souprava teleskopická pro šoupátko DN 100, vč. poklopu a podkladové desky</t>
  </si>
  <si>
    <t>Ovládací souprava teleskopická pro šoupátko DN 200, vč. poklopu a podkladové desky</t>
  </si>
  <si>
    <t>891946</t>
  </si>
  <si>
    <t>ZEMNÍ SOUPRAVY DN DO 400MM S POKLOPEM</t>
  </si>
  <si>
    <t>Ovládací souprava teleskopická pro šoupátko DN 400, vč. poklopu a podkladové desky</t>
  </si>
  <si>
    <t>893387</t>
  </si>
  <si>
    <t>ŠACHTY ARMATUR ZE ŽELBET VČET VÝZT PŮDOR PLOCHY DO 7,5M2</t>
  </si>
  <si>
    <t>redukční šachta 4,25 x1,75 m, vč. vstup.komínce, uzamykatelného poklopu 600/600 mm, tř.B 125,žebříku či stupadel, vystrojení</t>
  </si>
  <si>
    <t>89921</t>
  </si>
  <si>
    <t>VÝŠKOVÁ ÚPRAVA POKLOPŮ</t>
  </si>
  <si>
    <t>výšková rektifikace stávajících poklopů armaturní šachty,v případě nevyhovujícího stavu osazení nových poklopů tř.D400</t>
  </si>
  <si>
    <t>přeložky a propoj, vytyčovací vodič CYKY 6 mm2 - délka potrubí +5%</t>
  </si>
  <si>
    <t>(43,7+15,5)*1,05=62,160 [A]</t>
  </si>
  <si>
    <t>v místě napojení přeložky, v místě napojení stáv.rušeného potrubí</t>
  </si>
  <si>
    <t>89946</t>
  </si>
  <si>
    <t>VÝŘEZ, VÝSEK, ÚTES NA POTRUBÍ DN DO 400MM</t>
  </si>
  <si>
    <t>PE 100 RC SDR 11 d.225 - přeložky 15,5 m, TPC DN 100 -0,2 m,TPC DN 150 - 2 m</t>
  </si>
  <si>
    <t>15,5+0,2+2=17,700 [A]</t>
  </si>
  <si>
    <t>899661</t>
  </si>
  <si>
    <t>TLAKOVÉ ZKOUŠKY POTRUBÍ DN DO 400MM</t>
  </si>
  <si>
    <t>Hrdlové trouby z tvárné litiny TLT DN 400 - 43,7 m</t>
  </si>
  <si>
    <t>89976</t>
  </si>
  <si>
    <t>PROPLACH A DEZINFEKCE VODOVODNÍHO POTRUBÍ DN DO 400MM</t>
  </si>
  <si>
    <t>orientační sloupek - ocel.trubka DN 40, dl.3,5 m žárově zinkovaná, vč.uzavření vrchu trubky, vč.bílo-modrého nátěru a kloboučku a orientační tabulky, vč.bet. patky</t>
  </si>
  <si>
    <t>9=9,000 [A]</t>
  </si>
  <si>
    <t>6*2=12,000 [A]</t>
  </si>
  <si>
    <t>(3,2*1,9*2,5)-2,6*1,3*1,9=8,778 [B]</t>
  </si>
  <si>
    <t>stávající PE DN 200 d.225 (37,9 m),stávající litina DN 200 (11,4 m), vč.tvarovek a armatur, bez odvozu na skládku (litinové potrubí výkupna) nebo předání provozovateli vodovodu</t>
  </si>
  <si>
    <t>37,9+11,4=49,300 [A]</t>
  </si>
  <si>
    <t>969146</t>
  </si>
  <si>
    <t>VYBOURÁNÍ POTRUBÍ DN DO 400MM VODOVODNÍCH</t>
  </si>
  <si>
    <t>stávající ocelové potrubí DN 400 (37,9 m), vč.tvarovek a armatur, bez odvozu na skládku (ocelové potrubí výkupna) nebo předání provozovateli vodovodu</t>
  </si>
  <si>
    <t>37,9=37,900 [A]</t>
  </si>
  <si>
    <t xml:space="preserve">  SO 61-36-14</t>
  </si>
  <si>
    <t>Praha Velká Chuchle, podchod, úprava vodovodů DN 400</t>
  </si>
  <si>
    <t>SO 61-36-14</t>
  </si>
  <si>
    <t>přebytek výkopku - 26,14 m3, podkladní vrstvy komunikace a chodníku z kameniva - 47,2 m3</t>
  </si>
  <si>
    <t>26,14*2,1+47,2*2,1=154,014 [A]</t>
  </si>
  <si>
    <t>11,8*2,6=30,680 [A]   dle pol.11313</t>
  </si>
  <si>
    <t>srovnatelně - stáv.litinové potrubí DN 400 (29 m), výkupna nebo předání provozovateli vodovodu</t>
  </si>
  <si>
    <t>29*0,11=3,190 [A]</t>
  </si>
  <si>
    <t>118*0,1=11,800 [A]</t>
  </si>
  <si>
    <t>118*0,4=47,200 [A]</t>
  </si>
  <si>
    <t>rýha šíře 1,32 m, výkop pro přeložku mimo protlak a startovací jámu (42,24 m3), rýha šíře 1,30 m pro rušené potrubí mimo chráničku (106,6 m3), výkopek pro zásyp uložen podél rýhy</t>
  </si>
  <si>
    <t>42,24+106,60=148,840 [A]</t>
  </si>
  <si>
    <t>26,14=26,140 [A]</t>
  </si>
  <si>
    <t>zásyp rýh- přeložka 16,10 m3, rušené potrubí 106,60 m3</t>
  </si>
  <si>
    <t>16,10+106,60=122,700 [A]</t>
  </si>
  <si>
    <t>18,95=18,950 [A]</t>
  </si>
  <si>
    <t>R14116</t>
  </si>
  <si>
    <t>PROTLAČOVÁNÍ LITINOVÉHO POTRUBÍ DN DO 800MM</t>
  </si>
  <si>
    <t>protlak DN 700 z litinových trub z tvárné litiny s obalem z cem.malty OCM s hrdlovými spoji typu BLS, vč.startovací jámy 10x6 m, koncové jámy 2x6m, vč.pažení Larsenkami, vč.převázky,vč.opěrného bloku a vystrojení jam - jámy společné pro SO 61-36-14, 61-36-15, 61-36-42</t>
  </si>
  <si>
    <t>23=23,000 [A]</t>
  </si>
  <si>
    <t>položka zahrnuje dodávku protlačovaného potrubí a veškeré pomocné práce (startovací zařízení, startovací a cílová jáma, opěrné a vodící bloky a pod.)</t>
  </si>
  <si>
    <t>opěrné bloky a základové bloky u tvarovek a armatur - 5ks, beton C 12/15</t>
  </si>
  <si>
    <t>2*0,7+3*0,4=2,600 [A]</t>
  </si>
  <si>
    <t>4,25=4,250 [A]</t>
  </si>
  <si>
    <t>45169</t>
  </si>
  <si>
    <t>PODKL A VÝPLŇ VRSTVY ZE STABILIZOVANÉHO POPÍLKU</t>
  </si>
  <si>
    <t>vyplnění stávajícího rušeného vodovodního potrubí DN 400 v délce 15 m  a stáv.chráničky vodov.potrubí DN 800 v délce 10 m cementopopílkovou suspenzí, pevnost min.0,5 MPa</t>
  </si>
  <si>
    <t>3,14*0,4*0,4/4*15+3,14*0,8*0,8/4*10=6,908 [A]</t>
  </si>
  <si>
    <t>85126</t>
  </si>
  <si>
    <t>POTRUBÍ Z TRUB LITINOVÝCH TLAKOVÝCH HRDLOVÝCH DN DO 80MM</t>
  </si>
  <si>
    <t>odkalení - litinové trouby DN 80 z tvárné litiny s těžkou protikorozní ochranou se zámkovými spoji</t>
  </si>
  <si>
    <t>přeložka - litinové trouby DN 400 z tvárné litiny s těžkou protikorozní ochranou se zámkovými spoji</t>
  </si>
  <si>
    <t>44=44,000 [A]</t>
  </si>
  <si>
    <t>85846</t>
  </si>
  <si>
    <t>NASUNUTÍ LITIN TRUB DN DO 400MM DO CHRÁNIČKY</t>
  </si>
  <si>
    <t>nasunutí lit.trub DN 400 do chráničky-protlaku DN 700, vč,kluzných objímek,vč.uzavíracích manžet 700/400</t>
  </si>
  <si>
    <t>šoupě DN 80</t>
  </si>
  <si>
    <t>srovnatelně - uzavírací klapka DN 400</t>
  </si>
  <si>
    <t>891426</t>
  </si>
  <si>
    <t>HYDRANTY PODZEMNÍ DN 80MM</t>
  </si>
  <si>
    <t>podz.hydrant DN 80 - vzdušník</t>
  </si>
  <si>
    <t>891626</t>
  </si>
  <si>
    <t>KLAPKY DN DO 80MM</t>
  </si>
  <si>
    <t>koncová žabí klapka DN 80 na odkalení</t>
  </si>
  <si>
    <t>891926</t>
  </si>
  <si>
    <t>ZEMNÍ SOUPRAVY DN DO 80MM S POKLOPEM</t>
  </si>
  <si>
    <t>zem. souprava DN 80 pro šoupě, vč. poklopu a podkladové desky</t>
  </si>
  <si>
    <t>zem. souprava DN 400 pro uzavírací klapku, vč. poklopu a podkladové desky</t>
  </si>
  <si>
    <t>894145</t>
  </si>
  <si>
    <t>ŠACHTY KANALIZAČNÍ Z BETON DÍLCŮ NA POTRUBÍ DN DO 300MM</t>
  </si>
  <si>
    <t>kalníková šachta - celoprefabrikovaná vodotěs. betonová šachta na odkalovacím potrubí DN 80, dno upraveno jako čerpací jímka, DN šachty 1000, vč.prostupu pro potrubí stěnou skruže, pryžové elastomerové těsnění mezi šach.díly,  tl.stěn 120mm,vč.poklopu profilu 600mm s větracími otvory a tl.vložkou, třídy D400, litinový rám a poklop zabezpečený proti vyskočení, obrtlík a zámek, logo Prahy, kapsová stupadla litinová, vidlicová ocelová s povlakem PE, beton C 30/37 XF4</t>
  </si>
  <si>
    <t>přeložka  +5%</t>
  </si>
  <si>
    <t>44*1,05=46,200 [A]</t>
  </si>
  <si>
    <t>21=21,000 [A]</t>
  </si>
  <si>
    <t>odkalovací potrubí TLT DN 80</t>
  </si>
  <si>
    <t>TLT DN 400 - přeložka</t>
  </si>
  <si>
    <t>29*2+2*2+2*10+2*6=94,000 [A]</t>
  </si>
  <si>
    <t>stávající litina DN 400 (29 m), vč.tvarovek a armatur, bez dopravy (litinové potrubí výkupna) nebo předání provozovateli vodovodu</t>
  </si>
  <si>
    <t>29=29,000 [A]</t>
  </si>
  <si>
    <t xml:space="preserve">  SO 61-36-15</t>
  </si>
  <si>
    <t>Praha Velká Chuchle, podchod, úprava vodovodů DN 100, 110PE</t>
  </si>
  <si>
    <t>SO 61-36-15</t>
  </si>
  <si>
    <t>přebytek výkopku - 32,31 m3, podkladní vrstvy komunikace a chodníku z kameniva - 79,2 m3</t>
  </si>
  <si>
    <t>32,31*2,1+79,2*2,1=234,171 [A]</t>
  </si>
  <si>
    <t>odstranění stáv.vozovky a chodníku - asf.kryt</t>
  </si>
  <si>
    <t>19,8*2,6=51,480 [A]   dle pol.11313</t>
  </si>
  <si>
    <t>srovnatelně - odstranění PE potrubí d.110,  případně předání provozovateli vodovodu</t>
  </si>
  <si>
    <t>32*0,00318=0,102 [A]</t>
  </si>
  <si>
    <t>srovnatelně - stáv.litinové potrubí DN 100 (32 m),  výkupna nebo předání provozovateli vodovodu</t>
  </si>
  <si>
    <t>32*0,0165=0,528 [A]</t>
  </si>
  <si>
    <t>198*0,1=19,800 [A]</t>
  </si>
  <si>
    <t>198*0,4=79,200 [A]</t>
  </si>
  <si>
    <t>rýha šíře 1,13 m, výkop pro přeložku mimo protlak a startovací jámu (102,69 m3), rýha šíře 1,10 m pro rušené potrubí mimo chráničku (131,34 m3), výkopek pro zásyp uložen podél rýhy</t>
  </si>
  <si>
    <t>102,69+131,34=234,030 [A]</t>
  </si>
  <si>
    <t>32,31=32,310 [A]</t>
  </si>
  <si>
    <t>zásyp rýh- přeložka 70,38 m3, rušené potrubí 131,34 m3</t>
  </si>
  <si>
    <t>70,38+131,34=201,720 [A]</t>
  </si>
  <si>
    <t>24,01=24,010 [A]</t>
  </si>
  <si>
    <t>R141145</t>
  </si>
  <si>
    <t>PROTLAČOVÁNÍ LITINOVÉHO POTRUBÍ DN DO 300MM</t>
  </si>
  <si>
    <t>protlak DN 300 z litinových trub z tvárné litiny s obalem z cem.malty OCM s hrdlovými spoji typu BLS,  startovací jáma10x6 m, koncová jáma 2x6m,  pažení Larsenkami,  převázky, opěrný blok a vystrojení jam je řešeno a rozpočtováno v SO 61-36-14 - jámy jsou společné pro SO 61-36-14, 61-36-15, 61-36-42</t>
  </si>
  <si>
    <t>opěrné bloky a základové bloky u tvarovek a armatur - 18ks, beton C 12/15</t>
  </si>
  <si>
    <t>18*0,3=5,400 [A]</t>
  </si>
  <si>
    <t>7,84=7,840 [A]</t>
  </si>
  <si>
    <t>3,14*0,1*0,1/4*10+3,14*0,2*0,2/4*10=0,393 [A]</t>
  </si>
  <si>
    <t>PE 100 RC SDR 11 d.32 - přípojka 2 m</t>
  </si>
  <si>
    <t>PE 100 RC SDR 11 d.110 - přeložky 72 m</t>
  </si>
  <si>
    <t>72=72,000 [A]</t>
  </si>
  <si>
    <t>87827</t>
  </si>
  <si>
    <t>NASUNUTÍ PLAST TRUB DN DO 100MM DO CHRÁNIČKY</t>
  </si>
  <si>
    <t>nasunutí PE trub d.110  do chráničky-protlaku DN 300, vč,kluzných objímek,vč.uzavíracích manžet 300/100</t>
  </si>
  <si>
    <t>Š DN 100 na řadu</t>
  </si>
  <si>
    <t>(72+3+2)*1,05=80,850 [A]</t>
  </si>
  <si>
    <t>54=54,000 [A]</t>
  </si>
  <si>
    <t>v místě napojení přeložek</t>
  </si>
  <si>
    <t>odkalovací potrubí TLT DN 80-3 m,přípojka d.32- 2 m</t>
  </si>
  <si>
    <t>3+2=5,000 [A]</t>
  </si>
  <si>
    <t>57*2+42*2=198,000 [A]</t>
  </si>
  <si>
    <t>stávající litina DN 100 - 32 m, stáv.PE d.110 (32 m), vč.tvarovek a armatur, bez odvozu na skládku (litinové potrubí výkupna) nebo předání provozovateli vodovodu</t>
  </si>
  <si>
    <t>32+32=64,000 [A]</t>
  </si>
  <si>
    <t xml:space="preserve">  SO 61-36-16</t>
  </si>
  <si>
    <t>Praha Velká Chuchle, ulice Nad Drahou, úprava přípojky DN 80</t>
  </si>
  <si>
    <t>SO 61-36-16</t>
  </si>
  <si>
    <t>přebytek výkopku - 77,19 m3, podkladní vrstvy komunikace a chodníku z kameniva - 84 m3</t>
  </si>
  <si>
    <t>77,19*2,1+84*2,1=338,499 [A]</t>
  </si>
  <si>
    <t>21*2,6=54,600 [A]   dle pol.11313</t>
  </si>
  <si>
    <t>srovnatelně - stáv.litinové potrubí DN 80 (120 m),  výkupna nebo předání provozovateli vodovodu</t>
  </si>
  <si>
    <t>120*0,016=1,920 [A]</t>
  </si>
  <si>
    <t>105*2*0,1=21,000 [A]</t>
  </si>
  <si>
    <t>105*2*0,4=84,000 [A]</t>
  </si>
  <si>
    <t>rýha šíře 0,99 m, výkop pro přeložku (199,26m3), výkop rýhy šíře 1,1 m pro rušené potrubí (224,40 m3), výkopek pro zásyp uložen podél rýhy</t>
  </si>
  <si>
    <t>199,26+224,40=423,660 [A]</t>
  </si>
  <si>
    <t>77,19=77,190 [A]</t>
  </si>
  <si>
    <t>zásyp rýh- přeložka 122,07 m3, rušené potrubí 224,4 m3</t>
  </si>
  <si>
    <t>122,07+224,40=346,470 [A]</t>
  </si>
  <si>
    <t>50,13=50,130 [A]</t>
  </si>
  <si>
    <t>opěrné bloky a základové bloky u tvarovek a armatur - 6ks, beton C 12/15</t>
  </si>
  <si>
    <t>6*0,3=1,800 [A]</t>
  </si>
  <si>
    <t>16,99=16,990 [A]</t>
  </si>
  <si>
    <t>vodoměr DN 50</t>
  </si>
  <si>
    <t>87326</t>
  </si>
  <si>
    <t>POTRUBÍ Z TRUB PLASTOVÝCH TLAKOVÝCH SVAŘOVANÝCH DN DO 80MM</t>
  </si>
  <si>
    <t>PE 100 RC SDR 11 d.90 - přeložka 132 m</t>
  </si>
  <si>
    <t>132=132,000 [A]</t>
  </si>
  <si>
    <t>šoupě DN 80 1 ks+2ks ve VŠ</t>
  </si>
  <si>
    <t>1+2=3,000 [A]</t>
  </si>
  <si>
    <t>891215</t>
  </si>
  <si>
    <t>VENTILY DN DO 50MM</t>
  </si>
  <si>
    <t>filtr DN 50 (1ks) ve VŠ</t>
  </si>
  <si>
    <t>891615</t>
  </si>
  <si>
    <t>KLAPKY DN DO 50MM</t>
  </si>
  <si>
    <t>zpětná klapka DN 50 (1ks) ve VŠ</t>
  </si>
  <si>
    <t>893112</t>
  </si>
  <si>
    <t>ŠACHTY ARMATUR Z BETON DÍLCŮ PŮDORYS PLOCHY DO 2,5M2</t>
  </si>
  <si>
    <t>vodoměrná šachta 2,30 x1,00 m, vč. vstup.komínce,poklopu,žebříku či stupadel, vystrojení</t>
  </si>
  <si>
    <t>132*1,05=138,600 [A]</t>
  </si>
  <si>
    <t>89941</t>
  </si>
  <si>
    <t>VÝŘEZ, VÝSEK, ÚTES NA POTRUBÍ DN DO 80MM</t>
  </si>
  <si>
    <t>PE 100 RC SDR 11 d.90 přeložka 132 m</t>
  </si>
  <si>
    <t>105*2=210,000 [A]</t>
  </si>
  <si>
    <t>stávající litina DN 80 (120 m), vč.tvarovek a armatur, bez odvozu na skládku (litinové potrubí výkupna) nebo předání provozovateli vodovodu</t>
  </si>
  <si>
    <t>120=120,000 [A]</t>
  </si>
  <si>
    <t xml:space="preserve">  SO 61-36-31</t>
  </si>
  <si>
    <t>Praha Velká Chuchle, ulice Nad Drahou, dešťová kanalizace</t>
  </si>
  <si>
    <t>SO 61-36-31</t>
  </si>
  <si>
    <t>ověření směrové a výškové polohy kanalizace</t>
  </si>
  <si>
    <t>(1017,07-382,68)*2,1=1 332,219 [A]</t>
  </si>
  <si>
    <t>vybourané kanalizační přípojky - kamenina+beton - 13 m</t>
  </si>
  <si>
    <t>(1,5*0,55*13) *2,7=28,958 [A]</t>
  </si>
  <si>
    <t>12573A</t>
  </si>
  <si>
    <t>VYKOPÁVKY ZE ZEMNÍKŮ A SKLÁDEK TŘ. I - BEZ DOPRAVY</t>
  </si>
  <si>
    <t>výkop ornice potřebné k ohumusování svahů ret.nádrže na deponii ornice</t>
  </si>
  <si>
    <t>140,4*0,1=14,040 [A]</t>
  </si>
  <si>
    <t>12573B</t>
  </si>
  <si>
    <t>VYKOPÁVKY ZE ZEMNÍKŮ A SKLÁDEK TŘ. I - DOPRAVA</t>
  </si>
  <si>
    <t>ornice potřebná k ohumusování svahů ret.nádrže, dovoz z deponii ornice - 19 km</t>
  </si>
  <si>
    <t>14,04*19=266,760 [A]</t>
  </si>
  <si>
    <t>výkop svahované jámy nepravidelného tvaru pro retenční nádrž, šíře ve dně 1,20 m,  svahy 1:1,5, vč. výkopu pro konstrukce v nádrži, bez odvozu výkopku na skládku</t>
  </si>
  <si>
    <t>10,93+1,07+229,44+21,56+4,02+3,23+0,83+0,92+4,75+14,04=290,790 [A]</t>
  </si>
  <si>
    <t>rýha šíře 1,50 m DN 200, 1,70 m DN 300,  výkop pro stoku a přípojky (647,53 m3) , rýha šíře 1,50 m - odstranění stáv.kanalizačních přípojek (39  m3), rýha šíře 1,50 m - odpad z ret.nádrže (39,75 m3), výkopek pro zásyp uložen podél rýhy (382,68 m3)</t>
  </si>
  <si>
    <t>647,53+39+39,75=726,280 [A]</t>
  </si>
  <si>
    <t>290,79+343,60=634,390 [A]</t>
  </si>
  <si>
    <t>zásyp rýh pro kanalizaci (321,38 m3) a zásyp rýh po odstanění stáv.kanalizace (49,73 m3), zásyp rýhy-odtok z ret.nádrže 11,57m3</t>
  </si>
  <si>
    <t>321,38+49,73+11,57=382,680 [A]</t>
  </si>
  <si>
    <t>obsyp obetonovaného kamen.potrubí štěrkopískem 0-32 mm</t>
  </si>
  <si>
    <t>43,4*0,71+126,60*0,85+9,3*0,71=145,027 [A]</t>
  </si>
  <si>
    <t>18130</t>
  </si>
  <si>
    <t>ÚPRAVA PLÁNĚ BEZ ZHUTNĚNÍ</t>
  </si>
  <si>
    <t>svahy ret.nádrže pod ornicí (140,4 m2), plocha pod kam.dlažbou v R.N.(30,66 m2), pod kam.rovnaninou v R.N. (20,6 m2)</t>
  </si>
  <si>
    <t>140,4+30,66+20,6=191,660 [A]</t>
  </si>
  <si>
    <t>18221</t>
  </si>
  <si>
    <t>ROZPROSTŘENÍ ORNICE VE SVAHU V TL DO 0,10M</t>
  </si>
  <si>
    <t>rozprostření ornice v tl. 10 cm na svazích  z ret.nádrže</t>
  </si>
  <si>
    <t>140,4=140,400 [A]</t>
  </si>
  <si>
    <t>na rozprostřené ornici v tl. 10 cm na svazích  z ret.nádrže</t>
  </si>
  <si>
    <t>3x pokosení se shrabáním, naložení shrabků na doprav.prostředek, s odvozem a se složením</t>
  </si>
  <si>
    <t>140,4*3=421,200 [A]</t>
  </si>
  <si>
    <t>183511</t>
  </si>
  <si>
    <t>CHEMICKÉ ODPLEVELENÍ CELOPLOŠNÉ</t>
  </si>
  <si>
    <t>na rozprostřené ornici</t>
  </si>
  <si>
    <t>21197</t>
  </si>
  <si>
    <t>OPLÁŠTĚNÍ ODVODŇOVACÍCH ŽEBER Z GEOTEXTILIE</t>
  </si>
  <si>
    <t>opláštění vsakovací jámy na dně ret.nádrže drenážní geotextilií 600 g/m2</t>
  </si>
  <si>
    <t>10,58+9,11*2+1*1,2*2=31,200 [A]</t>
  </si>
  <si>
    <t>pracovní drenáž DN 100, vč.štěrkového podsypu a obsypu, bez zemních prací-zemní práce jsou součástí výkopu rýh, rozsah drenáží bude možno upřesnit dle skutečného výskytu podzemní vody po provedení výkopů), jedná se o provizorní trativod provedený z důvodu provádění kanalizace</t>
  </si>
  <si>
    <t>43,4+126,60=170,000 [A]</t>
  </si>
  <si>
    <t>434212</t>
  </si>
  <si>
    <t>SCHODIŠŤOVÉ STUPNĚ, Z LOMOVÉHO KAMENE NA MC</t>
  </si>
  <si>
    <t>kamenné schody 300/200 mm pro vstup do ret.nádrže - 4,61 m2, kámen.tl. 200 mm do betonu tl. 100 mm, bet. C12/15, s vyspárováním MC 25 XF4</t>
  </si>
  <si>
    <t>4,61*0,3=1,383 [A]</t>
  </si>
  <si>
    <t>podkladní betonová deska tl.10 cm pod kam. potrubí (29,43 m3),  podkladní pražce 120x100x400 mm (0,87 m3) pod potrubí,  podkl.bet.deska pod vtok. a výtok.objekt v ret.nádrži,  tl.10 cm (0,256 m3) beton C20/25</t>
  </si>
  <si>
    <t>28,03+1,4+0,82+0,05+0,8*1,4*0,1+1,2*1,2*0,1=30,556 [A]</t>
  </si>
  <si>
    <t>štěrková vsakovací vrstva (kačírek) pod retenční nádrží tl. 1 m</t>
  </si>
  <si>
    <t>10,58*1-4*1,2*0,3=9,140 [A]</t>
  </si>
  <si>
    <t>46321</t>
  </si>
  <si>
    <t>ROVNANINA Z LOMOVÉHO KAMENE</t>
  </si>
  <si>
    <t>kam.rovnanina tl. 300 mm na vtoku do ret.nádrže</t>
  </si>
  <si>
    <t>4*1,2*0,3+(17,98-4,8)*1,2*0,3=6,185 [A]</t>
  </si>
  <si>
    <t>odláždění bezpečnostního přepadu - kamenná dlažba tl.200 mm do bet.lože tl.100 mm bet. C12/15, s vyspárováním MC 25 XF4   
plocha 30,66 m2</t>
  </si>
  <si>
    <t>30,66*0,30=9,198 [A]</t>
  </si>
  <si>
    <t>betonové prahy 300 x 600 mm ukončující dlažbu bezp.přepadu (4,53 m3),  srovnatelně vtokový objekt 600 x 1900 mm (1,37 m3), beton C 20/25 XF4</t>
  </si>
  <si>
    <t>4,53+1,37=5,900 [A]</t>
  </si>
  <si>
    <t>83434</t>
  </si>
  <si>
    <t>POTRUBÍ Z TRUB KAMENINOVÝCH DN DO 200MM</t>
  </si>
  <si>
    <t>přípojky z kameninových trub DN 200 - 43,4 m, odpad z ret.nádrže kam.trouby DN 200 - 9,3 m</t>
  </si>
  <si>
    <t>43,4+9,3=52,700 [B]</t>
  </si>
  <si>
    <t>83445</t>
  </si>
  <si>
    <t>POTRUBÍ Z TRUB KAMENINOVÝCH DN DO 300MM</t>
  </si>
  <si>
    <t>stoka z kameninových trub DN 300 - 126,60  m</t>
  </si>
  <si>
    <t>126,60=126,600 [A]</t>
  </si>
  <si>
    <t>celoprefabrikovaná vodotěs. betonová šachta na potrubí DN 300 s jednolitým šachtovým dnem, kyneta betonová,    
DN šachty 1000, s integrovaným spojem osazeným do šach.dna, pryžové elastomerové těsnění mezi šach.díly,  tl.stěn 120mm,vč.poklopu profilu 600 mm s větracími otvory a tl.vložkou, třídy D400, litinový rám a poklop zabezpečený proti vyskočení, obrtlík a zámek, logo Prahy,kapsová stupadla litinová, vidlicová ocelová s povlakem PE, beton C 30/37 XF4</t>
  </si>
  <si>
    <t>hnědá barva - pozor kanalizace</t>
  </si>
  <si>
    <t>43,4+126,6+9,3=179,300 [A]</t>
  </si>
  <si>
    <t>zaslepení odbočky u stáv.stoky v místě napojení stáv.rušených přípojek na stoku - 3ks</t>
  </si>
  <si>
    <t>89952A</t>
  </si>
  <si>
    <t>OBETONOVÁNÍ POTRUBÍ Z PROSTÉHO BETONU DO C20/25</t>
  </si>
  <si>
    <t>obetonování kam.potrubí stoky, přípojek a odpadu z ret.nádže, beton C20/25</t>
  </si>
  <si>
    <t>43,4*0,51+126,6*0,67+9,3*0,51=111,699 [A]</t>
  </si>
  <si>
    <t>899642</t>
  </si>
  <si>
    <t>ZKOUŠKA VODOTĚSNOSTI POTRUBÍ DN DO 200MM</t>
  </si>
  <si>
    <t>kam.potrubí DN 200 - přípojky a odpad z ret.nádrže</t>
  </si>
  <si>
    <t>43,4+9,3=52,700 [A]</t>
  </si>
  <si>
    <t>899652</t>
  </si>
  <si>
    <t>ZKOUŠKA VODOTĚSNOSTI POTRUBÍ DN DO 300MM</t>
  </si>
  <si>
    <t>kam.potrubí DN 300</t>
  </si>
  <si>
    <t>89980</t>
  </si>
  <si>
    <t>TELEVIZNÍ PROHLÍDKA POTRUBÍ</t>
  </si>
  <si>
    <t>stoka  DN 300 a přípojky a odpad z ret.nádržeDN 200 - kamenina</t>
  </si>
  <si>
    <t>43,4+9,3+126,60=179,300 [A]</t>
  </si>
  <si>
    <t>93641</t>
  </si>
  <si>
    <t>LAPAČ SPLAVENIN</t>
  </si>
  <si>
    <t>odtokový objekt v ret.nádrži, tl.stěn 200 mm, tl.dna 400 mm, z žel.bet. C 30/37-XF4, výztuž KARI sítí 100x100x6 mm,vč.mříže a rámu z L profilů a pásoviny případně z kompozitů</t>
  </si>
  <si>
    <t>969258</t>
  </si>
  <si>
    <t>VYBOURÁNÍ POTRUBÍ DN DO 600MM KANALIZAČ</t>
  </si>
  <si>
    <t>vybourání stáv.kanalizačních přípojek - předpoklad kamenina DN 200 -obetonovaná, bez odvozu na skládku</t>
  </si>
  <si>
    <t>13=13,000 [A]</t>
  </si>
  <si>
    <t xml:space="preserve">  SO 61-36-32</t>
  </si>
  <si>
    <t>Praha Velká Chuchle, přípojky odvodnění silničního nadjezdu</t>
  </si>
  <si>
    <t>SO 61-36-32</t>
  </si>
  <si>
    <t>zjištění stáv.stavu napojovací šachty</t>
  </si>
  <si>
    <t>62,59=62,590 [A]</t>
  </si>
  <si>
    <t>rýha šíře 1,50 m DN 200, 1,70 m DN 300, výkop stoku a přípojky, výkopek pro zásyp uložen podél rýhy</t>
  </si>
  <si>
    <t>55,81+55,04+21,61=132,460 [A]</t>
  </si>
  <si>
    <t>zásyp rýh</t>
  </si>
  <si>
    <t>132,46-62,59=69,870 [A]</t>
  </si>
  <si>
    <t>obsyp obetonovaného potrubí štěrkopískem 0-32 mm</t>
  </si>
  <si>
    <t>24,16=24,160 [A]</t>
  </si>
  <si>
    <t>12,8+18,7=31,500 [A]</t>
  </si>
  <si>
    <t>podkladní betonová deska tl.10 cm pod kam.potrubí (4,98 m3),  podkladní pražce 120x100x400 mm (0,15 m3) pod kam.potrubí, beton C20/25</t>
  </si>
  <si>
    <t>4,98+0,15=5,130 [A]</t>
  </si>
  <si>
    <t>přípojky z kameninových trub DN 200</t>
  </si>
  <si>
    <t>8,4+6,1+4,2=18,700 [A]</t>
  </si>
  <si>
    <t>stoka z kameninových trub DN 300</t>
  </si>
  <si>
    <t>12,8=12,800 [A]</t>
  </si>
  <si>
    <t>89413</t>
  </si>
  <si>
    <t>ŠACHTY KANALIZAČNÍ Z BETON DÍLCŮ NA POTRUBÍ DN DO 200MM</t>
  </si>
  <si>
    <t>ŠD03, ŠD04 - celoprefabrikovaná vodotěs. betonová šachta na potrubí DN 200 s jednolitým šachtovým dnem, kyneta betonová,    
DN šachty 1000, s integrovaným spojem osazeným do šach.dna, pryžové elastomerové těsnění mezi šach.díly,  tl.stěn 120mm,vč.poklopu profilu 600mm s větracími otvory a tl.vložkou, třídy D400, litinový rám a poklop zabezpečený proti vyskočení, obrtlík a zámek, logo Prahy,kapsová stupadla litinová, vidlicová ocelová s povlakem PE, beton C 30/37 XF4</t>
  </si>
  <si>
    <t>ŠD02 - celoprefabrikovaná vodotěs. betonová šachta na potrubí DN 300 s jednolitým šachtovým dnem, kyneta betonová,    
DN šachty 1000, s integrovaným spojem osazeným do šach.dna, pryžové elastomerové těsnění mezi šach.díly,  tl.stěn 120mm,vč.poklopu profilu 600mm s větracími otvory a tl.vložkou, třídy D400, litinový rám a poklop zabezpečený proti vyskočení, obrtlík a zámek, logo Prahy,kapsová stupadla litinová, vidlicová ocelová s povlakem PE, beton C 30/37 XF4</t>
  </si>
  <si>
    <t>ŠD01 - výšková úprava kanalizačního šachtového poklopu, dle technického stavu případně osadit nový poklop tř.D400 dle požadavku správce kanalizace</t>
  </si>
  <si>
    <t>obetonování kam.potrubí stoky a přípojek, beton C20/25</t>
  </si>
  <si>
    <t>18,11=18,110 [A]</t>
  </si>
  <si>
    <t>kam.potrubí DN 200 - přípojky</t>
  </si>
  <si>
    <t>18,7=18,700 [A]</t>
  </si>
  <si>
    <t>stoka  DN 300 a přípojky DN 200 - kamenina</t>
  </si>
  <si>
    <t xml:space="preserve">  SO 61-36-33</t>
  </si>
  <si>
    <t>Praha Velká Chuchle, ulice Starochuchelská, přípojky odvodnění</t>
  </si>
  <si>
    <t>SO 61-36-33</t>
  </si>
  <si>
    <t>zjištění stáv.stavu kanalizace DN 800</t>
  </si>
  <si>
    <t>přebytek výkopku - vytlačená kubatura - 106,97 m3   
podkladní vrstvy komunikace a chodníku z kameniva - 148,4 m3</t>
  </si>
  <si>
    <t>(716,5-609,53)*2,1+148,4*2,1=536,277 [A]</t>
  </si>
  <si>
    <t>37,1*2,6=96,460 [A]   dle pol.11313</t>
  </si>
  <si>
    <t>vybourání stáv.kanaliazace beton DN 600  95 m v Starochuchelské ul.,</t>
  </si>
  <si>
    <t>((3,14*0,8*0,8/4-3,14*0,6*0,6/4)*95)*2,7=56,379 [A]</t>
  </si>
  <si>
    <t>vybourání šachtovpustí (10 ks) v Stachuchelské ul.</t>
  </si>
  <si>
    <t>(1,5*0,9*1,5-1,2*0,6*1,2)*10*2,7=31,347 [B]</t>
  </si>
  <si>
    <t>(181,0+190)*0,1=37,100 [A]</t>
  </si>
  <si>
    <t>odstranění stáv.vozovky a chodníku,  bez dopravy</t>
  </si>
  <si>
    <t>(181,0+190)*0,4=148,400 [A]</t>
  </si>
  <si>
    <t>rýha šíře 1,50 m DN 200, 1,70 m DN 300, výkop pro stoku a přípojky (336,50 m3) , rýha šíře 2 m - odstranění stáv.kanalizace DN 600 (380 m3), výkopek pro zásyp uložen podél rýhy</t>
  </si>
  <si>
    <t>336,5+380=716,500 [A]</t>
  </si>
  <si>
    <t>106,97=106,970 [A]</t>
  </si>
  <si>
    <t>zásyp rýh pro kanalizaci (161,53 m3) a zásyp rýh po odstanění stáv.kanalizace (448 m3)</t>
  </si>
  <si>
    <t>336,5-174,97+380+68=609,530 [A]</t>
  </si>
  <si>
    <t>77,93=77,930 [A]</t>
  </si>
  <si>
    <t>102,1+6,40=108,500 [A]</t>
  </si>
  <si>
    <t>podkladní betonová deska tl.10 cm pod kam.potrubí (16,40 m3),  podkladní pražce 120x100x400 mm (0,52 m3) pod kam.potrubí, beton C20/25</t>
  </si>
  <si>
    <t>16,40+0,52=16,920 [A]</t>
  </si>
  <si>
    <t>přípojky z kameninových trub DN 200 - 102,1 m</t>
  </si>
  <si>
    <t>53,6+18+30,5=102,100 [A]</t>
  </si>
  <si>
    <t>stoka z kameninových trub DN 300 - 6,4 m</t>
  </si>
  <si>
    <t>6,4=6,400 [A]</t>
  </si>
  <si>
    <t>ŠD01- celoprefabrikovaná vodotěs. betonová šachta na potrubí DN 300 s jednolitým šachtovým dnem, kyneta betonová,    
DN šachty 1000, s integrovaným spojem osazeným do šach.dna, pryžové elastomerové těsnění mezi šach.díly,  tl.stěn 120mm,vč.poklopu profilu 600 mm s větracími otvory a tl.vložkou, třídy D400, litinový rám a poklop zabezpečený proti vyskočení, obrtlík a zámek, logo Prahy,kapsová stupadla litinová, vidlicová ocelová s povlakem PE, beton C 30/37 XF4</t>
  </si>
  <si>
    <t>102,1+6,4=108,500 [A]</t>
  </si>
  <si>
    <t>v místě napojení přípojek na kanalizaci v Radlické ul.-1.etapa</t>
  </si>
  <si>
    <t>89948</t>
  </si>
  <si>
    <t>VÝŘEZ, VÝSEK, ÚTES NA POTRUBÍ DN DO 800MM</t>
  </si>
  <si>
    <t>vývrt v místě napojení přípojek na stáv.kanalizaci DN 800 v Starochuchelské ulici (7ks), vývrt do opěrné zdi Vrutice - 1ks</t>
  </si>
  <si>
    <t>7+1=8,000 [A]</t>
  </si>
  <si>
    <t>56,36=56,360 [A]</t>
  </si>
  <si>
    <t>102,1=102,100 [A]</t>
  </si>
  <si>
    <t>6,4+102,1=108,500 [A]</t>
  </si>
  <si>
    <t>řezání asf.krytu v místě překopu místních komunikací - stoka a přípojky, rušená kanalizace</t>
  </si>
  <si>
    <t>90,5*2+12*2*2+95*2+2*2*2=427,000 [A]</t>
  </si>
  <si>
    <t>(1,5*0,9*1,5-1,2*0,6*1,2)*10=11,610 [B]</t>
  </si>
  <si>
    <t>vybourání stáv.kanaliazace beton DN 600 v Starochuchelské ul.,</t>
  </si>
  <si>
    <t xml:space="preserve">  SO 61-36-41</t>
  </si>
  <si>
    <t>Praha Velká Chuchle, úprava šachet stávající kanalizace</t>
  </si>
  <si>
    <t>SO 61-36-41</t>
  </si>
  <si>
    <t>výšková rektifikace stávajících poklopů kanalizačních šachet, Předpokládá se využití stávajících poklopů. V případě jejich špatného technického stavu nebo na základě požadavku správce kanalizace (PVK) budou nahrazeny novými.</t>
  </si>
  <si>
    <t xml:space="preserve">  SO 61-36-42</t>
  </si>
  <si>
    <t>Praha Velká Chuchle, úprava výtlaku kanalizace 90PE</t>
  </si>
  <si>
    <t>SO 61-36-42</t>
  </si>
  <si>
    <t>přebytek výkopku - vytlačená kubatura - 22 m3   
podkladní vrstvy komunikace a chodníku z kameniva - 101,60 m3</t>
  </si>
  <si>
    <t>22*2,1+101,6*2,1=259,560 [A]</t>
  </si>
  <si>
    <t>suť z vybouraných stáv.šachet na výtlaku (4ks)</t>
  </si>
  <si>
    <t>(3,14*(1,2*1,2-1*1)/4*2*4) *2,7=7,461 [A]</t>
  </si>
  <si>
    <t>srovnatelně - odstranění PE potrubí d.90,  případně předání provozovateli</t>
  </si>
  <si>
    <t>63*0,00214=0,135 [A]</t>
  </si>
  <si>
    <t>254*0,1=25,400 [A]</t>
  </si>
  <si>
    <t>254*0,4=101,600 [A]</t>
  </si>
  <si>
    <t>rýha šíře 1,10 m, výkop pro přeložku mimo protlak a startovací jámu (113,30 m3), rýha šíře 1,10 m pro rušené potrubí (132,88 m3), výkopek pro zásyp uložen podél rýhy</t>
  </si>
  <si>
    <t>113,30+132,88=246,180 [A]</t>
  </si>
  <si>
    <t>22,00=22,000 [A]</t>
  </si>
  <si>
    <t>zásyp rýh- přeložka 91,30 m3, rušené potrubí 132,88 m3</t>
  </si>
  <si>
    <t>91,30+132,88=224,180 [A]</t>
  </si>
  <si>
    <t>obsyp potrubí štěrkopískem 0-8mm</t>
  </si>
  <si>
    <t>16,90=16,900 [A]</t>
  </si>
  <si>
    <t>R14113</t>
  </si>
  <si>
    <t>PROTLAČOVÁNÍ LITINOVÉHO POTRUBÍ DN DO 200MM</t>
  </si>
  <si>
    <t>protlak DN 200 z litinových trub z tvárné litiny s obalem z cem.malty OCM s hrdlovými spoji typu BLS,  startovací jáma10x6 m, koncová jáma 2x6m,  pažení Larsenkami,  převázky, opěrný blok a vystrojení jam je řešeno a rozpočtováno v SO 61-36-14 - jámy jsou společné pro SO 61-36-14, 61-36-15, 61-36-42</t>
  </si>
  <si>
    <t>24=24,000 [A]</t>
  </si>
  <si>
    <t>pracovní drenáž DN 100, vč.štěrkového podsypu a obsypu, bez zemních prací-zemní práce jsou součástí výkopu rýh, rozsah drenáží bude možno upřesnit dle skutečného výskytu podzemní vody po provedení výkopů), jedná se o provizorní trativod provedený z důvodu provádění výtlaku kanalizace</t>
  </si>
  <si>
    <t>40=40,000 [A]</t>
  </si>
  <si>
    <t>opěrné bloky a základové bloky u tvarovek a armatur - 12ks, beton C 12/15</t>
  </si>
  <si>
    <t>12*0,3=3,600 [A]</t>
  </si>
  <si>
    <t>pískový podsyp (0-8 mm) potrubí mimo chráničku</t>
  </si>
  <si>
    <t>4,84=4,840 [A]</t>
  </si>
  <si>
    <t>PE 100 RC SDR 11 d.90 - přeložka 64 m</t>
  </si>
  <si>
    <t>64=64,000 [A]</t>
  </si>
  <si>
    <t>87826</t>
  </si>
  <si>
    <t>NASUNUTÍ PLAST TRUB DN DO 80MM DO CHRÁNIČKY</t>
  </si>
  <si>
    <t>nasunutí PE trub d.90  do chráničky-protlaku DN 200, vč,kluzných objímek,vč.uzavíracích manžet 200/90</t>
  </si>
  <si>
    <t>šoupě DN 80 s R.K. v šachtách - 2ks, bajonetový uzávěr typ B s přírubou DN 80 - 1ks</t>
  </si>
  <si>
    <t>zavzdušňovací a odvzduš.ventil DN 80 ve vzduš.šachtě</t>
  </si>
  <si>
    <t>kalníková šachta - 1ks, vzdušníková šachta - 1ks, kontrolní šachta 1 ks - celoprefabrikovaná vodotěs. betonová šachta, dno upraveno jako čerpací jímka, DN šachty 1000, vč.prostupu pro potrubí stěnou skruže, pryžové elastomerové těsnění mezi šach.díly,  tl.stěn 120mm,vč.poklopu profilu 600mm  (vzduš.šachta DN 800) s větracími otvory a tl.vložkou, třídy D400, litinový rám a poklop zabezpečený proti vyskočení, obrtlík a zámek, logo Prahy, kapsová stupadla litinová, vidlicová ocelová s povlakem PE, beton C 30/37 XF4</t>
  </si>
  <si>
    <t>1+1+1=3,000 [A]</t>
  </si>
  <si>
    <t>64*1,05=67,200 [A]</t>
  </si>
  <si>
    <t>přeložka PE d,90</t>
  </si>
  <si>
    <t>64*2+63*2=254,000 [A]</t>
  </si>
  <si>
    <t>96688</t>
  </si>
  <si>
    <t>VYBOURÁNÍ KANALIZAČ ŠACHET KOMPLETNÍCH</t>
  </si>
  <si>
    <t>vybourání stávajících šachet na kanal.výtlaku - 4 ks, vybouraný materiál bude uložen na skládku</t>
  </si>
  <si>
    <t>stáv.PE d.90 (63 m), vč.tvarovek a armatur, vč.odvozu na skládku nebo předání provozovateli vodovodu</t>
  </si>
  <si>
    <t>63=63,000 [A]</t>
  </si>
  <si>
    <t xml:space="preserve">  SO 61-36-71</t>
  </si>
  <si>
    <t>Praha Velká Chuchle, ulice Nad Drahou, úprava STL plynovodu</t>
  </si>
  <si>
    <t>SO 61-36-71</t>
  </si>
  <si>
    <t>3*2,5*2,4+3*2,5*1,75+3,5*2,5*2,0+3*2,5*1,95+3*2,5*1,6+2*4*1,65</t>
  </si>
  <si>
    <t>1,15*0,8*12,5+0,92*13,5:2+1,1*0,7*28,1+1,15*0,7*31,4+0,4*54,8</t>
  </si>
  <si>
    <t>132736</t>
  </si>
  <si>
    <t>HLOUBENÍ RÝH ŠÍŘ DO 2M PAŽ I NEPAŽ TŘ. I, ODVOZ DO 12KM</t>
  </si>
  <si>
    <t>viz pol.6</t>
  </si>
  <si>
    <t>0,8*0,46*18,0+0,7*0,36*61,1+0,7*0,36*3,5</t>
  </si>
  <si>
    <t>viz pol. 3+4-6</t>
  </si>
  <si>
    <t>87314</t>
  </si>
  <si>
    <t>POTRUBÍ Z TRUB PLASTOVÝCH TLAKOVÝCH SVAŘOVANÝCH DN DO 40MM</t>
  </si>
  <si>
    <t>viz technická zpráva - příloha č.1</t>
  </si>
  <si>
    <t>891234</t>
  </si>
  <si>
    <t>VENTILY DN DO 200MM</t>
  </si>
  <si>
    <t>899311</t>
  </si>
  <si>
    <t>DOPLŇKY NA PLYN POTRUBÍ DN DO 80MM - PROPOJE</t>
  </si>
  <si>
    <t>899321</t>
  </si>
  <si>
    <t>DOPLŇKY NA PLYN POTRUBÍ DN DO 100MM - PROPOJE</t>
  </si>
  <si>
    <t>899331</t>
  </si>
  <si>
    <t>DOPLŇKY NA PLYN POTRUBÍ DN DO 150MM - PROPOJE</t>
  </si>
  <si>
    <t>Ostatní práce</t>
  </si>
  <si>
    <t>96931</t>
  </si>
  <si>
    <t>VYBOURÁNÍ POTRUBÍ DN DO 50MM PLYNOVÝCH</t>
  </si>
  <si>
    <t>96932</t>
  </si>
  <si>
    <t>VYBOURÁNÍ POTRUBÍ DN DO 100MM PLYNOVÝCH</t>
  </si>
  <si>
    <t>969333</t>
  </si>
  <si>
    <t>VYBOURÁNÍ POTRUBÍ DN DO 150MM PLYNOVÝCH</t>
  </si>
  <si>
    <t>96941</t>
  </si>
  <si>
    <t>PROPLACH PLYN POTRUBÍ DN DO 50MM VZDUCHEM NEBO INERT PLYNEM</t>
  </si>
  <si>
    <t>96942</t>
  </si>
  <si>
    <t>PROPLACH PLYN POTRUBÍ DN DO 100MM VZDUCHEM NEBO INERT PLYNEM</t>
  </si>
  <si>
    <t>969433</t>
  </si>
  <si>
    <t>PROPLACH PLYN POTRUBÍ DN DO 150MM VZDUCHEM NEBO INERT PLYNEM</t>
  </si>
  <si>
    <t>Likvidace odpadů vč. dopravy</t>
  </si>
  <si>
    <t>Evidenční položka. Neoceňovat v SO 61-36-71, položka se oceňuje pouze v objektu SO 90-90</t>
  </si>
  <si>
    <t>(0,8*0,46*18,0+0,7*0,36*61,1+0,7*0,36*3,5)*1,8</t>
  </si>
  <si>
    <t>(6,67*15,43+1,42*21+1,04*56,8+0,42*6,9+0,27*4):1000</t>
  </si>
  <si>
    <t xml:space="preserve">  SO 61-36-72</t>
  </si>
  <si>
    <t>Praha Velká Chuchle, podchod, úprava STL plynovodů PE 50</t>
  </si>
  <si>
    <t>SO 61-36-72</t>
  </si>
  <si>
    <t>3*2,5*1,55+3*2,5*1,67+3*2,5*1,70+3*2,5*1,65+2*2*2*1,6+3*2,5*1,7+3*2,5*1,7</t>
  </si>
  <si>
    <t>4,75*1*10+1,05*0,7*6+1,0*0,7*36,8+1,0*0,7*19,4</t>
  </si>
  <si>
    <t>(17,7+32,1+16,5+6,8)*0,35*0,8</t>
  </si>
  <si>
    <t>viz pol. 6</t>
  </si>
  <si>
    <t>86627</t>
  </si>
  <si>
    <t>CHRÁNIČKY Z TRUB OCELOVÝCH DN DO 100MM</t>
  </si>
  <si>
    <t>87627</t>
  </si>
  <si>
    <t>CHRÁNIČKY Z TRUB PLASTOVÝCH DN DO 100MM</t>
  </si>
  <si>
    <t>87815</t>
  </si>
  <si>
    <t>NASUNUTÍ PLAST TRUB DN DO 50MM DO CHRÁNIČKY</t>
  </si>
  <si>
    <t>899302</t>
  </si>
  <si>
    <t>DOPLŇKY NA PLYN POTRUBÍ - ČICHAČKY</t>
  </si>
  <si>
    <t>(17,7+32,1+16,5+6,8)*0,35*0,8*1,8</t>
  </si>
  <si>
    <t>(0,65*67,15+0,42*18+0,27*13):1000</t>
  </si>
  <si>
    <t>D.2.1.8</t>
  </si>
  <si>
    <t>Pozemní komunikace</t>
  </si>
  <si>
    <t xml:space="preserve">  SO 61-38-01</t>
  </si>
  <si>
    <t>Praha Velká Chuchle, silniční nadjezd, komunikace a chodníky</t>
  </si>
  <si>
    <t>SO 61-38-01</t>
  </si>
  <si>
    <t>02720</t>
  </si>
  <si>
    <t>R</t>
  </si>
  <si>
    <t>POMOC PRÁCE ZŘÍZ NEBO ZAJIŠŤ REGULACI A OCHRANU DOPRAVY</t>
  </si>
  <si>
    <t>Položka zahnuje kompletní dopravně inženýrská opatření uzavírky komunikací  dle schváleného plánu ZOV včetně projednání a vyjádření DI PČR, který si zpracuje a zajistí zhotovitel stavby. Součástí položky je osazení, přesuny a odvoz provizorního dopravního značení, semafory, dopravní zařízení (např citybloky, provizorní betonová a ocelová svodidla, ochranná zábradlí, světelné výstražné zařízení atd.) oplocení a všechny související práce po dobu trvání stavby. Součástí položky je také údržba a péče o dopravně inženýrská opatření v průběhu celé uzavírky.</t>
  </si>
  <si>
    <t>11332A</t>
  </si>
  <si>
    <t>ODSTRANĚNÍ PODKLADŮ ZPEVNĚNÝCH PLOCH Z KAMENIVA NESTMELENÉHO - BEZ DOPRAVY</t>
  </si>
  <si>
    <t>pod vozovkou pol. 113726    
ul. Starochuchelská   
(750+   
Ul. Nad Drahou   
600+   
křižovatka Mezichuchelská   
300)*0,3=495,000 [A]</t>
  </si>
  <si>
    <t>11343A</t>
  </si>
  <si>
    <t>ODSTRAN KRYTU ZPEVNĚNÝCH PLOCH S ASFALT POJIVEM VČET PODKLADU - BEZ DOPRAVY</t>
  </si>
  <si>
    <t>zpevněné plochy</t>
  </si>
  <si>
    <t>Nad Drahou   
(115+   
Starochuchelská   
154)*0,2=53,800 [A]</t>
  </si>
  <si>
    <t>11348A</t>
  </si>
  <si>
    <t>ODSTRANĚNÍ KRYTU ZPEVNĚNÝCH PLOCH Z DLAŽDIC VČETNĚ PODKLADU - BEZ DOPRAVY</t>
  </si>
  <si>
    <t>chodníky,</t>
  </si>
  <si>
    <t>krizovatka Mezichuchelská   
(52+   
Nad Drahou   
20+   
Starochuchelská   
20+145+95)*0,25=83,000 [A]</t>
  </si>
  <si>
    <t>11351A</t>
  </si>
  <si>
    <t>ODSTRANĚNÍ ZÁHONOVÝCH OBRUBNÍKŮ - BEZ DOPRAVY</t>
  </si>
  <si>
    <t>28+32+13=73,000 [A]</t>
  </si>
  <si>
    <t>11352A</t>
  </si>
  <si>
    <t>ODSTRANĚNÍ CHODNÍKOVÝCH A SILNIČNÍCH OBRUBNÍKŮ BETONOVÝCH - BEZ DOPRAVY</t>
  </si>
  <si>
    <t>krizovatka mezichuchel   
60+   
Starochuchelská   
90+70+14=234,000 [A]   
Celkem: A=234,000 [B]</t>
  </si>
  <si>
    <t>113544</t>
  </si>
  <si>
    <t>ODSTRANĚNÍ OBRUB Z KRAJNÍKŮ, ODVOZ DO 5KM</t>
  </si>
  <si>
    <t>včetně odvozu a uložení na skládku dle určení TSK</t>
  </si>
  <si>
    <t>118+30+100=248,000 [A]   
otočení ul. Mrázovka   
23+10=33,000 [B]   
Celkem: A+B=281,000 [C]</t>
  </si>
  <si>
    <t>11372A</t>
  </si>
  <si>
    <t>FRÉZOVÁNÍ ZPEVNĚNÝCH PLOCH ASFALTOVÝCH - BEZ DOPRAVY</t>
  </si>
  <si>
    <t>ul. Starochuchelská   
(750+   
Ul. Nad Drahou   
600+   
křižovatka Mezichuchelská   
300)*0,1=165,000 [A]</t>
  </si>
  <si>
    <t>12373A</t>
  </si>
  <si>
    <t>ODKOP PRO SPOD STAVBU SILNIC A ŽELEZNIC TŘ. I - BEZ DOPRAVY</t>
  </si>
  <si>
    <t>(590+320)*0,2=182,000 [A]   
35*22=770,000 [B]   
Celkem: A+B=952,000 [C]</t>
  </si>
  <si>
    <t>hloubení jam pro UV   
10*0,8*0,8*2=12,800 [A]   
hloubení jámy pro HV1   
1*2*2,5*1,5=7,500 [B]   
Celkem: A+B=20,300 [C]</t>
  </si>
  <si>
    <t>hloubení rýhy pro drenáž    
114*0,4*0,5=22,800 [A]</t>
  </si>
  <si>
    <t>nádjezd- křižovatka Mezichuchelská   
15*95=1 425,000 [A]</t>
  </si>
  <si>
    <t>kce A.1 vozovka    
(1970+330)=2 300,000 [A]   
Kce B chodník   
(706+53)=759,000 [B]   
kce C samostatný vjezd    
67=67,000 [C]   
kce D vjezd Vrutice   
156=156,000 [D]   
kce E žulová dlažba   
53=53,000 [E]   
kce F obslužná kom.   
(180+113+33)=326,000 [F]   
pod silničními obrubníky   
ul. Starochuchelská vlevo   
(76+130+4+1,5*2+4+1,5+   
ul. Starochuchelská vpravo   
77+12+24+4+1,5+2+   
křižovatka ul. Mezichuchelská vlevo   
48+4+1,5*2+   
křižovatka Mezichuchelská vpravo   
40+4+1,5*2+   
Na Mrázovce   
17+28+19+11+23+   
0,058 ostrůvek   
17,5+4+4+   
0,203 ostrůvek   
50+   
0,420 ostrůvek   
15,4+4+4)*0,5=318,950 [G]   
Celkem: A+B+C+D+E+F+G=3 979,950 [H]</t>
  </si>
  <si>
    <t>590=590,000 [A]</t>
  </si>
  <si>
    <t>780*0,3=234,000 [A]</t>
  </si>
  <si>
    <t>780=780,000 [A]</t>
  </si>
  <si>
    <t>780*4=3 120,000 [A]</t>
  </si>
  <si>
    <t>18351</t>
  </si>
  <si>
    <t>CHEMICKÉ ODPLEVELENÍ</t>
  </si>
  <si>
    <t>21263</t>
  </si>
  <si>
    <t>TRATIVODY KOMPLET Z TRUB Z PLAST HMOT DN DO 150MM</t>
  </si>
  <si>
    <t>PP DN 200 SN 8 perf. 220, zásyp kamenivem 8/32 dle VPR</t>
  </si>
  <si>
    <t>0,030-0,055 drenáž    
26+   
0,075-0,155 drenáž   
88=114,000 [A]</t>
  </si>
  <si>
    <t>zpevnění svahu kokosovou geotextilí proti erozi včetně kotvení</t>
  </si>
  <si>
    <t>svahy násypů   
780=780,000 [A]   
svahy zářezů   
350=350,000 [B]   
Celkem: A+B=1 130,000 [C]</t>
  </si>
  <si>
    <t>56210</t>
  </si>
  <si>
    <t>VOZOVKOVÉ VRSTVY Z MATERIÁLŮ STABIL CEMENTEM</t>
  </si>
  <si>
    <t>kladecí vrstva kce E</t>
  </si>
  <si>
    <t>(20+30)*0,25=12,500 [A]</t>
  </si>
  <si>
    <t>56320</t>
  </si>
  <si>
    <t>VOZOVKOVÉ VRSTVY Z VIBROVANÉHO ŠTĚRKU</t>
  </si>
  <si>
    <t>HDK 32/63</t>
  </si>
  <si>
    <t>kce A. vozovka    
(1970+330)*0,15=345,000 [A]   
kce E žulová dlažba   
53*0,15=7,950 [B]   
kce F   
(180+113+33+23+10)*0,15=53,850 [C]   
Celkem: A+B+C=406,800 [D]</t>
  </si>
  <si>
    <t>56330</t>
  </si>
  <si>
    <t>VOZOVKOVÉ VRSTVY ZE ŠTĚRKODRTI</t>
  </si>
  <si>
    <t>ŠDa 0-32</t>
  </si>
  <si>
    <t>kce A. vozovka    
(1970+330)*0,15=345,000 [A]   
Kce B chodník   
(706+53)*0,15=113,850 [B]   
kce C samostatný vjezd    
67*0,2=13,400 [C]   
kce D vjezd Vrutice   
156*0,25=39,000 [D]   
kce E žulová dlažba   
53*0,15=7,950 [E]   
kce F obslužná kom.   
(180+113+33+23+10)*0,15=53,850 [F]   
Celkem: A+B+C+D+E+F=573,050 [G]</t>
  </si>
  <si>
    <t>56930</t>
  </si>
  <si>
    <t>ZPEVNĚNÍ KRAJNIC ZE ŠTĚRKODRTI</t>
  </si>
  <si>
    <t>ŠDb 0/22</t>
  </si>
  <si>
    <t>(1,4*20*27)*0,1=75,600 [A]</t>
  </si>
  <si>
    <t>572133</t>
  </si>
  <si>
    <t>INFILTRAČNÍ POSTŘIK Z EMULZE DO 1,5KG/M2</t>
  </si>
  <si>
    <t>PI-C 0,8kg/m2</t>
  </si>
  <si>
    <t>kce A.   
1970+330=2 300,000 [A]   
kce F   
180+113+33+23+10=359,000 [B]   
Celkem: A+B=2 659,000 [C]</t>
  </si>
  <si>
    <t>572213</t>
  </si>
  <si>
    <t>SPOJOVACÍ POSTŘIK Z EMULZE DO 0,5KG/M2</t>
  </si>
  <si>
    <t>PS-C</t>
  </si>
  <si>
    <t>0,2kg/m2 mezi ACO a ACL     
kce A.   
(1970+330)*2=4 600,000 [A]   
výměna obrusné a ložní   
(24+240)*2=528,000 [B]   
0,35kg/m2 mezi ACO a ACP   
konstrukce F   
180+113+33+23+10=359,000 [C]   
Celkem: A+B+C=5 487,000 [D]</t>
  </si>
  <si>
    <t>574A34</t>
  </si>
  <si>
    <t>ASFALTOVÝ BETON PRO OBRUSNÉ VRSTVY ACO 11+, 11S TL. 40MM</t>
  </si>
  <si>
    <t>ACO 11+, 50/70 tl. 40mm</t>
  </si>
  <si>
    <t>konstrukce F   
180+113+33+23+10=359,000 [A]</t>
  </si>
  <si>
    <t>574B34</t>
  </si>
  <si>
    <t>ASFALTOVÝ BETON PRO OBRUSNÉ VRSTVY MODIFIK ACO 11+, 11S TL. 40MM</t>
  </si>
  <si>
    <t>kce A.   
1970+330=2 300,000 [A]   
výměna obrusné a ložní   
24+240=264,000 [B]   
Celkem: A+B=2 564,000 [C]</t>
  </si>
  <si>
    <t>574D56</t>
  </si>
  <si>
    <t>ASFALTOVÝ BETON PRO LOŽNÍ VRSTVY MODIFIK ACL 16+, 16S TL. 60MM</t>
  </si>
  <si>
    <t>ACL 16 S, PMB 25/55-60</t>
  </si>
  <si>
    <t>574E46</t>
  </si>
  <si>
    <t>ASFALTOVÝ BETON PRO PODKLADNÍ VRSTVY ACP 16+, 16S TL. 50MM</t>
  </si>
  <si>
    <t>ACP 16+, 50/70 tl. 50mm</t>
  </si>
  <si>
    <t>kce A.   
1970+330=2 300,000 [A]</t>
  </si>
  <si>
    <t>574E66</t>
  </si>
  <si>
    <t>ASFALTOVÝ BETON PRO PODKLADNÍ VRSTVY ACP 16+, 16S TL. 70MM</t>
  </si>
  <si>
    <t>ACP 16+ 50/70</t>
  </si>
  <si>
    <t>kce F   
180+113+33+23+10=359,000 [A]</t>
  </si>
  <si>
    <t>R57677</t>
  </si>
  <si>
    <t>POSYP KAMENIVEM TĚŽENÝM 35KG/M2</t>
  </si>
  <si>
    <t>těžený (praný) štěrk - kačírek</t>
  </si>
  <si>
    <t>kce D vegetační tvárnice revizního vjezdu k Vrutici   
156*4=624,000 [A]</t>
  </si>
  <si>
    <t>- dodání kameniva předepsané kvality a zrnitosti    
- posyp předepsaným množstvím</t>
  </si>
  <si>
    <t>5774AE</t>
  </si>
  <si>
    <t>VRSTVY PRO OBNOVU A OPRAVY Z ASF BETONU ACO 11+, 11S</t>
  </si>
  <si>
    <t>Provizorní položka nákladů spojených s opravou objízdných komunikací  viz podrobný popis v části 5 B.8 zásady organizace výstavby. Položka zahrnuje  projednání a osazení provizorního DZ, frézování tl. 40mm včetně odvozu uložení a poplatku za skládku, spojovací postřik pod ACO,  pokládku ACO 11+ tl. 40mm   těsnění spar, vyrovnání povrchových znaků, VDZ,</t>
  </si>
  <si>
    <t>Výměnu obrusné vrstvy  VOV1 10%   
ACO 11 S, PMB 25/55-60 tl. 40mm    
Jednosměrný provoz ul. Na Mrázovce (jednosměrně veškerá frekvence mimo MHD a IZS, v úseku nová křižovatka u nadjezdu - Starochuchelská)   
500*3,5*0,1=175,000 [C]</t>
  </si>
  <si>
    <t>57790A</t>
  </si>
  <si>
    <t>VÝSPRAVA VÝTLUKŮ SMĚSÍ ACO (KUBATURA)</t>
  </si>
  <si>
    <t>vysprávka výtluků  ul. Na Mrázovce</t>
  </si>
  <si>
    <t>50*0,05=2,500 [A]</t>
  </si>
  <si>
    <t>58212</t>
  </si>
  <si>
    <t>DLÁŽDĚNÉ KRYTY Z VELKÝCH KOSTEK DO LOŽE Z MC</t>
  </si>
  <si>
    <t>žulová dlažba velká 140/160 (včetně spárování MC) tl. 140mm</t>
  </si>
  <si>
    <t>konstrukce E - žulová dlažba   
20+33=53,000 [A]</t>
  </si>
  <si>
    <t>bet. zámková dlažba vzor kost,  včetně lože a spárování drtí</t>
  </si>
  <si>
    <t>chodník kce B   
17+36+49+4+71+60+17+112+25+20+18+35+15+4+66+75+12+60+10=706,000 [A]</t>
  </si>
  <si>
    <t>582612</t>
  </si>
  <si>
    <t>KRYTY Z BETON DLAŽDIC SE ZÁMKEM ŠEDÝCH TL 80MM DO LOŽE Z KAM</t>
  </si>
  <si>
    <t>dlažba vjezdu kce C   
11+4+9+6+16+9+8+4=67,000 [A]</t>
  </si>
  <si>
    <t>58261A</t>
  </si>
  <si>
    <t>KRYTY Z BETON DLAŽDIC SE ZÁMKEM BAREV RELIÉF TL 60MM DO LOŽE Z KAM</t>
  </si>
  <si>
    <t>varovné asignální pásy červené barvy,  včetně lože a spárování drtí</t>
  </si>
  <si>
    <t>53=53,000 [A]</t>
  </si>
  <si>
    <t>58271</t>
  </si>
  <si>
    <t>DLÁŽDĚNÉ KRYTY Z DESEK Z KONGLOMER KAMENE DO LOŽE Z KAMENIVA</t>
  </si>
  <si>
    <t>lemování signálních a vodících pásů 255/255/80 hladká dlaždice bez sražené hrany pro dosažení hmatového kontrastu  např. COMCON, včetně lože a spárování drtí dle technického návodu TNTZÚS 12.03.06</t>
  </si>
  <si>
    <t>přechody  a vjezdy   
177*0,2=35,400 [A]</t>
  </si>
  <si>
    <t>58401</t>
  </si>
  <si>
    <t>VOZOVKOVÉ KRYTY Z VEGETAČNÍCH DÍLCŮ DO LOŽE Z KAM TL DO 100MM</t>
  </si>
  <si>
    <t>včetně lože a vyplnění mezer</t>
  </si>
  <si>
    <t>kce D vegetační tvárnice revizního vjezdu k Vrutici   
156=156,000 [A]</t>
  </si>
  <si>
    <t>včetně lože a spárování drtí</t>
  </si>
  <si>
    <t>navazující chodníkové konstrukce   
Starochuchelská   
50+60=110,000 [A]   
Na Mrázovce   
40=40,000 [B]   
Celkem: A+B=150,000 [C]</t>
  </si>
  <si>
    <t>89516</t>
  </si>
  <si>
    <t>DRENÁŽNÍ VÝUSŤ Z BETON DÍLCŮ</t>
  </si>
  <si>
    <t>prefabrikovaný bet. dílec napojený na obnovu koryta Vrutice   
2=2,000 [A]</t>
  </si>
  <si>
    <t>89712</t>
  </si>
  <si>
    <t>VPUSŤ KANALIZAČNÍ ULIČNÍ KOMPLETNÍ Z BETONOVÝCH DÍLCŮ</t>
  </si>
  <si>
    <t>UV nízká bez odkaliště a pachové uzávěry  s mříží pro zatížení D400 včetně obetonování</t>
  </si>
  <si>
    <t>UV2   
1+   
UV4   
1+   
UV6   
1+   
UV8   
1+   
UV9   
1+   
UV10   
1+   
UV11   
1+   
UV12   
1+   
UV13   
1=9,000 [A]   
DV1   
1+   
DV2   
1=2,000 [B]   
Celkem: A+B=11,000 [C]</t>
  </si>
  <si>
    <t>UV nízká bez odkaliště a pachové uzávěry  s mříží pro zatížení D400 a dílcem pro napojení drenáží, včetně obetonování</t>
  </si>
  <si>
    <t>UV1   
1+   
UV3   
1+   
UV5   
1+   
UV7   
1=4,000 [A]</t>
  </si>
  <si>
    <t>89722</t>
  </si>
  <si>
    <t>VPUSŤ KANALIZAČNÍ HORSKÁ KOMPLETNÍ Z BETON DÍLCŮ</t>
  </si>
  <si>
    <t>prefabrikovaná horská vpusť dle MD VL 2 č. 234.07 včetně dna pro zatížení D400 a rámu s mříží pro zatížení C250, včetně včetně obetonování</t>
  </si>
  <si>
    <t>HV 1   
1=1,000 [A]</t>
  </si>
  <si>
    <t>897543</t>
  </si>
  <si>
    <t>VPUSŤ ODVOD ŽLABŮ Z POLYMERBETONU SV. ŠÍŘKY DO 200MM</t>
  </si>
  <si>
    <t>vpusť pro zatížení D400  500/250/645 (d/š/v)</t>
  </si>
  <si>
    <t>UV u VŽ 1   
1,0=1,000 [A]</t>
  </si>
  <si>
    <t>výměna poškozených</t>
  </si>
  <si>
    <t>9111A3</t>
  </si>
  <si>
    <t>ZÁBRADLÍ SILNIČNÍ S VODOR MADLY - DEMONTÁŽ S PŘESUNEM</t>
  </si>
  <si>
    <t>demnotáž stávajícího zábradlí, odkup za cenu šrotu</t>
  </si>
  <si>
    <t>schody ul. Starochuchelská   
1,5+2=3,500 [A]</t>
  </si>
  <si>
    <t>9113A3</t>
  </si>
  <si>
    <t>SVODIDLO OCEL SILNIČ JEDNOSTR, ÚROVEŇ ZADRŽ N1, N2 - DEMONTÁŽ S PŘESUNEM</t>
  </si>
  <si>
    <t>bez odvozu, odkup za cenu šrotu</t>
  </si>
  <si>
    <t>Ul. Nad Drahou   
15=15,000 [A]</t>
  </si>
  <si>
    <t>911EB3</t>
  </si>
  <si>
    <t>SVODIDLO BETON, ÚROVEŇ ZADRŽ H1 VÝŠ 1,1M - DEMONTÁŽ S PŘESUNEM</t>
  </si>
  <si>
    <t>odvoz a uložení na skládku dle určení TSK</t>
  </si>
  <si>
    <t>vodící stěna u křižovatky ul. mezichuchelské   
7=7,000 [A]   
Ul. Nad Drahou   
6=6,000 [B]   
Celkem: A+B=13,000 [C]</t>
  </si>
  <si>
    <t>916A1</t>
  </si>
  <si>
    <t>PARKOVACÍ SLOUPKY A ZÁBRANY KOVOVÉ</t>
  </si>
  <si>
    <t>demontáž a zpětná montáž ochranných sloupků včetně bet. základu C16/20</t>
  </si>
  <si>
    <t>napojení na ul. Strochuchelskou ve směru Slivenec   
4=4,000 [A]</t>
  </si>
  <si>
    <t>917212</t>
  </si>
  <si>
    <t>ZÁHONOVÉ OBRUBY Z BETONOVÝCH OBRUBNÍKŮ ŠÍŘ 80MM</t>
  </si>
  <si>
    <t>betonový záhonový obr. přímý 80/250/1000 včetně bet lože s boční opěrou</t>
  </si>
  <si>
    <t>chodník Starochuchelská vpravo, vstup do podchodu, revizní Vjezd Vrutice   
8+21+23+15-1,5=65,500 [A]   
chodník Starochuchelská vlevo   
184+15,5+1,8=201,300 [B]   
křižovatka mezichuchelská vlevo   
27+   
křižovatka mezichuchelská vpravo   
31=58,000 [C]   
Celkem: A+B+C=324,800 [D]</t>
  </si>
  <si>
    <t>betonový záhonový obr. obloukový  R1,0 80/250/1000 včetně bet lože s boční opěrou</t>
  </si>
  <si>
    <t>chodník Starochuchelská vpravo, vstup do podchodu, revizní Vjezd Vrutice   
1,5=1,500 [A]   
chodník Starochuchelská vlevo   
1,7+0,8+1+2+2+2,3=9,800 [B]   
křižovatka mezichuchelská vlevo   
1,5+   
křižovatka mezichuchelská vpravo   
1,6=3,100 [C]   
Celkem: A+B+C=14,400 [D]</t>
  </si>
  <si>
    <t>917224</t>
  </si>
  <si>
    <t>SILNIČNÍ A CHODNÍKOVÉ OBRUBY Z BETONOVÝCH OBRUBNÍKŮ ŠÍŘ 150MM</t>
  </si>
  <si>
    <t>sil. obr. PŘÍMÝ 250/1000/120-150 (v,d,š) včetně bet lože C20/25 s boční opěrou</t>
  </si>
  <si>
    <t>ul. Starochuchelská vlevo   
76+130-4-1,5*2-4-1,5+   
ul. Starochuchelská vpravo   
77+12+24-4-1,5-2+   
křižovatka ul. Mezichuchelská vlevo   
48-4-1,5*2+   
křižovatka Mezichuchelská vpravo   
40-4-1,5*2+   
Na Mrázovce   
17+28+19+11+23+   
0,058 ostrůvek   
17,5-4-4+   
0,203 ostrůvek   
50+   
0,420 ostrůvek   
15,4-4-4=537,900 [A]   
Celkem: A=537,900 [B]</t>
  </si>
  <si>
    <t>sil. obr. OBLOUK R1,0 250/780/120-150 (v,d,š) včetně bet lože C20/25 s boční opěrou</t>
  </si>
  <si>
    <t>0,058 ostrůvek   
1,6*4=6,400 [A]   
0,203 ostrůvek   
1,6*4=6,400 [B]   
0,420 ostrůvek   
1,6*4=6,400 [C]   
ul. Na Mrázovce   
2,2=2,200 [D]   
Celkem: A+B+C+D=21,400 [E]</t>
  </si>
  <si>
    <t>sil. obr. přímý PŘECHODOVÝ 250-150/1000/120-150 (v,d,š) včetně bet lože C20/25 s boční opěrou</t>
  </si>
  <si>
    <t>ul. Starochuchelská   
vlevo   
0,000 SAMOSTATNÝ VJEZD    
2*1,5+   
0,022 VJEZD   
2*1,5+   
0,117 VJEZD   
2*1,5+   
0,159 SAMOSTATNÝ VJEZD    
2*1,5+   
0,173 SAMOSTATNÝ VJEZD    
2*1,5+   
vpravo   
0,016 SAMOSTATNÝ VJEZD   
2*1,5+   
0,030 SAMOSTATNÝ VJEZD    
2*1,5+   
0,058 PŘECHOD PRO CHODCE   
4*1,5+   
0,203 PŘECHOD PRO CHODCE   
2*1,5+   
0,420 PŘECHOD PRO CHODCE   
4*1,5+   
ul. Na Mrázovce   
SAMOSTATNÝ VJEZD    
2*1,5=39,000 [A]   
Celkem: A=39,000 [B]</t>
  </si>
  <si>
    <t>sil. obr. přímý NÁJEZDOVÝ 150/1000/150 (v,d,š) včetně bet lože C20/25 s boční opěrou</t>
  </si>
  <si>
    <t>ul. Starochuchelská   
vlevo   
0,000 SAMOSTATNÝ VJEZD    
4+   
0,022 VJEZD   
8+   
0,117 VJEZD   
8+   
0,159 SAMOSTATNÝ VJEZD    
3+   
0,173 SAMOSTATNÝ VJEZD    
3+   
vpravo   
0,016 SAMOSTATNÝ VJEZD   
3,5+   
0,030 SAMOSTATNÝ VJEZD    
4,5+   
0,058 PŘECHOD PRO CHODCE   
4+4+4+14+   
0,203 PŘECHOD PRO CHODCE   
4+4+4+   
0,420 PŘECHOD PRO CHODCE   
4+4+4+4+   
ul. Na Mrázovce   
SAMOSTATNÝ VJEZD    
16,5=104,500 [A]   
Celkem: A=104,500 [B]</t>
  </si>
  <si>
    <t>napojení na stávající komunikaci</t>
  </si>
  <si>
    <t>krizovatka Mezichuchelská   
37+50+   
Mrazovka   
4+4+5+6+   
Starochuchelská   
25+50=181,000 [A]</t>
  </si>
  <si>
    <t>931321</t>
  </si>
  <si>
    <t>TĚSNĚNÍ DILATAČ SPAR ASF ZÁLIVKOU MODIFIK PRŮŘ DO 100MM2</t>
  </si>
  <si>
    <t>těsnění řezné spáry pol. 919112   
81+50+50=181,000 [A]</t>
  </si>
  <si>
    <t>93541</t>
  </si>
  <si>
    <t>ŽLABY Z DÍLCŮ Z POLYMERBETONU SVĚTLÉ ŠÍŘKY DO 100MM VČETNĚ MŘÍŽÍ</t>
  </si>
  <si>
    <t>žlab z kompozitu  včetně litinové mříže 1000/100/150 (d/š/v) pro zatížení B125 přírodní barvy včetně bet. lože C16/20</t>
  </si>
  <si>
    <t>žlab u VŽ 2   
žlab včetně 2ks čelní stěny   
2=2,000 [A]   
žlab u VŽ 3   
žlab včetně 2ks čelní stěny   
2=2,000 [B]   
Celkem: A+B=4,000 [C]</t>
  </si>
  <si>
    <t>93543</t>
  </si>
  <si>
    <t>ŽLABY Z DÍLCŮ Z POLYMERBETONU SVĚTLÉ ŠÍŘKY DO 200MM VČETNĚ MŘÍŽÍ</t>
  </si>
  <si>
    <t>polymerbetonový žlab 1000/250/320 (d/š/v) pro zatížení D400 přírodní barvy včetně bet. lože C20/25</t>
  </si>
  <si>
    <t>žlab u VŽ 1   
žlab včetně 2ks čelní stěny   
7*1,0=7,000 [A]   
revizní díl   
1*0,5=0,500 [B]   
žlab u VŽ 4   
žlab včetně 2ks čelní stěny   
7*1,0=7,000 [C]   
revizní díl   
1*0,5=0,500 [D]   
Celkem: A+B+C+D=15,000 [E]</t>
  </si>
  <si>
    <t>opěrná zídka podél ul. Starochuchelské   
53*0,3*1,5=23,850 [A]   
schoditě podél ul. Starochuchelské   
1*1,5*0,5=0,750 [B]   
základ zábradlí    
3*0,5*0,5*1,5=1,125 [C]   
Celkem: A+B+C=25,725 [D]</t>
  </si>
  <si>
    <t>96687</t>
  </si>
  <si>
    <t>VYBOURÁNÍ ULIČNÍCH VPUSTÍ KOMPLETNÍCH</t>
  </si>
  <si>
    <t>odstranění horské UV    
Starochuchelská vlevo   
4=4,000 [A]   
Starochuchelská vpravo   
4=4,000 [B]   
odstranění UV   
ul. Nad Drahou   
3=3,000 [C]   
Celkem: A+B+C=11,000 [D]</t>
  </si>
  <si>
    <t>pol. 12373 odkop   
952*1,8=1 713,600 [A]   
pol. 13273 hloubení rýh   
22,8*1,8=41,040 [B]   
pol. 13173 hloubení jam   
20,3*1,8=36,540 [C]   
Celkem: A+B+C=1 791,180 [D]</t>
  </si>
  <si>
    <t>pol. 113726 frezink   
165*2,5=412,500 [A]   
Pol. 113436 vybouraný asfalt včetně podkladu   
53,8*2,5=134,500 [B]   
Celkem: A+B=547,000 [C]</t>
  </si>
  <si>
    <t>pol. 11352 silniční obr.   
234*0,5*0,4*2,5=117,000 [A]   
pol. 113486 dlažba včetně podkladu   
83*2,5=207,500 [B]   
pol. 11351 záhonové obr.   
73*0,3*0,4*2,5=21,900 [C]   
Celkem: A+B+C=346,400 [D]</t>
  </si>
  <si>
    <t>pol. 96687  Ž.B. dílce   
odstranění horské UV    
Starochuchelská vlevo   
4*(1,5*0,9*1,7)*0,1*2,8=2,570 [A]   
Starochuchelská vpravo   
4*(1,5*0,9*1,7)*0,1*2,8=2,570 [B]   
odstranění UV   
ul. Nad Drahou   
3*0,8*0,8*1,5*0,1*2,8=0,806 [C]   
pol. 966166 opěrná zídka + schodiště   
25,72*2,8=72,016 [D]   
Celkem: A+B+C+D=77,962 [E]</t>
  </si>
  <si>
    <t>R015330</t>
  </si>
  <si>
    <t>948</t>
  </si>
  <si>
    <t>LIKVIDACE ODPADŮ NEKONTAMINOVANÝCH - 17 05 04 KAMENNÁ SUŤ, včetně dopravy</t>
  </si>
  <si>
    <t>pol. 113326 štěrk pod vozovkou   
495*2,2=1 089,000 [A]</t>
  </si>
  <si>
    <t xml:space="preserve">  SO 61-38-02</t>
  </si>
  <si>
    <t>Praha Velká Chuchle, úprava komunikací u podchodu pro pěší</t>
  </si>
  <si>
    <t>SO 61-38-02</t>
  </si>
  <si>
    <t>Položka zahnuje kompletní dopravně inženýrská opatření uzavírky komunikací dle schváleného plánu ZOV včetně projednání a vyjádření DI PČR, který si zpracuje a zajistí zhotovitel stavby. Součástí položky je osazení, přesuny a odvoz provizorního dopravního značení, semafory, dopravní zařízení (např citybloky, provizorní betonová a ocelová svodidla, ochranná zábradlí, světelné výstražné zařízení atd.) oplocení a všechny související práce po dobu trvání stavby. Součástí položky je také údržba a péče o dopravně inženýrská opatření v průběhu celé uzavírky.</t>
  </si>
  <si>
    <t>Výměnu obrusné vrstvy  VOV1 10%   
ACO 11 S, PMB 25/55-60 tl. 40mm    
uzavírka Radotínské ulice v úseku mezi křižovatkou Dostihová - Starochuchelská - Mezichuchelská - Radotínská a vjezdem do závodiště,    
objízdné trasy:   
směr Velká Chuchle - Radotín: Dostihová - Strakonická - Výpadová - Přeštínská - Radotínská   
3820*3,5*0,1=1 337,000 [A]   
směr Radotín - Velká Chuchle: Přeštínská - Výpadová - Strakonická - Mezichuchelská   
4900*3,5*0,1=1 715,000 [B]   
Celkem: A+B=3 052,000 [C]</t>
  </si>
  <si>
    <t>111204</t>
  </si>
  <si>
    <t>ODSTRANĚNÍ KŘOVIN S ODVOZEM DO 5KM</t>
  </si>
  <si>
    <t>včetně odvozu, uložení a poplatku</t>
  </si>
  <si>
    <t>zvýšený ostrůvek   
67=67,000 [A]</t>
  </si>
  <si>
    <t>1512*0,35=529,200 [A]</t>
  </si>
  <si>
    <t>chodníky, zpevněné plochy</t>
  </si>
  <si>
    <t>asfaltový chodník   
270*0,05=13,500 [A]</t>
  </si>
  <si>
    <t>stávající dlažba</t>
  </si>
  <si>
    <t>(215+53+50+32)*0,25=87,500 [A]</t>
  </si>
  <si>
    <t>23+24+6+10+20+20+24+6+67+13=213,000 [A]</t>
  </si>
  <si>
    <t>74+60+61+97=292,000 [A]</t>
  </si>
  <si>
    <t>55=55,000 [A]</t>
  </si>
  <si>
    <t>1705*0,1=170,500 [A]</t>
  </si>
  <si>
    <t>vozovka  včetně rozšíření pod obrubníky    
511,7*0,1=51,170 [A]   
odtěžení zvýšeného ostrůvku   
45*2,5=112,500 [B]   
Celkem: A+B=163,670 [C]</t>
  </si>
  <si>
    <t>výkop pro UV   
0,8*0,8*1,5*1=0,960 [A]</t>
  </si>
  <si>
    <t>palisáda   
327115.1   
44*0,5*0,8=17,600 [A]    
327115.2   
(8+2+1)*0,5*0,8=4,400 [B]   
Celkem: A+B=22,000 [C]</t>
  </si>
  <si>
    <t>zásyp za palisádami   
35*1,5=52,500 [A]</t>
  </si>
  <si>
    <t>zásyp nad podchodem   
(50+30)*0,2=16,000 [A]</t>
  </si>
  <si>
    <t>R18090</t>
  </si>
  <si>
    <t>VŠEOBECNÉ ÚPRAVY OSTATNÍCH PLOCH</t>
  </si>
  <si>
    <t>demontáž a zpětná montáž mobiliáře autobusové zastávky    
koš, lavička, označník IJ4a včetně bet. základu dle pokynů TSK</t>
  </si>
  <si>
    <t>lavičky   
2+   
koš   
1+   
označník   
2=5,000 [A]</t>
  </si>
  <si>
    <t>Všeobecné úpravy musí zahrnovat úpravu území po uskutečnění stavby, tak jak je požadováno v zadávací dokumentaci s výjimkou těch prací, pro které jsou uvedeny samostatné položky.</t>
  </si>
  <si>
    <t>kce A.2 vozovka   
1512*0,15=226,800 [A]   
kce B chodník    
(506+41+16)*0,15=84,450 [B]   
kce C vjezd   
46*0,2=9,200 [C]   
kce D revizní vjezd   
25*0,25=6,250 [D]   
pod silničními obrubníky   
větev Dostihová-Mezichuchelská   
(61+   
větev Radotínská - Dostihová   
130+   
větev Mezichuchelská - Radotínská   
160+   
ostrůvek   
19)*0,5=185,000 [E]   
Celkem: A+B+C+D+E=511,700 [F]</t>
  </si>
  <si>
    <t>560=560,000 [A]</t>
  </si>
  <si>
    <t>225*0,3=67,500 [A]</t>
  </si>
  <si>
    <t>225=225,000 [A]</t>
  </si>
  <si>
    <t>4*225=900,000 [A]</t>
  </si>
  <si>
    <t>bet. základy označníku a odpadkového koše   
3*0,5*0,5*1,5=1,125 [A]</t>
  </si>
  <si>
    <t>28999</t>
  </si>
  <si>
    <t>OPLÁŠTĚNÍ (ZPEVNĚNÍ) Z FÓLIE</t>
  </si>
  <si>
    <t>nopová folie z HDPE pevnost v tlaku 400kN/m2, včetně kotvení a krycí lišty</t>
  </si>
  <si>
    <t>podél domu   
47*1=47,000 [A]   
podél palisády   
44*1,5=66,000 [B]   
Celkem: A+B=113,000 [C]</t>
  </si>
  <si>
    <t>327115</t>
  </si>
  <si>
    <t>ZDI OPĚR, ZÁRUB, NÁBŘEŽ Z DÍLCŮ BETON DO C30/37</t>
  </si>
  <si>
    <t>bet. palisáda 1500/175/200 (v/d/š) včetně bet. patky  C16/20 xf3</t>
  </si>
  <si>
    <t>palisády   
43*0,175*1,5*0,2=2,258 [A]   
základ   
44*0,5*0,8=17,600 [B]   
Celkem: A+B=19,858 [C]</t>
  </si>
  <si>
    <t>bet. palisáda 1200/175/200 (v/d/š)  včetně bet. patky  C16/20 xf3</t>
  </si>
  <si>
    <t>palisády   
(8+2)*0,175*1,2*0,2=0,420 [A]   
základ   
(8+2+1)*0,5*0,8=4,400 [B]   
Celkem: A+B=4,820 [C]</t>
  </si>
  <si>
    <t>kce A. vozovka   
1512*0,15=226,800 [A]   
kce B chodník    
(506+41+16)*0,15=84,450 [B]   
kce C vjezd   
46*0,2=9,200 [C]   
kce D revizní vjezd   
25*0,25=6,250 [D]   
zásyp za palisádami   
44*0,5*1,5=33,000 [E]   
Celkem: A+B+C+D+E=359,700 [F]</t>
  </si>
  <si>
    <t>HDK 32/63 tl. 150mm</t>
  </si>
  <si>
    <t>kce A.   
1512*0,15=226,800 [A]</t>
  </si>
  <si>
    <t>kce A.2   
1512=1 512,000 [A]</t>
  </si>
  <si>
    <t>kce A.2   
1512=1 512,000 [A]   
napojení    
16+15+15=46,000 [B]   
Celkem: (A+B)*2=3 116,000 [C]</t>
  </si>
  <si>
    <t>574B33</t>
  </si>
  <si>
    <t>ASFALTOVÝ BETON PRO OBRUSNÉ VRSTVY MODIFIK ACO 11 TL. 40MM</t>
  </si>
  <si>
    <t>ACO 11 S, PMB 25/55-60</t>
  </si>
  <si>
    <t>kce A.   
1512=1 512,000 [A]   
napojení    
16+15+15=46,000 [B]   
Celkem: A+B=1 558,000 [C]</t>
  </si>
  <si>
    <t>kce A.   
1512=1 512,000 [A]</t>
  </si>
  <si>
    <t>91*4=364,000 [A]</t>
  </si>
  <si>
    <t>kce B chodník   
506=506,000 [A]</t>
  </si>
  <si>
    <t>kce C  vjezd   
46=46,000 [A]</t>
  </si>
  <si>
    <t>582614</t>
  </si>
  <si>
    <t>KRYTY Z BETON DLAŽDIC SE ZÁMKEM BAREV TL 60MM DO LOŽE Z KAM</t>
  </si>
  <si>
    <t>kontrastní pás autobusové zastávky "Radotínská"</t>
  </si>
  <si>
    <t>20*0,4*2=16,000 [A]</t>
  </si>
  <si>
    <t>kce B dlažba   
41=41,000 [A]</t>
  </si>
  <si>
    <t>přechody  a vjezdy   
102*0,2=20,400 [A]</t>
  </si>
  <si>
    <t>kce D    
25=25,000 [A]</t>
  </si>
  <si>
    <t>172=172,000 [A]</t>
  </si>
  <si>
    <t>87433</t>
  </si>
  <si>
    <t>POTRUBÍ Z TRUB PLASTOVÝCH ODPADNÍCH DN DO 150MM</t>
  </si>
  <si>
    <t>dešťové svody z trub PVC DN 150</t>
  </si>
  <si>
    <t>výměna dešťových svodů   
55=55,000 [A]</t>
  </si>
  <si>
    <t>UV nízká bez odkaliště a pachové uzávěry  s mříží pro zatížení D400 , včetně obetonování</t>
  </si>
  <si>
    <t>demontáž zábradlí osazené v rámci etapy I   
5+12=17,000 [A]</t>
  </si>
  <si>
    <t>9113A2</t>
  </si>
  <si>
    <t>SVODIDLO OCEL SILNIČ JEDNOSTR, ÚROVEŇ ZADRŽ N1, N2 - MONTÁŽ S PŘESUNEM (BEZ DODÁVKY)</t>
  </si>
  <si>
    <t>přemístění stávajícího svodidla</t>
  </si>
  <si>
    <t>30=30,000 [A]</t>
  </si>
  <si>
    <t>916513</t>
  </si>
  <si>
    <t>VODÍCÍ PRÁH PRŮBĚŽNÝ - DEMONTÁŽ</t>
  </si>
  <si>
    <t>Vodící obrubník se zámkovým spojem, včetně odvozu, uložení a poplatku na travlou skládku</t>
  </si>
  <si>
    <t>ochranný ostrůvek   
10+10=20,000 [A]</t>
  </si>
  <si>
    <t>916623</t>
  </si>
  <si>
    <t>VODÍCÍ STĚNY Z DÍLCŮ BETON - DEMONTÁŽ</t>
  </si>
  <si>
    <t>včetně odvozu a uložení na skládku dle pokynů TSK</t>
  </si>
  <si>
    <t>malý ochranný ostrůvek   
2,5+2,5=5,000 [A]   
vodící stěna  City Bloc (průběžná, oblouk)   
2+2+2+2+1+1=10,000 [B]   
Celkem: A+B=15,000 [C]</t>
  </si>
  <si>
    <t>(22+   
24+   
38+   
11+   
3+   
23+   
11+   
16)-9=139,000 [A]</t>
  </si>
  <si>
    <t>větev Dostihová-Mezichuchelská   
(61+   
větev Radotínská - Dostihová   
130+   
větev Mezichuchelská - Radotínská   
160+   
ostrůvek   
19)-(6,4+18,5+36,8+47)=261,300 [A]</t>
  </si>
  <si>
    <t>ochranný osttrůvek přechodu Radotínská   
1,6*4=6,400 [A]</t>
  </si>
  <si>
    <t>přechod Radotínská   
3*1,5=4,500 [A]   
přechod Dostihová   
2*1,5=3,000 [B]   
Revizní Vjezd   
2*1,5=3,000 [C]   
zastávka Radotínská   
4*2=8,000 [D]   
Celkem: A+B+C+D=18,500 [E]</t>
  </si>
  <si>
    <t>přechod Radotínská   
4*4=16,000 [A]   
přechod Dostihová   
4+7,3=11,300 [B]   
Revizní Vjezd   
9,5=9,500 [C]   
Celkem: A+B+C=36,800 [D]</t>
  </si>
  <si>
    <t>sil. obr. PŘÍMÝ 300/1000/120-150 (v,d,š) včetně bet lože C20/25 s boční opěrou</t>
  </si>
  <si>
    <t>zastávka Radotínská   
27+20=47,000 [A]</t>
  </si>
  <si>
    <t>8+7+8+150=173,000 [A]</t>
  </si>
  <si>
    <t>ochranný ostrůvek   
(5+5)*0,3=3,000 [A]   
bet základ zábradlí    
17/2*0,5*0,5*1,5=3,188 [B]   
bet plocha    
20*0,2=4,000 [C]   
bet. základy   
3*0,5*0,5*1,5=1,125 [D]   
Celkem: A+B+C+D=11,313 [E]</t>
  </si>
  <si>
    <t>bez uložení</t>
  </si>
  <si>
    <t>stávající UV   
3=3,000 [A]</t>
  </si>
  <si>
    <t>969233</t>
  </si>
  <si>
    <t>VYBOURÁNÍ POTRUBÍ DN DO 150MM KANALIZAČ</t>
  </si>
  <si>
    <t>dešťové svody</t>
  </si>
  <si>
    <t>pol. 12373 odkop   
163,67*1,8=294,606 [A]   
pol. 13273 hloubení rýh   
22*1,8=39,600 [B]   
pol. 13173 hloubení jam   
0,96*1,8=1,728 [C]   
Celkem: A+B+C=335,934 [D]</t>
  </si>
  <si>
    <t>pol. 113726 frezink   
170,5*2,5=426,250 [A]   
Pol. 113436 vybouraný asfalt včetně podkladu   
asfaltový chodník   
270*0,05*2,5=33,750 [B]   
Celkem: A+B=460,000 [C]</t>
  </si>
  <si>
    <t>pol. 11352 silniční obr.   
(74+60+61+97)*0,4*0,5*2,5=146,000 [A]   
pol. 11351 záhonové obr.   
213*0,3*0,4*2,5=63,900 [B]   
pol. 113486 dlažba včetně podkladu   
87,5*2,5=218,750 [C]   
pol. 966156 beton   
11,313*2,5=28,283 [D]   
Celkem: A+B+C+D=456,933 [E]</t>
  </si>
  <si>
    <t>pol. 966116 Ž.B. dílce   
odstranění  UV    
3*1,5*0,5*0,5*2,8=3,150 [A]</t>
  </si>
  <si>
    <t>pol. 113326 štěrk pod vozovkou   
529*2,2=1 163,800 [A]</t>
  </si>
  <si>
    <t xml:space="preserve">  SO 61-38-91</t>
  </si>
  <si>
    <t>Praha Velká Chuchle, dopravní značení</t>
  </si>
  <si>
    <t>SO 61-38-91</t>
  </si>
  <si>
    <t>912A8</t>
  </si>
  <si>
    <t>BALISETY Z PLASTICKÝCH HMOT</t>
  </si>
  <si>
    <t>směrový sloupek Z11h, Baliseta, zelená barva včetně šroubu a hmoždinky</t>
  </si>
  <si>
    <t>914113</t>
  </si>
  <si>
    <t>DOPRAVNÍ ZNAČKY ZÁKLADNÍ VELIKOSTI OCELOVÉ NEREFLEXNÍ - DEMONTÁŽ</t>
  </si>
  <si>
    <t>včetně odvozu a uložení (výkup za cenu šrotu)</t>
  </si>
  <si>
    <t>křižovatka Mezichuchelská x Starochuchelská   
5=5,000 [A]   
ul. Na Mrázovce   
1+1+1+1+1+1+3=9,000 [B]   
Starochuchelská   
2+2+2+2+1+3+3+3=18,000 [C]   
křižovatka Mezichuchelská x Dostihová x Radotínská   
3+2+1+4+2+2+2+2+2+2=22,000 [D]   
Celkem: A+B+C+D=54,000 [E]</t>
  </si>
  <si>
    <t>914161</t>
  </si>
  <si>
    <t>DOPRAVNÍ ZNAČKY ZÁKLADNÍ VELIKOSTI HLINÍKOVÉ FÓLIE TŘ 1 - DODÁVKA A MONTÁŽ</t>
  </si>
  <si>
    <t>včetně sloupku a bet patky</t>
  </si>
  <si>
    <t>křižovatka Mezichuchelská x Starochuchelská   
IS4a"SLIVENEC"+IS4c"RADOTÍN"   
2+   
P2+E2b   
2+   
P3   
1+   
P6+E2b   
2+   
IP6   
2+   
C4a   
2=11,000 [A]   
ul. Na Mrázovce   
B2   
5+   
P6   
1+   
C2b   
1+   
IP4b   
4+   
P4   
1=12,000 [B]   
Starochuchelská   
B24a   
1+   
B20a "40"   
1+   
A1b   
1+   
B2   
1+   
B24a   
1+   
IP6   
2+   
C4a   
2+   
IP3   
1+   
IP4b   
1+   
B4   
1+   
B20a"40"   
1+   
B24b   
1+   
IP6   
2+   
C4a   
2+   
P2+E2b   
2+   
B20a   
1+   
IS4a+IS21a   
2+   
IS4a"MALÁ CHUCHLE" + IS4a"SMICHOV" + IS4c"RADOTÍN" +IS21a"A111"+IS21b"A111"   
5=28,000 [C]   
křižovatka Mezichuchelská x Dostihová x Radotínská   
B20a"40"   
1+   
P6   
1+   
IP6   
2+   
IS21b"A112"   
1+   
IP3   
2+   
P2   
2+   
C4a   
2+   
B28   
1+   
B20a"30"   
1=13,000 [D]   
Celkem: A+B+C+D=64,000 [E]</t>
  </si>
  <si>
    <t>914451</t>
  </si>
  <si>
    <t>DOPRAVNÍ ZNAČKY 100X150CM HLINÍKOVÉ - DODÁVKA A MONTÁŽ</t>
  </si>
  <si>
    <t>křižovatka Mezichuchelská x Starochuchelská   
IS20   
1+1=2,000 [A]   
Ul. Starochuchelská   
1=1,000 [B]   
křižovatka Mezichuchelská x Dostihová x Radotínská   
IS20   
1+1+1=3,000 [C]   
Celkem: A+B+C=6,000 [D]</t>
  </si>
  <si>
    <t>914453</t>
  </si>
  <si>
    <t>DOPRAVNÍ ZNAČKY 100X150CM HLINÍKOVÉ - DEMONTÁŽ</t>
  </si>
  <si>
    <t>Starochuchelská   
IS20    
1=1,000 [A]   
Dostihová   
IS20   
1=1,000 [B]   
Mezichuchelská   
1=1,000 [C]   
Celkem: A+B+C=3,000 [D]</t>
  </si>
  <si>
    <t>914913</t>
  </si>
  <si>
    <t>SLOUPKY A STOJKY DZ Z OCEL TRUBEK ZABETON DEMONTÁŽ</t>
  </si>
  <si>
    <t>křižovatka Mezichuchelská x Starochuchelská   
5=5,000 [A]   
ul. Na Mrázovce   
1+1+1+1+1+1+3=9,000 [B]   
Starochuchelská   
2+2+2+2+1+3+3+3=18,000 [C]   
křižovatka Mezichuchelská x Dostihová x Radotínská   
3+2+1+4+2+2+2+2+2+2=22,000 [D]   
Starochuchelská   
IS20    
1=1,000 [E]   
Dostihová   
IS20   
1=1,000 [F]   
Mezichuchelská   
1=1,000 [G]   
Celkem: A+B+C+D+E+F+G=57,000 [H]</t>
  </si>
  <si>
    <t>915111</t>
  </si>
  <si>
    <t>VODOROVNÉ DOPRAVNÍ ZNAČENÍ BARVOU HLADKÉ - DODÁVKA A POKLÁDKA</t>
  </si>
  <si>
    <t>ul. Nad Drahou   
V10c   
3*8*0,125=3,000 [A]   
V2b 0,25/0,5/0,5   
13*0,25*0,5=1,625 [B]   
ul. Mrázovka   
(13+17)*0,25*0,5=3,750 [C]   
Celkem: A+B+C=8,375 [D]</t>
  </si>
  <si>
    <t>915211</t>
  </si>
  <si>
    <t>VODOROVNÉ DOPRAVNÍ ZNAČENÍ PLASTEM HLADKÉ - DODÁVKA A POKLÁDKA</t>
  </si>
  <si>
    <t>V7 4,0/0,5/0,5   
(6+8+7+6+6)*0,5*4=66,000 [A]   
1*0,5*1=0,500 [B]   
V13a (0,5/0,5)   
přechody pro chodce    
ul. Starochuchelská   
8*0,5*2=8,000 [C]   
18*0,5*2=18,000 [D]   
12*0,5*2=12,000 [E]   
ul. Radotínská   
(45+7)*0,5=26,000 [F]   
kapkovitý ostrůvek Mezichuchelská   
35*0,5=17,500 [G]   
Celkem: A+B+C+D+E+F+G=148,000 [H]</t>
  </si>
  <si>
    <t>915215</t>
  </si>
  <si>
    <t>VODOR DOPRAV ZNAČ PLASTEM HLADKÉ - ODSTRANĚNÍ VODNÍM PAPRSKEM</t>
  </si>
  <si>
    <t>odstranění vyhrazeného pruhu pro cyklisty    
155=155,000 [A]</t>
  </si>
  <si>
    <t>915221</t>
  </si>
  <si>
    <t>VODOR DOPRAV ZNAČ PLASTEM STRUKTURÁLNÍ NEHLUČNÉ - DOD A POKLÁDKA</t>
  </si>
  <si>
    <t>Starochuchelská   
V1a 0,125   
500*0,125=62,500 [A]   
V1a 0,125/1,5/1,5   
120*0,5*0,125=7,500 [B]   
V2b 0,25   
(415+391)*0,25=201,500 [C]   
V2b 0,25/0,5/0,5   
 47*0,25*0,5=5,875 [D]   
křižovatka Mezichuchelská x Radotínská x Dostihová   
V1a 0,125   
205*0,125=25,625 [E]   
V1a 0,125/1,5/1,5   
80*0,5*0,125=5,000 [F]   
V2b 0,25/0,5/0,5   
42*0,25*0,5=5,250 [G]   
Celkem: A+B+C+D+E+F+G=313,250 [H]</t>
  </si>
  <si>
    <t>91551</t>
  </si>
  <si>
    <t>VODOROVNÉ DOPRAVNÍ ZNAČENÍ - PŘEDEM PŘIPRAVENÉ SYMBOLY</t>
  </si>
  <si>
    <t>křižovatka Starochuchelská x Mezichuchelská   
V9a   
4=4,000 [A]   
Na Mrázovce   
V9a    
2=2,000 [B]   
Celkem: A+B=6,000 [C]</t>
  </si>
  <si>
    <t>D.2.1.9</t>
  </si>
  <si>
    <t>Kabelovody, kolektory</t>
  </si>
  <si>
    <t xml:space="preserve">  SO 61-39-10</t>
  </si>
  <si>
    <t>Praha Velká Chuchle, kabelovod</t>
  </si>
  <si>
    <t>SO 61-39-10</t>
  </si>
  <si>
    <t>1:13,5*1,5*0,2;</t>
  </si>
  <si>
    <t>113326</t>
  </si>
  <si>
    <t>ODSTRAN PODKL ZPEVNĚNÝCH PLOCH Z KAMENIVA NESTMEL, ODVOZ DO 12KM</t>
  </si>
  <si>
    <t>1:13,5*1,5*0,15;</t>
  </si>
  <si>
    <t>1: (30,048+6,379)*0,6; odvoz mezideponii pro zpětný zásyp;  
2:rozdělení horniny podle těžitelnosti I:II = 60:40;</t>
  </si>
  <si>
    <t>12583A</t>
  </si>
  <si>
    <t>VYKOPÁVKY ZE ZEMNÍKŮ A SKLÁDEK TŘ. II - BEZ DOPRAVY</t>
  </si>
  <si>
    <t>1: (30,048+6,379)*0,4; odvoz mezideponii pro zpětný zásyp;  
2:rozdělení horniny podle těžitelnosti I:II = 60:40;</t>
  </si>
  <si>
    <t>1: (30,048+6,379)  
2:(2,5*1,5-1,35*0,75)*3*0,6; výkop u šachty Š2 stávající kabelovod;  
3:4,2*3,9*3*0,6; výkop jámy pro šachtu Š4;  
4:rozdělení horniny podle těžitelnosti I:II = 60:40;</t>
  </si>
  <si>
    <t>13183A</t>
  </si>
  <si>
    <t>HLOUBENÍ JAM ZAPAŽ I NEPAŽ TŘ II - BEZ DOPRAVY</t>
  </si>
  <si>
    <t>výpočet - viz předešlá položka ale 40 %</t>
  </si>
  <si>
    <t>1:4,2*3,9*3-2,2*1,9*3-4,2*3,9*0,4; zásyp jámy kolem šachtu Š4;odečet šachty a podkladních vrstev;</t>
  </si>
  <si>
    <t>1:(2,5*1,5-1,56*0,56-2,5*0,3)*3; zásyp kabelovodu u šachty Š2;odečet kabelovodu a podkladních vrstev;</t>
  </si>
  <si>
    <t>1:(10,5+3,1);polštář pod podkladní beton kabelovodu; viz tabulka Výpis materiálu v PD;  
2:1,1;polštář pod podkladní betony šachty; viz tabulka Výpis materiálu v PD;</t>
  </si>
  <si>
    <t>1:10,5+3,1;podkladní beton kabelovodu; viz tabulka Výpis materiálu v PD;</t>
  </si>
  <si>
    <t>272323</t>
  </si>
  <si>
    <t>ZÁKLADY ZE ŽELEZOBETONU DO C16/20</t>
  </si>
  <si>
    <t>1:1,1;podkladní betony šachty; viz tabulka Výpis materiálu v PD;</t>
  </si>
  <si>
    <t>1:2,2*0,25*0,1;základový pas na šachtě Š4;viz.výkres č.6.1 Šachta Š4</t>
  </si>
  <si>
    <t>1:2,2*0,25*0,1*0,1;základový pas na šachtě Š4;viz.výkres č.6.1 Šachta Š4</t>
  </si>
  <si>
    <t>podkladní betony - sítě KARI 100/100/8</t>
  </si>
  <si>
    <t>1:11,(3,8*3,4)*2*0,0079;podkladní betony šachty; viz tabulka Výpis materiálu v PD;</t>
  </si>
  <si>
    <t>28997C</t>
  </si>
  <si>
    <t>OPLÁŠTĚNÍ (ZPEVNĚNÍ) Z GEOTEXTILIE DO 300G/M2</t>
  </si>
  <si>
    <t>1:(3,8*3,4)*2;textilie pod polštář a nad polštář; viz tabulka Výpis materiálu v PD;</t>
  </si>
  <si>
    <t>311324</t>
  </si>
  <si>
    <t>ZDI A STĚNY PODP A VOL ZE ŽELEZOBET DO C25/30</t>
  </si>
  <si>
    <t>Ztracené bednění tl. stěn 150mm výšky 500mm, včetně výplně betonem, výztuže</t>
  </si>
  <si>
    <t>1:2,4*0,5*2*0,2;kabelový žlab ze ztraceného bednění;vizTZ čl.2.6.1;</t>
  </si>
  <si>
    <t>41112</t>
  </si>
  <si>
    <t>STROPY Z DÍLCŮ ŽELEZOBET</t>
  </si>
  <si>
    <t>Záklop stropními deskami plné výšky tl. 80mm, délky 2080mm (váha panelu 116kg)</t>
  </si>
  <si>
    <t>1:2,4*2,08*0,08;ZASTROPENÍ kabelovÉHO žlabU ze ztraceného bednění;vizTZ čl.2.6.1;</t>
  </si>
  <si>
    <t>R581434-01</t>
  </si>
  <si>
    <t>OPRAVA KOMUNIKACE</t>
  </si>
  <si>
    <t>Oprava komunikace pouze nad šachtou Š2</t>
  </si>
  <si>
    <t>1:1,5*1,5;</t>
  </si>
  <si>
    <t>Položka zahrnuje veškeré prácem výkony a dodávky nutné pro provedení kompletního prvku/konstrukce dle PD</t>
  </si>
  <si>
    <t>PSV</t>
  </si>
  <si>
    <t>711519</t>
  </si>
  <si>
    <t>OCHRANA IZOLACE PODZEMNÍCH OBJEKTŮ TEXTILIÍ</t>
  </si>
  <si>
    <t>geotextilie gramáže 300g/m2, min tl. pásu 4mm, dle specifikace TZ čl.2.6.4</t>
  </si>
  <si>
    <t>1:29,8;ochrana šachty;viz.tabulka Výpis materiálu v PD;  
2:130,2;ochrana kabelovodu;viz.tabulka Výpis materiálu v PD;</t>
  </si>
  <si>
    <t>711611</t>
  </si>
  <si>
    <t>IZOLACE ŠTOL PROTI ZEM VLHK ASFALT NÁTĚRY</t>
  </si>
  <si>
    <t>dle specifikace TZ čl.2.6.4</t>
  </si>
  <si>
    <t>711612</t>
  </si>
  <si>
    <t>IZOLACE ŠTOL PROTI ZEM VLHK ASFALT PÁSY</t>
  </si>
  <si>
    <t>Izolace 2 modifikovanými pásy na bázi asfaltu, se skleněnou nosnou vložkou, min tl. pásu 4mm, dle specifikace TZ čl.2.6.4</t>
  </si>
  <si>
    <t>1:29,8*2;ochrana šachty;viz.tabulka Výpis materiálu v PD;  
2:110,2*2;ochrana kabelovodu;viz.tabulka Výpis materiálu v PD;  
3:15*2, oprava a nopejení na st. Izolaci Š2</t>
  </si>
  <si>
    <t>71311</t>
  </si>
  <si>
    <t>IZOLACE TEPELNÁ BĚŽNÝCH KONSTRUKCÍ PEVNÁ</t>
  </si>
  <si>
    <t>polystyren tl.20mm</t>
  </si>
  <si>
    <t>1:31,8;ochrana šachty a mezišachetního úseku;viz.tabulka Výpis materiálu v PD;</t>
  </si>
  <si>
    <t>POTRUBÍ</t>
  </si>
  <si>
    <t>1:29,2;obetonování vedení - těleso kabelovodu; viz.tabulka Výpis materiálu v PD;</t>
  </si>
  <si>
    <t>1:29;trubky DN110 ohebné;  
2:1302;trubky DN110 pevné;  
viz.tabulka Výpis materiálu v PD</t>
  </si>
  <si>
    <t>8981E</t>
  </si>
  <si>
    <t>KABEL KOMORY Z BETONOVÝCH DÍLCŮ DO 10,0M3</t>
  </si>
  <si>
    <t>1:1;viz.tabulka Výpis materiálu v PD;</t>
  </si>
  <si>
    <t>poklopy do ŽB šachet, materiál kompozit, vodotěsné, pachotěsné, uzamykatelné, s povrchovou úpravou dle specifikace PD</t>
  </si>
  <si>
    <t>1:1;poklop kompozit 600x900mm;viz.tabulka Výpis materiálu v PD;  
2:1;poklop kompozit 600x600mm;viz.tabulka Výpis materiálu v PD;</t>
  </si>
  <si>
    <t>899523</t>
  </si>
  <si>
    <t>OBETONOVÁNÍ POTRUBÍ Z PROSTÉHO BETONU DO C16/20</t>
  </si>
  <si>
    <t>1:4,4;ochrana šachty; viz.tabulka Výpis materiálu v PD;  
2:11,3;ochrana kabelovodu; viz.tabulka Výpis materiálu v PD;</t>
  </si>
  <si>
    <t>R899112-01</t>
  </si>
  <si>
    <t>VÝSTROJ ŠACHET - OCELOVÉ STOJKY S PŘIŠROUBOVANÝMI VÝLOŽNÍKY, VČETNĚ SÁDROVLAKNITÝCH DESEK, CHEMICKÝCH KOTEV, POVRCHOVÉ ÚPRAVY</t>
  </si>
  <si>
    <t>1:1;viz. TZ čl.2.6.2.2;</t>
  </si>
  <si>
    <t>R899112-02</t>
  </si>
  <si>
    <t>STUPADLA V ŠACHTĚ, VČETNĚ CHEMICKÝCH KOTEV, POVRCHOVÉ ÚPRAVY</t>
  </si>
  <si>
    <t>1:1;viz. TZ čl.2.6.2.3;</t>
  </si>
  <si>
    <t>R899112-03</t>
  </si>
  <si>
    <t>TĚSNĚNÍ POTRUBÍ V ŠACHTĚ</t>
  </si>
  <si>
    <t>1:84;viz. Tabulka Výpis materiálu v PD;</t>
  </si>
  <si>
    <t>R899112-04</t>
  </si>
  <si>
    <t>NAPOJENÍ TRUBNÍHO VEDENÍ A OBNOVENÍ IZOLACE A OBETONOVÁNÍ U STÁVAJÍCÍ ŠACHTY Š2</t>
  </si>
  <si>
    <t>1:1;</t>
  </si>
  <si>
    <t>BOURÁNÍ</t>
  </si>
  <si>
    <t>1:13,45*(1,35*0,75-(0,055*0,055*3,14)*4*8); vybourání stávajících trubek pevných DN110 ROBUST PIPE (obetonované potrubí kabelovodu u šachty Š2);</t>
  </si>
  <si>
    <t>1:4*8*13,45; vybourání stávajících trubek pevných DN110 ROBUST PIPE (obetonované potrubí kabelovodu u šachty Š2);</t>
  </si>
  <si>
    <t>1:12,555*1,808</t>
  </si>
  <si>
    <t>1:8,37*1,808</t>
  </si>
  <si>
    <t>1:13,5*1,5*0,2*2,4; hmotnost 2,4t/m3;</t>
  </si>
  <si>
    <t>1:13,45*(1,35*0,75-(0,055*0,055*3,14)*4*8)*2,3; hmotnost 2,3t/m3;</t>
  </si>
  <si>
    <t>1:4*8*13,45*0,0005; hmotnost 0,5kg/m;</t>
  </si>
  <si>
    <t>1:13,5*1,5*0,15*1,8; hmotnost 1,8t/m3;</t>
  </si>
  <si>
    <t>D.2.2</t>
  </si>
  <si>
    <t>Pozemní stavební objekty</t>
  </si>
  <si>
    <t xml:space="preserve">  SO 61-51-54</t>
  </si>
  <si>
    <t>Velká Chuchle, oplocení</t>
  </si>
  <si>
    <t>SO 61-51-54</t>
  </si>
  <si>
    <t>13373A</t>
  </si>
  <si>
    <t>HLOUBENÍ ŠACHET ZAPAŽ I NEPAŽ TŘ. I - BEZ DOPRAVY</t>
  </si>
  <si>
    <t>=16*0,35*0,35*0,85+1*0,35*0,35*1,35</t>
  </si>
  <si>
    <t>76795</t>
  </si>
  <si>
    <t>OPLOCENÍ Z OCEL PROFILŮ</t>
  </si>
  <si>
    <t>repase stávajících polí - 16 ks(503,8 kg) + dodávka a osazení nových sloupků oplocení - JA 40/40, dl. 1,1 + kotevní délka - 17 ks(192,1 kg) vč. montážního materiálu - viz v.č. 05 - rozvinutý pohled</t>
  </si>
  <si>
    <t>=37*1,1</t>
  </si>
  <si>
    <t>Bourání, demontáže, odstranění drážních konstrukcí - vyjma úzkokolejek</t>
  </si>
  <si>
    <t>96618A</t>
  </si>
  <si>
    <t>BOURÁNÍ KONSTRUKCÍ KOVOVÝCH - BEZ DOPRAVY</t>
  </si>
  <si>
    <t>demontáž oplocení v délce 46,7 vč. sloupků;</t>
  </si>
  <si>
    <t>hmotnost poměrem=(192,1+503,8)/37*46,7 k délce nového zábradlí - viz v.č. 05</t>
  </si>
  <si>
    <t xml:space="preserve">  SO 61-52-03</t>
  </si>
  <si>
    <t>Praha Velká Chuchle, zastř. výst. z podchodu pro pěší do ulice Starochuchelská</t>
  </si>
  <si>
    <t>SO 61-52-03</t>
  </si>
  <si>
    <t>PŘIDRUŽENÁ STAVEBNÍ VÝROBA</t>
  </si>
  <si>
    <t>72124</t>
  </si>
  <si>
    <t>LAPAČE STŘEŠNÍCH SPLAVENIN</t>
  </si>
  <si>
    <t>76424</t>
  </si>
  <si>
    <t>OPLECHOVÁNÍ A LEMOVÁNÍ KONSTR ZE ZINK PLECHU</t>
  </si>
  <si>
    <t>krycí plechy 0,7 mm</t>
  </si>
  <si>
    <t>=3,4*0,91+3,7*0,37</t>
  </si>
  <si>
    <t>764444</t>
  </si>
  <si>
    <t>ŽLABY ZE ZINK PLECHU RŠ DO 500MM</t>
  </si>
  <si>
    <t>=17,053+10,81</t>
  </si>
  <si>
    <t>764543</t>
  </si>
  <si>
    <t>ODPAD TROUBY KRUH (ČTVERC) ZE ZINK PLECHU DN DO 120MM</t>
  </si>
  <si>
    <t>=0,818+1,088*2+1,409</t>
  </si>
  <si>
    <t>R76799</t>
  </si>
  <si>
    <t>OK přístřešku vč. střešního pláště</t>
  </si>
  <si>
    <t>dle PD</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</si>
  <si>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</si>
  <si>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787117</t>
  </si>
  <si>
    <t>ZASKLÍVÁNÍ STĚN A PŘÍČEK BEZPEČNOSTNÍM SKLEM</t>
  </si>
  <si>
    <t>=(13,33-1,313)*(0,9+2,2)/2+9*(1,3+2,2)/2+3,7*0,9</t>
  </si>
  <si>
    <t>R767001</t>
  </si>
  <si>
    <t>grafická úprava skla</t>
  </si>
  <si>
    <t>polepy skla prori nárazu ptáků - obě strany podchodu</t>
  </si>
  <si>
    <t>Položko zahrnuje veškeré náklady nutné k realizaci prvku/konstrukce dle PD</t>
  </si>
  <si>
    <t xml:space="preserve">  SO 61-52-04</t>
  </si>
  <si>
    <t>Praha Velká Chuchle, zastř. výst. z podchodu pro pěší k zastávce</t>
  </si>
  <si>
    <t>SO 61-52-04</t>
  </si>
  <si>
    <t>=2,838*3*0,37</t>
  </si>
  <si>
    <t>=17,053*(0,818+1,311)+10,81*(1,409+1,902)</t>
  </si>
  <si>
    <t xml:space="preserve">  SO 61-52-05</t>
  </si>
  <si>
    <t>Praha Velká Chuchle, zastř. výst. z podchodu pro pěší do ulice Dostihová</t>
  </si>
  <si>
    <t>SO 61-52-05</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</si>
  <si>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</si>
  <si>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R02960</t>
  </si>
  <si>
    <t>pažená jáma pro vsak.nádrž 6 x2,4 m, výkopek pro zásyp uložen podél jámy (8,35 m3)</t>
  </si>
  <si>
    <t>6*2,4*1,7=24,480 [A]</t>
  </si>
  <si>
    <t>rýha šíře 1,10 m DN 200, výkop pro přípojky (11,55 m3), výkopek pro zásyp uložen podél rýhy(6,31 m3)</t>
  </si>
  <si>
    <t>7*1,5*1,1=11,550 [A]</t>
  </si>
  <si>
    <t>5,24+16,13=21,370 [A]</t>
  </si>
  <si>
    <t>zásyp rýh pro přípojky (6,31 m3) a zásyp jámy (8,35 m3)</t>
  </si>
  <si>
    <t>6,31+8,35=14,660 [A]</t>
  </si>
  <si>
    <t>obsyp potrubí štěrkopískem 0-8mm (3,22 m3), obsyp dren.potrubí DN 125 (1,73 m3), obsyp odvětr.potrubí DN 100 (1,15 m3), obsyp vsak.nádrže (8,81 m3)  - drcený štěrk 32-63</t>
  </si>
  <si>
    <t>3,22+1,73+1,15+8,81=14,910 [A]</t>
  </si>
  <si>
    <t>opláštění štěrkových vrstev a retenčních bloků geotextilií + 10% přesah</t>
  </si>
  <si>
    <t>46,8*1,1=51,480 [A]</t>
  </si>
  <si>
    <t>R38615</t>
  </si>
  <si>
    <t>KOMPL KONSTR JÍMEK Z DÍLCŮ Z PLAST.HMOT - VSAKOVACÍ JÍMKA</t>
  </si>
  <si>
    <t>voštinové vsakovací bloky z PP - 2,4x1,2x0,52 m 2 ks - vsakovací a retenční jímka</t>
  </si>
  <si>
    <t>2,4*1,2*0,52*2=2,995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</si>
  <si>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</si>
  <si>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pískový podsyp (0-8 mm) potrubí - 0,92 m3, štěrkopískový podsyp tl. 100 mm pod vsak.nádrží (1,44 m3)</t>
  </si>
  <si>
    <t>1,1*0,12*7+6*2,4*0,1=2,364 [A]</t>
  </si>
  <si>
    <t>=3,7*0,37</t>
  </si>
  <si>
    <t>dle kóty v PD</t>
  </si>
  <si>
    <t>OK přístřešku vč. ztřešního pláště</t>
  </si>
  <si>
    <t>viz staitka1,379</t>
  </si>
  <si>
    <t>=(11,98-1,25)*(0,75+1,94)/2*2+3,7*0,75</t>
  </si>
  <si>
    <t>polepy skla prori nárazu ptáků</t>
  </si>
  <si>
    <t>přípojky deš.svodů - PVC DN 125</t>
  </si>
  <si>
    <t>875272</t>
  </si>
  <si>
    <t>POTRUBÍ DREN Z TRUB PLAST (I FLEXIBIL) DN DO 100MM DĚROVANÝCH</t>
  </si>
  <si>
    <t>odvětrání vsak.jímky - PVC DN 100 děrované</t>
  </si>
  <si>
    <t>875332</t>
  </si>
  <si>
    <t>POTRUBÍ DREN Z TRUB PLAST DN DO 150MM DĚROVANÝCH</t>
  </si>
  <si>
    <t>rozvodné potrubí vsak.jímky - PVC DN 125 děrované</t>
  </si>
  <si>
    <t>894846</t>
  </si>
  <si>
    <t>ŠACHTY KANALIZAČNÍ PLASTOVÉ D 400MM</t>
  </si>
  <si>
    <t>Revizní šachty – rozdělovací a usazovací, kruhové celoplastové z PVC, profilu DN 400, poklopy třídy D 400 z tvárné litiny, s logem TSK</t>
  </si>
  <si>
    <t>přípojky PVC DN 125</t>
  </si>
  <si>
    <t>přípojky DN 125, rozvodné potrubí DN 125, odvětrávací potrubí DN 100</t>
  </si>
  <si>
    <t>7+6+6=19,000 [A]</t>
  </si>
  <si>
    <t>přebytek výkopku - vytlačená kubatura z rýh a jámy; 5,24+16,13=21,370*1,808</t>
  </si>
  <si>
    <t>D.2.3.1</t>
  </si>
  <si>
    <t>Trakční vedení</t>
  </si>
  <si>
    <t xml:space="preserve">  SO 61-61-01</t>
  </si>
  <si>
    <t>Praha Velká Chuchle, silniční nadjezd, úprava trakčního vedení</t>
  </si>
  <si>
    <t>SO 61-61-01</t>
  </si>
  <si>
    <t>74A</t>
  </si>
  <si>
    <t>ZÁKLADY TV</t>
  </si>
  <si>
    <t>74A110</t>
  </si>
  <si>
    <t>ZÁKLAD TV HLOUBENÝ V JAKÉKOLIV TŘÍDĚ ZEMINY</t>
  </si>
  <si>
    <t>viz výkaz výměr základů, stožárů a bran</t>
  </si>
  <si>
    <t>74A114</t>
  </si>
  <si>
    <t>PŘÍPLATEK ZA HLOUBENÍ V ZEMINĚ ZVÝŠENÉ ÚNOSNOSTI</t>
  </si>
  <si>
    <t>viz technická zpráva</t>
  </si>
  <si>
    <t>74A151</t>
  </si>
  <si>
    <t>MANIPULACE SE ZEMINOU Z VÝKOPU NA STAVENIŠTI</t>
  </si>
  <si>
    <t>74A152</t>
  </si>
  <si>
    <t>NAKLÁDÁNÍ ZEMINY NA DOPRAVNÍ PROSTŘEDEK</t>
  </si>
  <si>
    <t>74A310</t>
  </si>
  <si>
    <t>PŘÍDAVNÁ VÝZTUŽ PRO ZÁKLAD TV</t>
  </si>
  <si>
    <t>viz stavební tabulka</t>
  </si>
  <si>
    <t>74A320</t>
  </si>
  <si>
    <t>KOVANÝ SVORNÍK PRO ZÁKLAD TV</t>
  </si>
  <si>
    <t>74A330</t>
  </si>
  <si>
    <t>SVORNÍKOVÝ KOŠ PRO ZÁKLAD TV</t>
  </si>
  <si>
    <t>74A450</t>
  </si>
  <si>
    <t>ÚPRAVA KABELŮ U ZÁKLADU TV</t>
  </si>
  <si>
    <t>74AF11</t>
  </si>
  <si>
    <t>TAŽNÉ HNACÍ VOZIDLO K PRACOVNÍM SOUPRAVÁM (PRO ZÁKLADY - MONTÁŽ)</t>
  </si>
  <si>
    <t>74B</t>
  </si>
  <si>
    <t>STOŽÁRY TV</t>
  </si>
  <si>
    <t>74B215</t>
  </si>
  <si>
    <t>STOŽÁR TV OCELOVÝ TRUBKOVÝ JEDNODUCHÝ NA SVORNÍKY, TYPU TS245 NEBO TSI245, DÉLKY DO 10 M VČETNĚ</t>
  </si>
  <si>
    <t>74B604</t>
  </si>
  <si>
    <t>STOŽÁR TV OCELOVÝ PŘÍHRADOVÝ TYPU BP DÉLKY 12,5 M</t>
  </si>
  <si>
    <t>74B711</t>
  </si>
  <si>
    <t>BRÁNY NEBO VÝLOŽNÍKY - BŘEVNO TYPU 23L</t>
  </si>
  <si>
    <t>74B742</t>
  </si>
  <si>
    <t>VYVĚŠENÍ BŘEVNA BRÁNY NEBO VÝLOŽNÍKU NA 2T</t>
  </si>
  <si>
    <t>74B750</t>
  </si>
  <si>
    <t>SPOJENÍ DVOJICE T STOŽÁRŮ BŘEVÍNKEM</t>
  </si>
  <si>
    <t>74B830</t>
  </si>
  <si>
    <t>OCELOVÁ KONSTRUKCE NESTANDARDNÍ</t>
  </si>
  <si>
    <t>74B911</t>
  </si>
  <si>
    <t>PŘÍPLATEK ZA MONTÁŽ BŘEVNA BRÁNY NEBO VÝLOŽNÍKU NAD STÁVAJÍCÍM VEDENÍM</t>
  </si>
  <si>
    <t>R74B912</t>
  </si>
  <si>
    <t>PŘELOŽENÍ TRAKČNÍ PODPĚRY</t>
  </si>
  <si>
    <t>1. Položka obsahuje:  
 – demontáž a následnou montáž stožáru svorníkového provedení  
 – konečnou regulaci stožáru po jeho zatížení  
2. Položka neobsahuje:  
 X  
3. Způsob měření:  
Udává se počet kusů kompletní montážní práce.</t>
  </si>
  <si>
    <t>74BF11</t>
  </si>
  <si>
    <t>TAŽNÉ HNACÍ VOZIDLO K PRACOVNÍM SOUPRAVÁM (PRO STOŽÁRY A BRÁNY - MONTÁŽ )</t>
  </si>
  <si>
    <t>74C</t>
  </si>
  <si>
    <t>VODIČE TV</t>
  </si>
  <si>
    <t>74C111</t>
  </si>
  <si>
    <t>ZÁVĚS TV NA KONZOLE BEZ PŘÍDAVNÉHO LANA</t>
  </si>
  <si>
    <t>viz soupis sestavení</t>
  </si>
  <si>
    <t>74C121</t>
  </si>
  <si>
    <t>PŘÍPLATEK ZA PLASTOVÝ IZOLÁTOR</t>
  </si>
  <si>
    <t>74C133</t>
  </si>
  <si>
    <t>VÝMĚNA RAMENA KONZOLY NEBO SIK</t>
  </si>
  <si>
    <t>74C134</t>
  </si>
  <si>
    <t>VÝŠKOVÁ A SMĚROVÁ REGULACE KONZOLY NEBO SIK</t>
  </si>
  <si>
    <t>74C135</t>
  </si>
  <si>
    <t>SVISLÝ POSUN KONZOLY NA STOŽÁRU</t>
  </si>
  <si>
    <t>74C137</t>
  </si>
  <si>
    <t>UVOLNĚNÍ A ZPĚTNÁ MONTÁŽ TR NEBO NL V ZÁVĚSU</t>
  </si>
  <si>
    <t>74C138</t>
  </si>
  <si>
    <t>VYVĚŠENÍ BOČNÍHO DRŽÁKU NA KONZOLE, SIK NEBO SMĚROVÉM LANĚ</t>
  </si>
  <si>
    <t>74C231</t>
  </si>
  <si>
    <t>ZÁVĚS SIK BEZ PŘÍDAVNÉHO LANA</t>
  </si>
  <si>
    <t>74C232</t>
  </si>
  <si>
    <t>ZÁVĚS SIK S PŘÍDAVNÝM LANEM</t>
  </si>
  <si>
    <t>74C233</t>
  </si>
  <si>
    <t>ZÁVĚS SIK KOMBINOVANÝ</t>
  </si>
  <si>
    <t>74C311</t>
  </si>
  <si>
    <t>KŘÍŽENÍ SESTAV</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</si>
  <si>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</si>
  <si>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</si>
  <si>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</si>
  <si>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</si>
  <si>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</si>
  <si>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</si>
  <si>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</si>
  <si>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</si>
  <si>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</si>
  <si>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</si>
  <si>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74C332</t>
  </si>
  <si>
    <t>DĚLIČ V TROLEJI REGULOVATELNÝ NEBO NEUTRÁLNÍ VČETNĚ TABULKY</t>
  </si>
  <si>
    <t>74C341</t>
  </si>
  <si>
    <t>PEVNÝ BOD KOMPENZOVANÉ SESTAVY</t>
  </si>
  <si>
    <t>74C351</t>
  </si>
  <si>
    <t>LANO PEVNÝCH BODŮ A ODTAHŮ 50 MM2 BZ NEBO FE</t>
  </si>
  <si>
    <t>74C431</t>
  </si>
  <si>
    <t>SMĚROVÁ LANA - PROUDOVÉ PROPOJENÍ</t>
  </si>
  <si>
    <t>74C571</t>
  </si>
  <si>
    <t>TAŽENÍ NOSNÉHO LANA 50 MM2 BZ, FE</t>
  </si>
  <si>
    <t>viz tabulka kotvení</t>
  </si>
  <si>
    <t>74C572</t>
  </si>
  <si>
    <t>TAŽENÍ NOSNÉHO LANA 70 MM2 BZ, FE</t>
  </si>
  <si>
    <t>74C573</t>
  </si>
  <si>
    <t>TAŽENÍ NOSNÉHO LANA 120 MM2 CU</t>
  </si>
  <si>
    <t>74C582</t>
  </si>
  <si>
    <t>TAŽENÍ TROLEJE 100 MM2 CU</t>
  </si>
  <si>
    <t>74C584</t>
  </si>
  <si>
    <t>TAŽENÍ TROLEJE 150 MM2 CU</t>
  </si>
  <si>
    <t>74C591</t>
  </si>
  <si>
    <t>VÝŠKOVÁ REGULACE TROLEJE</t>
  </si>
  <si>
    <t>74C596</t>
  </si>
  <si>
    <t>ZAJIŠTĚNÍ KOTVENÍ NL A TR VŠECH SESTAV</t>
  </si>
  <si>
    <t>74C5A3</t>
  </si>
  <si>
    <t>DEFINITIVNÍ REGULACE POHYBLIVÉHO KOTVENÍ SPOLEČNÉHO (NL A TR)</t>
  </si>
  <si>
    <t>74C641</t>
  </si>
  <si>
    <t>SVISLÝ ZÁVĚS 1-2 LAN ZV, NV, OV</t>
  </si>
  <si>
    <t>74C643</t>
  </si>
  <si>
    <t>V ZÁVĚS 1-2 LAN ZV, NV, OV</t>
  </si>
  <si>
    <t>74C646</t>
  </si>
  <si>
    <t>ZÁVĚS 1-2 LAN ZV, NV, OV VE VRCHOLU STOŽÁRU NEBO NAD BRÁNOU</t>
  </si>
  <si>
    <t>74C653</t>
  </si>
  <si>
    <t>DISTANČNÍ ROZPĚRKA PRO 2-6 LAN ZV, NV, OV</t>
  </si>
  <si>
    <t>74C654</t>
  </si>
  <si>
    <t>LISOVANÁ SPOJKA DVOU LAN ZV, NV, OV</t>
  </si>
  <si>
    <t>74C655</t>
  </si>
  <si>
    <t>PŘIPOJENÍ ZV, NV, OV 1-2 LANA NA TV</t>
  </si>
  <si>
    <t>74C662</t>
  </si>
  <si>
    <t>VLOŽENÁ IZOLACE VE 2 LANECH ZV, NV, OV</t>
  </si>
  <si>
    <t>74C671</t>
  </si>
  <si>
    <t>TAŽENÍ LANA PRO ZV, NV, OV - 120 MM2 CU</t>
  </si>
  <si>
    <t>74C724</t>
  </si>
  <si>
    <t>SVOD Z DVOJITÉHO NAPÁJECÍHO PŘEVĚSU NA TV LANY 120 CU</t>
  </si>
  <si>
    <t>74C725</t>
  </si>
  <si>
    <t>SVOD Z TROJITÉHO NAPÁJECÍHO PŘEVĚSU NA TV LANY 120 CU</t>
  </si>
  <si>
    <t>74C732</t>
  </si>
  <si>
    <t>PŘEKLENUTÍ VLOŽENÉ IZOLACE</t>
  </si>
  <si>
    <t>74C743</t>
  </si>
  <si>
    <t>PŘIPEVNĚNÍ KOTEVNÍ LIŠTY NAPÁJECÍHO PŘEVĚSU SE 3-6 TŘMENY NA STOŽÁR TV</t>
  </si>
  <si>
    <t>74C744</t>
  </si>
  <si>
    <t>KOTVENÍ LANA NAPÁJECÍHO PŘEVĚSU - 50, 70 MM2 BZ BEZ IZOLACE</t>
  </si>
  <si>
    <t>74C746</t>
  </si>
  <si>
    <t>KOTVENÍ 2-4 LAN NAPÁJECÍCH PŘEVĚSŮ - 120 MM2 CU S IZOLACÍ (ZDVOJENÝ ZÁVĚS)</t>
  </si>
  <si>
    <t>74C752</t>
  </si>
  <si>
    <t>PODPĚRNÝ IZOLÁTOR PRO NV NA LIŠTĚ, BRÁNĚ, STOŽÁRU</t>
  </si>
  <si>
    <t>74C754</t>
  </si>
  <si>
    <t>TŘI PODPĚRNÉ IZOLÁTORY PRO NV NA LIŠTĚ, BRÁNĚ, STOŽÁRU</t>
  </si>
  <si>
    <t>74C763</t>
  </si>
  <si>
    <t>UKONČENÍ 3 NAPÁJECÍCH KABELŮ NA STOŽÁRU, VČETNĚ OMEZOVAČE PŘEPĚTÍ</t>
  </si>
  <si>
    <t>74C764</t>
  </si>
  <si>
    <t>UKONČENÍ 4 NAPÁJECÍCH KABELŮ NA STOŽÁRU, VČETNĚ OMEZOVAČE PŘEPĚTÍ</t>
  </si>
  <si>
    <t>74C768</t>
  </si>
  <si>
    <t>PŘIPEVNĚNÍ 1-4 KABELŮ NA STOŽÁR BP</t>
  </si>
  <si>
    <t>74C774</t>
  </si>
  <si>
    <t>PŘIPEVNĚNÍ 3 KRYTŮ NA STOŽÁR BP</t>
  </si>
  <si>
    <t>74C775</t>
  </si>
  <si>
    <t>PŘIPEVNĚNÍ 4 KRYTŮ NA STOŽÁR BP</t>
  </si>
  <si>
    <t>74C791</t>
  </si>
  <si>
    <t>RUČNÍ TAŽENÍ LANA NAPÁJECÍCH PŘEVĚSŮ 70 MM2 BZ</t>
  </si>
  <si>
    <t>74C793</t>
  </si>
  <si>
    <t>RUČNÍ TAŽENÍ LANA NAPÁJECÍCH PŘEVĚSŮ 120 MM2 CU</t>
  </si>
  <si>
    <t>74C820</t>
  </si>
  <si>
    <t>UPEVNĚNÍ DVOU KONZOL</t>
  </si>
  <si>
    <t>74C911</t>
  </si>
  <si>
    <t>BLESKOJISTKA RŮŽKOVÁ NA STOŽÁRU S PŘIPOJENÍM NA TV, OV, NV</t>
  </si>
  <si>
    <t>74C916</t>
  </si>
  <si>
    <t>IZOLOVANÝ SVOD NA STOŽÁRU VČETNĚ PŘIPOJENÍ</t>
  </si>
  <si>
    <t>74C917</t>
  </si>
  <si>
    <t>PŘIPOJENÍ STOŽÁRU NEBO IZOLOVANÉHO SVODU NA ZEMNIČ VČETNĚ ZŘÍZENÍ UZEMNĚNÍ</t>
  </si>
  <si>
    <t>74C922</t>
  </si>
  <si>
    <t>PŘÍMÉ UKOLEJNĚNÍ KONSTRUKCE VŠECH TYPŮ (VČETNĚ VÝZTUŽNÝCH DVOJIC) - 2 VODIČE</t>
  </si>
  <si>
    <t>74C933</t>
  </si>
  <si>
    <t>UKOLEJŇOVACÍ VODIČ IZOLOVANÝ VŮČI ZEMI (VČETNĚ PŘIPOJENÍ KE KONSTRUKCÍM)</t>
  </si>
  <si>
    <t>74C942</t>
  </si>
  <si>
    <t>TAŽENÍ OCHRANNÉHO LANA 70 MM2 FE</t>
  </si>
  <si>
    <t>74C951</t>
  </si>
  <si>
    <t>MONTÁŽNÍ LÁVKA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</si>
  <si>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</si>
  <si>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</si>
  <si>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</si>
  <si>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</si>
  <si>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</si>
  <si>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</si>
  <si>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</si>
  <si>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</si>
  <si>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</si>
  <si>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</si>
  <si>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t>
  </si>
  <si>
    <t>NÁTĚRY TV</t>
  </si>
  <si>
    <t>74F232</t>
  </si>
  <si>
    <t>BEZPEČNOSTNÍ PRUH NA PODPĚŘE TV BÍLOČERVENÝ</t>
  </si>
  <si>
    <t>74F3</t>
  </si>
  <si>
    <t>REVIZE, ZKOUŠKY A MĚŘENÍ TV</t>
  </si>
  <si>
    <t>R74F311</t>
  </si>
  <si>
    <t>MĚŘENÍ PARAMETRŮ TV DYNAMICKÉ (MĚŘÍCÍM VOZEM)</t>
  </si>
  <si>
    <t>DEN</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</si>
  <si>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Jednotka je 1den, jedná se o 1 den pronájmu soupravy vložených vozů,lokomotivy  a měícího vozu Bohumín, výpočet je 1den pro 1elektrifikovanou kolej.</t>
  </si>
  <si>
    <t>R74F313</t>
  </si>
  <si>
    <t>MĚŘENÍ PARAMETRŮ TV STATICKÉ</t>
  </si>
  <si>
    <t>1. Položka obsahuje:  
 – měření parametrů TV pro revizi a dokumentaci skutečného provedení  
 – dopravu mechanismů  do prostoru stavby a zpět  
2. Položka neobsahuje:  
 X  
3. Způsob měření:  
Měří se v km.Výpočet počet ks elektrifikovaných kolejí x projeté kilometry při měření, tj. bez režijních jízd.</t>
  </si>
  <si>
    <t>R74F314</t>
  </si>
  <si>
    <t>MĚŘENÍ ELEKTRICKÝCH VLASTNOSTÍ TV</t>
  </si>
  <si>
    <t>1. Položka obsahuje:  
 – měření elektrických parametrů TV pro zpracování revize  
 – dopravu  mechanismů  do prostoru stavby a zpět  
2. Položka neobsahuje:  
 X  
3. Způsob měření:  
Měří se v ks.Výpočet dle ks elektrizovaných kolejí</t>
  </si>
  <si>
    <t>R74F315</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</si>
  <si>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</si>
  <si>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</si>
  <si>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R74F316</t>
  </si>
  <si>
    <t>MĚŘENÍ ELEKTRICKÉHO ODPORU ZÁKLADU</t>
  </si>
  <si>
    <t>1. Položka obsahuje:  
 – měření elektrických parametrů TV pro zpracování revize  
 – dopravu kolejových mechanismů z mateřského depa do prostoru stavby a zpět  
2. Položka neobsahuje:  
 X  
3. Způsob měření:  
Měří se1 kus základu TP</t>
  </si>
  <si>
    <t>R74F322</t>
  </si>
  <si>
    <t>PROTOKOL ZPŮSOBILOSTI</t>
  </si>
  <si>
    <t>1. Položka obsahuje:  
 – vyhotovení dokladu právnickou osobou o trolejových vedeních a trakčních zařízeních  
2. Položka neobsahuje:  
 X  
3. Způsob měření:  
Udává se v  ks.Výpočet dle ks elektrifikovaných kolejí, neutrální pole 4ks, velká žst. dle počtu stavebních postupů.</t>
  </si>
  <si>
    <t>R74F323</t>
  </si>
  <si>
    <t>REVIZNÍ ZPRÁVA</t>
  </si>
  <si>
    <t>1. Položka obsahuje:  
 – revizi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</si>
  <si>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R74F324</t>
  </si>
  <si>
    <t>1. Položka obsahuje:  
 – protokol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</si>
  <si>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74F332</t>
  </si>
  <si>
    <t>VÝKON ORGANIZAČNÍCH JEDNOTEK SPRÁVCE</t>
  </si>
  <si>
    <t>R74F334</t>
  </si>
  <si>
    <t>ZAMĚŘENÍ SKUTEČNÉHO PROVEDENÍ TV 2KOLEJ,TRAŤ, MALÉ ŽST. ZA 100M</t>
  </si>
  <si>
    <t>1. Položka obsahuje:  
 – geodetickou činnost po výstavbě  TV  
2. Položka neobsahuje:  
 X  
3. Způsob měření:  
Měří se 1 kus za každých 100m TV</t>
  </si>
  <si>
    <t>74F4</t>
  </si>
  <si>
    <t>DEMONTÁŽE TV</t>
  </si>
  <si>
    <t>74EF11</t>
  </si>
  <si>
    <t>HNACÍ KOLEJOVÁ VOZIDLA DEMONTÁŽNÍCH SOUPRAV PRO PRÁCE NA TV</t>
  </si>
  <si>
    <t>107</t>
  </si>
  <si>
    <t>74F411</t>
  </si>
  <si>
    <t>DEMONTÁŽ BETONOVÝCH ZÁKLADŮ TV</t>
  </si>
  <si>
    <t>určeno projektantem dle místního šetření a původní dokumentace</t>
  </si>
  <si>
    <t>108</t>
  </si>
  <si>
    <t>74F422</t>
  </si>
  <si>
    <t>DEMONTÁŽ OCELOVÝCH STOŽÁRŮ TRUBKOVÝCH NEBO PROFILOVÝCH</t>
  </si>
  <si>
    <t>109</t>
  </si>
  <si>
    <t>74F423</t>
  </si>
  <si>
    <t>DEMONTÁŽ OCELOVÝCH STOŽÁRŮ PŘÍHRADOVÝCH</t>
  </si>
  <si>
    <t>110</t>
  </si>
  <si>
    <t>74F425</t>
  </si>
  <si>
    <t>DEMONTÁŽ BRAN A KRAKORCŮ (VČETNĚ VYVĚŠENÍ A UKONČENÍ)</t>
  </si>
  <si>
    <t>111</t>
  </si>
  <si>
    <t>74F426</t>
  </si>
  <si>
    <t>DEMONTÁŽ MONTÁŽNÍ LÁVKY PRO ODPOJOVAČ</t>
  </si>
  <si>
    <t>112</t>
  </si>
  <si>
    <t>74F428</t>
  </si>
  <si>
    <t>DEMONTÁŽ BŘEVÍNKA (PROPOJENÍ STOŽÁROVÝCH DVOJIC)</t>
  </si>
  <si>
    <t>113</t>
  </si>
  <si>
    <t>74F429</t>
  </si>
  <si>
    <t>DEMONTÁŽ NESTANDARDNÍCH KOVOVÝCH KONSTRUKCÍ</t>
  </si>
  <si>
    <t>114</t>
  </si>
  <si>
    <t>74F433</t>
  </si>
  <si>
    <t>DEMONTÁŽ OTOČNÝCH KONZOL TV VČETNĚ UPEVNĚNÍ</t>
  </si>
  <si>
    <t>115</t>
  </si>
  <si>
    <t>74F434</t>
  </si>
  <si>
    <t>DEMONTÁŽ KONZOL SIK VČETNĚ ZÁVĚSŮ</t>
  </si>
  <si>
    <t>116</t>
  </si>
  <si>
    <t>74F437</t>
  </si>
  <si>
    <t>DEMONTÁŽ KONZOL ZV NEBO OV VČETNĚ ZÁVĚSŮ</t>
  </si>
  <si>
    <t>117</t>
  </si>
  <si>
    <t>74F441</t>
  </si>
  <si>
    <t>DEMONTÁŽ DĚLIČŮ</t>
  </si>
  <si>
    <t>118</t>
  </si>
  <si>
    <t>74F442</t>
  </si>
  <si>
    <t>DEMONTÁŽ PEVNÝCH BODŮ VČETNĚ ZAKOTVENÍ</t>
  </si>
  <si>
    <t>119</t>
  </si>
  <si>
    <t>74F449</t>
  </si>
  <si>
    <t>DEMONTÁŽ KOTVENÍ PŘEVĚSU - DVOJITÉ NEBO TROJITÉ LANO</t>
  </si>
  <si>
    <t>120</t>
  </si>
  <si>
    <t>74F452</t>
  </si>
  <si>
    <t>DEMONTÁŽ SVODU Z PŘEVĚSU NEBO Z ODPOJOVAČE - DVOJITÉ NEBO TROJITÉ LANO</t>
  </si>
  <si>
    <t>121</t>
  </si>
  <si>
    <t>74F454</t>
  </si>
  <si>
    <t>DEMONTÁŽ BLESKOJISTEK A SVODIČŮ PŘEPĚTÍ</t>
  </si>
  <si>
    <t>122</t>
  </si>
  <si>
    <t>74F455</t>
  </si>
  <si>
    <t>DEMONTÁŽ VĚŠÁKŮ TROLEJE</t>
  </si>
  <si>
    <t>123</t>
  </si>
  <si>
    <t>74F456</t>
  </si>
  <si>
    <t>DEMONTÁŽ PROUDOVÝCH PROPOJENÍ PODÉLNÝCH A PŘÍČNÝCH</t>
  </si>
  <si>
    <t>124</t>
  </si>
  <si>
    <t>74F457</t>
  </si>
  <si>
    <t>DEMONTÁŽ VLOŽENÝCH IZOLACÍ V PODÉLNÝCH A PŘÍČNÝCH POLÍCH</t>
  </si>
  <si>
    <t>125</t>
  </si>
  <si>
    <t>74F458</t>
  </si>
  <si>
    <t>DEMONTÁŽ ROZPĚRNÝCH TYČÍ</t>
  </si>
  <si>
    <t>126</t>
  </si>
  <si>
    <t>74F459</t>
  </si>
  <si>
    <t>DEMONTÁŽ UKOLEJNĚNÍ KONSTRUKCÍ A PODPĚR VČETNĚ UCHYCENÍ A VODIČE</t>
  </si>
  <si>
    <t>127</t>
  </si>
  <si>
    <t>74F461</t>
  </si>
  <si>
    <t>DEMONTÁŽ SVODŮ A UCHYCENÍ KABELU VN NA STOŽÁRU VČETNĚ KRYTU</t>
  </si>
  <si>
    <t>128</t>
  </si>
  <si>
    <t>74F463</t>
  </si>
  <si>
    <t>DEMONTÁŽ NÁVĚSTÍ PRO ELEKTRICKÝ PROVOZ</t>
  </si>
  <si>
    <t>129</t>
  </si>
  <si>
    <t>74F465</t>
  </si>
  <si>
    <t>DEMONTÁŽ TROLEJE VČETNĚ NÁSTAVKŮ STOČENÍM NA BUBEN</t>
  </si>
  <si>
    <t>130</t>
  </si>
  <si>
    <t>74F467</t>
  </si>
  <si>
    <t>DEMONTÁŽ LAN NOSNÝCH VČETNĚ NÁSTAVKŮ STOČENÍM NA BUBEN</t>
  </si>
  <si>
    <t>131</t>
  </si>
  <si>
    <t>74F469</t>
  </si>
  <si>
    <t>DEMONTÁŽ LAN ZV, NV, OV STOČENÍM NA BUBEN</t>
  </si>
  <si>
    <t>132</t>
  </si>
  <si>
    <t>74F472</t>
  </si>
  <si>
    <t>DEMONTÁŽ OCHRANNÝCH LAN</t>
  </si>
  <si>
    <t>133</t>
  </si>
  <si>
    <t>74F473</t>
  </si>
  <si>
    <t>DEMONTÁŽ UKOLEJŇOVACÍCH DRÁTŮ IZOLOVANÝCH PO ZEMI (MIMO PŘIPOJENÍ KE KONSTRUKCÍM)</t>
  </si>
  <si>
    <t>134</t>
  </si>
  <si>
    <t>74F491</t>
  </si>
  <si>
    <t>DEMONTÁŽ - MANIPULACE SE SUTÍ NA STAVENIŠTI</t>
  </si>
  <si>
    <t>135</t>
  </si>
  <si>
    <t>74F493</t>
  </si>
  <si>
    <t>NAKLÁDÁNÍ SUTI NA DOPRAVNÍ PROSTŘEDEK</t>
  </si>
  <si>
    <t>O01</t>
  </si>
  <si>
    <t>OSTATNÍ (ZEMNÍ PRÁCE A SILNOPROUDÉ ROZVODY)</t>
  </si>
  <si>
    <t>13283</t>
  </si>
  <si>
    <t>HLOUBENÍ RÝH ŠÍŘ DO 2M PAŽ I NEPAŽ TŘ. II</t>
  </si>
  <si>
    <t>viz polohový plán a řezy kabelovou trasou</t>
  </si>
  <si>
    <t>R701AAE</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</si>
  <si>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</si>
  <si>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</si>
  <si>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742432</t>
  </si>
  <si>
    <t>VEDENÍ DRÁŽNÍ IZOLOVANÉ VN, KONCOVKA VENKOVNÍ</t>
  </si>
  <si>
    <t>viz polohový plán a tabulka kabelových vedení</t>
  </si>
  <si>
    <t>742564</t>
  </si>
  <si>
    <t>KABEL VN - JEDNOŽÍLOVÝ, 10-CXEKVC(V)E(Y) PŘES 300 MM2</t>
  </si>
  <si>
    <t>742Z24</t>
  </si>
  <si>
    <t>DEMONTÁŽ KABELOVÉHO VEDENÍ VN</t>
  </si>
  <si>
    <t>136</t>
  </si>
  <si>
    <t>137</t>
  </si>
  <si>
    <t>R015142</t>
  </si>
  <si>
    <t>908</t>
  </si>
  <si>
    <t>LIKVIDACE ODPADŮ NEKONTAMINOVANÝCH - 17 01 01 ARMOVANÉ BETONY, PANELY APOD. V KUSOVITOSTI NAD 0,5 M, včetně dopravy</t>
  </si>
  <si>
    <t>138</t>
  </si>
  <si>
    <t xml:space="preserve">  SO 61-61-02</t>
  </si>
  <si>
    <t>Odbočka Barrandov, úprava trakčního vedení</t>
  </si>
  <si>
    <t>SO 61-61-02</t>
  </si>
  <si>
    <t>74A460</t>
  </si>
  <si>
    <t>ÚPRAVA ODVODNĚNÍ U ZÁKLADU TV</t>
  </si>
  <si>
    <t>74B217</t>
  </si>
  <si>
    <t>STOŽÁR TV OCELOVÝ TRUBKOVÝ JEDNODUCHÝ NA SVORNÍKY, TYPU TS324 NEBO TSI324, DÉLKY DO 10 M VČETNĚ</t>
  </si>
  <si>
    <t>74B522</t>
  </si>
  <si>
    <t>STOŽÁR TV BETONOVÝ TYPU PS, PSI 6, DÉLKY 10,5 M</t>
  </si>
  <si>
    <t>74B602</t>
  </si>
  <si>
    <t>STOŽÁR TV OCELOVÝ PŘÍHRADOVÝ TYPU BP DÉLKY 10 M</t>
  </si>
  <si>
    <t>74B712</t>
  </si>
  <si>
    <t>BRÁNY NEBO VÝLOŽNÍKY - BŘEVNO TYPU 34L A VĚTŠÍ</t>
  </si>
  <si>
    <t>74B721</t>
  </si>
  <si>
    <t>PŘIPEVNĚNÍ BŘEVNA BRÁNY NEBO VÝLOŽNÍKU S UKONČENÍM TYPU A NA 1T</t>
  </si>
  <si>
    <t>74B723</t>
  </si>
  <si>
    <t>PŘIPEVNĚNÍ BŘEVNA BRÁNY NEBO VÝLOŽNÍKU S UKONČENÍM TYPU C NA BP</t>
  </si>
  <si>
    <t>74C112</t>
  </si>
  <si>
    <t>ZÁVĚS TV NA KONZOLE S PŘÍDAVNÝM LANEM</t>
  </si>
  <si>
    <t>74C132</t>
  </si>
  <si>
    <t>VÝMĚNA BOČNÍHO DRŽÁKU NA KONZOLE, SIK NEBO SMĚROVÉM LANĚ</t>
  </si>
  <si>
    <t>74C331</t>
  </si>
  <si>
    <t>DĚLIČ V TROLEJI VČETNĚ TABULKY</t>
  </si>
  <si>
    <t>74C344</t>
  </si>
  <si>
    <t>KOTVENÍ PEVNÉHO BODU NA JEDNODUCHOU BRÁNU</t>
  </si>
  <si>
    <t>74C512</t>
  </si>
  <si>
    <t>POHYBLIVÉ KOTVENÍ SESTAVY TV NA STOŽÁRU - 10 KN</t>
  </si>
  <si>
    <t>74C561</t>
  </si>
  <si>
    <t>PEVNÉ KOTVENÍ NA STOŽÁRU DO 15 KN - SESTAVA TV</t>
  </si>
  <si>
    <t>74C564</t>
  </si>
  <si>
    <t>PŘEVĚŠENÍ TROLEJOVÉHO VEDENÍ VČETNĚ ÚPRAVY VĚŠÁKŮ</t>
  </si>
  <si>
    <t>74C631</t>
  </si>
  <si>
    <t>PŘIPEVNĚNÍ KONZOLY ZV, NV, OV PRO SVISLÝ ZÁVĚS NA STOŽÁR</t>
  </si>
  <si>
    <t>74C632</t>
  </si>
  <si>
    <t>PŘIPEVNĚNÍ KONZOLY ZV, NV, OV PRO "V" ZÁVĚS NA STOŽÁR</t>
  </si>
  <si>
    <t>74C651</t>
  </si>
  <si>
    <t>PŘIPOJENÍ LANA 95 CU NEBO 120 CU NA LANO ZV, NV, OV</t>
  </si>
  <si>
    <t>74C711</t>
  </si>
  <si>
    <t>POHON ODPOJOVAČE MOTOROVÝ</t>
  </si>
  <si>
    <t>74C713</t>
  </si>
  <si>
    <t>ODPOJOVAČ NEBO ODPÍNAČ NA STOŽÁRU TV</t>
  </si>
  <si>
    <t>74C722</t>
  </si>
  <si>
    <t>KOTVENÍ DVOU SVODŮ Z ODPOJOVAČE S PŘIPOJENÍM NA TV</t>
  </si>
  <si>
    <t>74C810</t>
  </si>
  <si>
    <t>UPEVNĚNÍ KONZOLY - STŘEDOVÉ, STRANOVÉ</t>
  </si>
  <si>
    <t>74C953</t>
  </si>
  <si>
    <t>OVLÁDACÍ A BOČNÍ LÁVKA DO "L"</t>
  </si>
  <si>
    <t>74C958</t>
  </si>
  <si>
    <t>BETONOVÝ DÍLEC</t>
  </si>
  <si>
    <t>74C975</t>
  </si>
  <si>
    <t>AKTUALIZACE TV DLE KOLEJOVÝCH POSTUPŮ ZA 100 M ZPROVOZŇOVANÉ SKUPINY</t>
  </si>
  <si>
    <t>74F424</t>
  </si>
  <si>
    <t>DEMONTÁŽ BETONOVÝCH STOŽÁRŮ</t>
  </si>
  <si>
    <t>74F427</t>
  </si>
  <si>
    <t>DEMONTÁŽ OVLÁDACÍ LÁVKY PRO ODPOJOVAČ VČETNĚ ŽEBŘÍKU</t>
  </si>
  <si>
    <t>74F443</t>
  </si>
  <si>
    <t>DEMONTÁŽ KOTVENÍ TR NEBO NL PEVNÝCH</t>
  </si>
  <si>
    <t>74F444</t>
  </si>
  <si>
    <t>DEMONTÁŽ KOTVENÍ TR NEBO NL POHYBLIVÝCH</t>
  </si>
  <si>
    <t>74F446</t>
  </si>
  <si>
    <t>DEMONTÁŽ ODPOJOVAČE NEBO ODPÍNAČE S POHONEM VČETNĚ TÁHEL A UPEVŇOVACÍCH LIŠT</t>
  </si>
  <si>
    <t>74F447</t>
  </si>
  <si>
    <t>DEMONTÁŽ KOTEVNÍ LIŠTY PŘEVĚSU NEBO SVODU Z ODPOJOVAČE</t>
  </si>
  <si>
    <t>74F464</t>
  </si>
  <si>
    <t>DEMONTÁŽ TROLEJE VČETNĚ NÁSTAVKŮ, VĚŠÁKŮ, PROPOJEK A SPOJEK STŘIHÁNÍM</t>
  </si>
  <si>
    <t>74F466</t>
  </si>
  <si>
    <t>DEMONTÁŽ LAN NOSNÝCH VČETNĚ NÁSTAVKŮ, PROPOJEK A SPOJEK STŘIHÁNÍM</t>
  </si>
  <si>
    <t>74F471</t>
  </si>
  <si>
    <t>DEMONTÁŽ ZESILOVACÍCH, NAPÁJECÍCH NEBO OBCHÁZECÍCH VEDENÍ PŘEVĚŠENÍM</t>
  </si>
  <si>
    <t>R015220</t>
  </si>
  <si>
    <t>918</t>
  </si>
  <si>
    <t>LIKVIDACE ODPADŮ NEKONTAMINOVANÝCH - 17 01 01 KŮLY A SLOUPY BETONOVÉ, včetně dopravy</t>
  </si>
  <si>
    <t>R015280</t>
  </si>
  <si>
    <t>938</t>
  </si>
  <si>
    <t>LIKVIDACE ODPADŮ NEKONTAMINOVANÝCH - 17 01 03 ODPOJOVAČE-OCEL, PORCELÁN 100KG, včetně dopravy</t>
  </si>
  <si>
    <t>D.2.3.6</t>
  </si>
  <si>
    <t>Rozvodny vn, nn, osvětlení a dálkové ovládání odpojovačů</t>
  </si>
  <si>
    <t xml:space="preserve">  SO 61-66-01</t>
  </si>
  <si>
    <t>Praha Velká Chuchle, silniční nadjezd, úprava rozvodů nn a osvětlení</t>
  </si>
  <si>
    <t>SO 61-66-01</t>
  </si>
  <si>
    <t>Hloubené vykopávky</t>
  </si>
  <si>
    <t>hloubení jam pro: 1x svorková skříň PS4P - Viz příloha dokumentace č.5 - Pojistkové skříně PS4P, PS101P-PS104P, schéma zapojení vč. specifikace</t>
  </si>
  <si>
    <t>rýha o rozměru (m) 0,35*0,8*666+0,35*0,5*178 v rozsahu podílu výkopu bez odvozu přebyt. materiálu - Viz přílohy dokumentace č.2 Situace 1:500, úprava rozvodu nn a osvětlení – provizorní stav, č.3. Situace 1:500, úprava rozvodu nn a osvětlení – definitivní stav, č.6 Situace 1:500, rozvod DOÚO</t>
  </si>
  <si>
    <t>Ražení a protlačování</t>
  </si>
  <si>
    <t>141733</t>
  </si>
  <si>
    <t>PROTLAČOVÁNÍ POTRUBÍ Z PLAST HMOT DN DO 150MM</t>
  </si>
  <si>
    <t>Protlak DN100</t>
  </si>
  <si>
    <t>Konstrukce ze zemin</t>
  </si>
  <si>
    <t>rýha o rozměru (m) 0,35*0,8*666+0,35*0,5*178; jáma pro svorkovou skříň PS4P - Viz přílohy dokumentace č.2 Situace 1:500, úprava rozvodu nn a osvětlení – provizorní stav, č.3. Situace 1:500, úprava rozvodu nn a osvětlení – definitivní stav, č.5 - Pojistkové skříně PS4P, PS101P-PS104P, schéma zapojení vč. specifikac, č.6 Situace 1:500, rozvod DOÚO</t>
  </si>
  <si>
    <t>Povrchové úpravy terénu (i vegetační)</t>
  </si>
  <si>
    <t>úprava po dokončení kabelové trasy o rozměru (m) 0,35*572</t>
  </si>
  <si>
    <t>R23-701FFC</t>
  </si>
  <si>
    <t>OCHRANA ŠTĚRKOVÉHO LOŽE GEOTEXTILIÍ PROTI ZNEČIŠTĚNÍ</t>
  </si>
  <si>
    <t>ochrana štěrkového lože pro účely zhotovení kabelové trasy délky =272m</t>
  </si>
  <si>
    <t>Položka obsahuje: Ochrana štěrkového lože geotextilií proti znečištění. Dále obsahuje cenu za pom. mechanismy včetně všech ostatních vedlejších nákladů.</t>
  </si>
  <si>
    <t>R24-701FFD</t>
  </si>
  <si>
    <t>VYČIŠTĚNÍ A ÚPRAVA ŠTĚRKOVÉHO LOŽE</t>
  </si>
  <si>
    <t>úprava po dokončení kabelové trasy o rozměru (m) 0,35*272</t>
  </si>
  <si>
    <t>Položka obsahuje: Vyčištění štěrkového lože a úprava terénu. Dále obsahuje cenu za pom. mechanismy včetně všech ostatních vedlejších nákladů.</t>
  </si>
  <si>
    <t>betonové lože pro: 2x uložení ochranné trubky kabelu k MP ÚO</t>
  </si>
  <si>
    <t>Komunikace - vyjma úzkokolejek</t>
  </si>
  <si>
    <t>587205</t>
  </si>
  <si>
    <t>PŘEDLÁŽDĚNÍ KRYTU Z BETONOVÝCH DLAŽDIC</t>
  </si>
  <si>
    <t>součást provizorních opatření po dobu výstavby</t>
  </si>
  <si>
    <t>Rozebrání a složení stávající dlažby v prostoru nástupišť a přístupových chodníků pro účely vedení provizorní kabelizace</t>
  </si>
  <si>
    <t>Všeobecné práce pro silnoproud a slaboproud</t>
  </si>
  <si>
    <t>viz položky v dílu 74 Silnoproudé rozvody</t>
  </si>
  <si>
    <t>plastový žlab světlé š.100mm</t>
  </si>
  <si>
    <t>702222</t>
  </si>
  <si>
    <t>KABELOVÁ CHRÁNIČKA ZEMNÍ UV STABILNÍ DN PŘES 100 DO 200 MM</t>
  </si>
  <si>
    <t>kabelová chránička zemní UV stabilní DN 110</t>
  </si>
  <si>
    <t>702311</t>
  </si>
  <si>
    <t>ZAKRYTÍ KABELŮ VÝSTRAŽNOU FÓLIÍ ŠÍŘKY DO 20 CM</t>
  </si>
  <si>
    <t>zakrytí kabelové trasy š.20cm</t>
  </si>
  <si>
    <t>Prostupy z rozvodny nn - otvor DN110 = 1ks</t>
  </si>
  <si>
    <t>Prostupy vně šachty kabelovodu - otvor DN110</t>
  </si>
  <si>
    <t>Viz přílohy dokumentace č.2 Situace 1:500, úprava rozvodu nn a osvětlení – provizorní stav   
č.3. Situace 1:500, úprava rozvodu nn a osvětlení – definitivní stav</t>
  </si>
  <si>
    <t>zatažení lanka do chráničky DN110</t>
  </si>
  <si>
    <t>709531</t>
  </si>
  <si>
    <t>PODPŮRNÉ A POMOCNÉ KONSTRUKCE OCELOVÉ PRO UCHYCENÍ KABELOVÉHO ŽLABU ZEMNÍHO VE SVAHU BEZ POVRCHOVÉ ÚPRAVY</t>
  </si>
  <si>
    <t>Zajištění kabelové trasy uložené v trubce DN110 ve svahu v délce 42m</t>
  </si>
  <si>
    <t>R16-702111</t>
  </si>
  <si>
    <t>KABELOVÝ ŽLAB ZEMNÍ VČETNĚ KRYTU SVĚTLÉ ŠÍŘKY DO 120 MM ZAJIŠTĚNÍ STAHOVACÍ PÁSKOU</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</si>
  <si>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</si>
  <si>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R21-74A460</t>
  </si>
  <si>
    <t>PŘECHOD POD ODVODŇOVACÍM ŽLABEM</t>
  </si>
  <si>
    <t>Přechod kabelové trasy pod stávajícím odvodňovacím žlabem</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</si>
  <si>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</si>
  <si>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R22-02911</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</si>
  <si>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</si>
  <si>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</si>
  <si>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74.1</t>
  </si>
  <si>
    <t>Silnoproudé rozvody - rozvod nn, osvětlení</t>
  </si>
  <si>
    <t>742G11</t>
  </si>
  <si>
    <t>KABEL NN DVOU- A TŘÍŽÍLOVÝ CU S PLASTOVOU IZOLACÍ DO 2,5 MM2</t>
  </si>
  <si>
    <t>Viz příloha dokumentace č.1.1. Seznam kabelů, rozvod nn</t>
  </si>
  <si>
    <t>742H12</t>
  </si>
  <si>
    <t>KABEL NN ČTYŘ- A PĚTIŽÍLOVÝ CU S PLASTOVOU IZOLACÍ OD 4 DO 16 MM2</t>
  </si>
  <si>
    <t>742H41</t>
  </si>
  <si>
    <t>KABEL NN ČTYŘ- A PĚTIŽÍLOVÝ CU FLEXIBILNÍ DO 2,5 MM2</t>
  </si>
  <si>
    <t>Provizorní zapojení svítidel mezi stožárovou rozvodnicí a svítidly v rámci osvětlovacího stožáru sklopného OS1, kabel  dimenze 2x2,5mm2 - Viz příloha dokumentace č.1 - Technická zpráva</t>
  </si>
  <si>
    <t>742L11</t>
  </si>
  <si>
    <t>UKONČENÍ DVOU AŽ PĚTIŽÍLOVÉHO KABELU V ROZVADĚČI NEBO NA PŘÍSTROJI DO 2,5 MM2</t>
  </si>
  <si>
    <t>742L12</t>
  </si>
  <si>
    <t>UKONČENÍ DVOU AŽ PĚTIŽÍLOVÉHO KABELU V ROZVADĚČI NEBO NA PŘÍSTROJI OD 4 DO 16 MM2</t>
  </si>
  <si>
    <t>742L22</t>
  </si>
  <si>
    <t>UKONČENÍ DVOU AŽ PĚTIŽÍLOVÉHO KABELU KABELOVOU SPOJKOU OD 4 DO 16 MM2</t>
  </si>
  <si>
    <t>742Z23</t>
  </si>
  <si>
    <t>DEMONTÁŽ KABELOVÉHO VEDENÍ NN</t>
  </si>
  <si>
    <t>demontáž stávající kabelizace uložené v trase v zemi v trubce a v kabelových prostupech konstrukcemi</t>
  </si>
  <si>
    <t>743151</t>
  </si>
  <si>
    <t>OSVĚTLOVACÍ STOŽÁR - STOŽÁROVÁ ROZVODNICE S 1-2 JISTÍCÍMI PRVKY</t>
  </si>
  <si>
    <t>Stožárová rozvodnice v rámci osvětlovacího stožáru OS1, OS13 výměna za účelem: doplnění vývodu pro 1x okruh, doplnění odbočné větve - Viz příloha dokumentace č.1. Technická zpráva, č.1.2 Seznam zařízení VO – osvětlovací stožáry, specifikace</t>
  </si>
  <si>
    <t>743155</t>
  </si>
  <si>
    <t>OSVĚTLOVACÍ STOŽÁR - STOŽÁROVÁ ROZVODNICE NA STOŽÁR TV S 1-2 JISTÍCÍMI PRVKY</t>
  </si>
  <si>
    <t>Rozvodnice PS101-PS104 - Viz příloha dokumentace č.5 - Pojistkové skříně PS4P, PS101P-PS104P, schéma zapojení vč. specifikace</t>
  </si>
  <si>
    <t>743321</t>
  </si>
  <si>
    <t>VÝLOŽNÍK PRO MONTÁŽ SVÍTIDLA NA STOŽÁR DVOURAMENNÝ DÉLKA VYLOŽENÍ DO 1 M</t>
  </si>
  <si>
    <t>Výložník na osvětlovacím stožáru OS1 - Viz příloha dokumentace č.1 - Technická zpráva</t>
  </si>
  <si>
    <t>743432</t>
  </si>
  <si>
    <t>SVÍTIDLO DRÁŽNÍ VÝBOJKOVÉ, MIN. IP 54, OD 151 DO 250 W</t>
  </si>
  <si>
    <t>Svítidla S8, S9 - Viz příloha dokumentace č.1. Technická zpráva, č.1.2 Seznam zařízení VO – osvětlení na trakčním vedení, specifikace</t>
  </si>
  <si>
    <t>743473</t>
  </si>
  <si>
    <t>SVÍTIDLO DRÁŽNÍ LED, MIN. IP 54, ELEKTRONICKÝ PŘEDŘADNÍK, PŘES 25 DO 45 W</t>
  </si>
  <si>
    <t>Doplnění svítidla na osvětlovacím stožáru OS1 - Viz příloha dokumentace č.1. Technická zpráva, č.1.2 Seznam zařízení VO – osvětlovací stožáry, specifikace</t>
  </si>
  <si>
    <t>743474</t>
  </si>
  <si>
    <t>SVÍTIDLO DRÁŽNÍ LED, MIN. IP 54, ELEKTRONICKÝ PŘEDŘADNÍK, PŘES 45 W</t>
  </si>
  <si>
    <t>Svítidla S1P-S4P - Viz příloha dokumentace č.1. Technická zpráva, č.1.2 Seznam zařízení VO – osvětlení na trakčním vedení, specifikace</t>
  </si>
  <si>
    <t>743488</t>
  </si>
  <si>
    <t>SVÍTIDLO DRÁŽNÍ - MONTÁŽ SVÍTIDLA NA STOŽÁR/BRÁNU TRAKČNÍHO VEDENÍ</t>
  </si>
  <si>
    <t>Svítidla S1P-S4P, svítidla S8, S9, provizorně umístěné svítidlo S9 - Viz příloha dokumentace č.1. Technická zpráva, č.1.2 Seznam zařízení VO – osvětlení na trakčním vedení, specifikace, č.4 Přehledové schéma úpravy napájecího rozvodu nn</t>
  </si>
  <si>
    <t>743Z33</t>
  </si>
  <si>
    <t>DEMONTÁŽ NOSNÝCH KONSTRUKCÍ PRO OSVĚTLENÍ</t>
  </si>
  <si>
    <t>Demonáž výložníku na osvětlovacím stožáru OS1 - Viz příloha dokumentace č.1. Technická zpráva, č.1.2 Seznam zařízení VO – osvětlovací stožáry, specifikace</t>
  </si>
  <si>
    <t>743Z35</t>
  </si>
  <si>
    <t>DEMONTÁŽ SVÍTIDLA Z OSVĚTLOVACÍHO STOŽÁRU VÝŠKY DO 15 M</t>
  </si>
  <si>
    <t>Demonáže svítidel na osvětlovacím stožáru OS1 - Viz příloha dokumentace č.1. Technická zpráva, č.1.2 Seznam zařízení VO – osvětlovací stožáry, specifikace</t>
  </si>
  <si>
    <t>743Z71</t>
  </si>
  <si>
    <t>DEMONTÁŽ KABELOVÉ SKŘÍNĚ</t>
  </si>
  <si>
    <t>Rozvaděč PS4P</t>
  </si>
  <si>
    <t>743Z92</t>
  </si>
  <si>
    <t>DEMONTÁŽ - ODVOZ (NA LIKVIDACI ODPADŮ NEBO JINÉ URČENÉ MÍSTO)</t>
  </si>
  <si>
    <t>odvoz demontovaného materiálu do 20km - materiál určený k dalšímu využití nebo na jiné určené místo, celkem 0,45t</t>
  </si>
  <si>
    <t>744Z01</t>
  </si>
  <si>
    <t>DEMONTÁŽ ROZVODNICE NN</t>
  </si>
  <si>
    <t>Rozvodnice PS4, 2xPS5, PS101-PS104 - Viz příloha dokumentace č.1. Technická zpráva, č.1.2 Seznam zařízení VO – osvětlení na trakčním vedení, specifikace, č.4 Přehledové schéma úpravy napájecího rozvodu nn</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</si>
  <si>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</si>
  <si>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</si>
  <si>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</si>
  <si>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</si>
  <si>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</si>
  <si>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</si>
  <si>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práce prováděné v celkové délce = 56 hodin</t>
  </si>
  <si>
    <t>747703</t>
  </si>
  <si>
    <t>ZKUŠEBNÍ PROVOZ</t>
  </si>
  <si>
    <t>zkušební provoz v celkové délce = 6 hodin</t>
  </si>
  <si>
    <t>747705</t>
  </si>
  <si>
    <t>MANIPULACE NA ZAŘÍZENÍCH PROVÁDĚNÉ PROVOZOVATELEM</t>
  </si>
  <si>
    <t>manipulace na zařízeních prováděné provozovatelem související se zajištěním realizace tohoto SO v celkovém rozsahu = 48 hodin</t>
  </si>
  <si>
    <t>74D111</t>
  </si>
  <si>
    <t>PŘIPEVNĚNÍ SVÍTIDLA (BEZ DODÁVKY SVÍTIDLA) NA JEDNODUCHÝ STOŽÁR NEBO BŘEVNO</t>
  </si>
  <si>
    <t>4x sestava S1P-S4P, 1x sestava S9 (provizorní) - Viz příloha dokumentace č.1. Technická zpráva, č.1.2 Seznam zařízení VO – osvětlení na trakčním vedení, specifikace, č.4 Přehledové schéma úpravy napájecího rozvodu nn</t>
  </si>
  <si>
    <t>74D122</t>
  </si>
  <si>
    <t>PŘIPEVNĚNÍ SVORKOVNICOVÉ SKŘÍNĚ (BEZ DODÁVKY SVORKOVNICOVÉ SKŘÍNĚ) S DESKOU NA STOŽÁR TV</t>
  </si>
  <si>
    <t>Sestava na TS19, TS21, 23, 26, 28- Viz příloha dokumentace č.1. Technická zpráva, č.1.2 Seznam zařízení VO – osvětlení na trakčním vedení, specifikace, č.4 Přehledové schéma úpravy napájecího rozvodu nn</t>
  </si>
  <si>
    <t>74D213</t>
  </si>
  <si>
    <t>VEDENÍ 1-2 NN KABELŮ NA STOŽÁRU TV V OCHRANNÉ TRUBCE</t>
  </si>
  <si>
    <t>Sestava na TS21, 23, 24, 26, 28- Viz příloha dokumentace č.1. Technická zpráva, č.1.2 Seznam zařízení VO – osvětlení na trakčním vedení, specifikace, č.4 Přehledové schéma úpravy napájecího rozvodu nn</t>
  </si>
  <si>
    <t>74D218</t>
  </si>
  <si>
    <t>SVOD NN KABELU ZE STOŽÁRU TV DO ZEMĚ VČETNĚ KRYTU - NEROZEBÍRATELNÉ PROVEDENÍ</t>
  </si>
  <si>
    <t>Sestava na TS19, TS21, TS24, TS26, TS28 - Viz příloha dokumentace č.1. Technická zpráva, č.1.2 Seznam zařízení VO – osvětlení na trakčním vedení, specifikace, č.4 Přehledové schéma úpravy napájecího rozvodu nn</t>
  </si>
  <si>
    <t>74D222</t>
  </si>
  <si>
    <t>UCHYCENÍ NN KABELU NA BŘEVNO V OCHRANNÉ TRUBCE</t>
  </si>
  <si>
    <t>Viz příloha dokumentace č.1. Technická zpráva, č.1.2 Seznam zařízení VO – osvětlení na trakčním vedení, specifikace, č.4 Přehledové schéma úpravy napájecího rozvodu nn</t>
  </si>
  <si>
    <t>74D231</t>
  </si>
  <si>
    <t>VEDENÍ 1-2 NN KABELŮ PŘES PŘEKÁŽKU NA KONSTRUKCI TV</t>
  </si>
  <si>
    <t>Sestava na TS21, TS23, TS24, TS26, TS28 - Viz příloha dokumentace č.1. Technická zpráva, č.1.2 Seznam zařízení VO – osvětlení na trakčním vedení, specifikace, č.4 Přehledové schéma úpravy napájecího rozvodu nn</t>
  </si>
  <si>
    <t>74D601</t>
  </si>
  <si>
    <t>DEMONTÁŽE (OSVĚTLENÍ NA TV) SVÍTIDEL VČETNĚ UPEVNĚNÍ</t>
  </si>
  <si>
    <t>4x S1P-S4P, 2x S6-S7, 2x S9, 1x S6-S7- Viz příloha dokumentace č.1. Technická zpráva, č.1.2 Seznam zařízení VO – osvětlení na trakčním vedení, specifikace, č.4 Přehledové schéma úpravy napájecího rozvodu nn</t>
  </si>
  <si>
    <t>74D608</t>
  </si>
  <si>
    <t>DEMONTÁŽE (OSVĚTLENÍ NA TV) KABELŮ NN (STOČENÍM)</t>
  </si>
  <si>
    <t>kabel NYY-J stávající (TS17/18, TS19/20) = 73m, kabel NYY-J provizorní (TS-P1, TS21 - TS28) = 101m - Viz příloha dokumentace č.1. Technická zpráva, č.1.1.  Seznam kabelů – rozvod nn, č.1.2 Seznam zařízení VO – osvětlení na trakčním vedení, specifikace, č.4 Přehledové schéma úpravy napájecího rozvodu nn</t>
  </si>
  <si>
    <t>R01-743B21</t>
  </si>
  <si>
    <t>SVORKOVNICOVÁ SKŘÍŇ PLASTOVÁ V KOMPAKTNÍM PILÍŘI DO 40 SVOREK</t>
  </si>
  <si>
    <t>svorková skříň PS4P - Viz příloha dokumentace č.5 - Pojistkové skříně PS4P, PS101P-PS104P, schéma zapojení vč. specifikace</t>
  </si>
  <si>
    <t>1. Položka obsahuje:  
 – instalaci do terénu vč. prefabrikovaného základu a zapojení  
 – technický popis viz. projektová dokumentace  
2. Položka neobsahuje:  
 – zemní práce  
3. Způsob měření:  
Udává se počet kusů kompletní konstrukce nebo práce.</t>
  </si>
  <si>
    <t>R02-74D111</t>
  </si>
  <si>
    <t>PŘIPEVNĚNÍ SVÍTIDLA (BEZ DODÁVKY SVÍTIDLA) NA JEDNODUCHÝ STOŽÁR NEBO BŘEVNO - MONTÁŽ STÁVAJÍCÍ SESTAVY</t>
  </si>
  <si>
    <t>Sestava S6, S7- Viz příloha dokumentace č.1. Technická zpráva, č.1.2 Seznam zařízení VO – osvětlení na trakčním vedení, specifikace, č.4 Přehledové schéma úpravy napájecího rozvodu nn</t>
  </si>
  <si>
    <t>1. Položka obsahuje:  
 – všechny náklady na montáž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</si>
  <si>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R03-74D112</t>
  </si>
  <si>
    <t>PŘIPEVNĚNÍ SVÍTIDLA (BEZ DODÁVKY SVÍTIDLA) NA ZDVOJENÝ STOŽÁR (2TB, 2TBS) - MONTÁŽ STÁVAJÍCÍ SESTAVY</t>
  </si>
  <si>
    <t>Sestava S9- Viz příloha dokumentace č.1. Technická zpráva, č.1.2 Seznam zařízení VO – osvětlení na trakčním vedení, specifikace, č.4 Přehledové schéma úpravy napájecího rozvodu nn</t>
  </si>
  <si>
    <t>R04-74D122</t>
  </si>
  <si>
    <t>PŘIPEVNĚNÍ SVORKOVNICOVÉ SKŘÍNĚ (BEZ DODÁVKY SVORKOVNICOVÉ SKŘÍNĚ) S DESKOU NA STOŽÁR TV - MONTÁŽ STÁVAJÍCÍ SESTAVY</t>
  </si>
  <si>
    <t>Sestava na TS-P1, TS17- Viz příloha dokumentace č.1. Technická zpráva, č.1.2 Seznam zařízení VO – osvětlení na trakčním vedení, specifikace, č.4 Přehledové schéma úpravy napájecího rozvodu nn</t>
  </si>
  <si>
    <t>R05-74D122</t>
  </si>
  <si>
    <t>DEMONTÁŽ PŘIPEVNĚNÍ SVORKOVNICOVÉ SKŘÍNĚ S DESKOU NA STOŽÁR TV</t>
  </si>
  <si>
    <t>Sestava TS17, TS19, TS-P1, TS21, 23, 26, 28- Viz příloha dokumentace č.1. Technická zpráva, č.1.2 Seznam zařízení VO – osvětlení na trakčním vedení, specifikace, č.4 Přehledové schéma úpravy napájecího rozvodu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</si>
  <si>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</si>
  <si>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R06-74D213</t>
  </si>
  <si>
    <t>VEDENÍ 1-2 NN KABELŮ NA STOŽÁRU TV V OCHRANNÉ TRUBCE - MONTÁŽ STÁVAJÍCÍ SESTAVY</t>
  </si>
  <si>
    <t>Sestava na TS17, TS-P1, TS19- Viz příloha dokumentace č.1. Technická zpráva, č.1.2 Seznam zařízení VO – osvětlení na trakčním vedení, specifikace, č.4 Přehledové schéma úpravy napájecího rozvodu nn</t>
  </si>
  <si>
    <t>R07-74D213</t>
  </si>
  <si>
    <t>DEMONTÁŽ VEDENÍ 1-2 NN KABELŮ NA STOŽÁRU TV V OCHRANNÉ TRUBCE</t>
  </si>
  <si>
    <t>Sestava na TS17, TS-P1, TS19, TS21, 23, 24, 26, 28</t>
  </si>
  <si>
    <t>R08-74D216</t>
  </si>
  <si>
    <t>UCHYCENÍ NN KABELŮ MEZI BRÁNOU A SVÍTIDLEM NA STOŽÁRU TV V OCHRANNÉ TRUBCE- MONTÁŽ STÁVAJÍCÍ SESTAVY</t>
  </si>
  <si>
    <t>Sestava na TS17, 18, 19, TS-P1 - Viz příloha dokumentace č.1. Technická zpráva, č.1.2 Seznam zařízení VO – osvětlení na trakčním vedení, specifikace, č.4 Přehledové schéma úpravy napájecího rozvodu nn</t>
  </si>
  <si>
    <t>R09-74D216</t>
  </si>
  <si>
    <t>DEMONTÁŽ UCHYCENÍ NN KABELŮ MEZI BRÁNOU A SVÍTIDLEM NA STOŽÁRU TV V OCHRANNÉ TRUBCE</t>
  </si>
  <si>
    <t>R10-74D218</t>
  </si>
  <si>
    <t>SVOD NN KABELU ZE STOŽÁRU TV DO ZEMĚ VČETNĚ KRYTU - NEROZEBÍRATELNÉ PROVEDENÍ - MONTÁŽ STÁVAJÍCÍ SESTAVY</t>
  </si>
  <si>
    <t>Sestava na TS17, TS-P1 - Viz příloha dokumentace č.1. Technická zpráva, č.1.2 Seznam zařízení VO – osvětlení na trakčním vedení, specifikace, č.4 Přehledové schéma úpravy napájecího rozvodu nn</t>
  </si>
  <si>
    <t>R11-74D218</t>
  </si>
  <si>
    <t>DEMONTÁŽ SVODU NN KABELU ZE STOŽÁRU TV DO ZEMĚ VČETNĚ KRYTU - NEROZEBÍRATELNÉ PROVEDENÍ</t>
  </si>
  <si>
    <t>Sestava na TS17, TS-P1, TS19, TS21, TS24, TS26, TS28 - Viz příloha dokumentace č.1. Technická zpráva, č.1.2 Seznam zařízení VO – osvětlení na trakčním vedení, specifikace, č.4 Přehledové schéma úpravy napájecího rozvodu nn</t>
  </si>
  <si>
    <t>R12-74D222</t>
  </si>
  <si>
    <t>DEMONTÁŽ UCHYCENÍ NN KABELU NA BŘEVNO V OCHRANNÉ TRUBCE</t>
  </si>
  <si>
    <t>R13-74D231</t>
  </si>
  <si>
    <t>VEDENÍ 1-2 NN KABELŮ PŘES PŘEKÁŽKU NA KONSTRUKCI TV - MONTÁŽ STÁVAJÍCÍ SESTAVY</t>
  </si>
  <si>
    <t>Sestava na TS17, TS18, TS19, TS-P1 - Viz příloha dokumentace č.1. Technická zpráva, č.1.2 Seznam zařízení VO – osvětlení na trakčním vedení, specifikace, č.4 Přehledové schéma úpravy napájecího rozvodu nn</t>
  </si>
  <si>
    <t>R14-743155</t>
  </si>
  <si>
    <t>OSVĚTLOVACÍ STOŽÁR - STOŽÁROVÁ ROZVODNICE NA STOŽÁR TV S 1-2 JISTÍCÍMI PRVKY - MONTÁŽ STÁVAJÍCÍ ROZVODNICE</t>
  </si>
  <si>
    <t>Rozvodnice PS4, 2xPS5-  Viz příloha dokumentace č.1. Technická zpráva, č.1.2 Seznam zařízení VO – osvětlení na trakčním vedení, specifikace, č.4 Přehledové schéma úpravy napájecího rozvodu nn</t>
  </si>
  <si>
    <t>1. Položka obsahuje:  
 – veškeré činnosti spojené s montáží skříně, technický popis viz. projektová dokumentace  
2. Položka neobsahuje:  
 X  
3. Způsob měření:  
Udává se počet kusů kompletní konstrukce nebo práce.</t>
  </si>
  <si>
    <t>R14-74D231</t>
  </si>
  <si>
    <t>DEMONTÁŽ VEDENÍ 1-2 NN KABELŮ PŘES PŘEKÁŽKU NA KONSTRUKCI TV</t>
  </si>
  <si>
    <t>Sestava na TS17, TS18, TS19, TS-P1, TS21, TS23, TS24, TS26, TS28 - Viz příloha dokumentace č.1. Technická zpráva, č.1.2 Seznam zařízení VO – osvětlení na trakčním vedení, specifikace, č.4 Přehledové schéma úpravy napájecího rozvodu nn</t>
  </si>
  <si>
    <t>74.2</t>
  </si>
  <si>
    <t>Silnoproudé rozvody - DOÚO</t>
  </si>
  <si>
    <t>741911</t>
  </si>
  <si>
    <t>UZEMŇOVACÍ VODIČ V ZEMI FEZN DO 120 MM2</t>
  </si>
  <si>
    <t>zemnič pro HIS</t>
  </si>
  <si>
    <t>741B11</t>
  </si>
  <si>
    <t>ZEMNÍCÍ TYČ FEZN DÉLKY DO 2 M</t>
  </si>
  <si>
    <t>741C05</t>
  </si>
  <si>
    <t>SPOJOVÁNÍ UZEMŇOVACÍCH VODIČŮ</t>
  </si>
  <si>
    <t>741Z13</t>
  </si>
  <si>
    <t>DEMONTÁŽ STÁVAJÍCÍCH UCPÁVEK PROTIPOŽÁRNÍCH PRŮMĚRU OTVORU DO 200 MM</t>
  </si>
  <si>
    <t>742F12</t>
  </si>
  <si>
    <t>KABEL NN NEBO VODIČ JEDNOŽÍLOVÝ CU S PLASTOVOU IZOLACÍ OD 4 DO 16 MM2</t>
  </si>
  <si>
    <t>YY 1x16 - zemnící vodič pro HIS</t>
  </si>
  <si>
    <t>742G12</t>
  </si>
  <si>
    <t>KABEL NN DVOU- A TŘÍŽÍLOVÝ CU S PLASTOVOU IZOLACÍ OD 4 DO 16 MM2</t>
  </si>
  <si>
    <t>Viz příloha dokumentace č.1.5  Seznam kabelů – DOÚO</t>
  </si>
  <si>
    <t>742H11</t>
  </si>
  <si>
    <t>KABEL NN ČTYŘ- A PĚTIŽÍLOVÝ CU S PLASTOVOU IZOLACÍ DO 2,5 MM2</t>
  </si>
  <si>
    <t>742I11</t>
  </si>
  <si>
    <t>KABEL NN CU OVLÁDACÍ 7-12ŽÍLOVÝ DO 2,5 MM2</t>
  </si>
  <si>
    <t>742I12</t>
  </si>
  <si>
    <t>KABEL NN CU OVLÁDACÍ 7-12ŽÍLOVÝ OD 4 DO 6 MM2</t>
  </si>
  <si>
    <t>Viz příloha dokumentace č.1.5 Seznam kabelů – DOÚO</t>
  </si>
  <si>
    <t>742J29</t>
  </si>
  <si>
    <t>KABEL SDĚLOVACÍ LAN UTP/FTP UKONČENÝ KONEKTORY RJ45</t>
  </si>
  <si>
    <t>742K12</t>
  </si>
  <si>
    <t>UKONČENÍ JEDNOŽÍLOVÉHO KABELU V ROZVADĚČI NEBO NA PŘÍSTROJI OD 4 DO 16 MM2</t>
  </si>
  <si>
    <t>742M12</t>
  </si>
  <si>
    <t>UKONČENÍ 7-12ŽÍLOVÉHO KABELU V ROZVADĚČI NEBO NA PŘÍSTROJI OD 4 DO 6 MM2</t>
  </si>
  <si>
    <t>742M22</t>
  </si>
  <si>
    <t>UKONČENÍ 7-12ŽÍLOVÉHO KABELU KABELOVOU SPOJKOU OD 4 DO 6 MM2</t>
  </si>
  <si>
    <t>743B11</t>
  </si>
  <si>
    <t>OVLADAČ PRO DÁLKOVÉ OVLÁDÁNÍ MOTOROVÝCH POHONŮ TRAKČNÍCH ODPOJOVAČŮ (DOÚO) DO 4 KS</t>
  </si>
  <si>
    <t>Rozvaděče R1-DOÚO; viz přílohy dokumentace č.7 Přehledové schéma rozvodu DOÚO, specifikace zařízení</t>
  </si>
  <si>
    <t>743B15</t>
  </si>
  <si>
    <t>OVLADAČ PRO DÁLK.OVLÁDÁNÍ MOTOR.POHONŮ TRAKČ.ODPOJOVAČŮ (DOÚO)-ROZŠÍŘENÍ O MODUL PRO KOMUNIKACI S NADŘAZENÝM SYST.POMOCÍ DOHODNUTÉHO PROTOKOLU</t>
  </si>
  <si>
    <t>743B16</t>
  </si>
  <si>
    <t>OVLADAČ PRO DÁLKOVÉ OVLÁDÁNÍ MOTOROVÝCH POHONŮ TRAKČNÍCH ODPOJOVAČŮ (DOÚO) - ROZŠÍŘENÍ O MODUL OPTICKÉHO ODDĚLENÍ</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</si>
  <si>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</si>
  <si>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</si>
  <si>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</si>
  <si>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</si>
  <si>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</si>
  <si>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</si>
  <si>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Rozvaděče RN-DOÚO; viz přílohy dokumentace č.7 Přehledové schéma rozvodu DOÚO, specifikace zařízení</t>
  </si>
  <si>
    <t>743B21</t>
  </si>
  <si>
    <t>SVORKOVNICOVÁ SKŘÍŇ PLASTOVÁ PRO DOÚO VNITŘNÍ DO 40 SVOREK</t>
  </si>
  <si>
    <t>Rozvaděče MX1-DOÚO; viz přílohy dokumentace č.7 Přehledové schéma rozvodu DOÚO, specifikace zařízení</t>
  </si>
  <si>
    <t>743Z61</t>
  </si>
  <si>
    <t>DEMONTÁŽ OVLADAČE PRO DOÚO</t>
  </si>
  <si>
    <t>Rozvodnice R1-DOÚO</t>
  </si>
  <si>
    <t>743Z62</t>
  </si>
  <si>
    <t>DEMONTÁŽ NAPÁJECÍ SOUPRAVY PRO NAPÁJENÍ OVLADAČŮ DOÚO</t>
  </si>
  <si>
    <t>Rozvodnice RN-DOÚO</t>
  </si>
  <si>
    <t>odvoz demontovaného materiálu do 20km - materiál určený k dalšímu využití nebo na jiné určené místo, celkem 0,72t</t>
  </si>
  <si>
    <t>744613</t>
  </si>
  <si>
    <t>JISTIČ JEDNOPÓLOVÝ (10 KA) OD 13 DO 20 A</t>
  </si>
  <si>
    <t>Jistič 1x16A/B/10kA; viz přílohy dokumentace č.1 Technická zpráva, č.7 Přehledové schéma rozvodu DOÚO, specifikace zařízení</t>
  </si>
  <si>
    <t>Rozvodnice MX1-DOÚO</t>
  </si>
  <si>
    <t>744Z05</t>
  </si>
  <si>
    <t>DEMONTÁŽ JISTIČE NEBO VYPÍNAČE Z ROZVADĚČE NN</t>
  </si>
  <si>
    <t>Jistič 1x10A v rozvaděči ATK - viz přílohy dokumentace č.1 Technická zpráva, č.7 Přehledové schéma rozvodu DOÚO, specifikace zařízení</t>
  </si>
  <si>
    <t>práce prováděné v celkové délce = 48 hodin</t>
  </si>
  <si>
    <t>747702</t>
  </si>
  <si>
    <t>ÚPRAVA ZAPOJENÍ STÁVAJÍCÍCH KABELOVÝCH SKŘÍNÍ/ROZVADĚČŮ</t>
  </si>
  <si>
    <t>Úprava stávajícho rozvaděče ATK</t>
  </si>
  <si>
    <t>manipulace na zařízeních prováděné provozovatelem související se zajištěním realizace tohoto SO v celkovém rozsahu = 24 hodin</t>
  </si>
  <si>
    <t>R17-000001</t>
  </si>
  <si>
    <t>DOPLNĚNÍ STÁVAJÍCÍ TECHNOLOGIE DŘT O TECHNOLOGII DOÚO</t>
  </si>
  <si>
    <t>Úpravy systému DŘT v rámci realizace provizorního systému DOÚO</t>
  </si>
  <si>
    <t>Veškeré práce, softwarové a harwarové úpravy související s doplněním stávající technologie DŘT o technologii DOÚO</t>
  </si>
  <si>
    <t>R18-000002</t>
  </si>
  <si>
    <t>DOPLNĚNÍ A ZAČLENĚNÍ TECHNOLOGIE DOÚO DO STÁVAJÍCÍHO SYSTÉMU NA ED</t>
  </si>
  <si>
    <t>Veškeré práce, softwarové a harwarové úpravy související s doplněním a začleněním technologie DOÚO do stávajícího systému na ED</t>
  </si>
  <si>
    <t>R19-000001</t>
  </si>
  <si>
    <t>ÚPRAVA TECHNOLOGIE DŘT PO ZRUŠENÍ TECHNOLOGIE DOÚO</t>
  </si>
  <si>
    <t>Veškeré práce a úpravy softwarového a harwarového vybavení související s úpravou technologie DŘT po zrušení DOÚO</t>
  </si>
  <si>
    <t>R20-000002</t>
  </si>
  <si>
    <t>ÚPRAVA STÁVAJÍCÍHO SYSTÉMU NA ED PO ZRUŠENÍ TECHNOLOGIE DOÚO</t>
  </si>
  <si>
    <t>Veškeré práce, softwarové a harwarové úpravy na ED související s úpravou technologie DŘT po zrušení DOÚO</t>
  </si>
  <si>
    <t>96615</t>
  </si>
  <si>
    <t>BOURÁNÍ KONSTRUKCÍ Z PROSTÉHO BETONU</t>
  </si>
  <si>
    <t>bourání betonových patek krytu kabelů na stožáry TV</t>
  </si>
  <si>
    <t>viz položka 13173, 13273, odvoz přebytečného výkopku po zásypu a zhutnění (celkem 11,005 m3)</t>
  </si>
  <si>
    <t>viz položka 96615, dvoz přebytečného výkopku po zásypu a zhutnění (0,429m3 * 2,4)</t>
  </si>
  <si>
    <t>viz položka 709611, odvoz demontovaného materiálu - demontované plastové žlaby (1m žlabu = 0,5kg)</t>
  </si>
  <si>
    <t>D.2.3.7</t>
  </si>
  <si>
    <t>Ukolejnění kovových konstrukcí</t>
  </si>
  <si>
    <t xml:space="preserve">  SO 61-67-01</t>
  </si>
  <si>
    <t>Praha Velká Chuchle, silniční nadjezd, ukolejnění</t>
  </si>
  <si>
    <t>SO 61-67-01</t>
  </si>
  <si>
    <t>Praha Velká Chuchle, silniční nadjezd - definitivní stav</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</si>
  <si>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</si>
  <si>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</si>
  <si>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</si>
  <si>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</si>
  <si>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</si>
  <si>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</si>
  <si>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74C976</t>
  </si>
  <si>
    <t>ZPRACOVÁNÍ KSU A TP PRO ÚČELY ZAVEDENÍ DO PROVOZU ZA 100 M ZPROVOZŇOVANÉ SKUPINY</t>
  </si>
  <si>
    <t>Praha Velká Chuchle, silniční nadjezd - provizorní stav</t>
  </si>
  <si>
    <t>74C925</t>
  </si>
  <si>
    <t>PŘESUN UKOLEJNĚNÍ (DEMONTÁŽ + MONTÁŽ UKOLEJNĚNÍ NA JINOU KONSTRUKCI)</t>
  </si>
  <si>
    <t>R75C887</t>
  </si>
  <si>
    <t>Mezikolejnicová lanová propojka - montáž</t>
  </si>
  <si>
    <t>R75C889</t>
  </si>
  <si>
    <t>Mezikolejnicová lanová propojka - demontáž</t>
  </si>
  <si>
    <t>Revize, zkoušky, měření a technická pomoc TV</t>
  </si>
  <si>
    <t>74F314</t>
  </si>
  <si>
    <t>Měření dotykového napětí u vodivé konstrukce</t>
  </si>
  <si>
    <t>74F322</t>
  </si>
  <si>
    <t>Revizní zpráva</t>
  </si>
  <si>
    <t>74F331</t>
  </si>
  <si>
    <t>Technická pomoc při výstavbě TV</t>
  </si>
  <si>
    <t>Výkon organizačních jednotek správce</t>
  </si>
  <si>
    <t>D.2.3.8</t>
  </si>
  <si>
    <t>Vnější uzemnění</t>
  </si>
  <si>
    <t xml:space="preserve">  SO 61-68-51</t>
  </si>
  <si>
    <t>Ochrana stavby před účinky bludných proudů, ochrana proti přepětí a blesku</t>
  </si>
  <si>
    <t>SO 61-68-51</t>
  </si>
  <si>
    <t>Ochrana proti účinkům bludných proudů a atm. přepětím</t>
  </si>
  <si>
    <t>R75Z111</t>
  </si>
  <si>
    <t>MĚŘENÍ VLIVU BLUDNÝCH PROUDŮ V PRŮBĚHU STAVBY</t>
  </si>
  <si>
    <t>1. Položka obsahuje:  
 – veškeré práce a materiál obsažený v názvu položky  
2. Položka neobsahuje:  
 X  
3. Způsob měření:  
Udává se komplet odlišných materiálů a činností, které tvoří funkční nedělitelný celek daný názvem položky.</t>
  </si>
  <si>
    <t>R75Z112</t>
  </si>
  <si>
    <t>MĚŘENÍ VLIVU BLUDNÝCH PROUDŮ PO DOKONČENÍ STAVBY</t>
  </si>
  <si>
    <t>R75Z210</t>
  </si>
  <si>
    <t>TRVALÁ ZAŘÍZENÍ PRO SLEDOVÁNÍ VLIVU BP</t>
  </si>
  <si>
    <t>CHRÁNIČKY Z TRUB PLAST DN DO 50MM</t>
  </si>
  <si>
    <t>1. Položka obsahuje:  
 – veškeré práce a materiál obsažený v názvu a popisu položky  
2. Položka neobsahuje:  
 X  
3. Způsob měření:  
Udává se počet metrů kompletní konstrukce nebo práce.</t>
  </si>
  <si>
    <t>R75Z222</t>
  </si>
  <si>
    <t>skříně 300x300x100 mm včetně příslušenství</t>
  </si>
  <si>
    <t>1. Položka obsahuje:  
 – veškeré práce a materiál obsažený v názvu a popisu položky  
2. Položka neobsahuje:  
 X  
3. Způsob měření:  
Udává se počet kusů kompletní konstrukce nebo práce.</t>
  </si>
  <si>
    <t>popisy skříní</t>
  </si>
  <si>
    <t>R75Z270</t>
  </si>
  <si>
    <t>šrouby, silikon, drobný materiál</t>
  </si>
  <si>
    <t>1. Položka obsahuje:  
 – veškeré práce a materiál obsažený v názvu a popisu položky  
2. Položka neobsahuje:  
 X  
3. Způsob měření:  
Udává se komplet odlišných materiálů a činností, které tvoří funkční nedělitelný celek daný názvem položky.</t>
  </si>
  <si>
    <t>R75Z240</t>
  </si>
  <si>
    <t>VÝVODY Z VÝZTUŽE PRO SLEDOVÁNÍ VLIVU BP</t>
  </si>
  <si>
    <t>CRM deska 100x100x10 dle TS 15</t>
  </si>
  <si>
    <t>navaření vývodů z výztuže</t>
  </si>
  <si>
    <t>NEDESTRUKTIVNÍ SYSTÉM KOROZE VÝZTUŽE</t>
  </si>
  <si>
    <t>[bez vazby na CS]</t>
  </si>
  <si>
    <t>elektroda CMS</t>
  </si>
  <si>
    <t>R75726a</t>
  </si>
  <si>
    <t>SOK</t>
  </si>
  <si>
    <t>čidlo měrnéo doporu betonu RO</t>
  </si>
  <si>
    <t>R75726c</t>
  </si>
  <si>
    <t>čidlo korozní rychlosti ERE</t>
  </si>
  <si>
    <t>R75726d</t>
  </si>
  <si>
    <t>elektroda CPMP</t>
  </si>
  <si>
    <t>R75Z320</t>
  </si>
  <si>
    <t>OCHRANNÁ OPATŘENÍ PROTI VLIVŮM BP - JISKŘIŠTĚ NA PODPĚRÁCH A NK</t>
  </si>
  <si>
    <t>spodní vývod - nerez. drát prům. 10 mm, l=1,5m</t>
  </si>
  <si>
    <t>1. Položka obsahuje:  
 – veškeré práce a materiál obsažený v názvu položky  
2. Položka neobsahuje:  
 X  
3. Způsob měření:  
Udává se počet kusů kompletní konstrukce nebo práce.</t>
  </si>
  <si>
    <t>OCHRANNÁ OPATŘENÍ PROTI VLIVŮM BP - VÝVODY Z NK</t>
  </si>
  <si>
    <t>nerez. drát prům. 10 mm (propojení výztuže NK a paty příslušenství) 2m</t>
  </si>
  <si>
    <t>nerezová oka, ochranný nátěr, dle potřeby úchyty, izol. Vložky</t>
  </si>
  <si>
    <t>horní vývod - nerez. závitová tyč prům. 10 mm, l=1,5m</t>
  </si>
  <si>
    <t>svorky do krabice</t>
  </si>
  <si>
    <t>DIN lišty</t>
  </si>
  <si>
    <t>Provaření výztuže</t>
  </si>
  <si>
    <t>R75Z310</t>
  </si>
  <si>
    <t>Provařování výztuží armatury</t>
  </si>
  <si>
    <t>podélné sváry 100mm</t>
  </si>
  <si>
    <t>Pomocný bodový svar dle TP 124</t>
  </si>
  <si>
    <t>Příložky ve tvaru ,,L"</t>
  </si>
  <si>
    <t>D.2.4.1</t>
  </si>
  <si>
    <t>Příprava území a kácení</t>
  </si>
  <si>
    <t xml:space="preserve">  SO 61-71-01</t>
  </si>
  <si>
    <t>Praha Velká Chuchle, odstranění mimolesní zeleně u silničního nadjezdu</t>
  </si>
  <si>
    <t>SO 61-71-01</t>
  </si>
  <si>
    <t>111208</t>
  </si>
  <si>
    <t>ODSTRANĚNÍ KŘOVIN S ODVOZEM DO 20KM</t>
  </si>
  <si>
    <t>1: z dendrologického průzkumu (dokumentace B.6.)</t>
  </si>
  <si>
    <t>odstranění křovin a stromů do průměru 100 mm 
doprava dřevin na předepsanou vzdálenost 
spálení na hromadách nebo štěpkování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</si>
  <si>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</si>
  <si>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</si>
  <si>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</si>
  <si>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</si>
  <si>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</si>
  <si>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</si>
  <si>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</si>
  <si>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</si>
  <si>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11232</t>
  </si>
  <si>
    <t>ŠTĚPKOVÁNÍ PAŘEZŮ D DO 0,9M</t>
  </si>
  <si>
    <t>Poplatky za skládky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</si>
  <si>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</si>
  <si>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D.2.4.2</t>
  </si>
  <si>
    <t>Náhradní výsadba</t>
  </si>
  <si>
    <t xml:space="preserve">  SO 61-71-02</t>
  </si>
  <si>
    <t>Praha Velká Chuchle, náhradní výsadba u silničního nadjezdu</t>
  </si>
  <si>
    <t>SO 61-71-02</t>
  </si>
  <si>
    <t>184B14</t>
  </si>
  <si>
    <t>VYSAZOVÁNÍ STROMŮ LISTNATÝCH S BALEM OBVOD KMENE DO 14CM, PODCHOZÍ VÝŠ MIN 2,2M</t>
  </si>
  <si>
    <t>1: potenciální náhradní výsadby - 100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</si>
  <si>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</si>
  <si>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184A2</t>
  </si>
  <si>
    <t>VYSAZOVÁNÍ KEŘŮ LISTNATÝCH BEZ BALU VČETNĚ VÝKOPU JAMKY</t>
  </si>
  <si>
    <t>1: potenciální náhradní výsadby 300 ks a výsadba 1300 ks skalníků u nadjezdu</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</si>
  <si>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</si>
  <si>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18331</t>
  </si>
  <si>
    <t>SADOVNICKÉ OBDĚLÁNÍ PŮDY</t>
  </si>
  <si>
    <t>1: 0,25 m2 na keř,  1 m2 na alejový strom</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</si>
  <si>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</si>
  <si>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</si>
  <si>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</si>
  <si>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</si>
  <si>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</si>
  <si>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</si>
  <si>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</si>
  <si>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1: plocha pro mulčování keřů * 3 (roky údržba)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</si>
  <si>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</si>
  <si>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</si>
  <si>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</si>
  <si>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1: počet alejových stromů*3  (roky údržba)</t>
  </si>
  <si>
    <t>odplevelení s nakypřením, vypletí, řezem, hnojením, odstranění poškozených částí dřevin s případným složením odpadu na hromady, naložením na dopravní prostředek, odvozem a složením</t>
  </si>
  <si>
    <t>1: 50l/alejový strom, 5l/keř - celkem 5 zálivek</t>
  </si>
  <si>
    <t>položka zahrnuje veškerý materiál, výrobky a polotovary, včetně mimostaveništní a vnitrostaveništní dopravy (rovněž přesuny), včetně naložení a složení, případně s uložením</t>
  </si>
  <si>
    <t>D.3.1.1</t>
  </si>
  <si>
    <t>SO 90-90 a SO 98-98</t>
  </si>
  <si>
    <t xml:space="preserve">  SO 90-90</t>
  </si>
  <si>
    <t>SO 90-90</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</si>
  <si>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</si>
  <si>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</si>
  <si>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</si>
  <si>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</si>
  <si>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</si>
  <si>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</si>
  <si>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</si>
  <si>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</si>
  <si>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</si>
  <si>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</si>
  <si>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</si>
  <si>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</si>
  <si>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</si>
  <si>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</si>
  <si>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</si>
  <si>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</si>
  <si>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</si>
  <si>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</si>
  <si>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</si>
  <si>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</si>
  <si>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</si>
  <si>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</si>
  <si>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</si>
  <si>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</si>
  <si>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</si>
  <si>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</si>
  <si>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</si>
  <si>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</si>
  <si>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</si>
  <si>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</si>
  <si>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VSEOB007</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</si>
  <si>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</si>
  <si>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</si>
  <si>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</si>
  <si>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Korozní měření</t>
  </si>
  <si>
    <t>VSEOB009</t>
  </si>
  <si>
    <t>Exkurze</t>
  </si>
  <si>
    <t>Exkurze dle zákona o zadávání veřejných zakázek</t>
  </si>
  <si>
    <t>Předpoklad 2 exkurze/rok (celkem 4x)</t>
  </si>
  <si>
    <t>Položka zahrnuje veškeré činnosti nezbytné pro zajištění exkurze. Veškerá požadavky na rozsah exkurzí je dán smlouvou o dílo.</t>
  </si>
  <si>
    <t>za  Díl</t>
  </si>
  <si>
    <t>Součet</t>
  </si>
  <si>
    <t>W</t>
  </si>
  <si>
    <t>Díl:</t>
  </si>
  <si>
    <t>D</t>
  </si>
  <si>
    <t>Cena</t>
  </si>
  <si>
    <t>Název položky/dílu</t>
  </si>
  <si>
    <t>Cenová soustava</t>
  </si>
  <si>
    <t>Datum zpracování:</t>
  </si>
  <si>
    <t>Titul Jméno Příjmení</t>
  </si>
  <si>
    <t>SUDOP EU a.s.</t>
  </si>
  <si>
    <t>01.03.2025</t>
  </si>
  <si>
    <t>Ukončení realizace SO/PS.</t>
  </si>
  <si>
    <t xml:space="preserve"> </t>
  </si>
  <si>
    <t>Cenová úroveň:</t>
  </si>
  <si>
    <t>Zpracovatel:</t>
  </si>
  <si>
    <t>01.09.2023</t>
  </si>
  <si>
    <t>Zahájení realizace SO/PS:</t>
  </si>
  <si>
    <t>Označení (S-kód):</t>
  </si>
  <si>
    <t>SŽ</t>
  </si>
  <si>
    <t>Majetek:</t>
  </si>
  <si>
    <t>ISPROFIN:</t>
  </si>
  <si>
    <t>Stádium 3</t>
  </si>
  <si>
    <t>Stupeň dokumentace:</t>
  </si>
  <si>
    <t>Klasifikace SO/PS:</t>
  </si>
  <si>
    <t>Kategorie monitoringu:</t>
  </si>
  <si>
    <t>SO/PS:</t>
  </si>
  <si>
    <t>CELKEM:</t>
  </si>
  <si>
    <t>Stavba:</t>
  </si>
  <si>
    <t>SOUPIS PRACÍ / ROZPOČET</t>
  </si>
  <si>
    <t>SOPS/PR/2022/prozatimní</t>
  </si>
  <si>
    <t xml:space="preserve">M         </t>
  </si>
  <si>
    <t xml:space="preserve">2021_OTSKP          </t>
  </si>
  <si>
    <t xml:space="preserve">   </t>
  </si>
  <si>
    <t xml:space="preserve">969145         </t>
  </si>
  <si>
    <t xml:space="preserve">969134         </t>
  </si>
  <si>
    <t xml:space="preserve">969133         </t>
  </si>
  <si>
    <t xml:space="preserve">M3        </t>
  </si>
  <si>
    <t xml:space="preserve">96616A         </t>
  </si>
  <si>
    <t xml:space="preserve">919112         </t>
  </si>
  <si>
    <t>hydrantový poklop vč.podkladní desky</t>
  </si>
  <si>
    <t xml:space="preserve">KUS       </t>
  </si>
  <si>
    <t xml:space="preserve">89913          </t>
  </si>
  <si>
    <t>502</t>
  </si>
  <si>
    <t>podz.hydrant DN 80</t>
  </si>
  <si>
    <t xml:space="preserve">891426         </t>
  </si>
  <si>
    <t>501</t>
  </si>
  <si>
    <t xml:space="preserve">R899305        </t>
  </si>
  <si>
    <t xml:space="preserve">89974          </t>
  </si>
  <si>
    <t xml:space="preserve">89973          </t>
  </si>
  <si>
    <t xml:space="preserve">899641         </t>
  </si>
  <si>
    <t xml:space="preserve">899631         </t>
  </si>
  <si>
    <t xml:space="preserve">89944          </t>
  </si>
  <si>
    <t xml:space="preserve">89943          </t>
  </si>
  <si>
    <t xml:space="preserve">899309         </t>
  </si>
  <si>
    <t xml:space="preserve">899308         </t>
  </si>
  <si>
    <t xml:space="preserve">89923          </t>
  </si>
  <si>
    <t xml:space="preserve">891933         </t>
  </si>
  <si>
    <t xml:space="preserve">891133         </t>
  </si>
  <si>
    <t xml:space="preserve">87334          </t>
  </si>
  <si>
    <t xml:space="preserve">87333          </t>
  </si>
  <si>
    <t xml:space="preserve">45152          </t>
  </si>
  <si>
    <t xml:space="preserve">451312         </t>
  </si>
  <si>
    <t xml:space="preserve">6,57=6,570 [A] </t>
  </si>
  <si>
    <t xml:space="preserve">17581          </t>
  </si>
  <si>
    <t xml:space="preserve">17411          </t>
  </si>
  <si>
    <t xml:space="preserve">21,37+69,19=90,560 [A]         </t>
  </si>
  <si>
    <t xml:space="preserve">13273A         </t>
  </si>
  <si>
    <t xml:space="preserve">5,1*3,5*2,5-3,9*2,3*2,5=22,200 [A]  </t>
  </si>
  <si>
    <t xml:space="preserve">13173          </t>
  </si>
  <si>
    <t xml:space="preserve">12573          </t>
  </si>
  <si>
    <t xml:space="preserve">11332          </t>
  </si>
  <si>
    <t xml:space="preserve">11313          </t>
  </si>
  <si>
    <t xml:space="preserve">T         </t>
  </si>
  <si>
    <t>LIKVIDACE ODPADŮ NEKONTAMINOVANÝCH - 17 02 03  POLYETYLÉNOVÉ  PODLOŽKY (ŽEL. SVRŠEK), včetně dopravy</t>
  </si>
  <si>
    <t xml:space="preserve">R015250        </t>
  </si>
  <si>
    <t>LIKVIDACE ODPADŮ NEKONTAMINOVANÝCH - 17 01 01  ARMOVANÉ BETONY V KUSOVITOSTI DO 0,5 M, včetně dopravy</t>
  </si>
  <si>
    <t xml:space="preserve">R015141        </t>
  </si>
  <si>
    <t>LIKVIDACE ODPADŮ NEKONTAMINOVANÝCH - 17 03 02  VYBOURANÝ ASFALTOVÝ BETON BEZ DEHTU, včetně dopravy</t>
  </si>
  <si>
    <t xml:space="preserve">R015130        </t>
  </si>
  <si>
    <t>LIKVIDACE ODPADŮ NEKONTAMINOVANÝCH - 17 05 04  VYTĚŽENÉ ZEMINY A HORNINY - I. TŘÍDA TĚŽITELNOSTI, včetně dopravy</t>
  </si>
  <si>
    <t xml:space="preserve">R015111        </t>
  </si>
  <si>
    <t xml:space="preserve">KPL       </t>
  </si>
  <si>
    <t xml:space="preserve">R02960         </t>
  </si>
  <si>
    <t xml:space="preserve">KČ        </t>
  </si>
  <si>
    <t xml:space="preserve">R02945         </t>
  </si>
  <si>
    <t xml:space="preserve">R02943         </t>
  </si>
  <si>
    <t xml:space="preserve">R02911         </t>
  </si>
  <si>
    <t xml:space="preserve">1=1,000 [A] </t>
  </si>
  <si>
    <t xml:space="preserve">R02852         </t>
  </si>
  <si>
    <t xml:space="preserve"> - Optimalizace trati Praha Smíchov (mimo) - Černošice (mimo), varianta nadjezd</t>
  </si>
  <si>
    <t>ing.František Kos</t>
  </si>
  <si>
    <t>4roads</t>
  </si>
  <si>
    <t>E.1.6</t>
  </si>
  <si>
    <t>stávající přípojka PE d.32 (5 m), vč.tvarovek a armatur, bez odvozu na skládku nebo předání provozovateli vodovodu</t>
  </si>
  <si>
    <t>VYBOURÁNÍ POTRUBÍ DN DO 50MM VODOVODNÍCH</t>
  </si>
  <si>
    <t xml:space="preserve">96911          </t>
  </si>
  <si>
    <t>504</t>
  </si>
  <si>
    <t>90,1=90,100 [A]</t>
  </si>
  <si>
    <r>
      <t xml:space="preserve">stávající PE DN 100  d.110 </t>
    </r>
    <r>
      <rPr>
        <sz val="8"/>
        <color rgb="FFFF0000"/>
        <rFont val="Arial"/>
        <family val="2"/>
        <charset val="238"/>
      </rPr>
      <t>(90,1 m</t>
    </r>
    <r>
      <rPr>
        <sz val="8"/>
        <rFont val="Arial"/>
      </rPr>
      <t>), vč.tvarovek a armatur, bez odvozu na skládku nebo předání provozovateli vodovodu</t>
    </r>
  </si>
  <si>
    <t xml:space="preserve">96912          </t>
  </si>
  <si>
    <t>(94,7+16,5+90,1+5)*2+2*4=420,600 [A]</t>
  </si>
  <si>
    <t>podzemní hydrant DN 80</t>
  </si>
  <si>
    <t>503</t>
  </si>
  <si>
    <t>10=10,000 [A]</t>
  </si>
  <si>
    <t>ocelová chránička DN 500 - podchod pod opěrnou zdí, vč.antikorozního nátěru chráničky</t>
  </si>
  <si>
    <t>CHRÁNIČKY Z TRUB OCELOVÝCH DN DO 500MM</t>
  </si>
  <si>
    <t xml:space="preserve">86657          </t>
  </si>
  <si>
    <t>2*0,25=0,500 [A]</t>
  </si>
  <si>
    <t>přípojka hydrantu TLT DN 80</t>
  </si>
  <si>
    <t>POTRUBÍ Z TRUB LITINOVÝCH TLAKOVÝCH PŘÍRUBOVÝCH DN DO 80MM</t>
  </si>
  <si>
    <t xml:space="preserve">85226          </t>
  </si>
  <si>
    <t xml:space="preserve">899901         </t>
  </si>
  <si>
    <t>26,6=26,600 [A]</t>
  </si>
  <si>
    <r>
      <t xml:space="preserve">PE 100 RC SDR 11 d.225 - přeložka </t>
    </r>
    <r>
      <rPr>
        <sz val="8"/>
        <color rgb="FFFF0000"/>
        <rFont val="Arial"/>
        <family val="2"/>
        <charset val="238"/>
      </rPr>
      <t>26,6</t>
    </r>
    <r>
      <rPr>
        <sz val="8"/>
        <rFont val="Arial"/>
      </rPr>
      <t xml:space="preserve"> m</t>
    </r>
  </si>
  <si>
    <t>94,7=94,700 [A]</t>
  </si>
  <si>
    <r>
      <t xml:space="preserve">PE 100 RC SDR 11 d.110 - přeložka </t>
    </r>
    <r>
      <rPr>
        <sz val="8"/>
        <color rgb="FFFF0000"/>
        <rFont val="Arial"/>
        <family val="2"/>
        <charset val="238"/>
      </rPr>
      <t>94,7</t>
    </r>
    <r>
      <rPr>
        <sz val="8"/>
        <rFont val="Arial"/>
      </rPr>
      <t xml:space="preserve"> m</t>
    </r>
  </si>
  <si>
    <t xml:space="preserve">89972          </t>
  </si>
  <si>
    <t>- napuštění a vypuštění vody, dodání vody a dezinfekčního prostředku, bakteriologický rozbor vody.</t>
  </si>
  <si>
    <t>5+2*0,25=5,500 [A]</t>
  </si>
  <si>
    <r>
      <t xml:space="preserve">přípojka PE d.32, </t>
    </r>
    <r>
      <rPr>
        <sz val="8"/>
        <color rgb="FFFF0000"/>
        <rFont val="Arial"/>
        <family val="2"/>
        <charset val="238"/>
      </rPr>
      <t>přípojka hydrantu TLT DN 80</t>
    </r>
  </si>
  <si>
    <t xml:space="preserve">89971          </t>
  </si>
  <si>
    <r>
      <t>PE 100 RC SDR 11 d.225 - přeložka</t>
    </r>
    <r>
      <rPr>
        <sz val="8"/>
        <color rgb="FFFF0000"/>
        <rFont val="Arial"/>
        <family val="2"/>
        <charset val="238"/>
      </rPr>
      <t xml:space="preserve"> 26,6 </t>
    </r>
    <r>
      <rPr>
        <sz val="8"/>
        <rFont val="Arial"/>
        <family val="2"/>
        <charset val="238"/>
      </rPr>
      <t>m</t>
    </r>
  </si>
  <si>
    <r>
      <t>PE 100 RC SDR 11 d.110 - přeložka</t>
    </r>
    <r>
      <rPr>
        <sz val="8"/>
        <color rgb="FFFF0000"/>
        <rFont val="Arial"/>
        <family val="2"/>
        <charset val="238"/>
      </rPr>
      <t xml:space="preserve"> 94,7 </t>
    </r>
    <r>
      <rPr>
        <sz val="8"/>
        <rFont val="Arial"/>
        <family val="2"/>
        <charset val="238"/>
      </rPr>
      <t>m</t>
    </r>
  </si>
  <si>
    <t xml:space="preserve">899621         </t>
  </si>
  <si>
    <t xml:space="preserve">899611         </t>
  </si>
  <si>
    <t xml:space="preserve">89942          </t>
  </si>
  <si>
    <t>26,6+94,7+5=126,300 [A]</t>
  </si>
  <si>
    <t>(26,6+94,7+5)*1,05=132,615 [A]</t>
  </si>
  <si>
    <t xml:space="preserve">891934         </t>
  </si>
  <si>
    <t xml:space="preserve">891927         </t>
  </si>
  <si>
    <t xml:space="preserve">891915         </t>
  </si>
  <si>
    <t xml:space="preserve">891827         </t>
  </si>
  <si>
    <t>0=0,000 [A]</t>
  </si>
  <si>
    <t xml:space="preserve">891427         </t>
  </si>
  <si>
    <t xml:space="preserve">891134         </t>
  </si>
  <si>
    <t xml:space="preserve">891127         </t>
  </si>
  <si>
    <t xml:space="preserve">891113         </t>
  </si>
  <si>
    <r>
      <t xml:space="preserve">nasunutí PE d.225 do </t>
    </r>
    <r>
      <rPr>
        <sz val="8"/>
        <color rgb="FFFF0000"/>
        <rFont val="Arial"/>
        <family val="2"/>
        <charset val="238"/>
      </rPr>
      <t>ocel.</t>
    </r>
    <r>
      <rPr>
        <sz val="8"/>
        <rFont val="Arial"/>
      </rPr>
      <t>chráničky DN 500, vč.kluzných objímek a těsnících manžet</t>
    </r>
  </si>
  <si>
    <t xml:space="preserve">87834          </t>
  </si>
  <si>
    <t xml:space="preserve">87657          </t>
  </si>
  <si>
    <t xml:space="preserve">87327          </t>
  </si>
  <si>
    <r>
      <t xml:space="preserve">PE 100 RC SDR 11 d.32 - přípojka </t>
    </r>
    <r>
      <rPr>
        <sz val="8"/>
        <color rgb="FFFF0000"/>
        <rFont val="Arial"/>
        <family val="2"/>
        <charset val="238"/>
      </rPr>
      <t>5</t>
    </r>
    <r>
      <rPr>
        <sz val="8"/>
        <rFont val="Arial"/>
      </rPr>
      <t>m</t>
    </r>
  </si>
  <si>
    <t xml:space="preserve">87313          </t>
  </si>
  <si>
    <t xml:space="preserve">85227          </t>
  </si>
  <si>
    <t>16,95=16,950 [A]</t>
  </si>
  <si>
    <r>
      <t>opěrné bloky a základové bloky u tvarovek a armatur -</t>
    </r>
    <r>
      <rPr>
        <sz val="8"/>
        <color rgb="FFFF0000"/>
        <rFont val="Arial"/>
        <family val="2"/>
        <charset val="238"/>
      </rPr>
      <t xml:space="preserve"> 6 ks</t>
    </r>
    <r>
      <rPr>
        <sz val="8"/>
        <rFont val="Arial"/>
      </rPr>
      <t>, beton C 12/15</t>
    </r>
  </si>
  <si>
    <t xml:space="preserve">54,70=54,700 [A] </t>
  </si>
  <si>
    <t>166+118,93=284,930 [A]</t>
  </si>
  <si>
    <r>
      <t xml:space="preserve">zásyp rýh- přeložka </t>
    </r>
    <r>
      <rPr>
        <sz val="8"/>
        <color rgb="FFFF0000"/>
        <rFont val="Arial"/>
        <family val="2"/>
        <charset val="238"/>
      </rPr>
      <t>166 m3</t>
    </r>
    <r>
      <rPr>
        <sz val="8"/>
        <rFont val="Arial"/>
      </rPr>
      <t xml:space="preserve">, rušené potrubí </t>
    </r>
    <r>
      <rPr>
        <sz val="8"/>
        <color rgb="FFFF0000"/>
        <rFont val="Arial"/>
        <family val="2"/>
        <charset val="238"/>
      </rPr>
      <t>118,93 m3</t>
    </r>
  </si>
  <si>
    <t>358,58-284,93=73,650 [A]</t>
  </si>
  <si>
    <t xml:space="preserve">17120          </t>
  </si>
  <si>
    <t xml:space="preserve">239,65+118.93=358,580 [A]         </t>
  </si>
  <si>
    <r>
      <t>rýha šíře 1,01 m (d.110), 1,13 m (d.225), 0,94 m(d.32), výkop pro přeložky a přípojku</t>
    </r>
    <r>
      <rPr>
        <sz val="8"/>
        <color rgb="FFFF0000"/>
        <rFont val="Arial"/>
        <family val="2"/>
        <charset val="238"/>
      </rPr>
      <t xml:space="preserve"> (239,65m3)</t>
    </r>
    <r>
      <rPr>
        <sz val="8"/>
        <rFont val="Arial"/>
      </rPr>
      <t>, výkop  rušené potrubí</t>
    </r>
    <r>
      <rPr>
        <sz val="8"/>
        <color rgb="FFFF0000"/>
        <rFont val="Arial"/>
        <family val="2"/>
        <charset val="238"/>
      </rPr>
      <t xml:space="preserve"> (118,93 m3)</t>
    </r>
    <r>
      <rPr>
        <sz val="8"/>
        <rFont val="Arial"/>
      </rPr>
      <t xml:space="preserve">, výkopek pro zásyp </t>
    </r>
    <r>
      <rPr>
        <sz val="8"/>
        <color rgb="FFFF0000"/>
        <rFont val="Arial"/>
        <family val="2"/>
        <charset val="238"/>
      </rPr>
      <t>(284,93 m3)</t>
    </r>
    <r>
      <rPr>
        <sz val="8"/>
        <rFont val="Arial"/>
      </rPr>
      <t xml:space="preserve"> uložen podéll rýhy</t>
    </r>
  </si>
  <si>
    <t>(94,7+16,5+90,1+5)*2*0,4=165,040 [A]</t>
  </si>
  <si>
    <t>(94,7+16,5+90,1+5)*2*0,1=41,260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</si>
  <si>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zněníjednotka – nejčastěji Tuna] určující množství odpadu vytříděného v souladu se zákonem č. 541/2020 Sb., o odpadech, v platném znění</t>
  </si>
  <si>
    <t>90,1*0,00318+27*0,01328+5*0,00028=0,646 [A]</t>
  </si>
  <si>
    <t>srovnatelně - odstranění PE potrubí d.110 a d.225, d.32, případně předání provozovateli vodovodu</t>
  </si>
  <si>
    <t>41,26*2,6=107,276 [A]   dle pol.11313</t>
  </si>
  <si>
    <t>73,65*2,1+165,04*2,1=501,249 [A]</t>
  </si>
  <si>
    <t>přebytek výkopku - 73,65 m3, podkladní vrstvy komunikace a chodníku z kameniva - 165,04 m3</t>
  </si>
  <si>
    <t>14.11.2019</t>
  </si>
  <si>
    <t>stávající litina DN 300 (6 m), vč.tvarovek a armatur, bez odvozu na skládku (litinové potrubí výkupna) nebo předání provozovateli vodovodu</t>
  </si>
  <si>
    <t>516</t>
  </si>
  <si>
    <t>39=39,000 [A]</t>
  </si>
  <si>
    <r>
      <t xml:space="preserve">stávající ocelové potrubí DN 400 </t>
    </r>
    <r>
      <rPr>
        <sz val="8"/>
        <color rgb="FFFF0000"/>
        <rFont val="Arial"/>
        <family val="2"/>
        <charset val="238"/>
      </rPr>
      <t>(39 m)</t>
    </r>
    <r>
      <rPr>
        <sz val="8"/>
        <rFont val="Arial"/>
      </rPr>
      <t>, vč.tvarovek a armatur, bez odvozu na skládku (ocelové potrubí výkupna) nebo předání provozovateli vodovodu</t>
    </r>
  </si>
  <si>
    <t xml:space="preserve">969146         </t>
  </si>
  <si>
    <t>39+12=51,000 [A]</t>
  </si>
  <si>
    <r>
      <t xml:space="preserve">stávající PE DN 200 d.225 </t>
    </r>
    <r>
      <rPr>
        <sz val="8"/>
        <color rgb="FFFF0000"/>
        <rFont val="Arial"/>
        <family val="2"/>
        <charset val="238"/>
      </rPr>
      <t>(39 m)</t>
    </r>
    <r>
      <rPr>
        <sz val="8"/>
        <rFont val="Arial"/>
      </rPr>
      <t xml:space="preserve">,stávající litina DN 200 </t>
    </r>
    <r>
      <rPr>
        <sz val="8"/>
        <color rgb="FFFF0000"/>
        <rFont val="Arial"/>
        <family val="2"/>
        <charset val="238"/>
      </rPr>
      <t>(12 m),</t>
    </r>
    <r>
      <rPr>
        <sz val="8"/>
        <rFont val="Arial"/>
      </rPr>
      <t xml:space="preserve"> vč.tvarovek a armatur, bez odvozu na skládku (litinové potrubí výkupna) nebo předání provozovateli vodovodu</t>
    </r>
  </si>
  <si>
    <t>(3,2*1,9*2,5)-2,6*1,3*1,9=8,778 [B]  vybourání stávající regulační šachty - 1ks 
2*((1,5*1,5-(3,14*1*1)/4)*1+(3,14*(1,24*1,24-1*1)/4)*4,9)=7,066 [C] vybourané koncové šachty na stáv.chráničkách - 2 ks 
B+C=15,844 [D]</t>
  </si>
  <si>
    <r>
      <t>vybourání stávající regulační šachty - 1ks,</t>
    </r>
    <r>
      <rPr>
        <sz val="8"/>
        <color rgb="FFFF0000"/>
        <rFont val="Arial"/>
        <family val="2"/>
        <charset val="238"/>
      </rPr>
      <t xml:space="preserve"> vybourané koncové šachty na stáv.chráničkách - 2 ks</t>
    </r>
  </si>
  <si>
    <t>19,4*2+4*2=46,800 [A]</t>
  </si>
  <si>
    <t>18,1=18,100 [A]</t>
  </si>
  <si>
    <t>TLT DN 300</t>
  </si>
  <si>
    <t>PROPLACH A DEZINFEKCE VODOVODNÍHO POTRUBÍ DN DO 300MM</t>
  </si>
  <si>
    <t xml:space="preserve">89975          </t>
  </si>
  <si>
    <t>515</t>
  </si>
  <si>
    <t>6,7=6,700 [A]</t>
  </si>
  <si>
    <t>TLT DN 150</t>
  </si>
  <si>
    <t>514</t>
  </si>
  <si>
    <t>Úprava stávajících kontrolních šachet na koncích stáv.chrániček - bude upravena nebo znovuprovedena monolitická spodní část šachet do které budou napojeny stávající chráničky a nové prodloužené chráničky z oc.trub DN 800. Horní část šachet pod nově navrženou opěrnou zdí bude ubourána (pol.96616A) a spodní část s napojenými chráničkami bude zaslepena – překryta bet.prefabrikáty.</t>
  </si>
  <si>
    <t>ŠACHTY KANAL ZE ŽELEZOBET VČET VÝZT NA POTRUBÍ DN DO 800MM</t>
  </si>
  <si>
    <t xml:space="preserve">R89446         </t>
  </si>
  <si>
    <t>513</t>
  </si>
  <si>
    <t>TLAKOVÉ ZKOUŠKY POTRUBÍ DN DO 300MM</t>
  </si>
  <si>
    <t xml:space="preserve">899651         </t>
  </si>
  <si>
    <t>512</t>
  </si>
  <si>
    <t>511</t>
  </si>
  <si>
    <t>(1,7*1,1-3,14*0,8*0,8/4)*12=16,411 [A]</t>
  </si>
  <si>
    <t>obetonování ocel.chrániček DN 800, beton C20/25</t>
  </si>
  <si>
    <t xml:space="preserve">89952A         </t>
  </si>
  <si>
    <t>510</t>
  </si>
  <si>
    <t>v místě napojení přeložky na stáv.potrubí DN 300</t>
  </si>
  <si>
    <t>VÝŘEZ, VÝSEK, ÚTES NA POTRUBÍ DN DO 300MM</t>
  </si>
  <si>
    <t xml:space="preserve">89945          </t>
  </si>
  <si>
    <t>509</t>
  </si>
  <si>
    <t>kalníková šachta - celoprefabrikovaná vodotěs. betonová šachta na odkalovacím potrubí DN 200, dno upraveno jako čerpací jímka, DN šachty 1000, vč.prostupu pro potrubí stěnou skruže, pryžové elastomerové těsnění mezi šach.díly,  tl.stěn 120mm,vč.poklopu profilu 600mm s větracími otvory a tl.vložkou, třídy D400, litinový rám a poklop zabezpečený proti vyskočení, obrtlík a zámek, logo Prahy, kapsová stupadla litinová, vidlicová ocelová s povlakem PE, beton C 30/37 XF4</t>
  </si>
  <si>
    <t xml:space="preserve">894145         </t>
  </si>
  <si>
    <t>508</t>
  </si>
  <si>
    <t>uzavírací klapka DN 400, těžká protikorozní ochrana epoxidovým povrstvením, PN 16</t>
  </si>
  <si>
    <t>KLAPKY DN DO 400MM</t>
  </si>
  <si>
    <t xml:space="preserve">891646         </t>
  </si>
  <si>
    <t>507</t>
  </si>
  <si>
    <t>podz.hydrant DN 80  - tvárná litina, těžká protikorozní ochrana epoxidovým povrstvením, PN 16</t>
  </si>
  <si>
    <t>506</t>
  </si>
  <si>
    <t>2*6=12,000 [A]</t>
  </si>
  <si>
    <t>ocelové chráničky ze silnostěnných trub DN 800, vč.antikorozního nátěru,  2 x 6 m</t>
  </si>
  <si>
    <t>CHRÁNIČKY Z TRUB OCELOVÝCH DN DO 800MM</t>
  </si>
  <si>
    <t xml:space="preserve">86660          </t>
  </si>
  <si>
    <t>505</t>
  </si>
  <si>
    <t>12=12,000 [A]</t>
  </si>
  <si>
    <t>nasunutí lit.trub DN 300 do chráničky z oc trub DN 800, vč,kluzných objímek,vč.uzavíracích manžet 800/300</t>
  </si>
  <si>
    <t>NASUNUTÍ LITIN TRUB DN DO 300MM DO CHRÁNIČKY</t>
  </si>
  <si>
    <t xml:space="preserve">85845          </t>
  </si>
  <si>
    <t>2,4=2,400 [A]</t>
  </si>
  <si>
    <t>svislá etáž na řadu - přírubové trouby z tvárné litiny TLT DN 400 (C30), vnější ochrana zinko – hliníkovým povlakem 400 g/m2, vnitřní cementová výstelka, komplet včetně  tvarovek</t>
  </si>
  <si>
    <t>POTRUBÍ Z TRUB LITINOVÝCH TLAKOVÝCH PŘÍRUBOVÝCH DN DO 400MM</t>
  </si>
  <si>
    <t xml:space="preserve">85246          </t>
  </si>
  <si>
    <t>1,7=1,700 [A]</t>
  </si>
  <si>
    <t>odkalení - přírubové trouby z tvárné litiny TLT DN 200 (C30), vnější ochrana zinko – hliníkovým povlakem 400 g/m2, vnitřní cementová výstelka, komplet včetně  tvarovek</t>
  </si>
  <si>
    <t>POTRUBÍ Z TRUB LITINOVÝCH TLAKOVÝCH PŘÍRUBOVÝCH DN DO 200MM</t>
  </si>
  <si>
    <t xml:space="preserve">85234          </t>
  </si>
  <si>
    <t>Hrdlové trouby z tvárné litiny TLT DN 300 (C30) se zámkovými spoji, vnější ochrana zinko – hliníkovým povlakem 400 g/m2, vnitřní cementová výstelka, komplet včetně těsnění, tvarovek, 6,1 m uloženo v zemi, 12 m v chráničkách</t>
  </si>
  <si>
    <t>POTRUBÍ Z TRUB LITINOVÝCH TLAKOVÝCH HRDLOVÝCH DN DO 300MM</t>
  </si>
  <si>
    <t xml:space="preserve">85145          </t>
  </si>
  <si>
    <t>37,2+2,4=39,600 [A]</t>
  </si>
  <si>
    <t>Trouby z tvárné litiny TLT DN 400</t>
  </si>
  <si>
    <t xml:space="preserve">89976          </t>
  </si>
  <si>
    <t>7+2+1,7=10,700 [A]</t>
  </si>
  <si>
    <r>
      <t xml:space="preserve">PE 100 RC SDR 11 d.225 - </t>
    </r>
    <r>
      <rPr>
        <sz val="8"/>
        <color rgb="FFFF0000"/>
        <rFont val="Arial"/>
        <family val="2"/>
        <charset val="238"/>
      </rPr>
      <t>přeložka 7m, prov.propoj 2m, TLT DN 200 - 1,7m</t>
    </r>
  </si>
  <si>
    <t xml:space="preserve">899661         </t>
  </si>
  <si>
    <t>PE 100 RC SDR 11 d.225 - přeložka 7m, prov.propoj 2m, TLT DN 200 - 1,7m</t>
  </si>
  <si>
    <t xml:space="preserve">89946          </t>
  </si>
  <si>
    <t>v místě provizorního napojení přeložky na stáv.rušené potrubí</t>
  </si>
  <si>
    <t>65,1=65,100 [A]</t>
  </si>
  <si>
    <t>62=62,000 [A]</t>
  </si>
  <si>
    <t xml:space="preserve">89921          </t>
  </si>
  <si>
    <r>
      <t xml:space="preserve">redukční šachta 4,25 x1,75 m, vč. vstup.komínců </t>
    </r>
    <r>
      <rPr>
        <sz val="8"/>
        <color rgb="FFFF0000"/>
        <rFont val="Arial"/>
        <family val="2"/>
        <charset val="238"/>
      </rPr>
      <t>- 2ks</t>
    </r>
    <r>
      <rPr>
        <sz val="8"/>
        <rFont val="Arial"/>
      </rPr>
      <t xml:space="preserve">, uzamykatelných poklopů 600/600 mm, tř.B 125,žebříku či stupadel, vystrojení, </t>
    </r>
    <r>
      <rPr>
        <sz val="8"/>
        <color rgb="FFFF0000"/>
        <rFont val="Arial"/>
        <family val="2"/>
        <charset val="238"/>
      </rPr>
      <t>odvětrání</t>
    </r>
  </si>
  <si>
    <t xml:space="preserve">893387         </t>
  </si>
  <si>
    <r>
      <t xml:space="preserve">Ovládací souprava teleskopická </t>
    </r>
    <r>
      <rPr>
        <sz val="8"/>
        <color rgb="FFFF0000"/>
        <rFont val="Arial"/>
        <family val="2"/>
        <charset val="238"/>
      </rPr>
      <t>pro klapku</t>
    </r>
    <r>
      <rPr>
        <sz val="8"/>
        <rFont val="Arial"/>
      </rPr>
      <t xml:space="preserve"> DN 400, vč. poklopu a podkladové desky</t>
    </r>
  </si>
  <si>
    <t xml:space="preserve">891946         </t>
  </si>
  <si>
    <t xml:space="preserve">891333         </t>
  </si>
  <si>
    <t>redukční ventil (1ks) v RŠ, redukční ventil TLT DN 150, těžká protikorozní ochrana epoxidovým povrstvením, PN 16,  
lapač nečistot (1ks) v RŠ  TLT DN 150, těžká protikorozní ochrana epoxidovým povrstvením, PN 16</t>
  </si>
  <si>
    <t xml:space="preserve">891233         </t>
  </si>
  <si>
    <t xml:space="preserve">891226         </t>
  </si>
  <si>
    <t xml:space="preserve">891146         </t>
  </si>
  <si>
    <t xml:space="preserve">891126         </t>
  </si>
  <si>
    <t>7+2=9,000 [A]</t>
  </si>
  <si>
    <r>
      <t xml:space="preserve">PE 100 RC SDR 11 d.225 x 20,5 mm - přeložka vč.tvarovek, </t>
    </r>
    <r>
      <rPr>
        <sz val="8"/>
        <color rgb="FFFF0000"/>
        <rFont val="Arial"/>
        <family val="2"/>
        <charset val="238"/>
      </rPr>
      <t xml:space="preserve"> + prov.propojení 2 m</t>
    </r>
  </si>
  <si>
    <t>redukční šachta - přírubové trouby z tvárné litiny TLT DN 150 (C30), vnější ochrana zinko – hliníkovým povlakem 400 g/m2, vnitřní cementová výstelka, komplet včetně  tvarovek</t>
  </si>
  <si>
    <t xml:space="preserve">85233          </t>
  </si>
  <si>
    <t>37,2=37,200 [A]</t>
  </si>
  <si>
    <t xml:space="preserve">85146          </t>
  </si>
  <si>
    <t xml:space="preserve">72226          </t>
  </si>
  <si>
    <t>0,13*(1,7*12+1,35*6,1+1,35*37,2+1,25*7)=11,389 [A] podsyp potrubí 
6,5*4*0,15=3,900 [B] podsyp pod red.šachtou 
A+B=15,289 [C]</t>
  </si>
  <si>
    <t>pískový podsyp (0-4 mm)  tl. 130 mm pod potrubím a chráničkami, pís.podsyp pod red.šachtou</t>
  </si>
  <si>
    <t>(11+5)*0,5+5,45*2,85*0,1=9,553 [A]</t>
  </si>
  <si>
    <r>
      <t>opěrné bloky (</t>
    </r>
    <r>
      <rPr>
        <sz val="8"/>
        <color rgb="FFFF0000"/>
        <rFont val="Arial"/>
        <family val="2"/>
        <charset val="238"/>
      </rPr>
      <t>11 ks</t>
    </r>
    <r>
      <rPr>
        <sz val="8"/>
        <rFont val="Arial"/>
      </rPr>
      <t>) a základové bloky u tvarovek a armatur  v reg.šachtě (5ks),</t>
    </r>
    <r>
      <rPr>
        <sz val="8"/>
        <color rgb="FFFF0000"/>
        <rFont val="Arial"/>
        <family val="2"/>
        <charset val="238"/>
      </rPr>
      <t xml:space="preserve"> podkl.beton pod red.šachtou tl.0,1 m</t>
    </r>
    <r>
      <rPr>
        <sz val="8"/>
        <rFont val="Arial"/>
      </rPr>
      <t>,  beton C 12/15</t>
    </r>
  </si>
  <si>
    <t>18,1+37,2+7=62,300 [A]</t>
  </si>
  <si>
    <t xml:space="preserve">21262          </t>
  </si>
  <si>
    <t xml:space="preserve">40,27+4,07=44,340 [A] </t>
  </si>
  <si>
    <t>289,87+115,83+34,10=439,800 [A]</t>
  </si>
  <si>
    <t>zásyp jámy a rýh-přeložky 289,87 m3, rušené potrubí 115,83 m3, zásyp jámy pro odstranění šachty (34,10 m3)</t>
  </si>
  <si>
    <t>93,825+460,905-439,8=114,930 [A]</t>
  </si>
  <si>
    <t xml:space="preserve">345,075+115,83=460,905 [A]         </t>
  </si>
  <si>
    <t>výkop rýh pro přeložky - rýha šíře 1,25 m - PE d.225, rýha šíře 1,35 m - lit. DN 300 a 400, rýha šíře 1,70 m pro chráničky DN 800  (345,075 m3), výkop rýhy šíře 1,1 m pro rušené potrubí (115,83 m3), výkopek pro zásyp uložen podél rýhy</t>
  </si>
  <si>
    <t>4,4*3,1*2,5-3,2*1,9*2,5=18,900 [A]  výkop pro odstranění stáv.reg.šachty 
5,95*3,45*3,65=74,925 [B] reg.šachtu 
A+B=93,825 [C]</t>
  </si>
  <si>
    <r>
      <t xml:space="preserve">výkop pro odstranění stáv.reg.šachty, </t>
    </r>
    <r>
      <rPr>
        <sz val="8"/>
        <color rgb="FFFF0000"/>
        <rFont val="Arial"/>
        <family val="2"/>
        <charset val="238"/>
      </rPr>
      <t>výkop pro novou reg.šachtu</t>
    </r>
    <r>
      <rPr>
        <sz val="8"/>
        <rFont val="Arial"/>
      </rPr>
      <t>, výkopek pro zásyp uložen podél rýhy</t>
    </r>
  </si>
  <si>
    <t>19,4*2*0,4=15,520 [A]</t>
  </si>
  <si>
    <t>19,4*2*0,1=3,880 [A]</t>
  </si>
  <si>
    <t>12*0,035+39*0,120+6*0,068=5,508 [A]</t>
  </si>
  <si>
    <r>
      <t>srovnatelně - stáv.litinové potrubí DN 200</t>
    </r>
    <r>
      <rPr>
        <sz val="8"/>
        <color rgb="FFFF0000"/>
        <rFont val="Arial"/>
        <family val="2"/>
        <charset val="238"/>
      </rPr>
      <t xml:space="preserve"> (12 m)</t>
    </r>
    <r>
      <rPr>
        <sz val="8"/>
        <rFont val="Arial"/>
      </rPr>
      <t>, stáv.lit.potrubí DN 300</t>
    </r>
    <r>
      <rPr>
        <sz val="8"/>
        <color rgb="FFFF0000"/>
        <rFont val="Arial"/>
        <family val="2"/>
        <charset val="238"/>
      </rPr>
      <t xml:space="preserve"> (6 m)</t>
    </r>
    <r>
      <rPr>
        <sz val="8"/>
        <rFont val="Arial"/>
      </rPr>
      <t>, stávající ocelové potrubí DN 400 (</t>
    </r>
    <r>
      <rPr>
        <sz val="8"/>
        <color rgb="FFFF0000"/>
        <rFont val="Arial"/>
        <family val="2"/>
        <charset val="238"/>
      </rPr>
      <t>39 m),</t>
    </r>
    <r>
      <rPr>
        <sz val="8"/>
        <rFont val="Arial"/>
      </rPr>
      <t xml:space="preserve">  výkupna nebo předání provozovateli vodovodu</t>
    </r>
  </si>
  <si>
    <t>LIKVIDACE ODPADŮ NEKONTAMINOVANÝCH - 17 04 05  ŽELEZO A OCEL, včetně dopravy</t>
  </si>
  <si>
    <t xml:space="preserve">R15745         </t>
  </si>
  <si>
    <t>39*0,01328=0,518 [A]</t>
  </si>
  <si>
    <t>((3,2*1,9*2,5)-2,6*1,3*1,9)*2,7=23,701 [B] regulační šachta 
2*((1,5*1,5-(3,14*1*1)/4)*1+(3,14*(1,24*1,24-1*1)/4)*4,9)*2,7=19,078 [C] koncové šachty na stáv.chráničkách  
B+C=42,779 [D]</t>
  </si>
  <si>
    <t>vybouraná stáv.regulační šachta, vybourané koncové šachty na stáv.chráničkách - 2 ks</t>
  </si>
  <si>
    <t>3,88*2,6=10,088 [A]   dle pol.11313</t>
  </si>
  <si>
    <t>114,93*2,1+15,52*2,1=273,945 [A]</t>
  </si>
  <si>
    <r>
      <t xml:space="preserve">přebytek výkopku - </t>
    </r>
    <r>
      <rPr>
        <sz val="8"/>
        <color rgb="FFFF0000"/>
        <rFont val="Arial"/>
        <family val="2"/>
        <charset val="238"/>
      </rPr>
      <t xml:space="preserve">114,93 </t>
    </r>
    <r>
      <rPr>
        <sz val="8"/>
        <rFont val="Arial"/>
      </rPr>
      <t xml:space="preserve">m3, podkladní vrstvy komunikace a chodníku z kameniva - </t>
    </r>
    <r>
      <rPr>
        <sz val="8"/>
        <color rgb="FFFF0000"/>
        <rFont val="Arial"/>
        <family val="2"/>
        <charset val="238"/>
      </rPr>
      <t>15,52 m3</t>
    </r>
  </si>
  <si>
    <t>128,5*2+6*2=269,000 [A]</t>
  </si>
  <si>
    <t>122,3=122,300 [A]</t>
  </si>
  <si>
    <r>
      <t xml:space="preserve">PE 100 RC SDR 11 d.90 přeložka </t>
    </r>
    <r>
      <rPr>
        <sz val="8"/>
        <color rgb="FFFF0000"/>
        <rFont val="Arial"/>
        <family val="2"/>
        <charset val="238"/>
      </rPr>
      <t>122,30 m</t>
    </r>
  </si>
  <si>
    <r>
      <t xml:space="preserve">PE 100 RC SDR 11 d.90 přeložka </t>
    </r>
    <r>
      <rPr>
        <sz val="8"/>
        <color rgb="FFFF0000"/>
        <rFont val="Arial"/>
        <family val="2"/>
        <charset val="238"/>
      </rPr>
      <t>122,3 m</t>
    </r>
  </si>
  <si>
    <t xml:space="preserve">89941          </t>
  </si>
  <si>
    <t>122,3*1,05=128,415 [A]</t>
  </si>
  <si>
    <t xml:space="preserve">893112         </t>
  </si>
  <si>
    <t xml:space="preserve">891926         </t>
  </si>
  <si>
    <t xml:space="preserve">891615         </t>
  </si>
  <si>
    <t xml:space="preserve">891215         </t>
  </si>
  <si>
    <r>
      <t>šoupě DN 80 1 ks+</t>
    </r>
    <r>
      <rPr>
        <sz val="8"/>
        <color rgb="FFFF0000"/>
        <rFont val="Arial"/>
        <family val="2"/>
        <charset val="238"/>
      </rPr>
      <t>1ks ve VŠ vč.ruč.kola</t>
    </r>
  </si>
  <si>
    <r>
      <t>PE 100 RC SDR 11 d.90 - přeložka</t>
    </r>
    <r>
      <rPr>
        <sz val="8"/>
        <color rgb="FFFF0000"/>
        <rFont val="Arial"/>
        <family val="2"/>
        <charset val="238"/>
      </rPr>
      <t xml:space="preserve"> 122,3 m</t>
    </r>
  </si>
  <si>
    <t xml:space="preserve">87326          </t>
  </si>
  <si>
    <t>0,99*0,13*122,3=15,740 [A]</t>
  </si>
  <si>
    <r>
      <t xml:space="preserve">opěrné bloky a základové bloky u tvarovek a armatur - </t>
    </r>
    <r>
      <rPr>
        <sz val="8"/>
        <color rgb="FFFF0000"/>
        <rFont val="Arial"/>
        <family val="2"/>
        <charset val="238"/>
      </rPr>
      <t>5ks,</t>
    </r>
    <r>
      <rPr>
        <sz val="8"/>
        <rFont val="Arial"/>
      </rPr>
      <t xml:space="preserve"> beton C 12/15</t>
    </r>
  </si>
  <si>
    <t xml:space="preserve">46,44=46,440 [A] </t>
  </si>
  <si>
    <t>149,25+171,60=320,850 [A]</t>
  </si>
  <si>
    <r>
      <t xml:space="preserve">zásyp rýh- přeložka </t>
    </r>
    <r>
      <rPr>
        <sz val="8"/>
        <color rgb="FFFF0000"/>
        <rFont val="Arial"/>
        <family val="2"/>
        <charset val="238"/>
      </rPr>
      <t>149,25</t>
    </r>
    <r>
      <rPr>
        <sz val="8"/>
        <rFont val="Arial"/>
      </rPr>
      <t xml:space="preserve"> m3, rušené potrubí </t>
    </r>
    <r>
      <rPr>
        <sz val="8"/>
        <color rgb="FFFF0000"/>
        <rFont val="Arial"/>
        <family val="2"/>
        <charset val="238"/>
      </rPr>
      <t>171,60</t>
    </r>
    <r>
      <rPr>
        <sz val="8"/>
        <rFont val="Arial"/>
      </rPr>
      <t xml:space="preserve"> m3</t>
    </r>
  </si>
  <si>
    <t>393,05-320,85=72,200 [A]</t>
  </si>
  <si>
    <t xml:space="preserve">221,45+171,60=393,050 [A]         </t>
  </si>
  <si>
    <r>
      <t>rýha šíře 0,99 m, výkop pro přeložku (</t>
    </r>
    <r>
      <rPr>
        <sz val="8"/>
        <color rgb="FFFF0000"/>
        <rFont val="Arial"/>
        <family val="2"/>
        <charset val="238"/>
      </rPr>
      <t>221,45 m3)</t>
    </r>
    <r>
      <rPr>
        <sz val="8"/>
        <rFont val="Arial"/>
      </rPr>
      <t>, výkop rýhy šíře 1,1 m pro rušené potrubí (</t>
    </r>
    <r>
      <rPr>
        <sz val="8"/>
        <color rgb="FFFF0000"/>
        <rFont val="Arial"/>
        <family val="2"/>
        <charset val="238"/>
      </rPr>
      <t>171,60 m3), výkopek pro zásyp (320,85 m3) uložen podél rýhy</t>
    </r>
  </si>
  <si>
    <t>128,5*2*0,4=102,800 [A]</t>
  </si>
  <si>
    <t>128,5*2*0,1=25,700 [A]</t>
  </si>
  <si>
    <t>25,7*2,6=66,820 [A]   dle pol.11313</t>
  </si>
  <si>
    <t>72,20*2,1+102,8*2,1=367,500 [A]</t>
  </si>
  <si>
    <r>
      <t xml:space="preserve">přebytek výkopku - </t>
    </r>
    <r>
      <rPr>
        <sz val="8"/>
        <color rgb="FFFF0000"/>
        <rFont val="Arial"/>
        <family val="2"/>
        <charset val="238"/>
      </rPr>
      <t xml:space="preserve">72,20 </t>
    </r>
    <r>
      <rPr>
        <sz val="8"/>
        <rFont val="Arial"/>
      </rPr>
      <t xml:space="preserve">m3, podkladní vrstvy komunikace a chodníku z kameniva - </t>
    </r>
    <r>
      <rPr>
        <sz val="8"/>
        <color rgb="FFFF0000"/>
        <rFont val="Arial"/>
        <family val="2"/>
        <charset val="238"/>
      </rPr>
      <t>102,80</t>
    </r>
    <r>
      <rPr>
        <sz val="8"/>
        <rFont val="Arial"/>
      </rPr>
      <t xml:space="preserve"> m3</t>
    </r>
  </si>
  <si>
    <t xml:space="preserve">96688          </t>
  </si>
  <si>
    <r>
      <t xml:space="preserve">kalníková šachta - 1ks, vzdušníková šachta - 1ks, kontrolní šachta 1 ks - celoprefabrikovaná vodotěs. betonová šachta, dno upraveno jako čerpací jímka, </t>
    </r>
    <r>
      <rPr>
        <sz val="8"/>
        <color rgb="FFFF0000"/>
        <rFont val="Arial"/>
        <family val="2"/>
        <charset val="238"/>
      </rPr>
      <t xml:space="preserve">kalníková a kontrolní šachta DN 1000,vzdušníková šachta DN 1200, </t>
    </r>
    <r>
      <rPr>
        <sz val="8"/>
        <rFont val="Arial"/>
        <family val="2"/>
        <charset val="238"/>
      </rPr>
      <t>vč.prostupu pro potrubí stěnou skruže, pryžové elastomerové těsnění mezi šach.díly,  tl.stěn 120mm,vč.poklopu profilu 600mm  (vzduš.šachta DN 800) s větracími otvory a tl.vložkou, třídy D400, litinový rám a poklop zabezpečený proti vyskočení, obrtlík a zámek, logo Prahy, kapsová stupadla litinová, vidlicová ocelová s povlakem PE, beton C 30/37 XF4</t>
    </r>
  </si>
  <si>
    <t xml:space="preserve">87826          </t>
  </si>
  <si>
    <t xml:space="preserve">16,90=16,900 [A] </t>
  </si>
  <si>
    <t xml:space="preserve">R14113         </t>
  </si>
  <si>
    <t xml:space="preserve">113,30+132,88=246,180 [A]         </t>
  </si>
  <si>
    <t>přebytek výkopku - vytlačená kubatura - 22 m3 
podkladní vrstvy komunikace a chodníku z kameniva - 101,60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</si>
</sst>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7" formatCode="#,##0.00\ &quot;Kč&quot;;\-#,##0.00\ &quot;Kč&quot;"/>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 numFmtId="165" formatCode="#,##0.00\ &quot;Kč&quot;"/>
    <numFmt numFmtId="166" formatCode="m\/yyyy"/>
    <numFmt numFmtId="167" formatCode="m/yyyy"/>
  </numFmts>
  <fonts count="115"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
      <sz val="10"/>
      <color theme="1"/>
      <name val="Arial"/>
      <family val="2"/>
      <charset val="238"/>
    </font>
    <font>
      <sz val="11"/>
      <color theme="1"/>
      <name val="Calibri"/>
      <family val="2"/>
      <charset val="238"/>
      <scheme val="minor"/>
    </font>
    <font>
      <sz val="8"/>
      <color theme="1"/>
      <name val="Arial"/>
      <family val="2"/>
      <charset val="238"/>
    </font>
    <font>
      <b/>
      <sz val="10"/>
      <color theme="1"/>
      <name val="Arial"/>
      <family val="2"/>
      <charset val="238"/>
    </font>
    <font>
      <sz val="10"/>
      <name val="Arial"/>
      <family val="2"/>
      <charset val="238"/>
    </font>
    <font>
      <sz val="8"/>
      <name val="Arial"/>
      <family val="2"/>
      <charset val="238"/>
    </font>
    <font>
      <i/>
      <sz val="8"/>
      <name val="Arial"/>
      <family val="2"/>
      <charset val="238"/>
    </font>
    <font>
      <b/>
      <sz val="8"/>
      <name val="Arial"/>
      <family val="2"/>
      <charset val="238"/>
    </font>
    <font>
      <sz val="8"/>
      <color rgb="FFFF0000"/>
      <name val="Arial"/>
      <family val="2"/>
      <charset val="238"/>
    </font>
    <font>
      <b/>
      <sz val="9"/>
      <color theme="1"/>
      <name val="Arial"/>
      <family val="2"/>
      <charset val="238"/>
    </font>
    <font>
      <i/>
      <sz val="8"/>
      <color theme="1"/>
      <name val="Arial Narrow"/>
      <family val="2"/>
      <charset val="238"/>
    </font>
    <font>
      <b/>
      <sz val="10"/>
      <color theme="8" tint="-0.249977111117893"/>
      <name val="Arial"/>
      <family val="2"/>
      <charset val="238"/>
    </font>
    <font>
      <sz val="10"/>
      <color theme="8" tint="-0.249977111117893"/>
      <name val="Arial"/>
      <family val="2"/>
      <charset val="238"/>
    </font>
    <font>
      <b/>
      <sz val="8"/>
      <color rgb="FF000000"/>
      <name val="Calibri"/>
      <family val="2"/>
      <charset val="238"/>
      <scheme val="minor"/>
    </font>
    <font>
      <b/>
      <sz val="10"/>
      <color rgb="FF000000"/>
      <name val="Calibri"/>
      <family val="2"/>
      <charset val="238"/>
      <scheme val="minor"/>
    </font>
    <font>
      <i/>
      <sz val="10"/>
      <color theme="1"/>
      <name val="Arial"/>
      <family val="2"/>
      <charset val="238"/>
    </font>
    <font>
      <b/>
      <sz val="11"/>
      <color theme="1"/>
      <name val="Arial"/>
      <family val="2"/>
      <charset val="238"/>
    </font>
    <font>
      <b/>
      <sz val="12"/>
      <color theme="1"/>
      <name val="Arial"/>
      <family val="2"/>
      <charset val="238"/>
    </font>
    <font>
      <b/>
      <sz val="12"/>
      <color theme="8" tint="-0.249977111117893"/>
      <name val="Arial"/>
      <family val="2"/>
      <charset val="238"/>
    </font>
    <font>
      <b/>
      <sz val="11"/>
      <color theme="8" tint="-0.249977111117893"/>
      <name val="Arial"/>
      <family val="2"/>
      <charset val="238"/>
    </font>
    <font>
      <b/>
      <sz val="14"/>
      <color theme="1"/>
      <name val="Arial"/>
      <family val="2"/>
      <charset val="238"/>
    </font>
    <font>
      <i/>
      <sz val="6"/>
      <color theme="1"/>
      <name val="Arial"/>
      <family val="2"/>
      <charset val="238"/>
    </font>
    <font>
      <b/>
      <sz val="14"/>
      <color theme="8" tint="-0.249977111117893"/>
      <name val="Arial"/>
      <family val="2"/>
      <charset val="238"/>
    </font>
    <font>
      <b/>
      <sz val="8"/>
      <color rgb="FFDF572D"/>
      <name val="Arial"/>
      <family val="2"/>
      <charset val="238"/>
    </font>
    <font>
      <b/>
      <sz val="16"/>
      <color theme="1"/>
      <name val="Arial"/>
      <family val="2"/>
      <charset val="238"/>
    </font>
    <font>
      <i/>
      <sz val="8"/>
      <color theme="1"/>
      <name val="Arial"/>
      <family val="2"/>
      <charset val="238"/>
    </font>
    <font>
      <b/>
      <i/>
      <u/>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0"/>
      <color indexed="81"/>
      <name val="Arial"/>
      <family val="2"/>
      <charset val="238"/>
    </font>
    <font>
      <b/>
      <sz val="9"/>
      <color indexed="81"/>
      <name val="Arial"/>
      <family val="2"/>
      <charset val="238"/>
    </font>
    <font>
      <sz val="9"/>
      <color indexed="81"/>
      <name val="Arial"/>
      <family val="2"/>
      <charset val="238"/>
    </font>
    <font>
      <i/>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u/>
      <sz val="10"/>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0"/>
      <color indexed="81"/>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
      <sz val="11"/>
      <color theme="1"/>
      <name val="Calibri"/>
      <scheme val="minor"/>
    </font>
    <font>
      <sz val="8"/>
      <color theme="1"/>
      <name val="Arial"/>
    </font>
    <font>
      <b/>
      <sz val="10"/>
      <color theme="1"/>
      <name val="Arial"/>
    </font>
    <font>
      <i/>
      <sz val="8"/>
      <name val="Arial"/>
    </font>
    <font>
      <sz val="8"/>
      <name val="Arial"/>
    </font>
    <font>
      <b/>
      <sz val="8"/>
      <name val="Arial"/>
    </font>
    <font>
      <b/>
      <sz val="10"/>
      <color rgb="FFFF0000"/>
      <name val="Arial"/>
      <family val="2"/>
      <charset val="238"/>
    </font>
    <font>
      <i/>
      <sz val="8"/>
      <color rgb="FFFF0000"/>
      <name val="Arial"/>
      <family val="2"/>
      <charset val="238"/>
    </font>
    <font>
      <b/>
      <sz val="8"/>
      <color rgb="FFFF0000"/>
      <name val="Arial"/>
      <family val="2"/>
      <charset val="238"/>
    </font>
    <font>
      <b/>
      <sz val="9"/>
      <color theme="1"/>
      <name val="Arial"/>
    </font>
    <font>
      <i/>
      <sz val="8"/>
      <color theme="1"/>
      <name val="Arial Narrow"/>
    </font>
    <font>
      <sz val="10"/>
      <color theme="1"/>
      <name val="Arial"/>
    </font>
    <font>
      <b/>
      <sz val="8"/>
      <color rgb="FF000000"/>
      <name val="Calibri"/>
      <scheme val="minor"/>
    </font>
    <font>
      <b/>
      <sz val="10"/>
      <color rgb="FF000000"/>
      <name val="Calibri"/>
      <scheme val="minor"/>
    </font>
    <font>
      <i/>
      <sz val="10"/>
      <color theme="1"/>
      <name val="Arial"/>
    </font>
    <font>
      <b/>
      <sz val="11"/>
      <color theme="1"/>
      <name val="Arial"/>
    </font>
    <font>
      <b/>
      <sz val="12"/>
      <color theme="1"/>
      <name val="Arial"/>
    </font>
    <font>
      <b/>
      <sz val="14"/>
      <color rgb="FFFF0000"/>
      <name val="Arial"/>
      <family val="2"/>
      <charset val="238"/>
    </font>
    <font>
      <b/>
      <sz val="14"/>
      <color theme="1"/>
      <name val="Arial"/>
    </font>
    <font>
      <b/>
      <sz val="16"/>
      <color theme="1"/>
      <name val="Arial"/>
    </font>
    <font>
      <b/>
      <i/>
      <u/>
      <sz val="10"/>
      <name val="Arial"/>
    </font>
    <font>
      <b/>
      <i/>
      <sz val="10"/>
      <name val="Arial"/>
    </font>
    <font>
      <sz val="9"/>
      <name val="Tahoma"/>
    </font>
    <font>
      <b/>
      <sz val="9"/>
      <name val="Arial"/>
    </font>
    <font>
      <sz val="9"/>
      <name val="Arial"/>
    </font>
    <font>
      <i/>
      <u/>
      <sz val="10"/>
      <name val="Arial"/>
    </font>
    <font>
      <b/>
      <u/>
      <sz val="10"/>
      <name val="Calibri"/>
      <scheme val="minor"/>
    </font>
    <font>
      <sz val="9"/>
      <name val="Calibri"/>
      <scheme val="minor"/>
    </font>
    <font>
      <i/>
      <sz val="9"/>
      <name val="Calibri"/>
      <scheme val="minor"/>
    </font>
    <font>
      <b/>
      <i/>
      <sz val="9"/>
      <name val="Calibri"/>
      <scheme val="minor"/>
    </font>
    <font>
      <i/>
      <u/>
      <sz val="9"/>
      <name val="Calibri"/>
      <scheme val="minor"/>
    </font>
    <font>
      <b/>
      <u/>
      <sz val="10"/>
      <name val="Arial"/>
    </font>
    <font>
      <b/>
      <i/>
      <sz val="9"/>
      <name val="Arial"/>
    </font>
    <font>
      <i/>
      <sz val="9"/>
      <name val="Arial"/>
    </font>
    <font>
      <b/>
      <u/>
      <sz val="11"/>
      <name val="Arial"/>
    </font>
    <font>
      <b/>
      <u/>
      <sz val="9"/>
      <name val="Arial"/>
    </font>
    <font>
      <b/>
      <u/>
      <sz val="12"/>
      <name val="Calibri"/>
      <scheme val="minor"/>
    </font>
    <font>
      <b/>
      <sz val="11"/>
      <name val="Calibri"/>
      <scheme val="minor"/>
    </font>
    <font>
      <sz val="11"/>
      <name val="Calibri"/>
      <scheme val="minor"/>
    </font>
    <font>
      <b/>
      <sz val="10"/>
      <name val="Arial"/>
      <family val="2"/>
      <charset val="238"/>
    </font>
    <font>
      <b/>
      <i/>
      <u/>
      <sz val="10"/>
      <name val="Arial"/>
      <family val="2"/>
      <charset val="238"/>
    </font>
    <font>
      <i/>
      <sz val="10"/>
      <name val="Arial"/>
      <family val="2"/>
      <charset val="238"/>
    </font>
    <font>
      <b/>
      <i/>
      <sz val="10"/>
      <name val="Arial"/>
      <family val="2"/>
      <charset val="238"/>
    </font>
    <font>
      <sz val="9"/>
      <name val="Tahoma"/>
      <family val="2"/>
      <charset val="238"/>
    </font>
    <font>
      <b/>
      <sz val="9"/>
      <name val="Arial"/>
      <family val="2"/>
      <charset val="238"/>
    </font>
    <font>
      <sz val="9"/>
      <name val="Arial"/>
      <family val="2"/>
      <charset val="238"/>
    </font>
    <font>
      <i/>
      <u/>
      <sz val="10"/>
      <name val="Arial"/>
      <family val="2"/>
      <charset val="238"/>
    </font>
    <font>
      <b/>
      <u/>
      <sz val="10"/>
      <name val="Calibri"/>
      <family val="2"/>
      <charset val="238"/>
      <scheme val="minor"/>
    </font>
    <font>
      <sz val="9"/>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u/>
      <sz val="10"/>
      <name val="Arial"/>
      <family val="2"/>
      <charset val="238"/>
    </font>
    <font>
      <b/>
      <i/>
      <sz val="9"/>
      <name val="Arial"/>
      <family val="2"/>
      <charset val="238"/>
    </font>
    <font>
      <i/>
      <sz val="9"/>
      <name val="Arial"/>
      <family val="2"/>
      <charset val="238"/>
    </font>
    <font>
      <b/>
      <u/>
      <sz val="11"/>
      <name val="Arial"/>
      <family val="2"/>
      <charset val="238"/>
    </font>
    <font>
      <b/>
      <u/>
      <sz val="9"/>
      <name val="Arial"/>
      <family val="2"/>
      <charset val="238"/>
    </font>
    <font>
      <b/>
      <u/>
      <sz val="12"/>
      <name val="Calibri"/>
      <family val="2"/>
      <charset val="238"/>
      <scheme val="minor"/>
    </font>
    <font>
      <b/>
      <sz val="11"/>
      <name val="Calibri"/>
      <family val="2"/>
      <charset val="238"/>
      <scheme val="minor"/>
    </font>
    <font>
      <sz val="11"/>
      <name val="Calibri"/>
      <family val="2"/>
      <charset val="238"/>
      <scheme val="minor"/>
    </font>
  </fonts>
  <fills count="19">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
      <patternFill patternType="solid">
        <fgColor rgb="FFFFFFCC"/>
        <bgColor indexed="64"/>
      </patternFill>
    </fill>
    <fill>
      <patternFill patternType="solid">
        <fgColor theme="4" tint="0.79995117038483843"/>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s>
  <borders count="6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bottom style="medium">
        <color indexed="64"/>
      </bottom>
      <diagonal/>
    </border>
    <border>
      <left/>
      <right style="thick">
        <color indexed="64"/>
      </right>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thin">
        <color indexed="64"/>
      </bottom>
      <diagonal/>
    </border>
    <border>
      <left style="thick">
        <color indexed="64"/>
      </left>
      <right/>
      <top/>
      <bottom style="thin">
        <color indexed="64"/>
      </bottom>
      <diagonal/>
    </border>
    <border>
      <left style="thin">
        <color indexed="64"/>
      </left>
      <right style="thick">
        <color auto="1"/>
      </right>
      <top style="thin">
        <color indexed="64"/>
      </top>
      <bottom style="medium">
        <color indexed="64"/>
      </bottom>
      <diagonal/>
    </border>
    <border>
      <left style="thick">
        <color auto="1"/>
      </left>
      <right style="thin">
        <color indexed="64"/>
      </right>
      <top style="thin">
        <color auto="1"/>
      </top>
      <bottom style="medium">
        <color indexed="64"/>
      </bottom>
      <diagonal/>
    </border>
    <border>
      <left/>
      <right style="thick">
        <color auto="1"/>
      </right>
      <top style="thin">
        <color indexed="64"/>
      </top>
      <bottom style="thin">
        <color indexed="64"/>
      </bottom>
      <diagonal/>
    </border>
    <border>
      <left style="thin">
        <color indexed="64"/>
      </left>
      <right/>
      <top style="thin">
        <color indexed="64"/>
      </top>
      <bottom style="thin">
        <color indexed="64"/>
      </bottom>
      <diagonal/>
    </border>
    <border>
      <left style="thick">
        <color auto="1"/>
      </left>
      <right style="thin">
        <color indexed="64"/>
      </right>
      <top style="thin">
        <color auto="1"/>
      </top>
      <bottom style="thin">
        <color auto="1"/>
      </bottom>
      <diagonal/>
    </border>
    <border>
      <left/>
      <right style="thick">
        <color auto="1"/>
      </right>
      <top style="medium">
        <color auto="1"/>
      </top>
      <bottom style="thin">
        <color auto="1"/>
      </bottom>
      <diagonal/>
    </border>
    <border>
      <left/>
      <right/>
      <top style="medium">
        <color auto="1"/>
      </top>
      <bottom style="thin">
        <color auto="1"/>
      </bottom>
      <diagonal/>
    </border>
    <border>
      <left style="thick">
        <color auto="1"/>
      </left>
      <right/>
      <top style="medium">
        <color auto="1"/>
      </top>
      <bottom style="thin">
        <color auto="1"/>
      </bottom>
      <diagonal/>
    </border>
    <border>
      <left/>
      <right style="thick">
        <color auto="1"/>
      </right>
      <top style="thin">
        <color indexed="64"/>
      </top>
      <bottom style="medium">
        <color auto="1"/>
      </bottom>
      <diagonal/>
    </border>
    <border>
      <left/>
      <right/>
      <top style="thin">
        <color indexed="64"/>
      </top>
      <bottom style="medium">
        <color auto="1"/>
      </bottom>
      <diagonal/>
    </border>
    <border>
      <left style="thin">
        <color indexed="64"/>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ck">
        <color auto="1"/>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right/>
      <top style="thick">
        <color auto="1"/>
      </top>
      <bottom style="thin">
        <color indexed="64"/>
      </bottom>
      <diagonal/>
    </border>
    <border>
      <left style="thin">
        <color indexed="64"/>
      </left>
      <right/>
      <top style="thick">
        <color auto="1"/>
      </top>
      <bottom style="thin">
        <color indexed="64"/>
      </bottom>
      <diagonal/>
    </border>
    <border>
      <left/>
      <right style="thick">
        <color auto="1"/>
      </right>
      <top style="thick">
        <color auto="1"/>
      </top>
      <bottom style="thick">
        <color auto="1"/>
      </bottom>
      <diagonal/>
    </border>
    <border>
      <left style="medium">
        <color auto="1"/>
      </left>
      <right/>
      <top style="thick">
        <color auto="1"/>
      </top>
      <bottom style="thick">
        <color auto="1"/>
      </bottom>
      <diagonal/>
    </border>
    <border>
      <left/>
      <right/>
      <top style="thick">
        <color auto="1"/>
      </top>
      <bottom style="thick">
        <color auto="1"/>
      </bottom>
      <diagonal/>
    </border>
    <border>
      <left style="medium">
        <color auto="1"/>
      </left>
      <right style="medium">
        <color auto="1"/>
      </right>
      <top style="thick">
        <color auto="1"/>
      </top>
      <bottom style="thick">
        <color auto="1"/>
      </bottom>
      <diagonal/>
    </border>
    <border>
      <left/>
      <right style="medium">
        <color indexed="64"/>
      </right>
      <top style="thin">
        <color indexed="64"/>
      </top>
      <bottom style="thin">
        <color indexed="64"/>
      </bottom>
      <diagonal/>
    </border>
    <border>
      <left/>
      <right/>
      <top style="thick">
        <color auto="1"/>
      </top>
      <bottom/>
      <diagonal/>
    </border>
    <border>
      <left style="thick">
        <color auto="1"/>
      </left>
      <right/>
      <top style="thick">
        <color auto="1"/>
      </top>
      <bottom/>
      <diagonal/>
    </border>
    <border>
      <left/>
      <right style="thick">
        <color auto="1"/>
      </right>
      <top style="thin">
        <color indexed="64"/>
      </top>
      <bottom/>
      <diagonal/>
    </border>
    <border>
      <left style="thin">
        <color auto="1"/>
      </left>
      <right/>
      <top style="thick">
        <color auto="1"/>
      </top>
      <bottom style="thick">
        <color auto="1"/>
      </bottom>
      <diagonal/>
    </border>
    <border>
      <left/>
      <right style="thin">
        <color auto="1"/>
      </right>
      <top style="thick">
        <color auto="1"/>
      </top>
      <bottom style="thin">
        <color indexed="64"/>
      </bottom>
      <diagonal/>
    </border>
    <border>
      <left style="thick">
        <color auto="1"/>
      </left>
      <right/>
      <top style="thick">
        <color auto="1"/>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thick">
        <color auto="1"/>
      </right>
      <top style="medium">
        <color auto="1"/>
      </top>
      <bottom/>
      <diagonal/>
    </border>
    <border>
      <left/>
      <right/>
      <top style="medium">
        <color auto="1"/>
      </top>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ck">
        <color auto="1"/>
      </left>
      <right/>
      <top style="medium">
        <color auto="1"/>
      </top>
      <bottom/>
      <diagonal/>
    </border>
    <border>
      <left style="thin">
        <color auto="1"/>
      </left>
      <right style="thin">
        <color auto="1"/>
      </right>
      <top style="thin">
        <color auto="1"/>
      </top>
      <bottom/>
      <diagonal/>
    </border>
  </borders>
  <cellStyleXfs count="13">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xf numFmtId="0" fontId="8" fillId="0" borderId="0"/>
    <xf numFmtId="0" fontId="11" fillId="0" borderId="0">
      <alignment vertical="center"/>
    </xf>
    <xf numFmtId="0" fontId="55" fillId="0" borderId="0"/>
    <xf numFmtId="0" fontId="6" fillId="0" borderId="0">
      <alignment vertical="center"/>
    </xf>
    <xf numFmtId="0" fontId="55" fillId="0" borderId="0"/>
    <xf numFmtId="0" fontId="8" fillId="0" borderId="0"/>
  </cellStyleXfs>
  <cellXfs count="453">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9" fillId="0" borderId="0" xfId="7" applyFont="1" applyProtection="1">
      <protection locked="0"/>
    </xf>
    <xf numFmtId="0" fontId="9" fillId="0" borderId="0" xfId="7" applyFont="1" applyAlignment="1" applyProtection="1">
      <alignment horizontal="center"/>
      <protection locked="0"/>
    </xf>
    <xf numFmtId="165" fontId="10" fillId="6" borderId="5" xfId="7" applyNumberFormat="1" applyFont="1" applyFill="1" applyBorder="1" applyAlignment="1" applyProtection="1">
      <alignment horizontal="center" vertical="center"/>
      <protection locked="0"/>
    </xf>
    <xf numFmtId="0" fontId="10" fillId="6" borderId="6" xfId="7" applyFont="1" applyFill="1" applyBorder="1" applyAlignment="1" applyProtection="1">
      <alignment horizontal="center" vertical="center"/>
      <protection locked="0"/>
    </xf>
    <xf numFmtId="0" fontId="10" fillId="6" borderId="6" xfId="7" applyFont="1" applyFill="1" applyBorder="1" applyAlignment="1" applyProtection="1">
      <alignment horizontal="left" vertical="center"/>
      <protection locked="0"/>
    </xf>
    <xf numFmtId="0" fontId="10" fillId="6" borderId="6" xfId="7" applyFont="1" applyFill="1" applyBorder="1" applyAlignment="1" applyProtection="1">
      <alignment vertical="center"/>
      <protection locked="0"/>
    </xf>
    <xf numFmtId="0" fontId="10" fillId="6" borderId="7" xfId="7" applyFont="1" applyFill="1" applyBorder="1" applyAlignment="1" applyProtection="1">
      <alignment vertical="center"/>
      <protection locked="0"/>
    </xf>
    <xf numFmtId="0" fontId="9" fillId="6" borderId="0" xfId="7" applyFont="1" applyFill="1" applyAlignment="1" applyProtection="1">
      <alignment vertical="center"/>
      <protection locked="0"/>
    </xf>
    <xf numFmtId="0" fontId="9" fillId="0" borderId="8" xfId="7" applyFont="1" applyBorder="1" applyAlignment="1" applyProtection="1">
      <alignment horizontal="center" vertical="center"/>
      <protection locked="0"/>
    </xf>
    <xf numFmtId="0" fontId="9" fillId="0" borderId="9" xfId="7" applyFont="1" applyBorder="1" applyAlignment="1" applyProtection="1">
      <alignment horizontal="center" vertical="center"/>
      <protection locked="0"/>
    </xf>
    <xf numFmtId="0" fontId="12" fillId="0" borderId="10" xfId="8" applyFont="1" applyBorder="1" applyAlignment="1" applyProtection="1">
      <alignment horizontal="left" vertical="center" wrapText="1" shrinkToFit="1"/>
      <protection locked="0"/>
    </xf>
    <xf numFmtId="0" fontId="9" fillId="0" borderId="9" xfId="7" applyFont="1" applyBorder="1" applyAlignment="1" applyProtection="1">
      <alignment vertical="center"/>
      <protection locked="0"/>
    </xf>
    <xf numFmtId="0" fontId="9" fillId="0" borderId="11" xfId="7" applyFont="1" applyBorder="1" applyAlignment="1" applyProtection="1">
      <alignment vertical="center"/>
      <protection locked="0"/>
    </xf>
    <xf numFmtId="0" fontId="9" fillId="0" borderId="0" xfId="7" applyFont="1" applyAlignment="1" applyProtection="1">
      <alignment vertical="center"/>
      <protection locked="0"/>
    </xf>
    <xf numFmtId="0" fontId="9" fillId="0" borderId="12" xfId="7" applyFont="1" applyBorder="1" applyAlignment="1" applyProtection="1">
      <alignment horizontal="center" vertical="center"/>
      <protection locked="0"/>
    </xf>
    <xf numFmtId="0" fontId="9" fillId="0" borderId="0" xfId="7" applyFont="1" applyAlignment="1" applyProtection="1">
      <alignment horizontal="center" vertical="center"/>
      <protection locked="0"/>
    </xf>
    <xf numFmtId="0" fontId="13" fillId="0" borderId="1" xfId="8" applyFont="1" applyBorder="1" applyAlignment="1" applyProtection="1">
      <alignment horizontal="left" vertical="center" wrapText="1" shrinkToFit="1"/>
      <protection locked="0"/>
    </xf>
    <xf numFmtId="0" fontId="9" fillId="0" borderId="13" xfId="7" applyFont="1" applyBorder="1" applyAlignment="1" applyProtection="1">
      <alignment vertical="center"/>
      <protection locked="0"/>
    </xf>
    <xf numFmtId="0" fontId="12" fillId="0" borderId="14" xfId="8" applyFont="1" applyBorder="1" applyAlignment="1" applyProtection="1">
      <alignment horizontal="left" vertical="center" wrapText="1"/>
      <protection locked="0"/>
    </xf>
    <xf numFmtId="165" fontId="14" fillId="0" borderId="15" xfId="8" applyNumberFormat="1" applyFont="1" applyBorder="1" applyAlignment="1" applyProtection="1">
      <alignment horizontal="right" vertical="center"/>
      <protection locked="0"/>
    </xf>
    <xf numFmtId="4" fontId="14" fillId="0" borderId="16" xfId="8" applyNumberFormat="1" applyFont="1" applyBorder="1" applyAlignment="1" applyProtection="1">
      <alignment horizontal="center" vertical="center"/>
      <protection locked="0"/>
    </xf>
    <xf numFmtId="2" fontId="9" fillId="0" borderId="16" xfId="7" applyNumberFormat="1" applyFont="1" applyBorder="1" applyAlignment="1" applyProtection="1">
      <alignment horizontal="center" vertical="center"/>
      <protection locked="0"/>
    </xf>
    <xf numFmtId="0" fontId="9" fillId="0" borderId="16" xfId="7" applyFont="1" applyBorder="1" applyAlignment="1" applyProtection="1">
      <alignment horizontal="center" vertical="center"/>
      <protection locked="0"/>
    </xf>
    <xf numFmtId="164" fontId="9" fillId="0" borderId="16" xfId="7" applyNumberFormat="1" applyFont="1" applyBorder="1" applyAlignment="1" applyProtection="1">
      <alignment horizontal="center" vertical="center"/>
      <protection locked="0"/>
    </xf>
    <xf numFmtId="0" fontId="12" fillId="0" borderId="16" xfId="8" applyFont="1" applyBorder="1" applyAlignment="1" applyProtection="1">
      <alignment horizontal="left" vertical="center" wrapText="1"/>
      <protection locked="0"/>
    </xf>
    <xf numFmtId="0" fontId="9" fillId="7" borderId="16" xfId="7" applyFont="1" applyFill="1" applyBorder="1" applyAlignment="1" applyProtection="1">
      <alignment horizontal="center" vertical="center"/>
      <protection locked="0"/>
    </xf>
    <xf numFmtId="49" fontId="9" fillId="0" borderId="16" xfId="7" applyNumberFormat="1" applyFont="1" applyBorder="1" applyAlignment="1" applyProtection="1">
      <alignment horizontal="center" vertical="center"/>
      <protection locked="0"/>
    </xf>
    <xf numFmtId="0" fontId="9" fillId="7" borderId="17" xfId="7" applyFont="1" applyFill="1" applyBorder="1" applyAlignment="1" applyProtection="1">
      <alignment horizontal="center" vertical="center"/>
      <protection locked="0"/>
    </xf>
    <xf numFmtId="0" fontId="10" fillId="8" borderId="5" xfId="7" applyFont="1" applyFill="1" applyBorder="1" applyAlignment="1" applyProtection="1">
      <alignment horizontal="center" vertical="center"/>
      <protection locked="0"/>
    </xf>
    <xf numFmtId="0" fontId="10" fillId="8" borderId="6" xfId="7" applyFont="1" applyFill="1" applyBorder="1" applyAlignment="1" applyProtection="1">
      <alignment horizontal="center" vertical="center"/>
      <protection locked="0"/>
    </xf>
    <xf numFmtId="0" fontId="10" fillId="8" borderId="6" xfId="7" applyFont="1" applyFill="1" applyBorder="1" applyAlignment="1" applyProtection="1">
      <alignment horizontal="left" vertical="center"/>
      <protection locked="0"/>
    </xf>
    <xf numFmtId="0" fontId="10" fillId="8" borderId="6" xfId="7" applyFont="1" applyFill="1" applyBorder="1" applyAlignment="1" applyProtection="1">
      <alignment vertical="center"/>
      <protection locked="0"/>
    </xf>
    <xf numFmtId="0" fontId="10" fillId="8" borderId="7" xfId="7" applyFont="1" applyFill="1" applyBorder="1" applyAlignment="1" applyProtection="1">
      <alignment vertical="center"/>
      <protection locked="0"/>
    </xf>
    <xf numFmtId="0" fontId="9" fillId="8" borderId="0" xfId="7" applyFont="1" applyFill="1" applyAlignment="1" applyProtection="1">
      <alignment vertical="center"/>
      <protection locked="0"/>
    </xf>
    <xf numFmtId="164" fontId="15" fillId="0" borderId="16" xfId="7" applyNumberFormat="1" applyFont="1" applyBorder="1" applyAlignment="1" applyProtection="1">
      <alignment horizontal="center" vertical="center"/>
      <protection locked="0"/>
    </xf>
    <xf numFmtId="0" fontId="9" fillId="0" borderId="18" xfId="7" applyFont="1" applyBorder="1" applyAlignment="1" applyProtection="1">
      <alignment horizontal="center" vertical="center"/>
      <protection locked="0"/>
    </xf>
    <xf numFmtId="0" fontId="9" fillId="0" borderId="2" xfId="7" applyFont="1" applyBorder="1" applyAlignment="1" applyProtection="1">
      <alignment horizontal="center" vertical="center"/>
      <protection locked="0"/>
    </xf>
    <xf numFmtId="0" fontId="12" fillId="0" borderId="1" xfId="8" applyFont="1" applyBorder="1" applyAlignment="1" applyProtection="1">
      <alignment horizontal="left" vertical="center" wrapText="1" shrinkToFit="1"/>
      <protection locked="0"/>
    </xf>
    <xf numFmtId="0" fontId="9" fillId="0" borderId="2" xfId="7" applyFont="1" applyBorder="1" applyAlignment="1" applyProtection="1">
      <alignment vertical="center"/>
      <protection locked="0"/>
    </xf>
    <xf numFmtId="0" fontId="9" fillId="0" borderId="19" xfId="7" applyFont="1" applyBorder="1" applyAlignment="1" applyProtection="1">
      <alignment vertical="center"/>
      <protection locked="0"/>
    </xf>
    <xf numFmtId="165" fontId="14" fillId="0" borderId="15" xfId="8" applyNumberFormat="1" applyFont="1" applyBorder="1" applyAlignment="1">
      <alignment horizontal="right" vertical="center"/>
    </xf>
    <xf numFmtId="0" fontId="16" fillId="9" borderId="20" xfId="7" applyFont="1" applyFill="1" applyBorder="1" applyAlignment="1">
      <alignment horizontal="center" vertical="center"/>
    </xf>
    <xf numFmtId="0" fontId="16" fillId="9" borderId="10" xfId="7" applyFont="1" applyFill="1" applyBorder="1" applyAlignment="1">
      <alignment horizontal="center" vertical="center"/>
    </xf>
    <xf numFmtId="0" fontId="16" fillId="9" borderId="10" xfId="7" applyFont="1" applyFill="1" applyBorder="1" applyAlignment="1">
      <alignment horizontal="center" vertical="center" wrapText="1"/>
    </xf>
    <xf numFmtId="0" fontId="16" fillId="9" borderId="10" xfId="7" applyFont="1" applyFill="1" applyBorder="1" applyAlignment="1">
      <alignment horizontal="center" vertical="center"/>
    </xf>
    <xf numFmtId="0" fontId="16" fillId="9" borderId="21" xfId="7" applyFont="1" applyFill="1" applyBorder="1" applyAlignment="1">
      <alignment horizontal="center" vertical="center" wrapText="1"/>
    </xf>
    <xf numFmtId="0" fontId="16" fillId="9" borderId="22" xfId="7" applyFont="1" applyFill="1" applyBorder="1" applyAlignment="1">
      <alignment horizontal="center" vertical="center" wrapText="1"/>
    </xf>
    <xf numFmtId="0" fontId="16" fillId="9" borderId="23" xfId="7" applyFont="1" applyFill="1" applyBorder="1" applyAlignment="1">
      <alignment horizontal="center" vertical="center" wrapText="1"/>
    </xf>
    <xf numFmtId="0" fontId="16" fillId="9" borderId="1" xfId="7" applyFont="1" applyFill="1" applyBorder="1" applyAlignment="1">
      <alignment horizontal="center" vertical="center" wrapText="1"/>
    </xf>
    <xf numFmtId="0" fontId="16" fillId="9" borderId="1" xfId="7" applyFont="1" applyFill="1" applyBorder="1" applyAlignment="1">
      <alignment horizontal="center" vertical="center"/>
    </xf>
    <xf numFmtId="0" fontId="16" fillId="9" borderId="24" xfId="7" applyFont="1" applyFill="1" applyBorder="1" applyAlignment="1">
      <alignment horizontal="center" vertical="center" wrapText="1"/>
    </xf>
    <xf numFmtId="3" fontId="17" fillId="9" borderId="25" xfId="7" applyNumberFormat="1" applyFont="1" applyFill="1" applyBorder="1" applyAlignment="1">
      <alignment horizontal="left" vertical="center"/>
    </xf>
    <xf numFmtId="0" fontId="17" fillId="9" borderId="26" xfId="7" applyFont="1" applyFill="1" applyBorder="1" applyAlignment="1">
      <alignment horizontal="right" vertical="center"/>
    </xf>
    <xf numFmtId="0" fontId="17" fillId="9" borderId="26" xfId="7" applyFont="1" applyFill="1" applyBorder="1" applyAlignment="1">
      <alignment horizontal="left" vertical="center"/>
    </xf>
    <xf numFmtId="49" fontId="17" fillId="9" borderId="27" xfId="7" applyNumberFormat="1" applyFont="1" applyFill="1" applyBorder="1" applyAlignment="1">
      <alignment horizontal="left" vertical="center"/>
    </xf>
    <xf numFmtId="14" fontId="10" fillId="0" borderId="28" xfId="7" applyNumberFormat="1" applyFont="1" applyBorder="1" applyAlignment="1" applyProtection="1">
      <alignment vertical="center"/>
      <protection locked="0"/>
    </xf>
    <xf numFmtId="14" fontId="18" fillId="0" borderId="29" xfId="7" applyNumberFormat="1" applyFont="1" applyBorder="1" applyAlignment="1" applyProtection="1">
      <alignment vertical="center"/>
      <protection locked="0"/>
    </xf>
    <xf numFmtId="0" fontId="7" fillId="0" borderId="4" xfId="7" applyFont="1" applyBorder="1" applyAlignment="1">
      <alignment horizontal="left" vertical="center"/>
    </xf>
    <xf numFmtId="0" fontId="7" fillId="0" borderId="30" xfId="7" applyFont="1" applyBorder="1" applyAlignment="1">
      <alignment horizontal="left" vertical="center"/>
    </xf>
    <xf numFmtId="49" fontId="19" fillId="0" borderId="31" xfId="7" applyNumberFormat="1" applyFont="1" applyBorder="1" applyAlignment="1" applyProtection="1">
      <alignment horizontal="left" vertical="center"/>
      <protection locked="0"/>
    </xf>
    <xf numFmtId="49" fontId="19" fillId="0" borderId="0" xfId="7" applyNumberFormat="1" applyFont="1" applyAlignment="1" applyProtection="1">
      <alignment horizontal="left" vertical="center"/>
      <protection locked="0"/>
    </xf>
    <xf numFmtId="166" fontId="19" fillId="0" borderId="3" xfId="7" applyNumberFormat="1" applyFont="1" applyBorder="1" applyAlignment="1" applyProtection="1">
      <alignment horizontal="left" vertical="center" wrapText="1"/>
      <protection locked="0"/>
    </xf>
    <xf numFmtId="166" fontId="18" fillId="0" borderId="31" xfId="7" applyNumberFormat="1" applyFont="1" applyBorder="1" applyAlignment="1" applyProtection="1">
      <alignment horizontal="left" vertical="center"/>
      <protection locked="0"/>
    </xf>
    <xf numFmtId="0" fontId="7" fillId="0" borderId="0" xfId="7" applyFont="1" applyAlignment="1">
      <alignment horizontal="left" vertical="center"/>
    </xf>
    <xf numFmtId="0" fontId="7" fillId="0" borderId="13" xfId="7" applyFont="1" applyBorder="1" applyAlignment="1">
      <alignment horizontal="left" vertical="center"/>
    </xf>
    <xf numFmtId="0" fontId="20" fillId="0" borderId="0" xfId="7" applyFont="1" applyAlignment="1" applyProtection="1">
      <alignment horizontal="center"/>
      <protection locked="0"/>
    </xf>
    <xf numFmtId="0" fontId="10" fillId="0" borderId="22" xfId="7" applyFont="1" applyBorder="1" applyAlignment="1" applyProtection="1">
      <alignment vertical="center"/>
      <protection locked="0"/>
    </xf>
    <xf numFmtId="0" fontId="18" fillId="0" borderId="32" xfId="7" applyFont="1" applyBorder="1" applyAlignment="1" applyProtection="1">
      <alignment vertical="center"/>
      <protection locked="0"/>
    </xf>
    <xf numFmtId="0" fontId="7" fillId="0" borderId="32" xfId="7" applyFont="1" applyBorder="1" applyAlignment="1">
      <alignment horizontal="left" vertical="center"/>
    </xf>
    <xf numFmtId="0" fontId="7" fillId="0" borderId="23" xfId="7" applyFont="1" applyBorder="1" applyAlignment="1">
      <alignment horizontal="left" vertical="center"/>
    </xf>
    <xf numFmtId="166" fontId="10" fillId="0" borderId="33" xfId="7" applyNumberFormat="1" applyFont="1" applyBorder="1" applyAlignment="1">
      <alignment horizontal="left" vertical="center"/>
    </xf>
    <xf numFmtId="166" fontId="10" fillId="0" borderId="4" xfId="7" applyNumberFormat="1" applyFont="1" applyBorder="1" applyAlignment="1">
      <alignment horizontal="left" vertical="center"/>
    </xf>
    <xf numFmtId="166" fontId="10" fillId="0" borderId="30" xfId="7" applyNumberFormat="1" applyFont="1" applyBorder="1" applyAlignment="1">
      <alignment horizontal="left" vertical="center"/>
    </xf>
    <xf numFmtId="166" fontId="18" fillId="0" borderId="33" xfId="7" applyNumberFormat="1" applyFont="1" applyBorder="1" applyAlignment="1" applyProtection="1">
      <alignment horizontal="left" vertical="center"/>
      <protection locked="0"/>
    </xf>
    <xf numFmtId="0" fontId="7" fillId="0" borderId="34" xfId="7" applyFont="1" applyBorder="1" applyAlignment="1">
      <alignment horizontal="left" vertical="center"/>
    </xf>
    <xf numFmtId="0" fontId="21" fillId="0" borderId="0" xfId="7" applyFont="1" applyAlignment="1" applyProtection="1">
      <alignment horizontal="center"/>
      <protection locked="0"/>
    </xf>
    <xf numFmtId="49" fontId="18" fillId="0" borderId="32" xfId="7" applyNumberFormat="1" applyFont="1" applyBorder="1" applyAlignment="1" applyProtection="1">
      <alignment vertical="center"/>
      <protection locked="0"/>
    </xf>
    <xf numFmtId="0" fontId="7" fillId="0" borderId="2" xfId="7" applyFont="1" applyBorder="1" applyAlignment="1">
      <alignment horizontal="left" vertical="center"/>
    </xf>
    <xf numFmtId="0" fontId="7" fillId="0" borderId="35" xfId="7" applyFont="1" applyBorder="1" applyAlignment="1">
      <alignment horizontal="left" vertical="center"/>
    </xf>
    <xf numFmtId="49" fontId="22" fillId="0" borderId="36" xfId="7" applyNumberFormat="1" applyFont="1" applyBorder="1" applyAlignment="1" applyProtection="1">
      <alignment horizontal="left" vertical="center"/>
      <protection locked="0"/>
    </xf>
    <xf numFmtId="49" fontId="22" fillId="0" borderId="32" xfId="7" applyNumberFormat="1" applyFont="1" applyBorder="1" applyAlignment="1" applyProtection="1">
      <alignment horizontal="left" vertical="center"/>
      <protection locked="0"/>
    </xf>
    <xf numFmtId="0" fontId="7" fillId="0" borderId="32" xfId="7" applyFont="1" applyBorder="1" applyAlignment="1">
      <alignment vertical="center"/>
    </xf>
    <xf numFmtId="0" fontId="7" fillId="0" borderId="37" xfId="7" applyFont="1" applyBorder="1" applyAlignment="1">
      <alignment vertical="center"/>
    </xf>
    <xf numFmtId="0" fontId="10" fillId="0" borderId="36" xfId="7" applyFont="1" applyBorder="1" applyAlignment="1" applyProtection="1">
      <alignment horizontal="left" vertical="center" wrapText="1"/>
      <protection locked="0"/>
    </xf>
    <xf numFmtId="0" fontId="10" fillId="0" borderId="32" xfId="7" applyFont="1" applyBorder="1" applyAlignment="1" applyProtection="1">
      <alignment horizontal="left" vertical="center" wrapText="1"/>
      <protection locked="0"/>
    </xf>
    <xf numFmtId="49" fontId="18" fillId="0" borderId="32" xfId="7" applyNumberFormat="1" applyFont="1" applyBorder="1" applyAlignment="1" applyProtection="1">
      <alignment vertical="center" wrapText="1"/>
      <protection locked="0"/>
    </xf>
    <xf numFmtId="0" fontId="18" fillId="0" borderId="38" xfId="7" applyFont="1" applyBorder="1" applyAlignment="1" applyProtection="1">
      <alignment horizontal="left" vertical="center"/>
      <protection locked="0"/>
    </xf>
    <xf numFmtId="0" fontId="18" fillId="0" borderId="39" xfId="7" applyFont="1" applyBorder="1" applyAlignment="1" applyProtection="1">
      <alignment vertical="center"/>
      <protection locked="0"/>
    </xf>
    <xf numFmtId="0" fontId="7" fillId="0" borderId="40" xfId="7" applyFont="1" applyBorder="1" applyAlignment="1">
      <alignment horizontal="left" vertical="center"/>
    </xf>
    <xf numFmtId="0" fontId="7" fillId="0" borderId="41" xfId="7" applyFont="1" applyBorder="1" applyAlignment="1">
      <alignment horizontal="left" vertical="center"/>
    </xf>
    <xf numFmtId="49" fontId="10" fillId="0" borderId="36" xfId="7" applyNumberFormat="1" applyFont="1" applyBorder="1" applyAlignment="1" applyProtection="1">
      <alignment vertical="center" wrapText="1"/>
      <protection locked="0"/>
    </xf>
    <xf numFmtId="49" fontId="10" fillId="0" borderId="32" xfId="7" applyNumberFormat="1" applyFont="1" applyBorder="1" applyAlignment="1" applyProtection="1">
      <alignment vertical="center" wrapText="1"/>
      <protection locked="0"/>
    </xf>
    <xf numFmtId="0" fontId="10" fillId="0" borderId="32" xfId="7" applyFont="1" applyBorder="1" applyAlignment="1" applyProtection="1">
      <alignment vertical="center" wrapText="1"/>
      <protection locked="0"/>
    </xf>
    <xf numFmtId="0" fontId="7" fillId="0" borderId="37" xfId="7" applyFont="1" applyBorder="1" applyAlignment="1">
      <alignment horizontal="left" vertical="center"/>
    </xf>
    <xf numFmtId="0" fontId="23" fillId="10" borderId="42" xfId="7" applyFont="1" applyFill="1" applyBorder="1" applyAlignment="1">
      <alignment horizontal="center" vertical="center"/>
    </xf>
    <xf numFmtId="0" fontId="23" fillId="10" borderId="43" xfId="7" applyFont="1" applyFill="1" applyBorder="1" applyAlignment="1">
      <alignment horizontal="center" vertical="center"/>
    </xf>
    <xf numFmtId="0" fontId="23" fillId="11" borderId="44" xfId="7" applyFont="1" applyFill="1" applyBorder="1" applyAlignment="1">
      <alignment vertical="center"/>
    </xf>
    <xf numFmtId="0" fontId="23" fillId="12" borderId="45" xfId="7" applyFont="1" applyFill="1" applyBorder="1" applyAlignment="1">
      <alignment vertical="center"/>
    </xf>
    <xf numFmtId="49" fontId="24" fillId="0" borderId="46" xfId="7" applyNumberFormat="1" applyFont="1" applyBorder="1" applyAlignment="1" applyProtection="1">
      <alignment vertical="top"/>
      <protection locked="0"/>
    </xf>
    <xf numFmtId="49" fontId="24" fillId="0" borderId="32" xfId="7" applyNumberFormat="1" applyFont="1" applyBorder="1" applyAlignment="1" applyProtection="1">
      <alignment vertical="top"/>
      <protection locked="0"/>
    </xf>
    <xf numFmtId="49" fontId="25" fillId="0" borderId="32" xfId="7" applyNumberFormat="1" applyFont="1" applyBorder="1" applyAlignment="1" applyProtection="1">
      <alignment vertical="top" wrapText="1"/>
      <protection locked="0"/>
    </xf>
    <xf numFmtId="49" fontId="26" fillId="0" borderId="32" xfId="7" applyNumberFormat="1" applyFont="1" applyBorder="1" applyAlignment="1" applyProtection="1">
      <alignment horizontal="left" vertical="top"/>
      <protection locked="0"/>
    </xf>
    <xf numFmtId="0" fontId="24" fillId="0" borderId="32" xfId="7" applyFont="1" applyBorder="1" applyAlignment="1">
      <alignment vertical="top"/>
    </xf>
    <xf numFmtId="0" fontId="24" fillId="0" borderId="37" xfId="7" applyFont="1" applyBorder="1" applyAlignment="1">
      <alignment vertical="top"/>
    </xf>
    <xf numFmtId="165" fontId="27" fillId="13" borderId="42" xfId="7" applyNumberFormat="1" applyFont="1" applyFill="1" applyBorder="1" applyAlignment="1">
      <alignment horizontal="right" vertical="center"/>
    </xf>
    <xf numFmtId="165" fontId="27" fillId="13" borderId="44" xfId="7" applyNumberFormat="1" applyFont="1" applyFill="1" applyBorder="1" applyAlignment="1">
      <alignment horizontal="right" vertical="center"/>
    </xf>
    <xf numFmtId="0" fontId="27" fillId="13" borderId="47" xfId="7" applyFont="1" applyFill="1" applyBorder="1" applyAlignment="1">
      <alignment horizontal="center" vertical="center" wrapText="1"/>
    </xf>
    <xf numFmtId="0" fontId="27" fillId="13" borderId="48" xfId="7" applyFont="1" applyFill="1" applyBorder="1" applyAlignment="1">
      <alignment horizontal="center" vertical="center" wrapText="1"/>
    </xf>
    <xf numFmtId="49" fontId="28" fillId="0" borderId="49" xfId="7" applyNumberFormat="1" applyFont="1" applyBorder="1" applyAlignment="1" applyProtection="1">
      <alignment horizontal="right" vertical="top" wrapText="1"/>
      <protection locked="0"/>
    </xf>
    <xf numFmtId="49" fontId="27" fillId="0" borderId="4" xfId="7" applyNumberFormat="1" applyFont="1" applyBorder="1" applyAlignment="1" applyProtection="1">
      <alignment vertical="top" wrapText="1"/>
      <protection locked="0"/>
    </xf>
    <xf numFmtId="49" fontId="29" fillId="0" borderId="4" xfId="7" applyNumberFormat="1" applyFont="1" applyBorder="1" applyAlignment="1" applyProtection="1">
      <alignment vertical="top" wrapText="1"/>
      <protection locked="0"/>
    </xf>
    <xf numFmtId="49" fontId="27" fillId="0" borderId="4" xfId="7" applyNumberFormat="1" applyFont="1" applyBorder="1" applyAlignment="1">
      <alignment vertical="top" wrapText="1"/>
    </xf>
    <xf numFmtId="49" fontId="27" fillId="0" borderId="4" xfId="7" applyNumberFormat="1" applyFont="1" applyBorder="1" applyAlignment="1">
      <alignment horizontal="left" vertical="top"/>
    </xf>
    <xf numFmtId="0" fontId="27" fillId="0" borderId="4" xfId="7" applyFont="1" applyBorder="1" applyAlignment="1">
      <alignment horizontal="left" vertical="top"/>
    </xf>
    <xf numFmtId="0" fontId="27" fillId="0" borderId="34" xfId="7" applyFont="1" applyBorder="1" applyAlignment="1">
      <alignment horizontal="left" vertical="top"/>
    </xf>
    <xf numFmtId="0" fontId="30" fillId="0" borderId="0" xfId="7" applyFont="1" applyAlignment="1" applyProtection="1">
      <alignment vertical="center" wrapText="1"/>
      <protection locked="0"/>
    </xf>
    <xf numFmtId="49" fontId="31" fillId="0" borderId="42" xfId="7" applyNumberFormat="1" applyFont="1" applyBorder="1" applyAlignment="1">
      <alignment horizontal="right" vertical="center"/>
    </xf>
    <xf numFmtId="0" fontId="31" fillId="0" borderId="44" xfId="7" applyFont="1" applyBorder="1" applyAlignment="1">
      <alignment vertical="center"/>
    </xf>
    <xf numFmtId="49" fontId="31" fillId="0" borderId="50" xfId="7" applyNumberFormat="1" applyFont="1" applyBorder="1" applyAlignment="1">
      <alignment vertical="center"/>
    </xf>
    <xf numFmtId="0" fontId="32" fillId="0" borderId="51" xfId="7" applyFont="1" applyBorder="1" applyAlignment="1">
      <alignment horizontal="right" vertical="top" wrapText="1"/>
    </xf>
    <xf numFmtId="0" fontId="31" fillId="0" borderId="40" xfId="7" applyFont="1" applyBorder="1" applyAlignment="1">
      <alignment vertical="center" wrapText="1"/>
    </xf>
    <xf numFmtId="0" fontId="31" fillId="0" borderId="40" xfId="7" applyFont="1" applyBorder="1" applyAlignment="1">
      <alignment horizontal="center" vertical="center" wrapText="1"/>
    </xf>
    <xf numFmtId="0" fontId="28" fillId="0" borderId="40" xfId="7" applyFont="1" applyBorder="1" applyAlignment="1">
      <alignment horizontal="left" vertical="top" wrapText="1"/>
    </xf>
    <xf numFmtId="0" fontId="28" fillId="0" borderId="52" xfId="7" applyFont="1" applyBorder="1" applyAlignment="1">
      <alignment horizontal="left" vertical="top" wrapText="1"/>
    </xf>
    <xf numFmtId="0" fontId="56" fillId="0" borderId="0" xfId="9" applyFont="1" applyProtection="1">
      <protection locked="0"/>
    </xf>
    <xf numFmtId="0" fontId="56" fillId="0" borderId="0" xfId="9" applyFont="1" applyAlignment="1" applyProtection="1">
      <alignment horizontal="center"/>
      <protection locked="0"/>
    </xf>
    <xf numFmtId="165" fontId="1" fillId="6" borderId="5" xfId="10" applyNumberFormat="1" applyFont="1" applyFill="1" applyBorder="1" applyAlignment="1" applyProtection="1">
      <alignment horizontal="center" vertical="center"/>
      <protection locked="0"/>
    </xf>
    <xf numFmtId="0" fontId="57" fillId="6" borderId="6" xfId="9" applyFont="1" applyFill="1" applyBorder="1" applyAlignment="1" applyProtection="1">
      <alignment horizontal="center" vertical="center"/>
      <protection locked="0"/>
    </xf>
    <xf numFmtId="0" fontId="57" fillId="6" borderId="6" xfId="9" applyFont="1" applyFill="1" applyBorder="1" applyAlignment="1" applyProtection="1">
      <alignment vertical="center"/>
      <protection locked="0"/>
    </xf>
    <xf numFmtId="0" fontId="57" fillId="6" borderId="7" xfId="9" applyFont="1" applyFill="1" applyBorder="1" applyAlignment="1" applyProtection="1">
      <alignment vertical="center"/>
    </xf>
    <xf numFmtId="0" fontId="56" fillId="0" borderId="8" xfId="9" applyFont="1" applyBorder="1" applyAlignment="1" applyProtection="1">
      <alignment horizontal="center" vertical="center"/>
      <protection locked="0"/>
    </xf>
    <xf numFmtId="0" fontId="56" fillId="0" borderId="9" xfId="9" applyFont="1" applyBorder="1" applyAlignment="1" applyProtection="1">
      <alignment horizontal="center" vertical="center"/>
      <protection locked="0"/>
    </xf>
    <xf numFmtId="0" fontId="56" fillId="0" borderId="53" xfId="9" applyFont="1" applyBorder="1" applyAlignment="1" applyProtection="1">
      <alignment horizontal="center" vertical="center"/>
      <protection locked="0"/>
    </xf>
    <xf numFmtId="0" fontId="12" fillId="14" borderId="10" xfId="10" applyNumberFormat="1" applyFont="1" applyFill="1" applyBorder="1" applyAlignment="1" applyProtection="1">
      <alignment vertical="center" wrapText="1" shrinkToFit="1"/>
      <protection locked="0"/>
    </xf>
    <xf numFmtId="0" fontId="56" fillId="0" borderId="54" xfId="9" applyFont="1" applyBorder="1" applyAlignment="1" applyProtection="1">
      <alignment vertical="center"/>
      <protection locked="0"/>
    </xf>
    <xf numFmtId="0" fontId="56" fillId="0" borderId="9" xfId="9" applyFont="1" applyBorder="1" applyAlignment="1" applyProtection="1">
      <alignment vertical="center"/>
      <protection locked="0"/>
    </xf>
    <xf numFmtId="0" fontId="56" fillId="0" borderId="11" xfId="9" applyFont="1" applyBorder="1" applyAlignment="1" applyProtection="1">
      <alignment vertical="center"/>
      <protection locked="0"/>
    </xf>
    <xf numFmtId="0" fontId="56" fillId="0" borderId="12" xfId="9" applyFont="1" applyBorder="1" applyProtection="1">
      <protection locked="0"/>
    </xf>
    <xf numFmtId="0" fontId="56" fillId="0" borderId="12" xfId="9" applyFont="1" applyBorder="1" applyAlignment="1" applyProtection="1">
      <alignment horizontal="center" vertical="center"/>
      <protection locked="0"/>
    </xf>
    <xf numFmtId="0" fontId="56" fillId="0" borderId="0" xfId="9" applyFont="1" applyBorder="1" applyAlignment="1" applyProtection="1">
      <alignment horizontal="center" vertical="center"/>
      <protection locked="0"/>
    </xf>
    <xf numFmtId="0" fontId="56" fillId="0" borderId="3" xfId="9" applyFont="1" applyBorder="1" applyAlignment="1" applyProtection="1">
      <alignment horizontal="center" vertical="center"/>
      <protection locked="0"/>
    </xf>
    <xf numFmtId="0" fontId="58" fillId="14" borderId="1" xfId="10" applyNumberFormat="1" applyFont="1" applyFill="1" applyBorder="1" applyAlignment="1" applyProtection="1">
      <alignment vertical="center" wrapText="1" shrinkToFit="1"/>
      <protection locked="0"/>
    </xf>
    <xf numFmtId="0" fontId="56" fillId="0" borderId="31" xfId="9" applyFont="1" applyBorder="1" applyAlignment="1" applyProtection="1">
      <alignment vertical="center"/>
      <protection locked="0"/>
    </xf>
    <xf numFmtId="0" fontId="56" fillId="0" borderId="0" xfId="9" applyFont="1" applyBorder="1" applyAlignment="1" applyProtection="1">
      <alignment vertical="center"/>
      <protection locked="0"/>
    </xf>
    <xf numFmtId="0" fontId="56" fillId="0" borderId="13" xfId="9" applyFont="1" applyBorder="1" applyAlignment="1" applyProtection="1">
      <alignment vertical="center"/>
      <protection locked="0"/>
    </xf>
    <xf numFmtId="0" fontId="56" fillId="0" borderId="55" xfId="9" applyFont="1" applyBorder="1" applyAlignment="1" applyProtection="1">
      <alignment horizontal="center" vertical="center"/>
      <protection locked="0"/>
    </xf>
    <xf numFmtId="0" fontId="56" fillId="0" borderId="56" xfId="9" applyFont="1" applyBorder="1" applyAlignment="1" applyProtection="1">
      <alignment horizontal="center" vertical="center"/>
      <protection locked="0"/>
    </xf>
    <xf numFmtId="0" fontId="56" fillId="0" borderId="57" xfId="9" applyFont="1" applyBorder="1" applyAlignment="1" applyProtection="1">
      <alignment horizontal="center" vertical="center"/>
      <protection locked="0"/>
    </xf>
    <xf numFmtId="0" fontId="59" fillId="14" borderId="58" xfId="10" applyNumberFormat="1" applyFont="1" applyFill="1" applyBorder="1" applyAlignment="1" applyProtection="1">
      <alignment vertical="center" wrapText="1"/>
      <protection locked="0"/>
    </xf>
    <xf numFmtId="0" fontId="56" fillId="0" borderId="59" xfId="9" applyFont="1" applyBorder="1" applyAlignment="1" applyProtection="1">
      <alignment vertical="center"/>
      <protection locked="0"/>
    </xf>
    <xf numFmtId="0" fontId="56" fillId="0" borderId="56" xfId="9" applyFont="1" applyBorder="1" applyAlignment="1" applyProtection="1">
      <alignment vertical="center"/>
      <protection locked="0"/>
    </xf>
    <xf numFmtId="0" fontId="56" fillId="0" borderId="60" xfId="9" applyFont="1" applyBorder="1" applyAlignment="1" applyProtection="1">
      <alignment vertical="center"/>
      <protection locked="0"/>
    </xf>
    <xf numFmtId="165" fontId="60" fillId="0" borderId="15" xfId="10" applyNumberFormat="1" applyFont="1" applyFill="1" applyBorder="1" applyAlignment="1" applyProtection="1">
      <alignment horizontal="right" vertical="center"/>
      <protection locked="0"/>
    </xf>
    <xf numFmtId="2" fontId="60" fillId="14" borderId="16" xfId="10" applyNumberFormat="1" applyFont="1" applyFill="1" applyBorder="1" applyAlignment="1" applyProtection="1">
      <alignment horizontal="center" vertical="center"/>
      <protection locked="0"/>
    </xf>
    <xf numFmtId="0" fontId="56" fillId="14" borderId="16" xfId="9" applyFont="1" applyFill="1" applyBorder="1" applyAlignment="1" applyProtection="1">
      <alignment horizontal="center" vertical="center"/>
      <protection locked="0"/>
    </xf>
    <xf numFmtId="164" fontId="56" fillId="14" borderId="16" xfId="9" applyNumberFormat="1" applyFont="1" applyFill="1" applyBorder="1" applyAlignment="1" applyProtection="1">
      <alignment horizontal="center" vertical="center"/>
      <protection locked="0"/>
    </xf>
    <xf numFmtId="0" fontId="59" fillId="14" borderId="16" xfId="10" applyNumberFormat="1" applyFont="1" applyFill="1" applyBorder="1" applyAlignment="1" applyProtection="1">
      <alignment vertical="center" wrapText="1"/>
      <protection locked="0"/>
    </xf>
    <xf numFmtId="49" fontId="56" fillId="14" borderId="16" xfId="9" applyNumberFormat="1" applyFont="1" applyFill="1" applyBorder="1" applyAlignment="1" applyProtection="1">
      <alignment horizontal="center" vertical="center"/>
      <protection locked="0"/>
    </xf>
    <xf numFmtId="0" fontId="56" fillId="7" borderId="17" xfId="9" applyFont="1" applyFill="1" applyBorder="1" applyAlignment="1" applyProtection="1">
      <alignment horizontal="center" vertical="center"/>
      <protection locked="0"/>
    </xf>
    <xf numFmtId="0" fontId="57" fillId="15" borderId="5" xfId="9" applyFont="1" applyFill="1" applyBorder="1" applyAlignment="1" applyProtection="1">
      <alignment horizontal="center" vertical="center"/>
      <protection locked="0"/>
    </xf>
    <xf numFmtId="0" fontId="57" fillId="15" borderId="6" xfId="9" applyFont="1" applyFill="1" applyBorder="1" applyAlignment="1" applyProtection="1">
      <alignment horizontal="center" vertical="center"/>
      <protection locked="0"/>
    </xf>
    <xf numFmtId="0" fontId="57" fillId="14" borderId="6" xfId="9" applyFont="1" applyFill="1" applyBorder="1" applyAlignment="1" applyProtection="1">
      <alignment vertical="center"/>
      <protection locked="0"/>
    </xf>
    <xf numFmtId="0" fontId="57" fillId="15" borderId="6" xfId="9" applyFont="1" applyFill="1" applyBorder="1" applyAlignment="1" applyProtection="1">
      <alignment vertical="center"/>
      <protection locked="0"/>
    </xf>
    <xf numFmtId="0" fontId="57" fillId="14" borderId="6" xfId="9" applyFont="1" applyFill="1" applyBorder="1" applyAlignment="1" applyProtection="1">
      <alignment horizontal="center" vertical="center"/>
      <protection locked="0"/>
    </xf>
    <xf numFmtId="0" fontId="57" fillId="15" borderId="7" xfId="9" applyFont="1" applyFill="1" applyBorder="1" applyAlignment="1" applyProtection="1">
      <alignment vertical="center"/>
    </xf>
    <xf numFmtId="165" fontId="61" fillId="6" borderId="5" xfId="10" applyNumberFormat="1" applyFont="1" applyFill="1" applyBorder="1" applyAlignment="1" applyProtection="1">
      <alignment horizontal="center" vertical="center"/>
      <protection locked="0"/>
    </xf>
    <xf numFmtId="0" fontId="15" fillId="0" borderId="8" xfId="9" applyFont="1" applyBorder="1" applyAlignment="1" applyProtection="1">
      <alignment horizontal="center" vertical="center"/>
      <protection locked="0"/>
    </xf>
    <xf numFmtId="0" fontId="15" fillId="0" borderId="9" xfId="9" applyFont="1" applyBorder="1" applyAlignment="1" applyProtection="1">
      <alignment horizontal="center" vertical="center"/>
      <protection locked="0"/>
    </xf>
    <xf numFmtId="0" fontId="15" fillId="0" borderId="53" xfId="9" applyFont="1" applyBorder="1" applyAlignment="1" applyProtection="1">
      <alignment horizontal="center" vertical="center"/>
      <protection locked="0"/>
    </xf>
    <xf numFmtId="0" fontId="15" fillId="14" borderId="10" xfId="10" applyNumberFormat="1" applyFont="1" applyFill="1" applyBorder="1" applyAlignment="1" applyProtection="1">
      <alignment vertical="center" wrapText="1" shrinkToFit="1"/>
      <protection locked="0"/>
    </xf>
    <xf numFmtId="0" fontId="15" fillId="0" borderId="54" xfId="9" applyFont="1" applyBorder="1" applyAlignment="1" applyProtection="1">
      <alignment vertical="center"/>
      <protection locked="0"/>
    </xf>
    <xf numFmtId="0" fontId="15" fillId="0" borderId="9" xfId="9" applyFont="1" applyBorder="1" applyAlignment="1" applyProtection="1">
      <alignment vertical="center"/>
      <protection locked="0"/>
    </xf>
    <xf numFmtId="0" fontId="15" fillId="0" borderId="11" xfId="9" applyFont="1" applyBorder="1" applyAlignment="1" applyProtection="1">
      <alignment vertical="center"/>
      <protection locked="0"/>
    </xf>
    <xf numFmtId="0" fontId="15" fillId="0" borderId="12" xfId="9" applyFont="1" applyBorder="1" applyAlignment="1" applyProtection="1">
      <alignment horizontal="center" vertical="center"/>
      <protection locked="0"/>
    </xf>
    <xf numFmtId="0" fontId="15" fillId="0" borderId="0" xfId="9" applyFont="1" applyBorder="1" applyAlignment="1" applyProtection="1">
      <alignment horizontal="center" vertical="center"/>
      <protection locked="0"/>
    </xf>
    <xf numFmtId="0" fontId="15" fillId="0" borderId="3" xfId="9" applyFont="1" applyBorder="1" applyAlignment="1" applyProtection="1">
      <alignment horizontal="center" vertical="center"/>
      <protection locked="0"/>
    </xf>
    <xf numFmtId="0" fontId="62" fillId="14" borderId="1" xfId="10" applyNumberFormat="1" applyFont="1" applyFill="1" applyBorder="1" applyAlignment="1" applyProtection="1">
      <alignment vertical="center" wrapText="1" shrinkToFit="1"/>
      <protection locked="0"/>
    </xf>
    <xf numFmtId="0" fontId="15" fillId="0" borderId="31" xfId="9" applyFont="1" applyBorder="1" applyAlignment="1" applyProtection="1">
      <alignment vertical="center"/>
      <protection locked="0"/>
    </xf>
    <xf numFmtId="0" fontId="15" fillId="0" borderId="0" xfId="9" applyFont="1" applyBorder="1" applyAlignment="1" applyProtection="1">
      <alignment vertical="center"/>
      <protection locked="0"/>
    </xf>
    <xf numFmtId="0" fontId="15" fillId="0" borderId="13" xfId="9" applyFont="1" applyBorder="1" applyAlignment="1" applyProtection="1">
      <alignment vertical="center"/>
      <protection locked="0"/>
    </xf>
    <xf numFmtId="0" fontId="15" fillId="0" borderId="55" xfId="9" applyFont="1" applyBorder="1" applyAlignment="1" applyProtection="1">
      <alignment horizontal="center" vertical="center"/>
      <protection locked="0"/>
    </xf>
    <xf numFmtId="0" fontId="15" fillId="0" borderId="56" xfId="9" applyFont="1" applyBorder="1" applyAlignment="1" applyProtection="1">
      <alignment horizontal="center" vertical="center"/>
      <protection locked="0"/>
    </xf>
    <xf numFmtId="0" fontId="15" fillId="0" borderId="57" xfId="9" applyFont="1" applyBorder="1" applyAlignment="1" applyProtection="1">
      <alignment horizontal="center" vertical="center"/>
      <protection locked="0"/>
    </xf>
    <xf numFmtId="0" fontId="15" fillId="14" borderId="58" xfId="10" applyNumberFormat="1" applyFont="1" applyFill="1" applyBorder="1" applyAlignment="1" applyProtection="1">
      <alignment vertical="center" wrapText="1"/>
      <protection locked="0"/>
    </xf>
    <xf numFmtId="0" fontId="15" fillId="0" borderId="59" xfId="9" applyFont="1" applyBorder="1" applyAlignment="1" applyProtection="1">
      <alignment vertical="center"/>
      <protection locked="0"/>
    </xf>
    <xf numFmtId="0" fontId="15" fillId="0" borderId="56" xfId="9" applyFont="1" applyBorder="1" applyAlignment="1" applyProtection="1">
      <alignment vertical="center"/>
      <protection locked="0"/>
    </xf>
    <xf numFmtId="0" fontId="15" fillId="0" borderId="60" xfId="9" applyFont="1" applyBorder="1" applyAlignment="1" applyProtection="1">
      <alignment vertical="center"/>
      <protection locked="0"/>
    </xf>
    <xf numFmtId="165" fontId="63" fillId="0" borderId="15" xfId="10" applyNumberFormat="1" applyFont="1" applyFill="1" applyBorder="1" applyAlignment="1" applyProtection="1">
      <alignment horizontal="right" vertical="center"/>
      <protection locked="0"/>
    </xf>
    <xf numFmtId="2" fontId="63" fillId="14" borderId="16" xfId="10" applyNumberFormat="1" applyFont="1" applyFill="1" applyBorder="1" applyAlignment="1" applyProtection="1">
      <alignment horizontal="center" vertical="center"/>
      <protection locked="0"/>
    </xf>
    <xf numFmtId="0" fontId="15" fillId="14" borderId="16" xfId="9" applyFont="1" applyFill="1" applyBorder="1" applyAlignment="1" applyProtection="1">
      <alignment horizontal="center" vertical="center"/>
      <protection locked="0"/>
    </xf>
    <xf numFmtId="164" fontId="15" fillId="14" borderId="16" xfId="9" applyNumberFormat="1" applyFont="1" applyFill="1" applyBorder="1" applyAlignment="1" applyProtection="1">
      <alignment horizontal="center" vertical="center"/>
      <protection locked="0"/>
    </xf>
    <xf numFmtId="0" fontId="15" fillId="14" borderId="16" xfId="10" applyNumberFormat="1" applyFont="1" applyFill="1" applyBorder="1" applyAlignment="1" applyProtection="1">
      <alignment vertical="center" wrapText="1"/>
      <protection locked="0"/>
    </xf>
    <xf numFmtId="49" fontId="15" fillId="14" borderId="16" xfId="9" applyNumberFormat="1" applyFont="1" applyFill="1" applyBorder="1" applyAlignment="1" applyProtection="1">
      <alignment horizontal="center" vertical="center"/>
      <protection locked="0"/>
    </xf>
    <xf numFmtId="0" fontId="15" fillId="7" borderId="17" xfId="9" applyFont="1" applyFill="1" applyBorder="1" applyAlignment="1" applyProtection="1">
      <alignment horizontal="center" vertical="center"/>
      <protection locked="0"/>
    </xf>
    <xf numFmtId="0" fontId="56" fillId="0" borderId="0" xfId="9" applyFont="1" applyAlignment="1" applyProtection="1">
      <alignment vertical="center"/>
      <protection locked="0"/>
    </xf>
    <xf numFmtId="0" fontId="56" fillId="0" borderId="0" xfId="9" applyFont="1" applyFill="1" applyAlignment="1" applyProtection="1">
      <alignment vertical="center"/>
      <protection locked="0"/>
    </xf>
    <xf numFmtId="0" fontId="56" fillId="0" borderId="0" xfId="9" applyFont="1" applyAlignment="1" applyProtection="1">
      <alignment vertical="center"/>
      <protection hidden="1"/>
    </xf>
    <xf numFmtId="0" fontId="64" fillId="9" borderId="20" xfId="9" applyFont="1" applyFill="1" applyBorder="1" applyAlignment="1" applyProtection="1">
      <alignment horizontal="center" vertical="center"/>
      <protection hidden="1"/>
    </xf>
    <xf numFmtId="0" fontId="64" fillId="9" borderId="10" xfId="9" applyFont="1" applyFill="1" applyBorder="1" applyAlignment="1" applyProtection="1">
      <alignment horizontal="center" vertical="center"/>
      <protection hidden="1"/>
    </xf>
    <xf numFmtId="0" fontId="64" fillId="9" borderId="10" xfId="9" applyFont="1" applyFill="1" applyBorder="1" applyAlignment="1" applyProtection="1">
      <alignment horizontal="center" vertical="center" wrapText="1"/>
      <protection hidden="1"/>
    </xf>
    <xf numFmtId="0" fontId="64" fillId="9" borderId="10" xfId="9" applyFont="1" applyFill="1" applyBorder="1" applyAlignment="1" applyProtection="1">
      <alignment horizontal="center" vertical="center"/>
      <protection hidden="1"/>
    </xf>
    <xf numFmtId="0" fontId="64" fillId="9" borderId="21" xfId="9" applyFont="1" applyFill="1" applyBorder="1" applyAlignment="1" applyProtection="1">
      <alignment horizontal="center" vertical="center" wrapText="1"/>
      <protection hidden="1"/>
    </xf>
    <xf numFmtId="0" fontId="64" fillId="9" borderId="22" xfId="9" applyFont="1" applyFill="1" applyBorder="1" applyAlignment="1" applyProtection="1">
      <alignment horizontal="center" vertical="center" wrapText="1"/>
      <protection hidden="1"/>
    </xf>
    <xf numFmtId="0" fontId="64" fillId="9" borderId="23" xfId="9" applyFont="1" applyFill="1" applyBorder="1" applyAlignment="1" applyProtection="1">
      <alignment horizontal="center" vertical="center" wrapText="1"/>
      <protection hidden="1"/>
    </xf>
    <xf numFmtId="0" fontId="64" fillId="9" borderId="1" xfId="9" applyFont="1" applyFill="1" applyBorder="1" applyAlignment="1" applyProtection="1">
      <alignment horizontal="center" vertical="center" wrapText="1"/>
      <protection hidden="1"/>
    </xf>
    <xf numFmtId="0" fontId="64" fillId="9" borderId="1" xfId="9" applyFont="1" applyFill="1" applyBorder="1" applyAlignment="1" applyProtection="1">
      <alignment horizontal="center" vertical="center"/>
      <protection hidden="1"/>
    </xf>
    <xf numFmtId="0" fontId="64" fillId="9" borderId="24" xfId="9" applyFont="1" applyFill="1" applyBorder="1" applyAlignment="1" applyProtection="1">
      <alignment horizontal="center" vertical="center" wrapText="1"/>
      <protection hidden="1"/>
    </xf>
    <xf numFmtId="3" fontId="65" fillId="9" borderId="25" xfId="9" applyNumberFormat="1" applyFont="1" applyFill="1" applyBorder="1" applyAlignment="1" applyProtection="1">
      <alignment horizontal="left" vertical="center"/>
      <protection hidden="1"/>
    </xf>
    <xf numFmtId="0" fontId="65" fillId="9" borderId="26" xfId="9" applyFont="1" applyFill="1" applyBorder="1" applyAlignment="1" applyProtection="1">
      <alignment horizontal="right" vertical="center"/>
      <protection hidden="1"/>
    </xf>
    <xf numFmtId="0" fontId="65" fillId="9" borderId="26" xfId="9" applyFont="1" applyFill="1" applyBorder="1" applyAlignment="1" applyProtection="1">
      <alignment horizontal="left" vertical="center"/>
      <protection hidden="1"/>
    </xf>
    <xf numFmtId="49" fontId="65" fillId="9" borderId="27" xfId="9" applyNumberFormat="1" applyFont="1" applyFill="1" applyBorder="1" applyAlignment="1" applyProtection="1">
      <alignment horizontal="left" vertical="center"/>
      <protection hidden="1"/>
    </xf>
    <xf numFmtId="14" fontId="57" fillId="0" borderId="28" xfId="9" applyNumberFormat="1" applyFont="1" applyFill="1" applyBorder="1" applyAlignment="1" applyProtection="1">
      <alignment vertical="center"/>
      <protection locked="0"/>
    </xf>
    <xf numFmtId="14" fontId="18" fillId="0" borderId="29" xfId="11" applyNumberFormat="1" applyFont="1" applyFill="1" applyBorder="1" applyAlignment="1" applyProtection="1">
      <alignment vertical="center"/>
      <protection locked="0"/>
    </xf>
    <xf numFmtId="0" fontId="66" fillId="0" borderId="4" xfId="9" applyFont="1" applyFill="1" applyBorder="1" applyAlignment="1" applyProtection="1">
      <alignment horizontal="left" vertical="center"/>
      <protection hidden="1"/>
    </xf>
    <xf numFmtId="0" fontId="66" fillId="0" borderId="30" xfId="9" applyFont="1" applyFill="1" applyBorder="1" applyAlignment="1" applyProtection="1">
      <alignment horizontal="left" vertical="center"/>
      <protection hidden="1"/>
    </xf>
    <xf numFmtId="49" fontId="19" fillId="0" borderId="31" xfId="11" applyNumberFormat="1" applyFont="1" applyFill="1" applyBorder="1" applyAlignment="1" applyProtection="1">
      <alignment horizontal="left" vertical="center"/>
      <protection locked="0"/>
    </xf>
    <xf numFmtId="49" fontId="19" fillId="0" borderId="0" xfId="11" applyNumberFormat="1" applyFont="1" applyFill="1" applyBorder="1" applyAlignment="1" applyProtection="1">
      <alignment horizontal="left" vertical="center"/>
      <protection locked="0"/>
    </xf>
    <xf numFmtId="167" fontId="66" fillId="14" borderId="3" xfId="9" applyNumberFormat="1" applyFont="1" applyFill="1" applyBorder="1" applyAlignment="1" applyProtection="1">
      <alignment horizontal="left" vertical="center" wrapText="1"/>
      <protection locked="0"/>
    </xf>
    <xf numFmtId="166" fontId="18" fillId="0" borderId="31" xfId="11" applyNumberFormat="1" applyFont="1" applyFill="1" applyBorder="1" applyAlignment="1" applyProtection="1">
      <alignment horizontal="left" vertical="center"/>
      <protection locked="0"/>
    </xf>
    <xf numFmtId="0" fontId="66" fillId="0" borderId="0" xfId="9" applyFont="1" applyFill="1" applyBorder="1" applyAlignment="1" applyProtection="1">
      <alignment horizontal="left" vertical="center"/>
      <protection hidden="1"/>
    </xf>
    <xf numFmtId="0" fontId="66" fillId="0" borderId="13" xfId="9" applyFont="1" applyFill="1" applyBorder="1" applyAlignment="1" applyProtection="1">
      <alignment horizontal="left" vertical="center"/>
      <protection hidden="1"/>
    </xf>
    <xf numFmtId="0" fontId="67" fillId="0" borderId="0" xfId="9" applyFont="1" applyAlignment="1">
      <alignment horizontal="center"/>
    </xf>
    <xf numFmtId="0" fontId="57" fillId="0" borderId="22" xfId="9" applyNumberFormat="1" applyFont="1" applyFill="1" applyBorder="1" applyAlignment="1" applyProtection="1">
      <alignment vertical="center"/>
      <protection locked="0"/>
    </xf>
    <xf numFmtId="0" fontId="18" fillId="0" borderId="32" xfId="11" applyNumberFormat="1" applyFont="1" applyFill="1" applyBorder="1" applyAlignment="1" applyProtection="1">
      <alignment vertical="center"/>
      <protection locked="0"/>
    </xf>
    <xf numFmtId="0" fontId="66" fillId="0" borderId="32" xfId="9" applyFont="1" applyFill="1" applyBorder="1" applyAlignment="1" applyProtection="1">
      <alignment horizontal="left" vertical="center"/>
      <protection hidden="1"/>
    </xf>
    <xf numFmtId="0" fontId="66" fillId="0" borderId="23" xfId="9" applyFont="1" applyFill="1" applyBorder="1" applyAlignment="1" applyProtection="1">
      <alignment horizontal="left" vertical="center"/>
      <protection hidden="1"/>
    </xf>
    <xf numFmtId="167" fontId="57" fillId="0" borderId="33" xfId="9" applyNumberFormat="1" applyFont="1" applyFill="1" applyBorder="1" applyAlignment="1" applyProtection="1">
      <alignment horizontal="left" vertical="center"/>
      <protection hidden="1"/>
    </xf>
    <xf numFmtId="167" fontId="57" fillId="0" borderId="4" xfId="9" applyNumberFormat="1" applyFont="1" applyFill="1" applyBorder="1" applyAlignment="1" applyProtection="1">
      <alignment horizontal="left" vertical="center"/>
      <protection hidden="1"/>
    </xf>
    <xf numFmtId="167" fontId="57" fillId="0" borderId="30" xfId="9" applyNumberFormat="1" applyFont="1" applyFill="1" applyBorder="1" applyAlignment="1" applyProtection="1">
      <alignment horizontal="left" vertical="center"/>
      <protection hidden="1"/>
    </xf>
    <xf numFmtId="166" fontId="18" fillId="0" borderId="33" xfId="11" applyNumberFormat="1" applyFont="1" applyFill="1" applyBorder="1" applyAlignment="1" applyProtection="1">
      <alignment horizontal="left" vertical="center"/>
      <protection locked="0"/>
    </xf>
    <xf numFmtId="0" fontId="66" fillId="0" borderId="34" xfId="9" applyFont="1" applyFill="1" applyBorder="1" applyAlignment="1" applyProtection="1">
      <alignment horizontal="left" vertical="center"/>
      <protection hidden="1"/>
    </xf>
    <xf numFmtId="0" fontId="68" fillId="0" borderId="0" xfId="9" applyFont="1" applyAlignment="1">
      <alignment horizontal="center"/>
    </xf>
    <xf numFmtId="0" fontId="57" fillId="0" borderId="22" xfId="9" applyFont="1" applyFill="1" applyBorder="1" applyAlignment="1" applyProtection="1">
      <alignment vertical="center"/>
      <protection locked="0"/>
    </xf>
    <xf numFmtId="49" fontId="18" fillId="0" borderId="32" xfId="11" applyNumberFormat="1" applyFont="1" applyFill="1" applyBorder="1" applyAlignment="1" applyProtection="1">
      <alignment vertical="center"/>
      <protection locked="0"/>
    </xf>
    <xf numFmtId="0" fontId="66" fillId="0" borderId="2" xfId="9" applyFont="1" applyFill="1" applyBorder="1" applyAlignment="1" applyProtection="1">
      <alignment horizontal="left" vertical="center"/>
      <protection hidden="1"/>
    </xf>
    <xf numFmtId="0" fontId="66" fillId="0" borderId="35" xfId="9" applyFont="1" applyFill="1" applyBorder="1" applyAlignment="1" applyProtection="1">
      <alignment horizontal="left" vertical="center"/>
      <protection hidden="1"/>
    </xf>
    <xf numFmtId="49" fontId="69" fillId="0" borderId="36" xfId="9" applyNumberFormat="1" applyFont="1" applyFill="1" applyBorder="1" applyAlignment="1" applyProtection="1">
      <alignment horizontal="left" vertical="center"/>
      <protection hidden="1"/>
    </xf>
    <xf numFmtId="49" fontId="69" fillId="0" borderId="32" xfId="9" applyNumberFormat="1" applyFont="1" applyFill="1" applyBorder="1" applyAlignment="1" applyProtection="1">
      <alignment horizontal="left" vertical="center"/>
      <protection hidden="1"/>
    </xf>
    <xf numFmtId="49" fontId="57" fillId="14" borderId="32" xfId="9" applyNumberFormat="1" applyFont="1" applyFill="1" applyBorder="1" applyAlignment="1" applyProtection="1">
      <alignment vertical="center"/>
      <protection locked="0"/>
    </xf>
    <xf numFmtId="0" fontId="66" fillId="0" borderId="32" xfId="9" applyFont="1" applyFill="1" applyBorder="1" applyAlignment="1" applyProtection="1">
      <alignment vertical="center"/>
      <protection hidden="1"/>
    </xf>
    <xf numFmtId="0" fontId="66" fillId="0" borderId="37" xfId="9" applyFont="1" applyFill="1" applyBorder="1" applyAlignment="1" applyProtection="1">
      <alignment vertical="center"/>
      <protection hidden="1"/>
    </xf>
    <xf numFmtId="0" fontId="57" fillId="0" borderId="36" xfId="9" applyNumberFormat="1" applyFont="1" applyFill="1" applyBorder="1" applyAlignment="1" applyProtection="1">
      <alignment horizontal="left" vertical="center" wrapText="1"/>
      <protection hidden="1"/>
    </xf>
    <xf numFmtId="0" fontId="57" fillId="0" borderId="32" xfId="9" applyNumberFormat="1" applyFont="1" applyFill="1" applyBorder="1" applyAlignment="1" applyProtection="1">
      <alignment horizontal="left" vertical="center" wrapText="1"/>
      <protection hidden="1"/>
    </xf>
    <xf numFmtId="49" fontId="57" fillId="14" borderId="32" xfId="9" applyNumberFormat="1" applyFont="1" applyFill="1" applyBorder="1" applyAlignment="1" applyProtection="1">
      <alignment vertical="center" wrapText="1"/>
      <protection locked="0"/>
    </xf>
    <xf numFmtId="0" fontId="57" fillId="14" borderId="38" xfId="9" applyFont="1" applyFill="1" applyBorder="1" applyAlignment="1" applyProtection="1">
      <alignment horizontal="left" vertical="center"/>
      <protection locked="0"/>
    </xf>
    <xf numFmtId="0" fontId="57" fillId="14" borderId="39" xfId="9" applyFont="1" applyFill="1" applyBorder="1" applyAlignment="1" applyProtection="1">
      <alignment vertical="center"/>
      <protection locked="0"/>
    </xf>
    <xf numFmtId="0" fontId="66" fillId="0" borderId="40" xfId="9" applyFont="1" applyFill="1" applyBorder="1" applyAlignment="1" applyProtection="1">
      <alignment horizontal="left" vertical="center"/>
      <protection hidden="1"/>
    </xf>
    <xf numFmtId="0" fontId="66" fillId="0" borderId="41" xfId="9" applyFont="1" applyFill="1" applyBorder="1" applyAlignment="1" applyProtection="1">
      <alignment horizontal="left" vertical="center"/>
      <protection hidden="1"/>
    </xf>
    <xf numFmtId="49" fontId="57" fillId="0" borderId="36" xfId="9" applyNumberFormat="1" applyFont="1" applyFill="1" applyBorder="1" applyAlignment="1" applyProtection="1">
      <alignment vertical="center" wrapText="1"/>
      <protection locked="0"/>
    </xf>
    <xf numFmtId="49" fontId="57" fillId="0" borderId="32" xfId="9" applyNumberFormat="1" applyFont="1" applyFill="1" applyBorder="1" applyAlignment="1" applyProtection="1">
      <alignment vertical="center" wrapText="1"/>
      <protection locked="0"/>
    </xf>
    <xf numFmtId="0" fontId="57" fillId="0" borderId="32" xfId="9" applyNumberFormat="1" applyFont="1" applyFill="1" applyBorder="1" applyAlignment="1" applyProtection="1">
      <alignment vertical="center" wrapText="1"/>
      <protection hidden="1"/>
    </xf>
    <xf numFmtId="0" fontId="66" fillId="0" borderId="37" xfId="9" applyFont="1" applyFill="1" applyBorder="1" applyAlignment="1" applyProtection="1">
      <alignment horizontal="left" vertical="center"/>
      <protection hidden="1"/>
    </xf>
    <xf numFmtId="0" fontId="70" fillId="16" borderId="42" xfId="9" applyFont="1" applyFill="1" applyBorder="1" applyAlignment="1" applyProtection="1">
      <alignment horizontal="center" vertical="center"/>
      <protection hidden="1"/>
    </xf>
    <xf numFmtId="0" fontId="70" fillId="16" borderId="43" xfId="9" applyFont="1" applyFill="1" applyBorder="1" applyAlignment="1" applyProtection="1">
      <alignment horizontal="center" vertical="center"/>
      <protection hidden="1"/>
    </xf>
    <xf numFmtId="0" fontId="70" fillId="11" borderId="44" xfId="9" applyFont="1" applyFill="1" applyBorder="1" applyAlignment="1" applyProtection="1">
      <alignment vertical="center"/>
      <protection hidden="1"/>
    </xf>
    <xf numFmtId="0" fontId="70" fillId="17" borderId="45" xfId="9" applyFont="1" applyFill="1" applyBorder="1" applyAlignment="1" applyProtection="1">
      <alignment vertical="center"/>
      <protection hidden="1"/>
    </xf>
    <xf numFmtId="49" fontId="71" fillId="0" borderId="46" xfId="9" applyNumberFormat="1" applyFont="1" applyFill="1" applyBorder="1" applyAlignment="1" applyProtection="1">
      <alignment vertical="top"/>
      <protection hidden="1"/>
    </xf>
    <xf numFmtId="49" fontId="71" fillId="0" borderId="32" xfId="9" applyNumberFormat="1" applyFont="1" applyFill="1" applyBorder="1" applyAlignment="1" applyProtection="1">
      <alignment vertical="top"/>
      <protection hidden="1"/>
    </xf>
    <xf numFmtId="49" fontId="71" fillId="14" borderId="32" xfId="9" applyNumberFormat="1" applyFont="1" applyFill="1" applyBorder="1" applyAlignment="1" applyProtection="1">
      <alignment vertical="top" wrapText="1"/>
      <protection locked="0"/>
    </xf>
    <xf numFmtId="49" fontId="71" fillId="0" borderId="32" xfId="9" applyNumberFormat="1" applyFont="1" applyFill="1" applyBorder="1" applyAlignment="1" applyProtection="1">
      <alignment vertical="top" wrapText="1"/>
    </xf>
    <xf numFmtId="49" fontId="70" fillId="14" borderId="32" xfId="9" applyNumberFormat="1" applyFont="1" applyFill="1" applyBorder="1" applyAlignment="1" applyProtection="1">
      <alignment vertical="top"/>
      <protection locked="0"/>
    </xf>
    <xf numFmtId="0" fontId="71" fillId="0" borderId="32" xfId="9" applyFont="1" applyFill="1" applyBorder="1" applyAlignment="1" applyProtection="1">
      <alignment vertical="top"/>
      <protection hidden="1"/>
    </xf>
    <xf numFmtId="0" fontId="71" fillId="0" borderId="37" xfId="9" applyFont="1" applyFill="1" applyBorder="1" applyAlignment="1" applyProtection="1">
      <alignment vertical="top"/>
      <protection hidden="1"/>
    </xf>
    <xf numFmtId="7" fontId="72" fillId="18" borderId="42" xfId="9" applyNumberFormat="1" applyFont="1" applyFill="1" applyBorder="1" applyAlignment="1" applyProtection="1">
      <alignment horizontal="right" vertical="center"/>
      <protection hidden="1"/>
    </xf>
    <xf numFmtId="7" fontId="72" fillId="18" borderId="44" xfId="9" applyNumberFormat="1" applyFont="1" applyFill="1" applyBorder="1" applyAlignment="1" applyProtection="1">
      <alignment horizontal="right" vertical="center"/>
      <protection hidden="1"/>
    </xf>
    <xf numFmtId="0" fontId="73" fillId="18" borderId="47" xfId="9" applyFont="1" applyFill="1" applyBorder="1" applyAlignment="1" applyProtection="1">
      <alignment horizontal="center" vertical="center" wrapText="1"/>
      <protection hidden="1"/>
    </xf>
    <xf numFmtId="0" fontId="73" fillId="18" borderId="48" xfId="9" applyFont="1" applyFill="1" applyBorder="1" applyAlignment="1" applyProtection="1">
      <alignment horizontal="center" vertical="center" wrapText="1"/>
      <protection hidden="1"/>
    </xf>
    <xf numFmtId="49" fontId="73" fillId="0" borderId="49" xfId="9" applyNumberFormat="1" applyFont="1" applyFill="1" applyBorder="1" applyAlignment="1" applyProtection="1">
      <alignment vertical="top" wrapText="1"/>
      <protection hidden="1"/>
    </xf>
    <xf numFmtId="49" fontId="73" fillId="0" borderId="4" xfId="9" applyNumberFormat="1" applyFont="1" applyFill="1" applyBorder="1" applyAlignment="1" applyProtection="1">
      <alignment vertical="top" wrapText="1"/>
      <protection hidden="1"/>
    </xf>
    <xf numFmtId="49" fontId="73" fillId="14" borderId="4" xfId="9" applyNumberFormat="1" applyFont="1" applyFill="1" applyBorder="1" applyAlignment="1" applyProtection="1">
      <alignment vertical="top" wrapText="1"/>
      <protection locked="0"/>
    </xf>
    <xf numFmtId="49" fontId="73" fillId="0" borderId="4" xfId="9" applyNumberFormat="1" applyFont="1" applyFill="1" applyBorder="1" applyAlignment="1" applyProtection="1">
      <alignment vertical="top" wrapText="1"/>
    </xf>
    <xf numFmtId="49" fontId="73" fillId="0" borderId="4" xfId="9" applyNumberFormat="1" applyFont="1" applyFill="1" applyBorder="1" applyAlignment="1" applyProtection="1">
      <alignment horizontal="left" vertical="top"/>
    </xf>
    <xf numFmtId="0" fontId="73" fillId="0" borderId="4" xfId="9" applyFont="1" applyFill="1" applyBorder="1" applyAlignment="1" applyProtection="1">
      <alignment horizontal="left" vertical="top"/>
    </xf>
    <xf numFmtId="0" fontId="73" fillId="0" borderId="34" xfId="9" applyFont="1" applyFill="1" applyBorder="1" applyAlignment="1" applyProtection="1">
      <alignment horizontal="left" vertical="top"/>
    </xf>
    <xf numFmtId="49" fontId="74" fillId="0" borderId="42" xfId="9" applyNumberFormat="1" applyFont="1" applyFill="1" applyBorder="1" applyAlignment="1" applyProtection="1">
      <alignment horizontal="right" vertical="center"/>
      <protection hidden="1"/>
    </xf>
    <xf numFmtId="0" fontId="74" fillId="0" borderId="44" xfId="9" applyNumberFormat="1" applyFont="1" applyFill="1" applyBorder="1" applyAlignment="1" applyProtection="1">
      <alignment vertical="center"/>
      <protection hidden="1"/>
    </xf>
    <xf numFmtId="49" fontId="74" fillId="0" borderId="50" xfId="9" applyNumberFormat="1" applyFont="1" applyFill="1" applyBorder="1" applyAlignment="1" applyProtection="1">
      <alignment vertical="center"/>
      <protection hidden="1"/>
    </xf>
    <xf numFmtId="0" fontId="74" fillId="0" borderId="47" xfId="9" applyFont="1" applyFill="1" applyBorder="1" applyAlignment="1" applyProtection="1">
      <alignment horizontal="center" vertical="center" wrapText="1"/>
      <protection hidden="1"/>
    </xf>
    <xf numFmtId="0" fontId="74" fillId="0" borderId="48" xfId="9" applyFont="1" applyFill="1" applyBorder="1" applyAlignment="1" applyProtection="1">
      <alignment horizontal="center" vertical="center" wrapText="1"/>
      <protection hidden="1"/>
    </xf>
    <xf numFmtId="0" fontId="12" fillId="14" borderId="58" xfId="10" applyNumberFormat="1" applyFont="1" applyFill="1" applyBorder="1" applyAlignment="1" applyProtection="1">
      <alignment vertical="center" wrapText="1"/>
      <protection locked="0"/>
    </xf>
    <xf numFmtId="0" fontId="59" fillId="14" borderId="10" xfId="10" applyNumberFormat="1" applyFont="1" applyFill="1" applyBorder="1" applyAlignment="1" applyProtection="1">
      <alignment vertical="center" wrapText="1" shrinkToFit="1"/>
      <protection locked="0"/>
    </xf>
    <xf numFmtId="0" fontId="9" fillId="0" borderId="16" xfId="11" applyFont="1" applyFill="1" applyBorder="1" applyAlignment="1" applyProtection="1">
      <alignment horizontal="center" vertical="center"/>
      <protection locked="0"/>
    </xf>
    <xf numFmtId="0" fontId="9" fillId="7" borderId="16" xfId="11" applyFont="1" applyFill="1" applyBorder="1" applyAlignment="1" applyProtection="1">
      <alignment horizontal="center" vertical="center"/>
      <protection locked="0"/>
    </xf>
    <xf numFmtId="167" fontId="57" fillId="14" borderId="31" xfId="9" applyNumberFormat="1" applyFont="1" applyFill="1" applyBorder="1" applyAlignment="1" applyProtection="1">
      <alignment horizontal="left" vertical="center"/>
      <protection locked="0"/>
    </xf>
    <xf numFmtId="167" fontId="57" fillId="14" borderId="33" xfId="9" applyNumberFormat="1" applyFont="1" applyFill="1" applyBorder="1" applyAlignment="1" applyProtection="1">
      <alignment horizontal="left" vertical="center"/>
      <protection locked="0"/>
    </xf>
    <xf numFmtId="0" fontId="15" fillId="14" borderId="10" xfId="10" applyNumberFormat="1" applyFont="1" applyFill="1" applyBorder="1" applyAlignment="1" applyProtection="1">
      <alignment vertical="center" wrapText="1"/>
      <protection locked="0"/>
    </xf>
    <xf numFmtId="0" fontId="59" fillId="14" borderId="10" xfId="10" applyNumberFormat="1" applyFont="1" applyFill="1" applyBorder="1" applyAlignment="1" applyProtection="1">
      <alignment vertical="center" wrapText="1"/>
      <protection locked="0"/>
    </xf>
    <xf numFmtId="0" fontId="15" fillId="0" borderId="0" xfId="9" applyFont="1" applyProtection="1">
      <protection locked="0"/>
    </xf>
    <xf numFmtId="0" fontId="62" fillId="14" borderId="61" xfId="10" applyNumberFormat="1" applyFont="1" applyFill="1" applyBorder="1" applyAlignment="1" applyProtection="1">
      <alignment vertical="center" wrapText="1" shrinkToFit="1"/>
      <protection locked="0"/>
    </xf>
    <xf numFmtId="0" fontId="58" fillId="14" borderId="61" xfId="10" applyNumberFormat="1" applyFont="1" applyFill="1" applyBorder="1" applyAlignment="1" applyProtection="1">
      <alignment vertical="center" wrapText="1" shrinkToFit="1"/>
      <protection locked="0"/>
    </xf>
    <xf numFmtId="0" fontId="9" fillId="0" borderId="0" xfId="12" applyFont="1" applyProtection="1">
      <protection locked="0"/>
    </xf>
    <xf numFmtId="0" fontId="9" fillId="0" borderId="0" xfId="12" applyFont="1" applyAlignment="1" applyProtection="1">
      <alignment horizontal="center"/>
      <protection locked="0"/>
    </xf>
    <xf numFmtId="165" fontId="94" fillId="6" borderId="5" xfId="8" applyNumberFormat="1" applyFont="1" applyFill="1" applyBorder="1" applyAlignment="1" applyProtection="1">
      <alignment horizontal="center" vertical="center"/>
      <protection locked="0"/>
    </xf>
    <xf numFmtId="0" fontId="10" fillId="6" borderId="6" xfId="12" applyFont="1" applyFill="1" applyBorder="1" applyAlignment="1" applyProtection="1">
      <alignment horizontal="center" vertical="center"/>
      <protection locked="0"/>
    </xf>
    <xf numFmtId="0" fontId="10" fillId="6" borderId="6" xfId="12" applyFont="1" applyFill="1" applyBorder="1" applyAlignment="1" applyProtection="1">
      <alignment vertical="center"/>
      <protection locked="0"/>
    </xf>
    <xf numFmtId="0" fontId="10" fillId="6" borderId="7" xfId="12" applyFont="1" applyFill="1" applyBorder="1" applyAlignment="1" applyProtection="1">
      <alignment vertical="center"/>
    </xf>
    <xf numFmtId="0" fontId="9" fillId="0" borderId="8" xfId="12" applyFont="1" applyBorder="1" applyAlignment="1" applyProtection="1">
      <alignment horizontal="center" vertical="center"/>
      <protection locked="0"/>
    </xf>
    <xf numFmtId="0" fontId="9" fillId="0" borderId="9" xfId="12" applyFont="1" applyBorder="1" applyAlignment="1" applyProtection="1">
      <alignment horizontal="center" vertical="center"/>
      <protection locked="0"/>
    </xf>
    <xf numFmtId="0" fontId="9" fillId="0" borderId="53" xfId="12" applyFont="1" applyBorder="1" applyAlignment="1" applyProtection="1">
      <alignment horizontal="center" vertical="center"/>
      <protection locked="0"/>
    </xf>
    <xf numFmtId="0" fontId="12" fillId="14" borderId="10" xfId="8" applyNumberFormat="1" applyFont="1" applyFill="1" applyBorder="1" applyAlignment="1" applyProtection="1">
      <alignment vertical="center" wrapText="1" shrinkToFit="1"/>
      <protection locked="0"/>
    </xf>
    <xf numFmtId="0" fontId="9" fillId="0" borderId="54" xfId="12" applyFont="1" applyBorder="1" applyAlignment="1" applyProtection="1">
      <alignment vertical="center"/>
      <protection locked="0"/>
    </xf>
    <xf numFmtId="0" fontId="9" fillId="0" borderId="9" xfId="12" applyFont="1" applyBorder="1" applyAlignment="1" applyProtection="1">
      <alignment vertical="center"/>
      <protection locked="0"/>
    </xf>
    <xf numFmtId="0" fontId="9" fillId="0" borderId="11" xfId="12" applyFont="1" applyBorder="1" applyAlignment="1" applyProtection="1">
      <alignment vertical="center"/>
      <protection locked="0"/>
    </xf>
    <xf numFmtId="0" fontId="9" fillId="0" borderId="12" xfId="12" applyFont="1" applyBorder="1" applyProtection="1">
      <protection locked="0"/>
    </xf>
    <xf numFmtId="0" fontId="9" fillId="0" borderId="12" xfId="12" applyFont="1" applyBorder="1" applyAlignment="1" applyProtection="1">
      <alignment horizontal="center" vertical="center"/>
      <protection locked="0"/>
    </xf>
    <xf numFmtId="0" fontId="9" fillId="0" borderId="0" xfId="12" applyFont="1" applyBorder="1" applyAlignment="1" applyProtection="1">
      <alignment horizontal="center" vertical="center"/>
      <protection locked="0"/>
    </xf>
    <xf numFmtId="0" fontId="9" fillId="0" borderId="3" xfId="12" applyFont="1" applyBorder="1" applyAlignment="1" applyProtection="1">
      <alignment horizontal="center" vertical="center"/>
      <protection locked="0"/>
    </xf>
    <xf numFmtId="0" fontId="13" fillId="14" borderId="1" xfId="8" applyNumberFormat="1" applyFont="1" applyFill="1" applyBorder="1" applyAlignment="1" applyProtection="1">
      <alignment vertical="center" wrapText="1" shrinkToFit="1"/>
      <protection locked="0"/>
    </xf>
    <xf numFmtId="0" fontId="9" fillId="0" borderId="31" xfId="12" applyFont="1" applyBorder="1" applyAlignment="1" applyProtection="1">
      <alignment vertical="center"/>
      <protection locked="0"/>
    </xf>
    <xf numFmtId="0" fontId="9" fillId="0" borderId="0" xfId="12" applyFont="1" applyBorder="1" applyAlignment="1" applyProtection="1">
      <alignment vertical="center"/>
      <protection locked="0"/>
    </xf>
    <xf numFmtId="0" fontId="9" fillId="0" borderId="13" xfId="12" applyFont="1" applyBorder="1" applyAlignment="1" applyProtection="1">
      <alignment vertical="center"/>
      <protection locked="0"/>
    </xf>
    <xf numFmtId="0" fontId="9" fillId="0" borderId="55" xfId="12" applyFont="1" applyBorder="1" applyAlignment="1" applyProtection="1">
      <alignment horizontal="center" vertical="center"/>
      <protection locked="0"/>
    </xf>
    <xf numFmtId="0" fontId="9" fillId="0" borderId="56" xfId="12" applyFont="1" applyBorder="1" applyAlignment="1" applyProtection="1">
      <alignment horizontal="center" vertical="center"/>
      <protection locked="0"/>
    </xf>
    <xf numFmtId="0" fontId="9" fillId="0" borderId="57" xfId="12" applyFont="1" applyBorder="1" applyAlignment="1" applyProtection="1">
      <alignment horizontal="center" vertical="center"/>
      <protection locked="0"/>
    </xf>
    <xf numFmtId="0" fontId="12" fillId="14" borderId="58" xfId="8" applyNumberFormat="1" applyFont="1" applyFill="1" applyBorder="1" applyAlignment="1" applyProtection="1">
      <alignment vertical="center" wrapText="1"/>
      <protection locked="0"/>
    </xf>
    <xf numFmtId="0" fontId="9" fillId="0" borderId="59" xfId="12" applyFont="1" applyBorder="1" applyAlignment="1" applyProtection="1">
      <alignment vertical="center"/>
      <protection locked="0"/>
    </xf>
    <xf numFmtId="0" fontId="9" fillId="0" borderId="56" xfId="12" applyFont="1" applyBorder="1" applyAlignment="1" applyProtection="1">
      <alignment vertical="center"/>
      <protection locked="0"/>
    </xf>
    <xf numFmtId="0" fontId="9" fillId="0" borderId="60" xfId="12" applyFont="1" applyBorder="1" applyAlignment="1" applyProtection="1">
      <alignment vertical="center"/>
      <protection locked="0"/>
    </xf>
    <xf numFmtId="165" fontId="14" fillId="0" borderId="15" xfId="8" applyNumberFormat="1" applyFont="1" applyFill="1" applyBorder="1" applyAlignment="1" applyProtection="1">
      <alignment horizontal="right" vertical="center"/>
      <protection locked="0"/>
    </xf>
    <xf numFmtId="2" fontId="14" fillId="14" borderId="16" xfId="8" applyNumberFormat="1" applyFont="1" applyFill="1" applyBorder="1" applyAlignment="1" applyProtection="1">
      <alignment horizontal="center" vertical="center"/>
      <protection locked="0"/>
    </xf>
    <xf numFmtId="0" fontId="9" fillId="14" borderId="16" xfId="12" applyFont="1" applyFill="1" applyBorder="1" applyAlignment="1" applyProtection="1">
      <alignment horizontal="center" vertical="center"/>
      <protection locked="0"/>
    </xf>
    <xf numFmtId="164" fontId="9" fillId="14" borderId="16" xfId="12" applyNumberFormat="1" applyFont="1" applyFill="1" applyBorder="1" applyAlignment="1" applyProtection="1">
      <alignment horizontal="center" vertical="center"/>
      <protection locked="0"/>
    </xf>
    <xf numFmtId="0" fontId="12" fillId="14" borderId="16" xfId="8" applyNumberFormat="1" applyFont="1" applyFill="1" applyBorder="1" applyAlignment="1" applyProtection="1">
      <alignment vertical="center" wrapText="1"/>
      <protection locked="0"/>
    </xf>
    <xf numFmtId="49" fontId="9" fillId="14" borderId="16" xfId="12" applyNumberFormat="1" applyFont="1" applyFill="1" applyBorder="1" applyAlignment="1" applyProtection="1">
      <alignment horizontal="center" vertical="center"/>
      <protection locked="0"/>
    </xf>
    <xf numFmtId="0" fontId="9" fillId="7" borderId="17" xfId="12" applyFont="1" applyFill="1" applyBorder="1" applyAlignment="1" applyProtection="1">
      <alignment horizontal="center" vertical="center"/>
      <protection locked="0"/>
    </xf>
    <xf numFmtId="0" fontId="10" fillId="15" borderId="5" xfId="12" applyFont="1" applyFill="1" applyBorder="1" applyAlignment="1" applyProtection="1">
      <alignment horizontal="center" vertical="center"/>
      <protection locked="0"/>
    </xf>
    <xf numFmtId="0" fontId="10" fillId="15" borderId="6" xfId="12" applyFont="1" applyFill="1" applyBorder="1" applyAlignment="1" applyProtection="1">
      <alignment horizontal="center" vertical="center"/>
      <protection locked="0"/>
    </xf>
    <xf numFmtId="0" fontId="10" fillId="14" borderId="6" xfId="12" applyFont="1" applyFill="1" applyBorder="1" applyAlignment="1" applyProtection="1">
      <alignment vertical="center"/>
      <protection locked="0"/>
    </xf>
    <xf numFmtId="0" fontId="10" fillId="15" borderId="6" xfId="12" applyFont="1" applyFill="1" applyBorder="1" applyAlignment="1" applyProtection="1">
      <alignment vertical="center"/>
      <protection locked="0"/>
    </xf>
    <xf numFmtId="0" fontId="10" fillId="14" borderId="6" xfId="12" applyFont="1" applyFill="1" applyBorder="1" applyAlignment="1" applyProtection="1">
      <alignment horizontal="center" vertical="center"/>
      <protection locked="0"/>
    </xf>
    <xf numFmtId="0" fontId="10" fillId="15" borderId="7" xfId="12" applyFont="1" applyFill="1" applyBorder="1" applyAlignment="1" applyProtection="1">
      <alignment vertical="center"/>
    </xf>
    <xf numFmtId="0" fontId="9" fillId="0" borderId="0" xfId="12" applyFont="1" applyAlignment="1" applyProtection="1">
      <alignment vertical="center"/>
      <protection locked="0"/>
    </xf>
    <xf numFmtId="0" fontId="9" fillId="0" borderId="0" xfId="12" applyFont="1" applyFill="1" applyAlignment="1" applyProtection="1">
      <alignment vertical="center"/>
      <protection locked="0"/>
    </xf>
    <xf numFmtId="0" fontId="9" fillId="0" borderId="0" xfId="12" applyFont="1" applyAlignment="1" applyProtection="1">
      <alignment vertical="center"/>
      <protection hidden="1"/>
    </xf>
    <xf numFmtId="0" fontId="16" fillId="9" borderId="20" xfId="12" applyFont="1" applyFill="1" applyBorder="1" applyAlignment="1" applyProtection="1">
      <alignment horizontal="center" vertical="center"/>
      <protection hidden="1"/>
    </xf>
    <xf numFmtId="0" fontId="16" fillId="9" borderId="10" xfId="12" applyFont="1" applyFill="1" applyBorder="1" applyAlignment="1" applyProtection="1">
      <alignment horizontal="center" vertical="center"/>
      <protection hidden="1"/>
    </xf>
    <xf numFmtId="0" fontId="16" fillId="9" borderId="10" xfId="12" applyFont="1" applyFill="1" applyBorder="1" applyAlignment="1" applyProtection="1">
      <alignment horizontal="center" vertical="center" wrapText="1"/>
      <protection hidden="1"/>
    </xf>
    <xf numFmtId="0" fontId="16" fillId="9" borderId="10" xfId="12" applyFont="1" applyFill="1" applyBorder="1" applyAlignment="1" applyProtection="1">
      <alignment horizontal="center" vertical="center"/>
      <protection hidden="1"/>
    </xf>
    <xf numFmtId="0" fontId="16" fillId="9" borderId="21" xfId="12" applyFont="1" applyFill="1" applyBorder="1" applyAlignment="1" applyProtection="1">
      <alignment horizontal="center" vertical="center" wrapText="1"/>
      <protection hidden="1"/>
    </xf>
    <xf numFmtId="0" fontId="16" fillId="9" borderId="22" xfId="12" applyFont="1" applyFill="1" applyBorder="1" applyAlignment="1" applyProtection="1">
      <alignment horizontal="center" vertical="center" wrapText="1"/>
      <protection hidden="1"/>
    </xf>
    <xf numFmtId="0" fontId="16" fillId="9" borderId="23" xfId="12" applyFont="1" applyFill="1" applyBorder="1" applyAlignment="1" applyProtection="1">
      <alignment horizontal="center" vertical="center" wrapText="1"/>
      <protection hidden="1"/>
    </xf>
    <xf numFmtId="0" fontId="16" fillId="9" borderId="1" xfId="12" applyFont="1" applyFill="1" applyBorder="1" applyAlignment="1" applyProtection="1">
      <alignment horizontal="center" vertical="center" wrapText="1"/>
      <protection hidden="1"/>
    </xf>
    <xf numFmtId="0" fontId="16" fillId="9" borderId="1" xfId="12" applyFont="1" applyFill="1" applyBorder="1" applyAlignment="1" applyProtection="1">
      <alignment horizontal="center" vertical="center"/>
      <protection hidden="1"/>
    </xf>
    <xf numFmtId="0" fontId="16" fillId="9" borderId="24" xfId="12" applyFont="1" applyFill="1" applyBorder="1" applyAlignment="1" applyProtection="1">
      <alignment horizontal="center" vertical="center" wrapText="1"/>
      <protection hidden="1"/>
    </xf>
    <xf numFmtId="3" fontId="17" fillId="9" borderId="25" xfId="12" applyNumberFormat="1" applyFont="1" applyFill="1" applyBorder="1" applyAlignment="1" applyProtection="1">
      <alignment horizontal="left" vertical="center"/>
      <protection hidden="1"/>
    </xf>
    <xf numFmtId="0" fontId="17" fillId="9" borderId="26" xfId="12" applyFont="1" applyFill="1" applyBorder="1" applyAlignment="1" applyProtection="1">
      <alignment horizontal="right" vertical="center"/>
      <protection hidden="1"/>
    </xf>
    <xf numFmtId="0" fontId="17" fillId="9" borderId="26" xfId="12" applyFont="1" applyFill="1" applyBorder="1" applyAlignment="1" applyProtection="1">
      <alignment horizontal="left" vertical="center"/>
      <protection hidden="1"/>
    </xf>
    <xf numFmtId="49" fontId="17" fillId="9" borderId="27" xfId="12" applyNumberFormat="1" applyFont="1" applyFill="1" applyBorder="1" applyAlignment="1" applyProtection="1">
      <alignment horizontal="left" vertical="center"/>
      <protection hidden="1"/>
    </xf>
    <xf numFmtId="14" fontId="10" fillId="0" borderId="28" xfId="12" applyNumberFormat="1" applyFont="1" applyFill="1" applyBorder="1" applyAlignment="1" applyProtection="1">
      <alignment vertical="center"/>
      <protection locked="0"/>
    </xf>
    <xf numFmtId="0" fontId="7" fillId="0" borderId="4" xfId="12" applyFont="1" applyFill="1" applyBorder="1" applyAlignment="1" applyProtection="1">
      <alignment horizontal="left" vertical="center"/>
      <protection hidden="1"/>
    </xf>
    <xf numFmtId="0" fontId="7" fillId="0" borderId="30" xfId="12" applyFont="1" applyFill="1" applyBorder="1" applyAlignment="1" applyProtection="1">
      <alignment horizontal="left" vertical="center"/>
      <protection hidden="1"/>
    </xf>
    <xf numFmtId="167" fontId="7" fillId="14" borderId="3" xfId="12" applyNumberFormat="1" applyFont="1" applyFill="1" applyBorder="1" applyAlignment="1" applyProtection="1">
      <alignment horizontal="left" vertical="center" wrapText="1"/>
      <protection locked="0"/>
    </xf>
    <xf numFmtId="0" fontId="7" fillId="0" borderId="0" xfId="12" applyFont="1" applyFill="1" applyBorder="1" applyAlignment="1" applyProtection="1">
      <alignment horizontal="left" vertical="center"/>
      <protection hidden="1"/>
    </xf>
    <xf numFmtId="0" fontId="7" fillId="0" borderId="13" xfId="12" applyFont="1" applyFill="1" applyBorder="1" applyAlignment="1" applyProtection="1">
      <alignment horizontal="left" vertical="center"/>
      <protection hidden="1"/>
    </xf>
    <xf numFmtId="0" fontId="20" fillId="0" borderId="0" xfId="12" applyFont="1" applyAlignment="1">
      <alignment horizontal="center"/>
    </xf>
    <xf numFmtId="0" fontId="10" fillId="0" borderId="22" xfId="12" applyNumberFormat="1" applyFont="1" applyFill="1" applyBorder="1" applyAlignment="1" applyProtection="1">
      <alignment vertical="center"/>
      <protection locked="0"/>
    </xf>
    <xf numFmtId="0" fontId="7" fillId="0" borderId="32" xfId="12" applyFont="1" applyFill="1" applyBorder="1" applyAlignment="1" applyProtection="1">
      <alignment horizontal="left" vertical="center"/>
      <protection hidden="1"/>
    </xf>
    <xf numFmtId="0" fontId="7" fillId="0" borderId="23" xfId="12" applyFont="1" applyFill="1" applyBorder="1" applyAlignment="1" applyProtection="1">
      <alignment horizontal="left" vertical="center"/>
      <protection hidden="1"/>
    </xf>
    <xf numFmtId="167" fontId="10" fillId="0" borderId="33" xfId="12" applyNumberFormat="1" applyFont="1" applyFill="1" applyBorder="1" applyAlignment="1" applyProtection="1">
      <alignment horizontal="left" vertical="center"/>
      <protection hidden="1"/>
    </xf>
    <xf numFmtId="167" fontId="10" fillId="0" borderId="4" xfId="12" applyNumberFormat="1" applyFont="1" applyFill="1" applyBorder="1" applyAlignment="1" applyProtection="1">
      <alignment horizontal="left" vertical="center"/>
      <protection hidden="1"/>
    </xf>
    <xf numFmtId="167" fontId="10" fillId="0" borderId="30" xfId="12" applyNumberFormat="1" applyFont="1" applyFill="1" applyBorder="1" applyAlignment="1" applyProtection="1">
      <alignment horizontal="left" vertical="center"/>
      <protection hidden="1"/>
    </xf>
    <xf numFmtId="0" fontId="7" fillId="0" borderId="34" xfId="12" applyFont="1" applyFill="1" applyBorder="1" applyAlignment="1" applyProtection="1">
      <alignment horizontal="left" vertical="center"/>
      <protection hidden="1"/>
    </xf>
    <xf numFmtId="0" fontId="21" fillId="0" borderId="0" xfId="12" applyFont="1" applyAlignment="1">
      <alignment horizontal="center"/>
    </xf>
    <xf numFmtId="0" fontId="10" fillId="0" borderId="22" xfId="12" applyFont="1" applyFill="1" applyBorder="1" applyAlignment="1" applyProtection="1">
      <alignment vertical="center"/>
      <protection locked="0"/>
    </xf>
    <xf numFmtId="0" fontId="7" fillId="0" borderId="2" xfId="12" applyFont="1" applyFill="1" applyBorder="1" applyAlignment="1" applyProtection="1">
      <alignment horizontal="left" vertical="center"/>
      <protection hidden="1"/>
    </xf>
    <xf numFmtId="0" fontId="7" fillId="0" borderId="35" xfId="12" applyFont="1" applyFill="1" applyBorder="1" applyAlignment="1" applyProtection="1">
      <alignment horizontal="left" vertical="center"/>
      <protection hidden="1"/>
    </xf>
    <xf numFmtId="49" fontId="22" fillId="0" borderId="36" xfId="12" applyNumberFormat="1" applyFont="1" applyFill="1" applyBorder="1" applyAlignment="1" applyProtection="1">
      <alignment horizontal="left" vertical="center"/>
      <protection hidden="1"/>
    </xf>
    <xf numFmtId="49" fontId="22" fillId="0" borderId="32" xfId="12" applyNumberFormat="1" applyFont="1" applyFill="1" applyBorder="1" applyAlignment="1" applyProtection="1">
      <alignment horizontal="left" vertical="center"/>
      <protection hidden="1"/>
    </xf>
    <xf numFmtId="49" fontId="10" fillId="14" borderId="32" xfId="12" applyNumberFormat="1" applyFont="1" applyFill="1" applyBorder="1" applyAlignment="1" applyProtection="1">
      <alignment vertical="center"/>
      <protection locked="0"/>
    </xf>
    <xf numFmtId="0" fontId="7" fillId="0" borderId="32" xfId="12" applyFont="1" applyFill="1" applyBorder="1" applyAlignment="1" applyProtection="1">
      <alignment vertical="center"/>
      <protection hidden="1"/>
    </xf>
    <xf numFmtId="0" fontId="7" fillId="0" borderId="37" xfId="12" applyFont="1" applyFill="1" applyBorder="1" applyAlignment="1" applyProtection="1">
      <alignment vertical="center"/>
      <protection hidden="1"/>
    </xf>
    <xf numFmtId="0" fontId="10" fillId="0" borderId="36" xfId="12" applyNumberFormat="1" applyFont="1" applyFill="1" applyBorder="1" applyAlignment="1" applyProtection="1">
      <alignment horizontal="left" vertical="center" wrapText="1"/>
      <protection hidden="1"/>
    </xf>
    <xf numFmtId="0" fontId="10" fillId="0" borderId="32" xfId="12" applyNumberFormat="1" applyFont="1" applyFill="1" applyBorder="1" applyAlignment="1" applyProtection="1">
      <alignment horizontal="left" vertical="center" wrapText="1"/>
      <protection hidden="1"/>
    </xf>
    <xf numFmtId="49" fontId="10" fillId="14" borderId="32" xfId="12" applyNumberFormat="1" applyFont="1" applyFill="1" applyBorder="1" applyAlignment="1" applyProtection="1">
      <alignment vertical="center" wrapText="1"/>
      <protection locked="0"/>
    </xf>
    <xf numFmtId="0" fontId="10" fillId="14" borderId="38" xfId="12" applyFont="1" applyFill="1" applyBorder="1" applyAlignment="1" applyProtection="1">
      <alignment horizontal="left" vertical="center"/>
      <protection locked="0"/>
    </xf>
    <xf numFmtId="0" fontId="10" fillId="14" borderId="39" xfId="12" applyFont="1" applyFill="1" applyBorder="1" applyAlignment="1" applyProtection="1">
      <alignment vertical="center"/>
      <protection locked="0"/>
    </xf>
    <xf numFmtId="0" fontId="7" fillId="0" borderId="40" xfId="12" applyFont="1" applyFill="1" applyBorder="1" applyAlignment="1" applyProtection="1">
      <alignment horizontal="left" vertical="center"/>
      <protection hidden="1"/>
    </xf>
    <xf numFmtId="0" fontId="7" fillId="0" borderId="41" xfId="12" applyFont="1" applyFill="1" applyBorder="1" applyAlignment="1" applyProtection="1">
      <alignment horizontal="left" vertical="center"/>
      <protection hidden="1"/>
    </xf>
    <xf numFmtId="49" fontId="10" fillId="0" borderId="36" xfId="12" applyNumberFormat="1" applyFont="1" applyFill="1" applyBorder="1" applyAlignment="1" applyProtection="1">
      <alignment vertical="center" wrapText="1"/>
      <protection locked="0"/>
    </xf>
    <xf numFmtId="49" fontId="10" fillId="0" borderId="32" xfId="12" applyNumberFormat="1" applyFont="1" applyFill="1" applyBorder="1" applyAlignment="1" applyProtection="1">
      <alignment vertical="center" wrapText="1"/>
      <protection locked="0"/>
    </xf>
    <xf numFmtId="0" fontId="10" fillId="0" borderId="32" xfId="12" applyNumberFormat="1" applyFont="1" applyFill="1" applyBorder="1" applyAlignment="1" applyProtection="1">
      <alignment vertical="center" wrapText="1"/>
      <protection hidden="1"/>
    </xf>
    <xf numFmtId="0" fontId="7" fillId="0" borderId="37" xfId="12" applyFont="1" applyFill="1" applyBorder="1" applyAlignment="1" applyProtection="1">
      <alignment horizontal="left" vertical="center"/>
      <protection hidden="1"/>
    </xf>
    <xf numFmtId="0" fontId="23" fillId="16" borderId="42" xfId="12" applyFont="1" applyFill="1" applyBorder="1" applyAlignment="1" applyProtection="1">
      <alignment horizontal="center" vertical="center"/>
      <protection hidden="1"/>
    </xf>
    <xf numFmtId="0" fontId="23" fillId="16" borderId="43" xfId="12" applyFont="1" applyFill="1" applyBorder="1" applyAlignment="1" applyProtection="1">
      <alignment horizontal="center" vertical="center"/>
      <protection hidden="1"/>
    </xf>
    <xf numFmtId="0" fontId="23" fillId="11" borderId="44" xfId="12" applyFont="1" applyFill="1" applyBorder="1" applyAlignment="1" applyProtection="1">
      <alignment vertical="center"/>
      <protection hidden="1"/>
    </xf>
    <xf numFmtId="0" fontId="23" fillId="17" borderId="45" xfId="12" applyFont="1" applyFill="1" applyBorder="1" applyAlignment="1" applyProtection="1">
      <alignment vertical="center"/>
      <protection hidden="1"/>
    </xf>
    <xf numFmtId="49" fontId="24" fillId="0" borderId="46" xfId="12" applyNumberFormat="1" applyFont="1" applyFill="1" applyBorder="1" applyAlignment="1" applyProtection="1">
      <alignment vertical="top"/>
      <protection hidden="1"/>
    </xf>
    <xf numFmtId="49" fontId="24" fillId="0" borderId="32" xfId="12" applyNumberFormat="1" applyFont="1" applyFill="1" applyBorder="1" applyAlignment="1" applyProtection="1">
      <alignment vertical="top"/>
      <protection hidden="1"/>
    </xf>
    <xf numFmtId="49" fontId="24" fillId="14" borderId="32" xfId="12" applyNumberFormat="1" applyFont="1" applyFill="1" applyBorder="1" applyAlignment="1" applyProtection="1">
      <alignment vertical="top" wrapText="1"/>
      <protection locked="0"/>
    </xf>
    <xf numFmtId="49" fontId="24" fillId="0" borderId="32" xfId="12" applyNumberFormat="1" applyFont="1" applyFill="1" applyBorder="1" applyAlignment="1" applyProtection="1">
      <alignment vertical="top" wrapText="1"/>
    </xf>
    <xf numFmtId="49" fontId="23" fillId="14" borderId="32" xfId="12" applyNumberFormat="1" applyFont="1" applyFill="1" applyBorder="1" applyAlignment="1" applyProtection="1">
      <alignment vertical="top"/>
      <protection locked="0"/>
    </xf>
    <xf numFmtId="0" fontId="24" fillId="0" borderId="32" xfId="12" applyFont="1" applyFill="1" applyBorder="1" applyAlignment="1" applyProtection="1">
      <alignment vertical="top"/>
      <protection hidden="1"/>
    </xf>
    <xf numFmtId="0" fontId="24" fillId="0" borderId="37" xfId="12" applyFont="1" applyFill="1" applyBorder="1" applyAlignment="1" applyProtection="1">
      <alignment vertical="top"/>
      <protection hidden="1"/>
    </xf>
    <xf numFmtId="7" fontId="27" fillId="18" borderId="42" xfId="12" applyNumberFormat="1" applyFont="1" applyFill="1" applyBorder="1" applyAlignment="1" applyProtection="1">
      <alignment horizontal="right" vertical="center"/>
      <protection hidden="1"/>
    </xf>
    <xf numFmtId="7" fontId="27" fillId="18" borderId="44" xfId="12" applyNumberFormat="1" applyFont="1" applyFill="1" applyBorder="1" applyAlignment="1" applyProtection="1">
      <alignment horizontal="right" vertical="center"/>
      <protection hidden="1"/>
    </xf>
    <xf numFmtId="0" fontId="27" fillId="18" borderId="47" xfId="12" applyFont="1" applyFill="1" applyBorder="1" applyAlignment="1" applyProtection="1">
      <alignment horizontal="center" vertical="center" wrapText="1"/>
      <protection hidden="1"/>
    </xf>
    <xf numFmtId="0" fontId="27" fillId="18" borderId="48" xfId="12" applyFont="1" applyFill="1" applyBorder="1" applyAlignment="1" applyProtection="1">
      <alignment horizontal="center" vertical="center" wrapText="1"/>
      <protection hidden="1"/>
    </xf>
    <xf numFmtId="49" fontId="27" fillId="0" borderId="49" xfId="12" applyNumberFormat="1" applyFont="1" applyFill="1" applyBorder="1" applyAlignment="1" applyProtection="1">
      <alignment vertical="top" wrapText="1"/>
      <protection hidden="1"/>
    </xf>
    <xf numFmtId="49" fontId="27" fillId="0" borderId="4" xfId="12" applyNumberFormat="1" applyFont="1" applyFill="1" applyBorder="1" applyAlignment="1" applyProtection="1">
      <alignment vertical="top" wrapText="1"/>
      <protection hidden="1"/>
    </xf>
    <xf numFmtId="49" fontId="27" fillId="14" borderId="4" xfId="12" applyNumberFormat="1" applyFont="1" applyFill="1" applyBorder="1" applyAlignment="1" applyProtection="1">
      <alignment vertical="top" wrapText="1"/>
      <protection locked="0"/>
    </xf>
    <xf numFmtId="49" fontId="27" fillId="0" borderId="4" xfId="12" applyNumberFormat="1" applyFont="1" applyFill="1" applyBorder="1" applyAlignment="1" applyProtection="1">
      <alignment vertical="top" wrapText="1"/>
    </xf>
    <xf numFmtId="49" fontId="27" fillId="0" borderId="4" xfId="12" applyNumberFormat="1" applyFont="1" applyFill="1" applyBorder="1" applyAlignment="1" applyProtection="1">
      <alignment horizontal="left" vertical="top"/>
    </xf>
    <xf numFmtId="0" fontId="27" fillId="0" borderId="4" xfId="12" applyFont="1" applyFill="1" applyBorder="1" applyAlignment="1" applyProtection="1">
      <alignment horizontal="left" vertical="top"/>
    </xf>
    <xf numFmtId="0" fontId="27" fillId="0" borderId="34" xfId="12" applyFont="1" applyFill="1" applyBorder="1" applyAlignment="1" applyProtection="1">
      <alignment horizontal="left" vertical="top"/>
    </xf>
    <xf numFmtId="49" fontId="31" fillId="0" borderId="42" xfId="12" applyNumberFormat="1" applyFont="1" applyFill="1" applyBorder="1" applyAlignment="1" applyProtection="1">
      <alignment horizontal="right" vertical="center"/>
      <protection hidden="1"/>
    </xf>
    <xf numFmtId="0" fontId="31" fillId="0" borderId="44" xfId="12" applyNumberFormat="1" applyFont="1" applyFill="1" applyBorder="1" applyAlignment="1" applyProtection="1">
      <alignment vertical="center"/>
      <protection hidden="1"/>
    </xf>
    <xf numFmtId="49" fontId="31" fillId="0" borderId="50" xfId="12" applyNumberFormat="1" applyFont="1" applyFill="1" applyBorder="1" applyAlignment="1" applyProtection="1">
      <alignment vertical="center"/>
      <protection hidden="1"/>
    </xf>
    <xf numFmtId="0" fontId="31" fillId="0" borderId="47" xfId="12" applyFont="1" applyFill="1" applyBorder="1" applyAlignment="1" applyProtection="1">
      <alignment horizontal="center" vertical="center" wrapText="1"/>
      <protection hidden="1"/>
    </xf>
    <xf numFmtId="0" fontId="31" fillId="0" borderId="48" xfId="12" applyFont="1" applyFill="1" applyBorder="1" applyAlignment="1" applyProtection="1">
      <alignment horizontal="center" vertical="center" wrapText="1"/>
      <protection hidden="1"/>
    </xf>
  </cellXfs>
  <cellStyles count="13">
    <cellStyle name="Comma" xfId="4"/>
    <cellStyle name="Comma [0]" xfId="5"/>
    <cellStyle name="Currency" xfId="2"/>
    <cellStyle name="Currency [0]" xfId="3"/>
    <cellStyle name="Normal" xfId="6"/>
    <cellStyle name="Normal 2" xfId="9"/>
    <cellStyle name="Normal 3" xfId="12"/>
    <cellStyle name="Normální" xfId="0" builtinId="0"/>
    <cellStyle name="Normální 2" xfId="7"/>
    <cellStyle name="Normální 3" xfId="8"/>
    <cellStyle name="Normální 3 2" xfId="10"/>
    <cellStyle name="Normální 4" xfId="11"/>
    <cellStyle name="Percent" xfId="1"/>
  </cellStyles>
  <dxfs count="128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externalLink" Target="externalLinks/externalLink2.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3.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1.xml"/><Relationship Id="rId7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00000000-0008-0000-0000-000004000000}"/>
            </a:ext>
          </a:extLst>
        </xdr:cNvPr>
        <xdr:cNvSpPr txBox="1"/>
      </xdr:nvSpPr>
      <xdr:spPr>
        <a:xfrm>
          <a:off x="4986618" y="459441"/>
          <a:ext cx="584947" cy="11486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00000000-0008-0000-0000-000005000000}"/>
            </a:ext>
          </a:extLst>
        </xdr:cNvPr>
        <xdr:cNvSpPr txBox="1"/>
      </xdr:nvSpPr>
      <xdr:spPr>
        <a:xfrm>
          <a:off x="6224866" y="437030"/>
          <a:ext cx="1200712" cy="130592"/>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00000000-0008-0000-0000-000006000000}"/>
            </a:ext>
          </a:extLst>
        </xdr:cNvPr>
        <xdr:cNvSpPr txBox="1"/>
      </xdr:nvSpPr>
      <xdr:spPr>
        <a:xfrm>
          <a:off x="5605742" y="459441"/>
          <a:ext cx="587750" cy="1131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2" name="TextovéPole 1"/>
        <xdr:cNvSpPr txBox="1"/>
      </xdr:nvSpPr>
      <xdr:spPr>
        <a:xfrm>
          <a:off x="4914900" y="457200"/>
          <a:ext cx="571500" cy="11430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3" name="TextovéPole 2"/>
        <xdr:cNvSpPr txBox="1"/>
      </xdr:nvSpPr>
      <xdr:spPr>
        <a:xfrm>
          <a:off x="6134100" y="438150"/>
          <a:ext cx="1181100" cy="133350"/>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4" name="TextovéPole 3"/>
        <xdr:cNvSpPr txBox="1"/>
      </xdr:nvSpPr>
      <xdr:spPr>
        <a:xfrm>
          <a:off x="5524500" y="457200"/>
          <a:ext cx="571500" cy="11430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2" name="TextovéPole 1"/>
        <xdr:cNvSpPr txBox="1"/>
      </xdr:nvSpPr>
      <xdr:spPr>
        <a:xfrm>
          <a:off x="4914900" y="457200"/>
          <a:ext cx="571500" cy="11430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3" name="TextovéPole 2"/>
        <xdr:cNvSpPr txBox="1"/>
      </xdr:nvSpPr>
      <xdr:spPr>
        <a:xfrm>
          <a:off x="6134100" y="438150"/>
          <a:ext cx="1181100" cy="133350"/>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4" name="TextovéPole 3"/>
        <xdr:cNvSpPr txBox="1"/>
      </xdr:nvSpPr>
      <xdr:spPr>
        <a:xfrm>
          <a:off x="5524500" y="457200"/>
          <a:ext cx="571500" cy="11430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2" name="TextovéPole 1"/>
        <xdr:cNvSpPr txBox="1"/>
      </xdr:nvSpPr>
      <xdr:spPr>
        <a:xfrm>
          <a:off x="4914900" y="457200"/>
          <a:ext cx="571500" cy="11430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3" name="TextovéPole 2"/>
        <xdr:cNvSpPr txBox="1"/>
      </xdr:nvSpPr>
      <xdr:spPr>
        <a:xfrm>
          <a:off x="6134100" y="438150"/>
          <a:ext cx="1181100" cy="133350"/>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4" name="TextovéPole 3"/>
        <xdr:cNvSpPr txBox="1"/>
      </xdr:nvSpPr>
      <xdr:spPr>
        <a:xfrm>
          <a:off x="5524500" y="457200"/>
          <a:ext cx="571500" cy="11430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2" name="TextovéPole 1"/>
        <xdr:cNvSpPr txBox="1"/>
      </xdr:nvSpPr>
      <xdr:spPr>
        <a:xfrm>
          <a:off x="4914900" y="457200"/>
          <a:ext cx="571500" cy="11430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3" name="TextovéPole 2"/>
        <xdr:cNvSpPr txBox="1"/>
      </xdr:nvSpPr>
      <xdr:spPr>
        <a:xfrm>
          <a:off x="6134100" y="438150"/>
          <a:ext cx="1181100" cy="133350"/>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4" name="TextovéPole 3"/>
        <xdr:cNvSpPr txBox="1"/>
      </xdr:nvSpPr>
      <xdr:spPr>
        <a:xfrm>
          <a:off x="5524500" y="457200"/>
          <a:ext cx="571500" cy="11430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2" name="TextovéPole 1"/>
        <xdr:cNvSpPr txBox="1"/>
      </xdr:nvSpPr>
      <xdr:spPr>
        <a:xfrm>
          <a:off x="4914900" y="457200"/>
          <a:ext cx="571500" cy="11430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3" name="TextovéPole 2"/>
        <xdr:cNvSpPr txBox="1"/>
      </xdr:nvSpPr>
      <xdr:spPr>
        <a:xfrm>
          <a:off x="6134100" y="438150"/>
          <a:ext cx="1181100" cy="133350"/>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4" name="TextovéPole 3"/>
        <xdr:cNvSpPr txBox="1"/>
      </xdr:nvSpPr>
      <xdr:spPr>
        <a:xfrm>
          <a:off x="5524500" y="457200"/>
          <a:ext cx="571500" cy="11430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2061-21-01_UPR0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2061-36-1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O%2061-36-12.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O%2061-36-13.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O%2061-36-1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O%2061-36-4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tegorie monitoringu"/>
      <sheetName val="hide"/>
    </sheetNames>
    <sheetDataSet>
      <sheetData sheetId="0">
        <row r="1">
          <cell r="A1" t="str">
            <v>D.1.1</v>
          </cell>
          <cell r="B1" t="str">
            <v xml:space="preserve"> Zabezpečovací zařízení</v>
          </cell>
        </row>
        <row r="2">
          <cell r="A2" t="str">
            <v>D.1.2</v>
          </cell>
          <cell r="B2" t="str">
            <v xml:space="preserve"> Sdělovací zařízení</v>
          </cell>
        </row>
        <row r="3">
          <cell r="A3" t="str">
            <v>D.1.3</v>
          </cell>
          <cell r="B3" t="str">
            <v xml:space="preserve"> Silnoproudá technologie včetně DŘT</v>
          </cell>
        </row>
        <row r="4">
          <cell r="A4" t="str">
            <v>D.1.4</v>
          </cell>
          <cell r="B4" t="str">
            <v xml:space="preserve"> Ostatní technologická zařízení</v>
          </cell>
        </row>
        <row r="5">
          <cell r="A5" t="str">
            <v>D.2.1.1.0</v>
          </cell>
          <cell r="B5" t="str">
            <v xml:space="preserve"> Kolejový svršek</v>
          </cell>
        </row>
        <row r="6">
          <cell r="A6" t="str">
            <v>D.2.1.1.1</v>
          </cell>
          <cell r="B6" t="str">
            <v xml:space="preserve"> Kolejový spodek </v>
          </cell>
        </row>
        <row r="7">
          <cell r="A7" t="str">
            <v>D.2.1.2</v>
          </cell>
          <cell r="B7" t="str">
            <v xml:space="preserve"> Nástupiště</v>
          </cell>
        </row>
        <row r="8">
          <cell r="A8" t="str">
            <v>D.2.1.3</v>
          </cell>
          <cell r="B8" t="str">
            <v xml:space="preserve"> Přejezdy a přechody</v>
          </cell>
        </row>
        <row r="9">
          <cell r="A9" t="str">
            <v>D.2.1.4</v>
          </cell>
          <cell r="B9" t="str">
            <v xml:space="preserve"> Mosty, propustky, zdi</v>
          </cell>
        </row>
        <row r="10">
          <cell r="A10" t="str">
            <v>D.2.1.5</v>
          </cell>
          <cell r="B10" t="str">
            <v xml:space="preserve"> Ostatní inženýrské objekty</v>
          </cell>
        </row>
        <row r="11">
          <cell r="A11" t="str">
            <v>D.2.1.6</v>
          </cell>
          <cell r="B11" t="str">
            <v xml:space="preserve"> Potrubní vedení</v>
          </cell>
        </row>
        <row r="12">
          <cell r="A12" t="str">
            <v>D.2.1.7</v>
          </cell>
          <cell r="B12" t="str">
            <v xml:space="preserve"> Tunely</v>
          </cell>
        </row>
        <row r="13">
          <cell r="A13" t="str">
            <v>D.2.1.8</v>
          </cell>
          <cell r="B13" t="str">
            <v xml:space="preserve"> Pozemní komunikace</v>
          </cell>
        </row>
        <row r="14">
          <cell r="A14" t="str">
            <v>D.2.1.9</v>
          </cell>
          <cell r="B14" t="str">
            <v xml:space="preserve"> Kabelovody, kolektory</v>
          </cell>
        </row>
        <row r="15">
          <cell r="A15" t="str">
            <v>D.2.1.10</v>
          </cell>
          <cell r="B15" t="str">
            <v xml:space="preserve"> Protihlukové objekty</v>
          </cell>
        </row>
        <row r="16">
          <cell r="A16" t="str">
            <v>D.2.2.1</v>
          </cell>
          <cell r="B16" t="str">
            <v xml:space="preserve"> Pozemní stavební objekty budov</v>
          </cell>
        </row>
        <row r="17">
          <cell r="A17" t="str">
            <v>D.2.2.2</v>
          </cell>
          <cell r="B17" t="str">
            <v xml:space="preserve"> Zastřešení nástupišť, přístřešky na nástupištích</v>
          </cell>
        </row>
        <row r="18">
          <cell r="A18" t="str">
            <v>D.2.2.3</v>
          </cell>
          <cell r="B18" t="str">
            <v xml:space="preserve"> Individuální protihluková opatření</v>
          </cell>
        </row>
        <row r="19">
          <cell r="A19" t="str">
            <v>D.2.2.4</v>
          </cell>
          <cell r="B19" t="str">
            <v xml:space="preserve"> Orientační systém</v>
          </cell>
        </row>
        <row r="20">
          <cell r="A20" t="str">
            <v>D.2.2.5</v>
          </cell>
          <cell r="B20" t="str">
            <v xml:space="preserve"> Demolice</v>
          </cell>
        </row>
        <row r="21">
          <cell r="A21" t="str">
            <v>D.2.2.6</v>
          </cell>
          <cell r="B21" t="str">
            <v xml:space="preserve"> Drobná architektura a oplocení</v>
          </cell>
        </row>
        <row r="22">
          <cell r="A22" t="str">
            <v>D.2.3.1</v>
          </cell>
          <cell r="B22" t="str">
            <v xml:space="preserve"> Trakční vedení</v>
          </cell>
        </row>
        <row r="23">
          <cell r="A23" t="str">
            <v>D.2.3.2</v>
          </cell>
          <cell r="B23" t="str">
            <v xml:space="preserve"> Napájecí stanice - stavební část</v>
          </cell>
        </row>
        <row r="24">
          <cell r="A24" t="str">
            <v>D.2.3.3</v>
          </cell>
          <cell r="B24" t="str">
            <v xml:space="preserve"> Spínací stanice - stavební část</v>
          </cell>
        </row>
        <row r="25">
          <cell r="A25" t="str">
            <v>D.2.3.4</v>
          </cell>
          <cell r="B25" t="str">
            <v xml:space="preserve"> Ohřev výhybek (elektrický, plynový)</v>
          </cell>
        </row>
        <row r="26">
          <cell r="A26" t="str">
            <v>D.2.3.5</v>
          </cell>
          <cell r="B26" t="str">
            <v xml:space="preserve"> Elektrické předtápěcí zařízení</v>
          </cell>
        </row>
        <row r="27">
          <cell r="A27" t="str">
            <v>D.2.3.6</v>
          </cell>
          <cell r="B27" t="str">
            <v xml:space="preserve"> Rozvody VN, NN, osvětlení a dálkové ovládání odpojovačů</v>
          </cell>
        </row>
        <row r="28">
          <cell r="A28" t="str">
            <v>D.2.3.7</v>
          </cell>
          <cell r="B28" t="str">
            <v xml:space="preserve"> Ukolejnění kovových konstrukcí</v>
          </cell>
        </row>
        <row r="29">
          <cell r="A29" t="str">
            <v>D.2.3.8</v>
          </cell>
          <cell r="B29" t="str">
            <v xml:space="preserve"> Vnější uzemnění</v>
          </cell>
        </row>
        <row r="30">
          <cell r="A30" t="str">
            <v>D.2.3.9</v>
          </cell>
          <cell r="B30" t="str">
            <v xml:space="preserve"> Ostatní kabelizace</v>
          </cell>
        </row>
        <row r="31">
          <cell r="A31" t="str">
            <v>D.2.4.1</v>
          </cell>
          <cell r="B31" t="str">
            <v xml:space="preserve"> Příprava území a kácení</v>
          </cell>
        </row>
        <row r="32">
          <cell r="A32" t="str">
            <v>D.2.4.2</v>
          </cell>
          <cell r="B32" t="str">
            <v xml:space="preserve"> Náhradní výsadba</v>
          </cell>
        </row>
        <row r="33">
          <cell r="A33" t="str">
            <v>D.2.4.3</v>
          </cell>
          <cell r="B33" t="str">
            <v xml:space="preserve"> Zabezpečení veřejných zájmů</v>
          </cell>
        </row>
        <row r="34">
          <cell r="A34" t="str">
            <v>D.9.8</v>
          </cell>
          <cell r="B34" t="str">
            <v xml:space="preserve">SO 98-98 – Všeobecný objekt </v>
          </cell>
        </row>
        <row r="35">
          <cell r="A35" t="str">
            <v>D.9.9</v>
          </cell>
          <cell r="B35" t="str">
            <v>SO 90-90 – Odpady</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Kategorie monitoringu"/>
      <sheetName val="hide"/>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Kategorie monitoringu"/>
      <sheetName val="hide"/>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Kategorie monitoringu"/>
      <sheetName val="hide"/>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Kategorie monitoringu"/>
      <sheetName val="hide"/>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Kategorie monitoringu"/>
      <sheetName val="hide"/>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8.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9.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6.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1.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workbookViewId="0">
      <selection activeCell="F12" sqref="F12"/>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0+C10+C12+C17+C19+C23+C26+C30+C36+C42+C56+C60+C62+C67+C70+C72+C74+C76+C78+C80</f>
        <v>0</v>
      </c>
    </row>
    <row r="7" spans="1:6" ht="12.75" customHeight="1" x14ac:dyDescent="0.2">
      <c r="B7" s="15" t="s">
        <v>7</v>
      </c>
      <c r="C7" s="17">
        <f>0+E10+E12+E17+E19+E23+E26+E30+E36+E42+E56+E60+E62+E67+E70+E72+E74+E76+E78+E80</f>
        <v>0</v>
      </c>
    </row>
    <row r="9" spans="1:6" ht="12.75" customHeight="1" x14ac:dyDescent="0.2">
      <c r="A9" s="16" t="s">
        <v>8</v>
      </c>
      <c r="B9" s="16" t="s">
        <v>9</v>
      </c>
      <c r="C9" s="16" t="s">
        <v>10</v>
      </c>
      <c r="D9" s="16" t="s">
        <v>11</v>
      </c>
      <c r="E9" s="16" t="s">
        <v>12</v>
      </c>
      <c r="F9" s="16" t="s">
        <v>13</v>
      </c>
    </row>
    <row r="10" spans="1:6" x14ac:dyDescent="0.2">
      <c r="A10" s="18" t="s">
        <v>14</v>
      </c>
      <c r="B10" s="19" t="s">
        <v>15</v>
      </c>
      <c r="C10" s="21">
        <f>0+C11</f>
        <v>0</v>
      </c>
      <c r="D10" s="21">
        <f t="shared" ref="D10:D41" si="0">C10*0.21</f>
        <v>0</v>
      </c>
      <c r="E10" s="21">
        <f>0+E11</f>
        <v>0</v>
      </c>
      <c r="F10" s="20">
        <f>0+F11</f>
        <v>100</v>
      </c>
    </row>
    <row r="11" spans="1:6" x14ac:dyDescent="0.2">
      <c r="A11" s="18" t="s">
        <v>16</v>
      </c>
      <c r="B11" s="19" t="s">
        <v>17</v>
      </c>
      <c r="C11" s="21">
        <f>'PS 61-21-01'!K8+'PS 61-21-01'!M8</f>
        <v>0</v>
      </c>
      <c r="D11" s="21">
        <f t="shared" si="0"/>
        <v>0</v>
      </c>
      <c r="E11" s="21">
        <f>C11+D11</f>
        <v>0</v>
      </c>
      <c r="F11" s="20">
        <f>'PS 61-21-01'!T7</f>
        <v>100</v>
      </c>
    </row>
    <row r="12" spans="1:6" x14ac:dyDescent="0.2">
      <c r="A12" s="18" t="s">
        <v>320</v>
      </c>
      <c r="B12" s="19" t="s">
        <v>321</v>
      </c>
      <c r="C12" s="21">
        <f>0+C13+C14+C15+C16</f>
        <v>0</v>
      </c>
      <c r="D12" s="21">
        <f t="shared" si="0"/>
        <v>0</v>
      </c>
      <c r="E12" s="21">
        <f>0+E13+E14+E15+E16</f>
        <v>0</v>
      </c>
      <c r="F12" s="20">
        <f>0+F13+F14+F15+F16</f>
        <v>210</v>
      </c>
    </row>
    <row r="13" spans="1:6" ht="25.5" x14ac:dyDescent="0.2">
      <c r="A13" s="18" t="s">
        <v>322</v>
      </c>
      <c r="B13" s="19" t="s">
        <v>323</v>
      </c>
      <c r="C13" s="21">
        <f>'PS 61-22-02'!K8+'PS 61-22-02'!M8</f>
        <v>0</v>
      </c>
      <c r="D13" s="21">
        <f t="shared" si="0"/>
        <v>0</v>
      </c>
      <c r="E13" s="21">
        <f>C13+D13</f>
        <v>0</v>
      </c>
      <c r="F13" s="20">
        <f>'PS 61-22-02'!T7</f>
        <v>78</v>
      </c>
    </row>
    <row r="14" spans="1:6" ht="25.5" x14ac:dyDescent="0.2">
      <c r="A14" s="18" t="s">
        <v>550</v>
      </c>
      <c r="B14" s="19" t="s">
        <v>551</v>
      </c>
      <c r="C14" s="21">
        <f>'PS 61-22-03'!K8+'PS 61-22-03'!M8</f>
        <v>0</v>
      </c>
      <c r="D14" s="21">
        <f t="shared" si="0"/>
        <v>0</v>
      </c>
      <c r="E14" s="21">
        <f>C14+D14</f>
        <v>0</v>
      </c>
      <c r="F14" s="20">
        <f>'PS 61-22-03'!T7</f>
        <v>40</v>
      </c>
    </row>
    <row r="15" spans="1:6" ht="25.5" x14ac:dyDescent="0.2">
      <c r="A15" s="18" t="s">
        <v>634</v>
      </c>
      <c r="B15" s="19" t="s">
        <v>635</v>
      </c>
      <c r="C15" s="21">
        <f>'PS 61-22-04'!K8+'PS 61-22-04'!M8</f>
        <v>0</v>
      </c>
      <c r="D15" s="21">
        <f t="shared" si="0"/>
        <v>0</v>
      </c>
      <c r="E15" s="21">
        <f>C15+D15</f>
        <v>0</v>
      </c>
      <c r="F15" s="20">
        <f>'PS 61-22-04'!T7</f>
        <v>31</v>
      </c>
    </row>
    <row r="16" spans="1:6" x14ac:dyDescent="0.2">
      <c r="A16" s="18" t="s">
        <v>695</v>
      </c>
      <c r="B16" s="19" t="s">
        <v>696</v>
      </c>
      <c r="C16" s="21">
        <f>'PS 61-22-05'!K8+'PS 61-22-05'!M8</f>
        <v>0</v>
      </c>
      <c r="D16" s="21">
        <f t="shared" si="0"/>
        <v>0</v>
      </c>
      <c r="E16" s="21">
        <f>C16+D16</f>
        <v>0</v>
      </c>
      <c r="F16" s="20">
        <f>'PS 61-22-05'!T7</f>
        <v>61</v>
      </c>
    </row>
    <row r="17" spans="1:6" x14ac:dyDescent="0.2">
      <c r="A17" s="18" t="s">
        <v>785</v>
      </c>
      <c r="B17" s="19" t="s">
        <v>786</v>
      </c>
      <c r="C17" s="21">
        <f>0+C18</f>
        <v>0</v>
      </c>
      <c r="D17" s="21">
        <f t="shared" si="0"/>
        <v>0</v>
      </c>
      <c r="E17" s="21">
        <f>0+E18</f>
        <v>0</v>
      </c>
      <c r="F17" s="20">
        <f>0+F18</f>
        <v>3</v>
      </c>
    </row>
    <row r="18" spans="1:6" x14ac:dyDescent="0.2">
      <c r="A18" s="18" t="s">
        <v>787</v>
      </c>
      <c r="B18" s="19" t="s">
        <v>788</v>
      </c>
      <c r="C18" s="21">
        <f>'PS 61-24-01'!K8+'PS 61-24-01'!M8</f>
        <v>0</v>
      </c>
      <c r="D18" s="21">
        <f t="shared" si="0"/>
        <v>0</v>
      </c>
      <c r="E18" s="21">
        <f>C18+D18</f>
        <v>0</v>
      </c>
      <c r="F18" s="20">
        <f>'PS 61-24-01'!T7</f>
        <v>3</v>
      </c>
    </row>
    <row r="19" spans="1:6" x14ac:dyDescent="0.2">
      <c r="A19" s="18" t="s">
        <v>806</v>
      </c>
      <c r="B19" s="19" t="s">
        <v>807</v>
      </c>
      <c r="C19" s="21">
        <f>0+C20+C21+C22</f>
        <v>0</v>
      </c>
      <c r="D19" s="21">
        <f t="shared" si="0"/>
        <v>0</v>
      </c>
      <c r="E19" s="21">
        <f>0+E20+E21+E22</f>
        <v>0</v>
      </c>
      <c r="F19" s="20">
        <f>0+F20+F21+F22</f>
        <v>39</v>
      </c>
    </row>
    <row r="20" spans="1:6" x14ac:dyDescent="0.2">
      <c r="A20" s="18" t="s">
        <v>808</v>
      </c>
      <c r="B20" s="19" t="s">
        <v>809</v>
      </c>
      <c r="C20" s="21">
        <f>'SO 61-31-03'!K8+'SO 61-31-03'!M8</f>
        <v>0</v>
      </c>
      <c r="D20" s="21">
        <f t="shared" si="0"/>
        <v>0</v>
      </c>
      <c r="E20" s="21">
        <f>C20+D20</f>
        <v>0</v>
      </c>
      <c r="F20" s="20">
        <f>'SO 61-31-03'!T7</f>
        <v>10</v>
      </c>
    </row>
    <row r="21" spans="1:6" x14ac:dyDescent="0.2">
      <c r="A21" s="18" t="s">
        <v>839</v>
      </c>
      <c r="B21" s="19" t="s">
        <v>840</v>
      </c>
      <c r="C21" s="21">
        <f>'SO 61-31-04'!K8+'SO 61-31-04'!M8</f>
        <v>0</v>
      </c>
      <c r="D21" s="21">
        <f t="shared" si="0"/>
        <v>0</v>
      </c>
      <c r="E21" s="21">
        <f>C21+D21</f>
        <v>0</v>
      </c>
      <c r="F21" s="20">
        <f>'SO 61-31-04'!T7</f>
        <v>11</v>
      </c>
    </row>
    <row r="22" spans="1:6" x14ac:dyDescent="0.2">
      <c r="A22" s="18" t="s">
        <v>846</v>
      </c>
      <c r="B22" s="19" t="s">
        <v>847</v>
      </c>
      <c r="C22" s="21">
        <f>'SO 61-31-05'!K8+'SO 61-31-05'!M8</f>
        <v>0</v>
      </c>
      <c r="D22" s="21">
        <f t="shared" si="0"/>
        <v>0</v>
      </c>
      <c r="E22" s="21">
        <f>C22+D22</f>
        <v>0</v>
      </c>
      <c r="F22" s="20">
        <f>'SO 61-31-05'!T7</f>
        <v>18</v>
      </c>
    </row>
    <row r="23" spans="1:6" x14ac:dyDescent="0.2">
      <c r="A23" s="18" t="s">
        <v>886</v>
      </c>
      <c r="B23" s="19" t="s">
        <v>887</v>
      </c>
      <c r="C23" s="21">
        <f>0+C24+C25</f>
        <v>0</v>
      </c>
      <c r="D23" s="21">
        <f t="shared" si="0"/>
        <v>0</v>
      </c>
      <c r="E23" s="21">
        <f>0+E24+E25</f>
        <v>0</v>
      </c>
      <c r="F23" s="20">
        <f>0+F24+F25</f>
        <v>23</v>
      </c>
    </row>
    <row r="24" spans="1:6" x14ac:dyDescent="0.2">
      <c r="A24" s="18" t="s">
        <v>888</v>
      </c>
      <c r="B24" s="19" t="s">
        <v>889</v>
      </c>
      <c r="C24" s="21">
        <f>'SO 61-31-13'!K8+'SO 61-31-13'!M8</f>
        <v>0</v>
      </c>
      <c r="D24" s="21">
        <f t="shared" si="0"/>
        <v>0</v>
      </c>
      <c r="E24" s="21">
        <f>C24+D24</f>
        <v>0</v>
      </c>
      <c r="F24" s="20">
        <f>'SO 61-31-13'!T7</f>
        <v>12</v>
      </c>
    </row>
    <row r="25" spans="1:6" x14ac:dyDescent="0.2">
      <c r="A25" s="18" t="s">
        <v>924</v>
      </c>
      <c r="B25" s="19" t="s">
        <v>925</v>
      </c>
      <c r="C25" s="21">
        <f>'SO 61-31-14'!K8+'SO 61-31-14'!M8</f>
        <v>0</v>
      </c>
      <c r="D25" s="21">
        <f t="shared" si="0"/>
        <v>0</v>
      </c>
      <c r="E25" s="21">
        <f>C25+D25</f>
        <v>0</v>
      </c>
      <c r="F25" s="20">
        <f>'SO 61-31-14'!T7</f>
        <v>11</v>
      </c>
    </row>
    <row r="26" spans="1:6" x14ac:dyDescent="0.2">
      <c r="A26" s="18" t="s">
        <v>948</v>
      </c>
      <c r="B26" s="19" t="s">
        <v>949</v>
      </c>
      <c r="C26" s="21">
        <f>0+C27+C28+C29</f>
        <v>0</v>
      </c>
      <c r="D26" s="21">
        <f t="shared" si="0"/>
        <v>0</v>
      </c>
      <c r="E26" s="21">
        <f>0+E27+E28+E29</f>
        <v>0</v>
      </c>
      <c r="F26" s="20">
        <f>0+F27+F28+F29</f>
        <v>70</v>
      </c>
    </row>
    <row r="27" spans="1:6" x14ac:dyDescent="0.2">
      <c r="A27" s="18" t="s">
        <v>950</v>
      </c>
      <c r="B27" s="19" t="s">
        <v>951</v>
      </c>
      <c r="C27" s="21">
        <f>'SO 61-40-01'!K8+'SO 61-40-01'!M8</f>
        <v>0</v>
      </c>
      <c r="D27" s="21">
        <f t="shared" si="0"/>
        <v>0</v>
      </c>
      <c r="E27" s="21">
        <f>C27+D27</f>
        <v>0</v>
      </c>
      <c r="F27" s="20">
        <f>'SO 61-40-01'!T7</f>
        <v>24</v>
      </c>
    </row>
    <row r="28" spans="1:6" x14ac:dyDescent="0.2">
      <c r="A28" s="18" t="s">
        <v>1053</v>
      </c>
      <c r="B28" s="19" t="s">
        <v>1054</v>
      </c>
      <c r="C28" s="21">
        <f>'SO 61-40-02'!K8+'SO 61-40-02'!M8</f>
        <v>0</v>
      </c>
      <c r="D28" s="21">
        <f t="shared" si="0"/>
        <v>0</v>
      </c>
      <c r="E28" s="21">
        <f>C28+D28</f>
        <v>0</v>
      </c>
      <c r="F28" s="20">
        <f>'SO 61-40-02'!T7</f>
        <v>19</v>
      </c>
    </row>
    <row r="29" spans="1:6" x14ac:dyDescent="0.2">
      <c r="A29" s="18" t="s">
        <v>1112</v>
      </c>
      <c r="B29" s="19" t="s">
        <v>1113</v>
      </c>
      <c r="C29" s="21">
        <f>'SO 61-40-03'!K8+'SO 61-40-03'!M8</f>
        <v>0</v>
      </c>
      <c r="D29" s="21">
        <f t="shared" si="0"/>
        <v>0</v>
      </c>
      <c r="E29" s="21">
        <f>C29+D29</f>
        <v>0</v>
      </c>
      <c r="F29" s="20">
        <f>'SO 61-40-03'!T7</f>
        <v>27</v>
      </c>
    </row>
    <row r="30" spans="1:6" x14ac:dyDescent="0.2">
      <c r="A30" s="18" t="s">
        <v>1203</v>
      </c>
      <c r="B30" s="19" t="s">
        <v>1204</v>
      </c>
      <c r="C30" s="21">
        <f>0+C31+C32+C33+C34+C35</f>
        <v>0</v>
      </c>
      <c r="D30" s="21">
        <f t="shared" si="0"/>
        <v>0</v>
      </c>
      <c r="E30" s="21">
        <f>0+E31+E32+E33+E34+E35</f>
        <v>0</v>
      </c>
      <c r="F30" s="20">
        <f>0+F31+F32+F33+F34+F35</f>
        <v>253</v>
      </c>
    </row>
    <row r="31" spans="1:6" x14ac:dyDescent="0.2">
      <c r="A31" s="18" t="s">
        <v>1205</v>
      </c>
      <c r="B31" s="19" t="s">
        <v>1206</v>
      </c>
      <c r="C31" s="21">
        <f>'SO 61-34-11'!K8+'SO 61-34-11'!M8</f>
        <v>0</v>
      </c>
      <c r="D31" s="21">
        <f t="shared" si="0"/>
        <v>0</v>
      </c>
      <c r="E31" s="21">
        <f>C31+D31</f>
        <v>0</v>
      </c>
      <c r="F31" s="20">
        <f>'SO 61-34-11'!T7</f>
        <v>91</v>
      </c>
    </row>
    <row r="32" spans="1:6" x14ac:dyDescent="0.2">
      <c r="A32" s="18" t="s">
        <v>1549</v>
      </c>
      <c r="B32" s="19" t="s">
        <v>1550</v>
      </c>
      <c r="C32" s="21">
        <f>'SO 61-34-12'!K8+'SO 61-34-12'!M8</f>
        <v>0</v>
      </c>
      <c r="D32" s="21">
        <f t="shared" si="0"/>
        <v>0</v>
      </c>
      <c r="E32" s="21">
        <f>C32+D32</f>
        <v>0</v>
      </c>
      <c r="F32" s="20">
        <f>'SO 61-34-12'!T7</f>
        <v>35</v>
      </c>
    </row>
    <row r="33" spans="1:6" x14ac:dyDescent="0.2">
      <c r="A33" s="18" t="s">
        <v>1640</v>
      </c>
      <c r="B33" s="19" t="s">
        <v>1641</v>
      </c>
      <c r="C33" s="21">
        <f>'SO 61-34-21'!K8+'SO 61-34-21'!M8</f>
        <v>0</v>
      </c>
      <c r="D33" s="21">
        <f t="shared" si="0"/>
        <v>0</v>
      </c>
      <c r="E33" s="21">
        <f>C33+D33</f>
        <v>0</v>
      </c>
      <c r="F33" s="20">
        <f>'SO 61-34-21'!T7</f>
        <v>44</v>
      </c>
    </row>
    <row r="34" spans="1:6" x14ac:dyDescent="0.2">
      <c r="A34" s="18" t="s">
        <v>1793</v>
      </c>
      <c r="B34" s="19" t="s">
        <v>1794</v>
      </c>
      <c r="C34" s="21">
        <f>'SO 61-34-51'!K8+'SO 61-34-51'!M8</f>
        <v>0</v>
      </c>
      <c r="D34" s="21">
        <f t="shared" si="0"/>
        <v>0</v>
      </c>
      <c r="E34" s="21">
        <f>C34+D34</f>
        <v>0</v>
      </c>
      <c r="F34" s="20">
        <f>'SO 61-34-51'!T7</f>
        <v>61</v>
      </c>
    </row>
    <row r="35" spans="1:6" x14ac:dyDescent="0.2">
      <c r="A35" s="18" t="s">
        <v>1925</v>
      </c>
      <c r="B35" s="19" t="s">
        <v>1926</v>
      </c>
      <c r="C35" s="21">
        <f>'SO 61-34-73'!K8+'SO 61-34-73'!M8</f>
        <v>0</v>
      </c>
      <c r="D35" s="21">
        <f t="shared" si="0"/>
        <v>0</v>
      </c>
      <c r="E35" s="21">
        <f>C35+D35</f>
        <v>0</v>
      </c>
      <c r="F35" s="20">
        <f>'SO 61-34-73'!T7</f>
        <v>22</v>
      </c>
    </row>
    <row r="36" spans="1:6" x14ac:dyDescent="0.2">
      <c r="A36" s="18" t="s">
        <v>1994</v>
      </c>
      <c r="B36" s="19" t="s">
        <v>1995</v>
      </c>
      <c r="C36" s="21">
        <f>0+C37+C38+C39+C40+C41</f>
        <v>0</v>
      </c>
      <c r="D36" s="21">
        <f t="shared" si="0"/>
        <v>0</v>
      </c>
      <c r="E36" s="21">
        <f>0+E37+E38+E39+E40+E41</f>
        <v>0</v>
      </c>
      <c r="F36" s="20">
        <f>0+F37+F38+F39+F40+F41</f>
        <v>179</v>
      </c>
    </row>
    <row r="37" spans="1:6" x14ac:dyDescent="0.2">
      <c r="A37" s="18" t="s">
        <v>1996</v>
      </c>
      <c r="B37" s="19" t="s">
        <v>1997</v>
      </c>
      <c r="C37" s="21">
        <f>'SO 61-35-11'!K8+'SO 61-35-11'!M8</f>
        <v>0</v>
      </c>
      <c r="D37" s="21">
        <f t="shared" si="0"/>
        <v>0</v>
      </c>
      <c r="E37" s="21">
        <f>C37+D37</f>
        <v>0</v>
      </c>
      <c r="F37" s="20">
        <f>'SO 61-35-11'!T7</f>
        <v>106</v>
      </c>
    </row>
    <row r="38" spans="1:6" x14ac:dyDescent="0.2">
      <c r="A38" s="18" t="s">
        <v>2225</v>
      </c>
      <c r="B38" s="19" t="s">
        <v>2226</v>
      </c>
      <c r="C38" s="21">
        <f>'SO 61-35-23'!K8+'SO 61-35-23'!M8</f>
        <v>0</v>
      </c>
      <c r="D38" s="21">
        <f t="shared" si="0"/>
        <v>0</v>
      </c>
      <c r="E38" s="21">
        <f>C38+D38</f>
        <v>0</v>
      </c>
      <c r="F38" s="20">
        <f>'SO 61-35-23'!T7</f>
        <v>24</v>
      </c>
    </row>
    <row r="39" spans="1:6" x14ac:dyDescent="0.2">
      <c r="A39" s="18" t="s">
        <v>2278</v>
      </c>
      <c r="B39" s="19" t="s">
        <v>2279</v>
      </c>
      <c r="C39" s="21">
        <f>'SO 61-35-51'!K8+'SO 61-35-51'!M8</f>
        <v>0</v>
      </c>
      <c r="D39" s="21">
        <f t="shared" si="0"/>
        <v>0</v>
      </c>
      <c r="E39" s="21">
        <f>C39+D39</f>
        <v>0</v>
      </c>
      <c r="F39" s="20">
        <f>'SO 61-35-51'!T7</f>
        <v>20</v>
      </c>
    </row>
    <row r="40" spans="1:6" x14ac:dyDescent="0.2">
      <c r="A40" s="18" t="s">
        <v>2341</v>
      </c>
      <c r="B40" s="19" t="s">
        <v>2342</v>
      </c>
      <c r="C40" s="21">
        <f>'SO 61-35-61'!K8+'SO 61-35-61'!M8</f>
        <v>0</v>
      </c>
      <c r="D40" s="21">
        <f t="shared" si="0"/>
        <v>0</v>
      </c>
      <c r="E40" s="21">
        <f>C40+D40</f>
        <v>0</v>
      </c>
      <c r="F40" s="20">
        <f>'SO 61-35-61'!T7</f>
        <v>20</v>
      </c>
    </row>
    <row r="41" spans="1:6" x14ac:dyDescent="0.2">
      <c r="A41" s="18" t="s">
        <v>2358</v>
      </c>
      <c r="B41" s="19" t="s">
        <v>2359</v>
      </c>
      <c r="C41" s="21">
        <f>'SO 61-35-63'!K8+'SO 61-35-63'!M8</f>
        <v>0</v>
      </c>
      <c r="D41" s="21">
        <f t="shared" si="0"/>
        <v>0</v>
      </c>
      <c r="E41" s="21">
        <f>C41+D41</f>
        <v>0</v>
      </c>
      <c r="F41" s="20">
        <f>'SO 61-35-63'!T7</f>
        <v>9</v>
      </c>
    </row>
    <row r="42" spans="1:6" x14ac:dyDescent="0.2">
      <c r="A42" s="18" t="s">
        <v>2365</v>
      </c>
      <c r="B42" s="19" t="s">
        <v>2366</v>
      </c>
      <c r="C42" s="21">
        <f>0+C43+C44+C45+C46+C47+C48+C49+C50+C51+C52+C53+C54+C55</f>
        <v>0</v>
      </c>
      <c r="D42" s="21">
        <f t="shared" ref="D42:D73" si="1">C42*0.21</f>
        <v>0</v>
      </c>
      <c r="E42" s="21">
        <f>0+E43+E44+E45+E46+E47+E48+E49+E50+E51+E52+E53+E54+E55</f>
        <v>0</v>
      </c>
      <c r="F42" s="20">
        <f>0+F43+F44+F45+F46+F47+F48+F49+F50+F51+F52+F53+F54+F55</f>
        <v>421</v>
      </c>
    </row>
    <row r="43" spans="1:6" ht="25.5" x14ac:dyDescent="0.2">
      <c r="A43" s="18" t="s">
        <v>2367</v>
      </c>
      <c r="B43" s="19" t="s">
        <v>2368</v>
      </c>
      <c r="C43" s="21">
        <f>'SO 61-36-11'!K8+'SO 61-36-11'!M8</f>
        <v>0</v>
      </c>
      <c r="D43" s="21">
        <f t="shared" si="1"/>
        <v>0</v>
      </c>
      <c r="E43" s="21">
        <f t="shared" ref="E43:E55" si="2">C43+D43</f>
        <v>0</v>
      </c>
      <c r="F43" s="20">
        <f>'SO 61-36-11'!T7</f>
        <v>37</v>
      </c>
    </row>
    <row r="44" spans="1:6" x14ac:dyDescent="0.2">
      <c r="A44" s="18" t="s">
        <v>2475</v>
      </c>
      <c r="B44" s="19" t="s">
        <v>2476</v>
      </c>
      <c r="C44" s="21">
        <f>'SO 61-36-12'!K8+'SO 61-36-12'!M8</f>
        <v>0</v>
      </c>
      <c r="D44" s="21">
        <f t="shared" si="1"/>
        <v>0</v>
      </c>
      <c r="E44" s="21">
        <f t="shared" si="2"/>
        <v>0</v>
      </c>
      <c r="F44" s="20">
        <f>'SO 61-36-12'!T7</f>
        <v>47</v>
      </c>
    </row>
    <row r="45" spans="1:6" ht="25.5" x14ac:dyDescent="0.2">
      <c r="A45" s="18" t="s">
        <v>2574</v>
      </c>
      <c r="B45" s="19" t="s">
        <v>2575</v>
      </c>
      <c r="C45" s="21">
        <f>'SO 61-36-13'!K8+'SO 61-36-13'!M8</f>
        <v>0</v>
      </c>
      <c r="D45" s="21">
        <f t="shared" si="1"/>
        <v>0</v>
      </c>
      <c r="E45" s="21">
        <f t="shared" si="2"/>
        <v>0</v>
      </c>
      <c r="F45" s="20">
        <f>'SO 61-36-13'!T7</f>
        <v>53</v>
      </c>
    </row>
    <row r="46" spans="1:6" x14ac:dyDescent="0.2">
      <c r="A46" s="18" t="s">
        <v>2675</v>
      </c>
      <c r="B46" s="19" t="s">
        <v>2676</v>
      </c>
      <c r="C46" s="21">
        <f>'SO 61-36-14'!K8+'SO 61-36-14'!M8</f>
        <v>0</v>
      </c>
      <c r="D46" s="21">
        <f t="shared" si="1"/>
        <v>0</v>
      </c>
      <c r="E46" s="21">
        <f t="shared" si="2"/>
        <v>0</v>
      </c>
      <c r="F46" s="20">
        <f>'SO 61-36-14'!T7</f>
        <v>39</v>
      </c>
    </row>
    <row r="47" spans="1:6" x14ac:dyDescent="0.2">
      <c r="A47" s="18" t="s">
        <v>2734</v>
      </c>
      <c r="B47" s="19" t="s">
        <v>2735</v>
      </c>
      <c r="C47" s="21">
        <f>'SO 61-36-15'!K8+'SO 61-36-15'!M8</f>
        <v>0</v>
      </c>
      <c r="D47" s="21">
        <f t="shared" si="1"/>
        <v>0</v>
      </c>
      <c r="E47" s="21">
        <f t="shared" si="2"/>
        <v>0</v>
      </c>
      <c r="F47" s="20">
        <f>'SO 61-36-15'!T7</f>
        <v>44</v>
      </c>
    </row>
    <row r="48" spans="1:6" x14ac:dyDescent="0.2">
      <c r="A48" s="18" t="s">
        <v>2775</v>
      </c>
      <c r="B48" s="19" t="s">
        <v>2776</v>
      </c>
      <c r="C48" s="21">
        <f>'SO 61-36-16'!K8+'SO 61-36-16'!M8</f>
        <v>0</v>
      </c>
      <c r="D48" s="21">
        <f t="shared" si="1"/>
        <v>0</v>
      </c>
      <c r="E48" s="21">
        <f t="shared" si="2"/>
        <v>0</v>
      </c>
      <c r="F48" s="20">
        <f>'SO 61-36-16'!T7</f>
        <v>31</v>
      </c>
    </row>
    <row r="49" spans="1:6" x14ac:dyDescent="0.2">
      <c r="A49" s="18" t="s">
        <v>2817</v>
      </c>
      <c r="B49" s="19" t="s">
        <v>2818</v>
      </c>
      <c r="C49" s="21">
        <f>'SO 61-36-31'!K8+'SO 61-36-31'!M8</f>
        <v>0</v>
      </c>
      <c r="D49" s="21">
        <f t="shared" si="1"/>
        <v>0</v>
      </c>
      <c r="E49" s="21">
        <f t="shared" si="2"/>
        <v>0</v>
      </c>
      <c r="F49" s="20">
        <f>'SO 61-36-31'!T7</f>
        <v>37</v>
      </c>
    </row>
    <row r="50" spans="1:6" x14ac:dyDescent="0.2">
      <c r="A50" s="18" t="s">
        <v>2911</v>
      </c>
      <c r="B50" s="19" t="s">
        <v>2912</v>
      </c>
      <c r="C50" s="21">
        <f>'SO 61-36-32'!K8+'SO 61-36-32'!M8</f>
        <v>0</v>
      </c>
      <c r="D50" s="21">
        <f t="shared" si="1"/>
        <v>0</v>
      </c>
      <c r="E50" s="21">
        <f t="shared" si="2"/>
        <v>0</v>
      </c>
      <c r="F50" s="20">
        <f>'SO 61-36-32'!T7</f>
        <v>22</v>
      </c>
    </row>
    <row r="51" spans="1:6" x14ac:dyDescent="0.2">
      <c r="A51" s="18" t="s">
        <v>2939</v>
      </c>
      <c r="B51" s="19" t="s">
        <v>2940</v>
      </c>
      <c r="C51" s="21">
        <f>'SO 61-36-33'!K8+'SO 61-36-33'!M8</f>
        <v>0</v>
      </c>
      <c r="D51" s="21">
        <f t="shared" si="1"/>
        <v>0</v>
      </c>
      <c r="E51" s="21">
        <f t="shared" si="2"/>
        <v>0</v>
      </c>
      <c r="F51" s="20">
        <f>'SO 61-36-33'!T7</f>
        <v>30</v>
      </c>
    </row>
    <row r="52" spans="1:6" x14ac:dyDescent="0.2">
      <c r="A52" s="18" t="s">
        <v>2980</v>
      </c>
      <c r="B52" s="19" t="s">
        <v>2981</v>
      </c>
      <c r="C52" s="21">
        <f>'SO 61-36-41'!K8+'SO 61-36-41'!M8</f>
        <v>0</v>
      </c>
      <c r="D52" s="21">
        <f t="shared" si="1"/>
        <v>0</v>
      </c>
      <c r="E52" s="21">
        <f t="shared" si="2"/>
        <v>0</v>
      </c>
      <c r="F52" s="20">
        <f>'SO 61-36-41'!T7</f>
        <v>1</v>
      </c>
    </row>
    <row r="53" spans="1:6" x14ac:dyDescent="0.2">
      <c r="A53" s="18" t="s">
        <v>2984</v>
      </c>
      <c r="B53" s="19" t="s">
        <v>2985</v>
      </c>
      <c r="C53" s="21">
        <f>'SO 61-36-42'!K8+'SO 61-36-42'!M8</f>
        <v>0</v>
      </c>
      <c r="D53" s="21">
        <f t="shared" si="1"/>
        <v>0</v>
      </c>
      <c r="E53" s="21">
        <f t="shared" si="2"/>
        <v>0</v>
      </c>
      <c r="F53" s="20">
        <f>'SO 61-36-42'!T7</f>
        <v>32</v>
      </c>
    </row>
    <row r="54" spans="1:6" x14ac:dyDescent="0.2">
      <c r="A54" s="18" t="s">
        <v>3029</v>
      </c>
      <c r="B54" s="19" t="s">
        <v>3030</v>
      </c>
      <c r="C54" s="21">
        <f>'SO 61-36-71'!K8+'SO 61-36-71'!M8</f>
        <v>0</v>
      </c>
      <c r="D54" s="21">
        <f t="shared" si="1"/>
        <v>0</v>
      </c>
      <c r="E54" s="21">
        <f t="shared" si="2"/>
        <v>0</v>
      </c>
      <c r="F54" s="20">
        <f>'SO 61-36-71'!T7</f>
        <v>26</v>
      </c>
    </row>
    <row r="55" spans="1:6" x14ac:dyDescent="0.2">
      <c r="A55" s="18" t="s">
        <v>3067</v>
      </c>
      <c r="B55" s="19" t="s">
        <v>3068</v>
      </c>
      <c r="C55" s="21">
        <f>'SO 61-36-72'!K8+'SO 61-36-72'!M8</f>
        <v>0</v>
      </c>
      <c r="D55" s="21">
        <f t="shared" si="1"/>
        <v>0</v>
      </c>
      <c r="E55" s="21">
        <f t="shared" si="2"/>
        <v>0</v>
      </c>
      <c r="F55" s="20">
        <f>'SO 61-36-72'!T7</f>
        <v>22</v>
      </c>
    </row>
    <row r="56" spans="1:6" x14ac:dyDescent="0.2">
      <c r="A56" s="18" t="s">
        <v>3084</v>
      </c>
      <c r="B56" s="19" t="s">
        <v>3085</v>
      </c>
      <c r="C56" s="21">
        <f>0+C57+C58+C59</f>
        <v>0</v>
      </c>
      <c r="D56" s="21">
        <f t="shared" si="1"/>
        <v>0</v>
      </c>
      <c r="E56" s="21">
        <f>0+E57+E58+E59</f>
        <v>0</v>
      </c>
      <c r="F56" s="20">
        <f>0+F57+F58+F59</f>
        <v>146</v>
      </c>
    </row>
    <row r="57" spans="1:6" x14ac:dyDescent="0.2">
      <c r="A57" s="18" t="s">
        <v>3086</v>
      </c>
      <c r="B57" s="19" t="s">
        <v>3087</v>
      </c>
      <c r="C57" s="21">
        <f>'SO 61-38-01'!K8+'SO 61-38-01'!M8</f>
        <v>0</v>
      </c>
      <c r="D57" s="21">
        <f t="shared" si="1"/>
        <v>0</v>
      </c>
      <c r="E57" s="21">
        <f>C57+D57</f>
        <v>0</v>
      </c>
      <c r="F57" s="20">
        <f>'SO 61-38-01'!T7</f>
        <v>69</v>
      </c>
    </row>
    <row r="58" spans="1:6" x14ac:dyDescent="0.2">
      <c r="A58" s="18" t="s">
        <v>3289</v>
      </c>
      <c r="B58" s="19" t="s">
        <v>3290</v>
      </c>
      <c r="C58" s="21">
        <f>'SO 61-38-02'!K8+'SO 61-38-02'!M8</f>
        <v>0</v>
      </c>
      <c r="D58" s="21">
        <f t="shared" si="1"/>
        <v>0</v>
      </c>
      <c r="E58" s="21">
        <f>C58+D58</f>
        <v>0</v>
      </c>
      <c r="F58" s="20">
        <f>'SO 61-38-02'!T7</f>
        <v>66</v>
      </c>
    </row>
    <row r="59" spans="1:6" x14ac:dyDescent="0.2">
      <c r="A59" s="18" t="s">
        <v>3391</v>
      </c>
      <c r="B59" s="19" t="s">
        <v>3392</v>
      </c>
      <c r="C59" s="21">
        <f>'SO 61-38-91'!K8+'SO 61-38-91'!M8</f>
        <v>0</v>
      </c>
      <c r="D59" s="21">
        <f t="shared" si="1"/>
        <v>0</v>
      </c>
      <c r="E59" s="21">
        <f>C59+D59</f>
        <v>0</v>
      </c>
      <c r="F59" s="20">
        <f>'SO 61-38-91'!T7</f>
        <v>11</v>
      </c>
    </row>
    <row r="60" spans="1:6" x14ac:dyDescent="0.2">
      <c r="A60" s="18" t="s">
        <v>3429</v>
      </c>
      <c r="B60" s="19" t="s">
        <v>3430</v>
      </c>
      <c r="C60" s="21">
        <f>0+C61</f>
        <v>0</v>
      </c>
      <c r="D60" s="21">
        <f t="shared" si="1"/>
        <v>0</v>
      </c>
      <c r="E60" s="21">
        <f>0+E61</f>
        <v>0</v>
      </c>
      <c r="F60" s="20">
        <f>0+F61</f>
        <v>39</v>
      </c>
    </row>
    <row r="61" spans="1:6" x14ac:dyDescent="0.2">
      <c r="A61" s="18" t="s">
        <v>3431</v>
      </c>
      <c r="B61" s="19" t="s">
        <v>3432</v>
      </c>
      <c r="C61" s="21">
        <f>'SO 61-39-10'!K8+'SO 61-39-10'!M8</f>
        <v>0</v>
      </c>
      <c r="D61" s="21">
        <f t="shared" si="1"/>
        <v>0</v>
      </c>
      <c r="E61" s="21">
        <f>C61+D61</f>
        <v>0</v>
      </c>
      <c r="F61" s="20">
        <f>'SO 61-39-10'!T7</f>
        <v>39</v>
      </c>
    </row>
    <row r="62" spans="1:6" x14ac:dyDescent="0.2">
      <c r="A62" s="18" t="s">
        <v>3521</v>
      </c>
      <c r="B62" s="19" t="s">
        <v>3522</v>
      </c>
      <c r="C62" s="21">
        <f>0+C63+C64+C65+C66</f>
        <v>0</v>
      </c>
      <c r="D62" s="21">
        <f t="shared" si="1"/>
        <v>0</v>
      </c>
      <c r="E62" s="21">
        <f>0+E63+E64+E65+E66</f>
        <v>0</v>
      </c>
      <c r="F62" s="20">
        <f>0+F63+F64+F65+F66</f>
        <v>48</v>
      </c>
    </row>
    <row r="63" spans="1:6" x14ac:dyDescent="0.2">
      <c r="A63" s="18" t="s">
        <v>3523</v>
      </c>
      <c r="B63" s="19" t="s">
        <v>3524</v>
      </c>
      <c r="C63" s="21">
        <f>'SO 61-51-54'!K8+'SO 61-51-54'!M8</f>
        <v>0</v>
      </c>
      <c r="D63" s="21">
        <f t="shared" si="1"/>
        <v>0</v>
      </c>
      <c r="E63" s="21">
        <f>C63+D63</f>
        <v>0</v>
      </c>
      <c r="F63" s="20">
        <f>'SO 61-51-54'!T7</f>
        <v>6</v>
      </c>
    </row>
    <row r="64" spans="1:6" ht="25.5" x14ac:dyDescent="0.2">
      <c r="A64" s="18" t="s">
        <v>3538</v>
      </c>
      <c r="B64" s="19" t="s">
        <v>3539</v>
      </c>
      <c r="C64" s="21">
        <f>'SO 61-52-03'!K8+'SO 61-52-03'!M8</f>
        <v>0</v>
      </c>
      <c r="D64" s="21">
        <f t="shared" si="1"/>
        <v>0</v>
      </c>
      <c r="E64" s="21">
        <f>C64+D64</f>
        <v>0</v>
      </c>
      <c r="F64" s="20">
        <f>'SO 61-52-03'!T7</f>
        <v>7</v>
      </c>
    </row>
    <row r="65" spans="1:6" x14ac:dyDescent="0.2">
      <c r="A65" s="18" t="s">
        <v>3565</v>
      </c>
      <c r="B65" s="19" t="s">
        <v>3566</v>
      </c>
      <c r="C65" s="21">
        <f>'SO 61-52-04'!K8+'SO 61-52-04'!M8</f>
        <v>0</v>
      </c>
      <c r="D65" s="21">
        <f t="shared" si="1"/>
        <v>0</v>
      </c>
      <c r="E65" s="21">
        <f>C65+D65</f>
        <v>0</v>
      </c>
      <c r="F65" s="20">
        <f>'SO 61-52-04'!T7</f>
        <v>7</v>
      </c>
    </row>
    <row r="66" spans="1:6" x14ac:dyDescent="0.2">
      <c r="A66" s="18" t="s">
        <v>3570</v>
      </c>
      <c r="B66" s="19" t="s">
        <v>3571</v>
      </c>
      <c r="C66" s="21">
        <f>'SO 61-52-05'!K8+'SO 61-52-05'!M8</f>
        <v>0</v>
      </c>
      <c r="D66" s="21">
        <f t="shared" si="1"/>
        <v>0</v>
      </c>
      <c r="E66" s="21">
        <f>C66+D66</f>
        <v>0</v>
      </c>
      <c r="F66" s="20">
        <f>'SO 61-52-05'!T7</f>
        <v>28</v>
      </c>
    </row>
    <row r="67" spans="1:6" x14ac:dyDescent="0.2">
      <c r="A67" s="18" t="s">
        <v>3613</v>
      </c>
      <c r="B67" s="19" t="s">
        <v>3614</v>
      </c>
      <c r="C67" s="21">
        <f>0+C68+C69</f>
        <v>0</v>
      </c>
      <c r="D67" s="21">
        <f t="shared" si="1"/>
        <v>0</v>
      </c>
      <c r="E67" s="21">
        <f>0+E68+E69</f>
        <v>0</v>
      </c>
      <c r="F67" s="20">
        <f>0+F68+F69</f>
        <v>236</v>
      </c>
    </row>
    <row r="68" spans="1:6" x14ac:dyDescent="0.2">
      <c r="A68" s="18" t="s">
        <v>3615</v>
      </c>
      <c r="B68" s="19" t="s">
        <v>3616</v>
      </c>
      <c r="C68" s="21">
        <f>'SO 61-61-01'!K8+'SO 61-61-01'!M8</f>
        <v>0</v>
      </c>
      <c r="D68" s="21">
        <f t="shared" si="1"/>
        <v>0</v>
      </c>
      <c r="E68" s="21">
        <f>C68+D68</f>
        <v>0</v>
      </c>
      <c r="F68" s="20">
        <f>'SO 61-61-01'!T7</f>
        <v>138</v>
      </c>
    </row>
    <row r="69" spans="1:6" x14ac:dyDescent="0.2">
      <c r="A69" s="18" t="s">
        <v>3942</v>
      </c>
      <c r="B69" s="19" t="s">
        <v>3943</v>
      </c>
      <c r="C69" s="21">
        <f>'SO 61-61-02'!K8+'SO 61-61-02'!M8</f>
        <v>0</v>
      </c>
      <c r="D69" s="21">
        <f t="shared" si="1"/>
        <v>0</v>
      </c>
      <c r="E69" s="21">
        <f>C69+D69</f>
        <v>0</v>
      </c>
      <c r="F69" s="20">
        <f>'SO 61-61-02'!T7</f>
        <v>98</v>
      </c>
    </row>
    <row r="70" spans="1:6" x14ac:dyDescent="0.2">
      <c r="A70" s="18" t="s">
        <v>4017</v>
      </c>
      <c r="B70" s="19" t="s">
        <v>4018</v>
      </c>
      <c r="C70" s="21">
        <f>0+C71</f>
        <v>0</v>
      </c>
      <c r="D70" s="21">
        <f t="shared" si="1"/>
        <v>0</v>
      </c>
      <c r="E70" s="21">
        <f>0+E71</f>
        <v>0</v>
      </c>
      <c r="F70" s="20">
        <f>0+F71</f>
        <v>113</v>
      </c>
    </row>
    <row r="71" spans="1:6" x14ac:dyDescent="0.2">
      <c r="A71" s="18" t="s">
        <v>4019</v>
      </c>
      <c r="B71" s="19" t="s">
        <v>4020</v>
      </c>
      <c r="C71" s="21">
        <f>'SO 61-66-01'!K8+'SO 61-66-01'!M8</f>
        <v>0</v>
      </c>
      <c r="D71" s="21">
        <f t="shared" si="1"/>
        <v>0</v>
      </c>
      <c r="E71" s="21">
        <f>C71+D71</f>
        <v>0</v>
      </c>
      <c r="F71" s="20">
        <f>'SO 61-66-01'!T7</f>
        <v>113</v>
      </c>
    </row>
    <row r="72" spans="1:6" x14ac:dyDescent="0.2">
      <c r="A72" s="18" t="s">
        <v>4299</v>
      </c>
      <c r="B72" s="19" t="s">
        <v>4300</v>
      </c>
      <c r="C72" s="21">
        <f>0+C73</f>
        <v>0</v>
      </c>
      <c r="D72" s="21">
        <f t="shared" si="1"/>
        <v>0</v>
      </c>
      <c r="E72" s="21">
        <f>0+E73</f>
        <v>0</v>
      </c>
      <c r="F72" s="20">
        <f>0+F73</f>
        <v>16</v>
      </c>
    </row>
    <row r="73" spans="1:6" x14ac:dyDescent="0.2">
      <c r="A73" s="18" t="s">
        <v>4301</v>
      </c>
      <c r="B73" s="19" t="s">
        <v>4302</v>
      </c>
      <c r="C73" s="21">
        <f>'SO 61-67-01'!K8+'SO 61-67-01'!M8</f>
        <v>0</v>
      </c>
      <c r="D73" s="21">
        <f t="shared" si="1"/>
        <v>0</v>
      </c>
      <c r="E73" s="21">
        <f>C73+D73</f>
        <v>0</v>
      </c>
      <c r="F73" s="20">
        <f>'SO 61-67-01'!T7</f>
        <v>16</v>
      </c>
    </row>
    <row r="74" spans="1:6" x14ac:dyDescent="0.2">
      <c r="A74" s="18" t="s">
        <v>4328</v>
      </c>
      <c r="B74" s="19" t="s">
        <v>4329</v>
      </c>
      <c r="C74" s="21">
        <f>0+C75</f>
        <v>0</v>
      </c>
      <c r="D74" s="21">
        <f t="shared" ref="D74:D105" si="3">C74*0.21</f>
        <v>0</v>
      </c>
      <c r="E74" s="21">
        <f>0+E75</f>
        <v>0</v>
      </c>
      <c r="F74" s="20">
        <f>0+F75</f>
        <v>22</v>
      </c>
    </row>
    <row r="75" spans="1:6" x14ac:dyDescent="0.2">
      <c r="A75" s="18" t="s">
        <v>4330</v>
      </c>
      <c r="B75" s="19" t="s">
        <v>4331</v>
      </c>
      <c r="C75" s="21">
        <f>'SO 61-68-51'!K8+'SO 61-68-51'!M8</f>
        <v>0</v>
      </c>
      <c r="D75" s="21">
        <f t="shared" si="3"/>
        <v>0</v>
      </c>
      <c r="E75" s="21">
        <f>C75+D75</f>
        <v>0</v>
      </c>
      <c r="F75" s="20">
        <f>'SO 61-68-51'!T7</f>
        <v>22</v>
      </c>
    </row>
    <row r="76" spans="1:6" x14ac:dyDescent="0.2">
      <c r="A76" s="18" t="s">
        <v>4380</v>
      </c>
      <c r="B76" s="19" t="s">
        <v>4381</v>
      </c>
      <c r="C76" s="21">
        <f>0+C77</f>
        <v>0</v>
      </c>
      <c r="D76" s="21">
        <f t="shared" si="3"/>
        <v>0</v>
      </c>
      <c r="E76" s="21">
        <f>0+E77</f>
        <v>0</v>
      </c>
      <c r="F76" s="20">
        <f>0+F77</f>
        <v>6</v>
      </c>
    </row>
    <row r="77" spans="1:6" x14ac:dyDescent="0.2">
      <c r="A77" s="18" t="s">
        <v>4382</v>
      </c>
      <c r="B77" s="19" t="s">
        <v>4383</v>
      </c>
      <c r="C77" s="21">
        <f>'SO 61-71-01'!K8+'SO 61-71-01'!M8</f>
        <v>0</v>
      </c>
      <c r="D77" s="21">
        <f t="shared" si="3"/>
        <v>0</v>
      </c>
      <c r="E77" s="21">
        <f>C77+D77</f>
        <v>0</v>
      </c>
      <c r="F77" s="20">
        <f>'SO 61-71-01'!T7</f>
        <v>6</v>
      </c>
    </row>
    <row r="78" spans="1:6" x14ac:dyDescent="0.2">
      <c r="A78" s="18" t="s">
        <v>4401</v>
      </c>
      <c r="B78" s="19" t="s">
        <v>4402</v>
      </c>
      <c r="C78" s="21">
        <f>0+C79</f>
        <v>0</v>
      </c>
      <c r="D78" s="21">
        <f t="shared" si="3"/>
        <v>0</v>
      </c>
      <c r="E78" s="21">
        <f>0+E79</f>
        <v>0</v>
      </c>
      <c r="F78" s="20">
        <f>0+F79</f>
        <v>8</v>
      </c>
    </row>
    <row r="79" spans="1:6" x14ac:dyDescent="0.2">
      <c r="A79" s="18" t="s">
        <v>4403</v>
      </c>
      <c r="B79" s="19" t="s">
        <v>4404</v>
      </c>
      <c r="C79" s="21">
        <f>'SO 61-71-02'!K8+'SO 61-71-02'!M8</f>
        <v>0</v>
      </c>
      <c r="D79" s="21">
        <f t="shared" si="3"/>
        <v>0</v>
      </c>
      <c r="E79" s="21">
        <f>C79+D79</f>
        <v>0</v>
      </c>
      <c r="F79" s="20">
        <f>'SO 61-71-02'!T7</f>
        <v>8</v>
      </c>
    </row>
    <row r="80" spans="1:6" x14ac:dyDescent="0.2">
      <c r="A80" s="18" t="s">
        <v>4432</v>
      </c>
      <c r="B80" s="19" t="s">
        <v>4433</v>
      </c>
      <c r="C80" s="21">
        <f>0+C81+C82</f>
        <v>0</v>
      </c>
      <c r="D80" s="21">
        <f t="shared" si="3"/>
        <v>0</v>
      </c>
      <c r="E80" s="21">
        <f>0+E81+E82</f>
        <v>0</v>
      </c>
      <c r="F80" s="20">
        <f>0+F81+F82</f>
        <v>28</v>
      </c>
    </row>
    <row r="81" spans="1:6" x14ac:dyDescent="0.2">
      <c r="A81" s="18" t="s">
        <v>4434</v>
      </c>
      <c r="B81" s="19" t="s">
        <v>283</v>
      </c>
      <c r="C81" s="21">
        <f>'SO 90-90'!K8+'SO 90-90'!M8</f>
        <v>0</v>
      </c>
      <c r="D81" s="21">
        <f t="shared" si="3"/>
        <v>0</v>
      </c>
      <c r="E81" s="21">
        <f>C81+D81</f>
        <v>0</v>
      </c>
      <c r="F81" s="20">
        <f>'SO 90-90'!T7</f>
        <v>19</v>
      </c>
    </row>
    <row r="82" spans="1:6" x14ac:dyDescent="0.2">
      <c r="A82" s="18" t="s">
        <v>4436</v>
      </c>
      <c r="B82" s="19" t="s">
        <v>4437</v>
      </c>
      <c r="C82" s="21">
        <f>'SO 98-98'!K8+'SO 98-98'!M8</f>
        <v>0</v>
      </c>
      <c r="D82" s="21">
        <f t="shared" si="3"/>
        <v>0</v>
      </c>
      <c r="E82" s="21">
        <f>C82+D82</f>
        <v>0</v>
      </c>
      <c r="F82" s="20">
        <f>'SO 98-98'!T7</f>
        <v>9</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806</v>
      </c>
      <c r="M3" s="43">
        <f>Rekapitulace!C19</f>
        <v>0</v>
      </c>
      <c r="N3" s="25" t="s">
        <v>0</v>
      </c>
      <c r="O3" t="s">
        <v>23</v>
      </c>
      <c r="P3" t="s">
        <v>27</v>
      </c>
    </row>
    <row r="4" spans="1:20" ht="32.1" customHeight="1" x14ac:dyDescent="0.2">
      <c r="A4" s="28" t="s">
        <v>20</v>
      </c>
      <c r="B4" s="29" t="s">
        <v>28</v>
      </c>
      <c r="C4" s="2" t="s">
        <v>806</v>
      </c>
      <c r="D4" s="9"/>
      <c r="E4" s="3" t="s">
        <v>807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COUNTIFS(L8:L53,"=0",A8:A53,"P")+COUNTIFS(L8:L53,"",A8:A53,"P")+SUM(Q8:Q53)</f>
        <v>11</v>
      </c>
    </row>
    <row r="8" spans="1:20" x14ac:dyDescent="0.2">
      <c r="A8" t="s">
        <v>44</v>
      </c>
      <c r="C8" s="30" t="s">
        <v>841</v>
      </c>
      <c r="E8" s="32" t="s">
        <v>840</v>
      </c>
      <c r="J8" s="31">
        <f>0+J9+J18+J23+J48</f>
        <v>0</v>
      </c>
      <c r="K8" s="31">
        <f>0+K9+K18+K23+K48</f>
        <v>0</v>
      </c>
      <c r="L8" s="31">
        <f>0+L9+L18+L23+L48</f>
        <v>0</v>
      </c>
      <c r="M8" s="31">
        <f>0+M9+M18+M23+M48</f>
        <v>0</v>
      </c>
    </row>
    <row r="9" spans="1:20" x14ac:dyDescent="0.2">
      <c r="A9" t="s">
        <v>46</v>
      </c>
      <c r="C9" s="33" t="s">
        <v>258</v>
      </c>
      <c r="E9" s="35" t="s">
        <v>811</v>
      </c>
      <c r="J9" s="34">
        <f>0</f>
        <v>0</v>
      </c>
      <c r="K9" s="34">
        <f>0</f>
        <v>0</v>
      </c>
      <c r="L9" s="34">
        <f>0+L10+L14</f>
        <v>0</v>
      </c>
      <c r="M9" s="34">
        <f>0+M10+M14</f>
        <v>0</v>
      </c>
    </row>
    <row r="10" spans="1:20" x14ac:dyDescent="0.2">
      <c r="A10" t="s">
        <v>49</v>
      </c>
      <c r="B10" s="36" t="s">
        <v>27</v>
      </c>
      <c r="C10" s="36" t="s">
        <v>812</v>
      </c>
      <c r="D10" s="37" t="s">
        <v>51</v>
      </c>
      <c r="E10" s="13" t="s">
        <v>813</v>
      </c>
      <c r="F10" s="38" t="s">
        <v>53</v>
      </c>
      <c r="G10" s="39">
        <v>10</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814</v>
      </c>
    </row>
    <row r="13" spans="1:20" x14ac:dyDescent="0.2">
      <c r="A13" t="s">
        <v>58</v>
      </c>
      <c r="E13" s="41" t="s">
        <v>59</v>
      </c>
    </row>
    <row r="14" spans="1:20" ht="25.5" x14ac:dyDescent="0.2">
      <c r="A14" t="s">
        <v>49</v>
      </c>
      <c r="B14" s="36" t="s">
        <v>26</v>
      </c>
      <c r="C14" s="36" t="s">
        <v>815</v>
      </c>
      <c r="D14" s="37" t="s">
        <v>51</v>
      </c>
      <c r="E14" s="13" t="s">
        <v>816</v>
      </c>
      <c r="F14" s="38" t="s">
        <v>65</v>
      </c>
      <c r="G14" s="39">
        <v>53</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51</v>
      </c>
    </row>
    <row r="17" spans="1:16" x14ac:dyDescent="0.2">
      <c r="A17" t="s">
        <v>58</v>
      </c>
      <c r="E17" s="41" t="s">
        <v>59</v>
      </c>
    </row>
    <row r="18" spans="1:16" x14ac:dyDescent="0.2">
      <c r="A18" t="s">
        <v>46</v>
      </c>
      <c r="C18" s="33" t="s">
        <v>264</v>
      </c>
      <c r="E18" s="35" t="s">
        <v>817</v>
      </c>
      <c r="J18" s="34">
        <f>0</f>
        <v>0</v>
      </c>
      <c r="K18" s="34">
        <f>0</f>
        <v>0</v>
      </c>
      <c r="L18" s="34">
        <f>0+L19</f>
        <v>0</v>
      </c>
      <c r="M18" s="34">
        <f>0+M19</f>
        <v>0</v>
      </c>
    </row>
    <row r="19" spans="1:16" ht="25.5" x14ac:dyDescent="0.2">
      <c r="A19" t="s">
        <v>49</v>
      </c>
      <c r="B19" s="36" t="s">
        <v>62</v>
      </c>
      <c r="C19" s="36" t="s">
        <v>818</v>
      </c>
      <c r="D19" s="37" t="s">
        <v>51</v>
      </c>
      <c r="E19" s="13" t="s">
        <v>819</v>
      </c>
      <c r="F19" s="38" t="s">
        <v>65</v>
      </c>
      <c r="G19" s="39">
        <v>302</v>
      </c>
      <c r="H19" s="38">
        <v>0</v>
      </c>
      <c r="I19" s="38">
        <f>ROUND(G19*H19,6)</f>
        <v>0</v>
      </c>
      <c r="L19" s="40">
        <v>0</v>
      </c>
      <c r="M19" s="34">
        <f>ROUND(ROUND(L19,2)*ROUND(G19,3),2)</f>
        <v>0</v>
      </c>
      <c r="N19" s="38" t="s">
        <v>54</v>
      </c>
      <c r="O19">
        <f>(M19*21)/100</f>
        <v>0</v>
      </c>
      <c r="P19" t="s">
        <v>27</v>
      </c>
    </row>
    <row r="20" spans="1:16" x14ac:dyDescent="0.2">
      <c r="A20" s="37" t="s">
        <v>55</v>
      </c>
      <c r="E20" s="41" t="s">
        <v>51</v>
      </c>
    </row>
    <row r="21" spans="1:16" x14ac:dyDescent="0.2">
      <c r="A21" s="37" t="s">
        <v>56</v>
      </c>
      <c r="E21" s="42" t="s">
        <v>842</v>
      </c>
    </row>
    <row r="22" spans="1:16" x14ac:dyDescent="0.2">
      <c r="A22" t="s">
        <v>58</v>
      </c>
      <c r="E22" s="41" t="s">
        <v>59</v>
      </c>
    </row>
    <row r="23" spans="1:16" x14ac:dyDescent="0.2">
      <c r="A23" t="s">
        <v>46</v>
      </c>
      <c r="C23" s="33" t="s">
        <v>98</v>
      </c>
      <c r="E23" s="35" t="s">
        <v>821</v>
      </c>
      <c r="J23" s="34">
        <f>0</f>
        <v>0</v>
      </c>
      <c r="K23" s="34">
        <f>0</f>
        <v>0</v>
      </c>
      <c r="L23" s="34">
        <f>0+L24+L28+L32+L36+L40+L44</f>
        <v>0</v>
      </c>
      <c r="M23" s="34">
        <f>0+M24+M28+M32+M36+M40+M44</f>
        <v>0</v>
      </c>
    </row>
    <row r="24" spans="1:16" ht="25.5" x14ac:dyDescent="0.2">
      <c r="A24" t="s">
        <v>49</v>
      </c>
      <c r="B24" s="36" t="s">
        <v>47</v>
      </c>
      <c r="C24" s="36" t="s">
        <v>822</v>
      </c>
      <c r="D24" s="37" t="s">
        <v>51</v>
      </c>
      <c r="E24" s="13" t="s">
        <v>823</v>
      </c>
      <c r="F24" s="38" t="s">
        <v>53</v>
      </c>
      <c r="G24" s="39">
        <v>2.1</v>
      </c>
      <c r="H24" s="38">
        <v>0</v>
      </c>
      <c r="I24" s="38">
        <f>ROUND(G24*H24,6)</f>
        <v>0</v>
      </c>
      <c r="L24" s="40">
        <v>0</v>
      </c>
      <c r="M24" s="34">
        <f>ROUND(ROUND(L24,2)*ROUND(G24,3),2)</f>
        <v>0</v>
      </c>
      <c r="N24" s="38" t="s">
        <v>54</v>
      </c>
      <c r="O24">
        <f>(M24*21)/100</f>
        <v>0</v>
      </c>
      <c r="P24" t="s">
        <v>27</v>
      </c>
    </row>
    <row r="25" spans="1:16" x14ac:dyDescent="0.2">
      <c r="A25" s="37" t="s">
        <v>55</v>
      </c>
      <c r="E25" s="41" t="s">
        <v>51</v>
      </c>
    </row>
    <row r="26" spans="1:16" x14ac:dyDescent="0.2">
      <c r="A26" s="37" t="s">
        <v>56</v>
      </c>
      <c r="E26" s="42" t="s">
        <v>51</v>
      </c>
    </row>
    <row r="27" spans="1:16" x14ac:dyDescent="0.2">
      <c r="A27" t="s">
        <v>58</v>
      </c>
      <c r="E27" s="41" t="s">
        <v>59</v>
      </c>
    </row>
    <row r="28" spans="1:16" x14ac:dyDescent="0.2">
      <c r="A28" t="s">
        <v>49</v>
      </c>
      <c r="B28" s="36" t="s">
        <v>66</v>
      </c>
      <c r="C28" s="36" t="s">
        <v>843</v>
      </c>
      <c r="D28" s="37" t="s">
        <v>51</v>
      </c>
      <c r="E28" s="13" t="s">
        <v>844</v>
      </c>
      <c r="F28" s="38" t="s">
        <v>53</v>
      </c>
      <c r="G28" s="39">
        <v>0.15</v>
      </c>
      <c r="H28" s="38">
        <v>0</v>
      </c>
      <c r="I28" s="38">
        <f>ROUND(G28*H28,6)</f>
        <v>0</v>
      </c>
      <c r="L28" s="40">
        <v>0</v>
      </c>
      <c r="M28" s="34">
        <f>ROUND(ROUND(L28,2)*ROUND(G28,3),2)</f>
        <v>0</v>
      </c>
      <c r="N28" s="38" t="s">
        <v>54</v>
      </c>
      <c r="O28">
        <f>(M28*21)/100</f>
        <v>0</v>
      </c>
      <c r="P28" t="s">
        <v>27</v>
      </c>
    </row>
    <row r="29" spans="1:16" x14ac:dyDescent="0.2">
      <c r="A29" s="37" t="s">
        <v>55</v>
      </c>
      <c r="E29" s="41" t="s">
        <v>51</v>
      </c>
    </row>
    <row r="30" spans="1:16" x14ac:dyDescent="0.2">
      <c r="A30" s="37" t="s">
        <v>56</v>
      </c>
      <c r="E30" s="42" t="s">
        <v>845</v>
      </c>
    </row>
    <row r="31" spans="1:16" x14ac:dyDescent="0.2">
      <c r="A31" t="s">
        <v>58</v>
      </c>
      <c r="E31" s="41" t="s">
        <v>59</v>
      </c>
    </row>
    <row r="32" spans="1:16" ht="25.5" x14ac:dyDescent="0.2">
      <c r="A32" t="s">
        <v>49</v>
      </c>
      <c r="B32" s="36" t="s">
        <v>145</v>
      </c>
      <c r="C32" s="36" t="s">
        <v>824</v>
      </c>
      <c r="D32" s="37" t="s">
        <v>51</v>
      </c>
      <c r="E32" s="13" t="s">
        <v>825</v>
      </c>
      <c r="F32" s="38" t="s">
        <v>65</v>
      </c>
      <c r="G32" s="39">
        <v>53</v>
      </c>
      <c r="H32" s="38">
        <v>0</v>
      </c>
      <c r="I32" s="38">
        <f>ROUND(G32*H32,6)</f>
        <v>0</v>
      </c>
      <c r="L32" s="40">
        <v>0</v>
      </c>
      <c r="M32" s="34">
        <f>ROUND(ROUND(L32,2)*ROUND(G32,3),2)</f>
        <v>0</v>
      </c>
      <c r="N32" s="38" t="s">
        <v>54</v>
      </c>
      <c r="O32">
        <f>(M32*21)/100</f>
        <v>0</v>
      </c>
      <c r="P32" t="s">
        <v>27</v>
      </c>
    </row>
    <row r="33" spans="1:16" x14ac:dyDescent="0.2">
      <c r="A33" s="37" t="s">
        <v>55</v>
      </c>
      <c r="E33" s="41" t="s">
        <v>51</v>
      </c>
    </row>
    <row r="34" spans="1:16" x14ac:dyDescent="0.2">
      <c r="A34" s="37" t="s">
        <v>56</v>
      </c>
      <c r="E34" s="42" t="s">
        <v>51</v>
      </c>
    </row>
    <row r="35" spans="1:16" x14ac:dyDescent="0.2">
      <c r="A35" t="s">
        <v>58</v>
      </c>
      <c r="E35" s="41" t="s">
        <v>59</v>
      </c>
    </row>
    <row r="36" spans="1:16" x14ac:dyDescent="0.2">
      <c r="A36" t="s">
        <v>49</v>
      </c>
      <c r="B36" s="36" t="s">
        <v>148</v>
      </c>
      <c r="C36" s="36" t="s">
        <v>826</v>
      </c>
      <c r="D36" s="37" t="s">
        <v>51</v>
      </c>
      <c r="E36" s="13" t="s">
        <v>827</v>
      </c>
      <c r="F36" s="38" t="s">
        <v>144</v>
      </c>
      <c r="G36" s="39">
        <v>46.5</v>
      </c>
      <c r="H36" s="38">
        <v>0</v>
      </c>
      <c r="I36" s="38">
        <f>ROUND(G36*H36,6)</f>
        <v>0</v>
      </c>
      <c r="L36" s="40">
        <v>0</v>
      </c>
      <c r="M36" s="34">
        <f>ROUND(ROUND(L36,2)*ROUND(G36,3),2)</f>
        <v>0</v>
      </c>
      <c r="N36" s="38" t="s">
        <v>54</v>
      </c>
      <c r="O36">
        <f>(M36*21)/100</f>
        <v>0</v>
      </c>
      <c r="P36" t="s">
        <v>27</v>
      </c>
    </row>
    <row r="37" spans="1:16" x14ac:dyDescent="0.2">
      <c r="A37" s="37" t="s">
        <v>55</v>
      </c>
      <c r="E37" s="41" t="s">
        <v>51</v>
      </c>
    </row>
    <row r="38" spans="1:16" ht="25.5" x14ac:dyDescent="0.2">
      <c r="A38" s="37" t="s">
        <v>56</v>
      </c>
      <c r="E38" s="42" t="s">
        <v>828</v>
      </c>
    </row>
    <row r="39" spans="1:16" x14ac:dyDescent="0.2">
      <c r="A39" t="s">
        <v>58</v>
      </c>
      <c r="E39" s="41" t="s">
        <v>59</v>
      </c>
    </row>
    <row r="40" spans="1:16" ht="25.5" x14ac:dyDescent="0.2">
      <c r="A40" t="s">
        <v>49</v>
      </c>
      <c r="B40" s="36" t="s">
        <v>151</v>
      </c>
      <c r="C40" s="36" t="s">
        <v>829</v>
      </c>
      <c r="D40" s="37" t="s">
        <v>51</v>
      </c>
      <c r="E40" s="13" t="s">
        <v>830</v>
      </c>
      <c r="F40" s="38" t="s">
        <v>831</v>
      </c>
      <c r="G40" s="39">
        <v>62.45</v>
      </c>
      <c r="H40" s="38">
        <v>0</v>
      </c>
      <c r="I40" s="38">
        <f>ROUND(G40*H40,6)</f>
        <v>0</v>
      </c>
      <c r="L40" s="40">
        <v>0</v>
      </c>
      <c r="M40" s="34">
        <f>ROUND(ROUND(L40,2)*ROUND(G40,3),2)</f>
        <v>0</v>
      </c>
      <c r="N40" s="38" t="s">
        <v>54</v>
      </c>
      <c r="O40">
        <f>(M40*21)/100</f>
        <v>0</v>
      </c>
      <c r="P40" t="s">
        <v>27</v>
      </c>
    </row>
    <row r="41" spans="1:16" x14ac:dyDescent="0.2">
      <c r="A41" s="37" t="s">
        <v>55</v>
      </c>
      <c r="E41" s="41" t="s">
        <v>51</v>
      </c>
    </row>
    <row r="42" spans="1:16" x14ac:dyDescent="0.2">
      <c r="A42" s="37" t="s">
        <v>56</v>
      </c>
      <c r="E42" s="42" t="s">
        <v>832</v>
      </c>
    </row>
    <row r="43" spans="1:16" x14ac:dyDescent="0.2">
      <c r="A43" t="s">
        <v>58</v>
      </c>
      <c r="E43" s="41" t="s">
        <v>59</v>
      </c>
    </row>
    <row r="44" spans="1:16" x14ac:dyDescent="0.2">
      <c r="A44" t="s">
        <v>49</v>
      </c>
      <c r="B44" s="36" t="s">
        <v>154</v>
      </c>
      <c r="C44" s="36" t="s">
        <v>833</v>
      </c>
      <c r="D44" s="37" t="s">
        <v>51</v>
      </c>
      <c r="E44" s="13" t="s">
        <v>834</v>
      </c>
      <c r="F44" s="38" t="s">
        <v>53</v>
      </c>
      <c r="G44" s="39">
        <v>8.61</v>
      </c>
      <c r="H44" s="38">
        <v>0</v>
      </c>
      <c r="I44" s="38">
        <f>ROUND(G44*H44,6)</f>
        <v>0</v>
      </c>
      <c r="L44" s="40">
        <v>0</v>
      </c>
      <c r="M44" s="34">
        <f>ROUND(ROUND(L44,2)*ROUND(G44,3),2)</f>
        <v>0</v>
      </c>
      <c r="N44" s="38" t="s">
        <v>54</v>
      </c>
      <c r="O44">
        <f>(M44*21)/100</f>
        <v>0</v>
      </c>
      <c r="P44" t="s">
        <v>27</v>
      </c>
    </row>
    <row r="45" spans="1:16" x14ac:dyDescent="0.2">
      <c r="A45" s="37" t="s">
        <v>55</v>
      </c>
      <c r="E45" s="41" t="s">
        <v>51</v>
      </c>
    </row>
    <row r="46" spans="1:16" x14ac:dyDescent="0.2">
      <c r="A46" s="37" t="s">
        <v>56</v>
      </c>
      <c r="E46" s="42" t="s">
        <v>835</v>
      </c>
    </row>
    <row r="47" spans="1:16" x14ac:dyDescent="0.2">
      <c r="A47" t="s">
        <v>58</v>
      </c>
      <c r="E47" s="41" t="s">
        <v>59</v>
      </c>
    </row>
    <row r="48" spans="1:16" x14ac:dyDescent="0.2">
      <c r="A48" t="s">
        <v>46</v>
      </c>
      <c r="C48" s="33" t="s">
        <v>282</v>
      </c>
      <c r="E48" s="35" t="s">
        <v>283</v>
      </c>
      <c r="J48" s="34">
        <f>0</f>
        <v>0</v>
      </c>
      <c r="K48" s="34">
        <f>0</f>
        <v>0</v>
      </c>
      <c r="L48" s="34">
        <f>0+L49+L53</f>
        <v>0</v>
      </c>
      <c r="M48" s="34">
        <f>0+M49+M53</f>
        <v>0</v>
      </c>
    </row>
    <row r="49" spans="1:16" ht="25.5" x14ac:dyDescent="0.2">
      <c r="A49" t="s">
        <v>49</v>
      </c>
      <c r="B49" s="36" t="s">
        <v>157</v>
      </c>
      <c r="C49" s="36" t="s">
        <v>301</v>
      </c>
      <c r="D49" s="37" t="s">
        <v>302</v>
      </c>
      <c r="E49" s="13" t="s">
        <v>303</v>
      </c>
      <c r="F49" s="38" t="s">
        <v>288</v>
      </c>
      <c r="G49" s="39">
        <v>4.62</v>
      </c>
      <c r="H49" s="38">
        <v>0</v>
      </c>
      <c r="I49" s="38">
        <f>ROUND(G49*H49,6)</f>
        <v>0</v>
      </c>
      <c r="L49" s="40">
        <v>0</v>
      </c>
      <c r="M49" s="34">
        <f>ROUND(ROUND(L49,2)*ROUND(G49,3),2)</f>
        <v>0</v>
      </c>
      <c r="N49" s="38" t="s">
        <v>289</v>
      </c>
      <c r="O49">
        <f>(M49*21)/100</f>
        <v>0</v>
      </c>
      <c r="P49" t="s">
        <v>27</v>
      </c>
    </row>
    <row r="50" spans="1:16" ht="25.5" x14ac:dyDescent="0.2">
      <c r="A50" s="37" t="s">
        <v>55</v>
      </c>
      <c r="E50" s="41" t="s">
        <v>290</v>
      </c>
    </row>
    <row r="51" spans="1:16" x14ac:dyDescent="0.2">
      <c r="A51" s="37" t="s">
        <v>56</v>
      </c>
      <c r="E51" s="42" t="s">
        <v>836</v>
      </c>
    </row>
    <row r="52" spans="1:16" ht="102" x14ac:dyDescent="0.2">
      <c r="A52" t="s">
        <v>58</v>
      </c>
      <c r="E52" s="41" t="s">
        <v>291</v>
      </c>
    </row>
    <row r="53" spans="1:16" ht="25.5" x14ac:dyDescent="0.2">
      <c r="A53" t="s">
        <v>49</v>
      </c>
      <c r="B53" s="36" t="s">
        <v>69</v>
      </c>
      <c r="C53" s="36" t="s">
        <v>630</v>
      </c>
      <c r="D53" s="37" t="s">
        <v>631</v>
      </c>
      <c r="E53" s="13" t="s">
        <v>837</v>
      </c>
      <c r="F53" s="38" t="s">
        <v>288</v>
      </c>
      <c r="G53" s="39">
        <v>18.942</v>
      </c>
      <c r="H53" s="38">
        <v>0</v>
      </c>
      <c r="I53" s="38">
        <f>ROUND(G53*H53,6)</f>
        <v>0</v>
      </c>
      <c r="L53" s="40">
        <v>0</v>
      </c>
      <c r="M53" s="34">
        <f>ROUND(ROUND(L53,2)*ROUND(G53,3),2)</f>
        <v>0</v>
      </c>
      <c r="N53" s="38" t="s">
        <v>289</v>
      </c>
      <c r="O53">
        <f>(M53*21)/100</f>
        <v>0</v>
      </c>
      <c r="P53" t="s">
        <v>27</v>
      </c>
    </row>
    <row r="54" spans="1:16" ht="25.5" x14ac:dyDescent="0.2">
      <c r="A54" s="37" t="s">
        <v>55</v>
      </c>
      <c r="E54" s="41" t="s">
        <v>290</v>
      </c>
    </row>
    <row r="55" spans="1:16" x14ac:dyDescent="0.2">
      <c r="A55" s="37" t="s">
        <v>56</v>
      </c>
      <c r="E55" s="42" t="s">
        <v>838</v>
      </c>
    </row>
    <row r="56" spans="1:16" ht="102" x14ac:dyDescent="0.2">
      <c r="A56" t="s">
        <v>58</v>
      </c>
      <c r="E56"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806</v>
      </c>
      <c r="M3" s="43">
        <f>Rekapitulace!C19</f>
        <v>0</v>
      </c>
      <c r="N3" s="25" t="s">
        <v>0</v>
      </c>
      <c r="O3" t="s">
        <v>23</v>
      </c>
      <c r="P3" t="s">
        <v>27</v>
      </c>
    </row>
    <row r="4" spans="1:20" ht="32.1" customHeight="1" x14ac:dyDescent="0.2">
      <c r="A4" s="28" t="s">
        <v>20</v>
      </c>
      <c r="B4" s="29" t="s">
        <v>28</v>
      </c>
      <c r="C4" s="2" t="s">
        <v>806</v>
      </c>
      <c r="D4" s="9"/>
      <c r="E4" s="3" t="s">
        <v>807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COUNTIFS(L8:L81,"=0",A8:A81,"P")+COUNTIFS(L8:L81,"",A8:A81,"P")+SUM(Q8:Q81)</f>
        <v>18</v>
      </c>
    </row>
    <row r="8" spans="1:20" x14ac:dyDescent="0.2">
      <c r="A8" t="s">
        <v>44</v>
      </c>
      <c r="C8" s="30" t="s">
        <v>848</v>
      </c>
      <c r="E8" s="32" t="s">
        <v>847</v>
      </c>
      <c r="J8" s="31">
        <f>0+J9+J34+J47+J80</f>
        <v>0</v>
      </c>
      <c r="K8" s="31">
        <f>0+K9+K34+K47+K80</f>
        <v>0</v>
      </c>
      <c r="L8" s="31">
        <f>0+L9+L34+L47+L80</f>
        <v>0</v>
      </c>
      <c r="M8" s="31">
        <f>0+M9+M34+M47+M80</f>
        <v>0</v>
      </c>
    </row>
    <row r="9" spans="1:20" x14ac:dyDescent="0.2">
      <c r="A9" t="s">
        <v>46</v>
      </c>
      <c r="C9" s="33" t="s">
        <v>258</v>
      </c>
      <c r="E9" s="35" t="s">
        <v>811</v>
      </c>
      <c r="J9" s="34">
        <f>0</f>
        <v>0</v>
      </c>
      <c r="K9" s="34">
        <f>0</f>
        <v>0</v>
      </c>
      <c r="L9" s="34">
        <f>0+L10+L14+L18+L22+L26+L30</f>
        <v>0</v>
      </c>
      <c r="M9" s="34">
        <f>0+M10+M14+M18+M22+M26+M30</f>
        <v>0</v>
      </c>
    </row>
    <row r="10" spans="1:20" x14ac:dyDescent="0.2">
      <c r="A10" t="s">
        <v>49</v>
      </c>
      <c r="B10" s="36" t="s">
        <v>47</v>
      </c>
      <c r="C10" s="36" t="s">
        <v>849</v>
      </c>
      <c r="D10" s="37" t="s">
        <v>51</v>
      </c>
      <c r="E10" s="13" t="s">
        <v>850</v>
      </c>
      <c r="F10" s="38" t="s">
        <v>144</v>
      </c>
      <c r="G10" s="39">
        <v>1387.2</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851</v>
      </c>
    </row>
    <row r="13" spans="1:20" x14ac:dyDescent="0.2">
      <c r="A13" t="s">
        <v>58</v>
      </c>
      <c r="E13" s="41" t="s">
        <v>59</v>
      </c>
    </row>
    <row r="14" spans="1:20" x14ac:dyDescent="0.2">
      <c r="A14" t="s">
        <v>49</v>
      </c>
      <c r="B14" s="36" t="s">
        <v>27</v>
      </c>
      <c r="C14" s="36" t="s">
        <v>812</v>
      </c>
      <c r="D14" s="37" t="s">
        <v>51</v>
      </c>
      <c r="E14" s="13" t="s">
        <v>813</v>
      </c>
      <c r="F14" s="38" t="s">
        <v>53</v>
      </c>
      <c r="G14" s="39">
        <v>60</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852</v>
      </c>
    </row>
    <row r="17" spans="1:16" x14ac:dyDescent="0.2">
      <c r="A17" t="s">
        <v>58</v>
      </c>
      <c r="E17" s="41" t="s">
        <v>59</v>
      </c>
    </row>
    <row r="18" spans="1:16" x14ac:dyDescent="0.2">
      <c r="A18" t="s">
        <v>49</v>
      </c>
      <c r="B18" s="36" t="s">
        <v>26</v>
      </c>
      <c r="C18" s="36" t="s">
        <v>853</v>
      </c>
      <c r="D18" s="37" t="s">
        <v>51</v>
      </c>
      <c r="E18" s="13" t="s">
        <v>854</v>
      </c>
      <c r="F18" s="38" t="s">
        <v>53</v>
      </c>
      <c r="G18" s="39">
        <v>253.77600000000001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855</v>
      </c>
    </row>
    <row r="21" spans="1:16" x14ac:dyDescent="0.2">
      <c r="A21" t="s">
        <v>58</v>
      </c>
      <c r="E21" s="41" t="s">
        <v>59</v>
      </c>
    </row>
    <row r="22" spans="1:16" ht="25.5" x14ac:dyDescent="0.2">
      <c r="A22" t="s">
        <v>49</v>
      </c>
      <c r="B22" s="36" t="s">
        <v>62</v>
      </c>
      <c r="C22" s="36" t="s">
        <v>815</v>
      </c>
      <c r="D22" s="37" t="s">
        <v>51</v>
      </c>
      <c r="E22" s="13" t="s">
        <v>816</v>
      </c>
      <c r="F22" s="38" t="s">
        <v>65</v>
      </c>
      <c r="G22" s="39">
        <v>204</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51</v>
      </c>
    </row>
    <row r="25" spans="1:16" x14ac:dyDescent="0.2">
      <c r="A25" t="s">
        <v>58</v>
      </c>
      <c r="E25" s="41" t="s">
        <v>59</v>
      </c>
    </row>
    <row r="26" spans="1:16" x14ac:dyDescent="0.2">
      <c r="A26" t="s">
        <v>49</v>
      </c>
      <c r="B26" s="36" t="s">
        <v>66</v>
      </c>
      <c r="C26" s="36" t="s">
        <v>856</v>
      </c>
      <c r="D26" s="37" t="s">
        <v>51</v>
      </c>
      <c r="E26" s="13" t="s">
        <v>857</v>
      </c>
      <c r="F26" s="38" t="s">
        <v>94</v>
      </c>
      <c r="G26" s="39">
        <v>4</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51</v>
      </c>
    </row>
    <row r="29" spans="1:16" x14ac:dyDescent="0.2">
      <c r="A29" t="s">
        <v>58</v>
      </c>
      <c r="E29" s="41" t="s">
        <v>59</v>
      </c>
    </row>
    <row r="30" spans="1:16" x14ac:dyDescent="0.2">
      <c r="A30" t="s">
        <v>49</v>
      </c>
      <c r="B30" s="36" t="s">
        <v>85</v>
      </c>
      <c r="C30" s="36" t="s">
        <v>858</v>
      </c>
      <c r="D30" s="37" t="s">
        <v>51</v>
      </c>
      <c r="E30" s="13" t="s">
        <v>859</v>
      </c>
      <c r="F30" s="38" t="s">
        <v>65</v>
      </c>
      <c r="G30" s="39">
        <v>120</v>
      </c>
      <c r="H30" s="38">
        <v>0</v>
      </c>
      <c r="I30" s="38">
        <f>ROUND(G30*H30,6)</f>
        <v>0</v>
      </c>
      <c r="L30" s="40">
        <v>0</v>
      </c>
      <c r="M30" s="34">
        <f>ROUND(ROUND(L30,2)*ROUND(G30,3),2)</f>
        <v>0</v>
      </c>
      <c r="N30" s="38" t="s">
        <v>795</v>
      </c>
      <c r="O30">
        <f>(M30*21)/100</f>
        <v>0</v>
      </c>
      <c r="P30" t="s">
        <v>27</v>
      </c>
    </row>
    <row r="31" spans="1:16" x14ac:dyDescent="0.2">
      <c r="A31" s="37" t="s">
        <v>55</v>
      </c>
      <c r="E31" s="41" t="s">
        <v>51</v>
      </c>
    </row>
    <row r="32" spans="1:16" x14ac:dyDescent="0.2">
      <c r="A32" s="37" t="s">
        <v>56</v>
      </c>
      <c r="E32" s="42" t="s">
        <v>51</v>
      </c>
    </row>
    <row r="33" spans="1:16" ht="318.75" x14ac:dyDescent="0.2">
      <c r="A33" t="s">
        <v>58</v>
      </c>
      <c r="E33" s="41" t="s">
        <v>860</v>
      </c>
    </row>
    <row r="34" spans="1:16" x14ac:dyDescent="0.2">
      <c r="A34" t="s">
        <v>46</v>
      </c>
      <c r="C34" s="33" t="s">
        <v>264</v>
      </c>
      <c r="E34" s="35" t="s">
        <v>817</v>
      </c>
      <c r="J34" s="34">
        <f>0</f>
        <v>0</v>
      </c>
      <c r="K34" s="34">
        <f>0</f>
        <v>0</v>
      </c>
      <c r="L34" s="34">
        <f>0+L35+L39+L43</f>
        <v>0</v>
      </c>
      <c r="M34" s="34">
        <f>0+M35+M39+M43</f>
        <v>0</v>
      </c>
    </row>
    <row r="35" spans="1:16" ht="25.5" x14ac:dyDescent="0.2">
      <c r="A35" t="s">
        <v>49</v>
      </c>
      <c r="B35" s="36" t="s">
        <v>145</v>
      </c>
      <c r="C35" s="36" t="s">
        <v>861</v>
      </c>
      <c r="D35" s="37" t="s">
        <v>51</v>
      </c>
      <c r="E35" s="13" t="s">
        <v>862</v>
      </c>
      <c r="F35" s="38" t="s">
        <v>65</v>
      </c>
      <c r="G35" s="39">
        <v>287</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863</v>
      </c>
    </row>
    <row r="38" spans="1:16" x14ac:dyDescent="0.2">
      <c r="A38" t="s">
        <v>58</v>
      </c>
      <c r="E38" s="41" t="s">
        <v>59</v>
      </c>
    </row>
    <row r="39" spans="1:16" ht="25.5" x14ac:dyDescent="0.2">
      <c r="A39" t="s">
        <v>49</v>
      </c>
      <c r="B39" s="36" t="s">
        <v>148</v>
      </c>
      <c r="C39" s="36" t="s">
        <v>818</v>
      </c>
      <c r="D39" s="37" t="s">
        <v>51</v>
      </c>
      <c r="E39" s="13" t="s">
        <v>819</v>
      </c>
      <c r="F39" s="38" t="s">
        <v>65</v>
      </c>
      <c r="G39" s="39">
        <v>251</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864</v>
      </c>
    </row>
    <row r="42" spans="1:16" x14ac:dyDescent="0.2">
      <c r="A42" t="s">
        <v>58</v>
      </c>
      <c r="E42" s="41" t="s">
        <v>59</v>
      </c>
    </row>
    <row r="43" spans="1:16" x14ac:dyDescent="0.2">
      <c r="A43" t="s">
        <v>49</v>
      </c>
      <c r="B43" s="36" t="s">
        <v>151</v>
      </c>
      <c r="C43" s="36" t="s">
        <v>865</v>
      </c>
      <c r="D43" s="37" t="s">
        <v>51</v>
      </c>
      <c r="E43" s="13" t="s">
        <v>866</v>
      </c>
      <c r="F43" s="38" t="s">
        <v>94</v>
      </c>
      <c r="G43" s="39">
        <v>40</v>
      </c>
      <c r="H43" s="38">
        <v>0</v>
      </c>
      <c r="I43" s="38">
        <f>ROUND(G43*H43,6)</f>
        <v>0</v>
      </c>
      <c r="L43" s="40">
        <v>0</v>
      </c>
      <c r="M43" s="34">
        <f>ROUND(ROUND(L43,2)*ROUND(G43,3),2)</f>
        <v>0</v>
      </c>
      <c r="N43" s="38" t="s">
        <v>54</v>
      </c>
      <c r="O43">
        <f>(M43*21)/100</f>
        <v>0</v>
      </c>
      <c r="P43" t="s">
        <v>27</v>
      </c>
    </row>
    <row r="44" spans="1:16" x14ac:dyDescent="0.2">
      <c r="A44" s="37" t="s">
        <v>55</v>
      </c>
      <c r="E44" s="41" t="s">
        <v>51</v>
      </c>
    </row>
    <row r="45" spans="1:16" x14ac:dyDescent="0.2">
      <c r="A45" s="37" t="s">
        <v>56</v>
      </c>
      <c r="E45" s="42" t="s">
        <v>51</v>
      </c>
    </row>
    <row r="46" spans="1:16" x14ac:dyDescent="0.2">
      <c r="A46" t="s">
        <v>58</v>
      </c>
      <c r="E46" s="41" t="s">
        <v>59</v>
      </c>
    </row>
    <row r="47" spans="1:16" x14ac:dyDescent="0.2">
      <c r="A47" t="s">
        <v>46</v>
      </c>
      <c r="C47" s="33" t="s">
        <v>867</v>
      </c>
      <c r="E47" s="35" t="s">
        <v>821</v>
      </c>
      <c r="J47" s="34">
        <f>0</f>
        <v>0</v>
      </c>
      <c r="K47" s="34">
        <f>0</f>
        <v>0</v>
      </c>
      <c r="L47" s="34">
        <f>0+L48+L52+L56+L60+L64+L68+L72+L76</f>
        <v>0</v>
      </c>
      <c r="M47" s="34">
        <f>0+M48+M52+M56+M60+M64+M68+M72+M76</f>
        <v>0</v>
      </c>
    </row>
    <row r="48" spans="1:16" x14ac:dyDescent="0.2">
      <c r="A48" t="s">
        <v>49</v>
      </c>
      <c r="B48" s="36" t="s">
        <v>154</v>
      </c>
      <c r="C48" s="36" t="s">
        <v>868</v>
      </c>
      <c r="D48" s="37" t="s">
        <v>51</v>
      </c>
      <c r="E48" s="13" t="s">
        <v>869</v>
      </c>
      <c r="F48" s="38" t="s">
        <v>65</v>
      </c>
      <c r="G48" s="39">
        <v>15</v>
      </c>
      <c r="H48" s="38">
        <v>0</v>
      </c>
      <c r="I48" s="38">
        <f>ROUND(G48*H48,6)</f>
        <v>0</v>
      </c>
      <c r="L48" s="40">
        <v>0</v>
      </c>
      <c r="M48" s="34">
        <f>ROUND(ROUND(L48,2)*ROUND(G48,3),2)</f>
        <v>0</v>
      </c>
      <c r="N48" s="38" t="s">
        <v>54</v>
      </c>
      <c r="O48">
        <f>(M48*21)/100</f>
        <v>0</v>
      </c>
      <c r="P48" t="s">
        <v>27</v>
      </c>
    </row>
    <row r="49" spans="1:16" x14ac:dyDescent="0.2">
      <c r="A49" s="37" t="s">
        <v>55</v>
      </c>
      <c r="E49" s="41" t="s">
        <v>51</v>
      </c>
    </row>
    <row r="50" spans="1:16" x14ac:dyDescent="0.2">
      <c r="A50" s="37" t="s">
        <v>56</v>
      </c>
      <c r="E50" s="42" t="s">
        <v>870</v>
      </c>
    </row>
    <row r="51" spans="1:16" x14ac:dyDescent="0.2">
      <c r="A51" t="s">
        <v>58</v>
      </c>
      <c r="E51" s="41" t="s">
        <v>59</v>
      </c>
    </row>
    <row r="52" spans="1:16" x14ac:dyDescent="0.2">
      <c r="A52" t="s">
        <v>49</v>
      </c>
      <c r="B52" s="36" t="s">
        <v>157</v>
      </c>
      <c r="C52" s="36" t="s">
        <v>871</v>
      </c>
      <c r="D52" s="37" t="s">
        <v>51</v>
      </c>
      <c r="E52" s="13" t="s">
        <v>872</v>
      </c>
      <c r="F52" s="38" t="s">
        <v>53</v>
      </c>
      <c r="G52" s="39">
        <v>1</v>
      </c>
      <c r="H52" s="38">
        <v>0</v>
      </c>
      <c r="I52" s="38">
        <f>ROUND(G52*H52,6)</f>
        <v>0</v>
      </c>
      <c r="L52" s="40">
        <v>0</v>
      </c>
      <c r="M52" s="34">
        <f>ROUND(ROUND(L52,2)*ROUND(G52,3),2)</f>
        <v>0</v>
      </c>
      <c r="N52" s="38" t="s">
        <v>54</v>
      </c>
      <c r="O52">
        <f>(M52*21)/100</f>
        <v>0</v>
      </c>
      <c r="P52" t="s">
        <v>27</v>
      </c>
    </row>
    <row r="53" spans="1:16" x14ac:dyDescent="0.2">
      <c r="A53" s="37" t="s">
        <v>55</v>
      </c>
      <c r="E53" s="41" t="s">
        <v>51</v>
      </c>
    </row>
    <row r="54" spans="1:16" x14ac:dyDescent="0.2">
      <c r="A54" s="37" t="s">
        <v>56</v>
      </c>
      <c r="E54" s="42" t="s">
        <v>51</v>
      </c>
    </row>
    <row r="55" spans="1:16" x14ac:dyDescent="0.2">
      <c r="A55" t="s">
        <v>58</v>
      </c>
      <c r="E55" s="41" t="s">
        <v>59</v>
      </c>
    </row>
    <row r="56" spans="1:16" x14ac:dyDescent="0.2">
      <c r="A56" t="s">
        <v>49</v>
      </c>
      <c r="B56" s="36" t="s">
        <v>69</v>
      </c>
      <c r="C56" s="36" t="s">
        <v>873</v>
      </c>
      <c r="D56" s="37" t="s">
        <v>51</v>
      </c>
      <c r="E56" s="13" t="s">
        <v>874</v>
      </c>
      <c r="F56" s="38" t="s">
        <v>53</v>
      </c>
      <c r="G56" s="39">
        <v>253.77600000000001</v>
      </c>
      <c r="H56" s="38">
        <v>0</v>
      </c>
      <c r="I56" s="38">
        <f>ROUND(G56*H56,6)</f>
        <v>0</v>
      </c>
      <c r="L56" s="40">
        <v>0</v>
      </c>
      <c r="M56" s="34">
        <f>ROUND(ROUND(L56,2)*ROUND(G56,3),2)</f>
        <v>0</v>
      </c>
      <c r="N56" s="38" t="s">
        <v>54</v>
      </c>
      <c r="O56">
        <f>(M56*21)/100</f>
        <v>0</v>
      </c>
      <c r="P56" t="s">
        <v>27</v>
      </c>
    </row>
    <row r="57" spans="1:16" x14ac:dyDescent="0.2">
      <c r="A57" s="37" t="s">
        <v>55</v>
      </c>
      <c r="E57" s="41" t="s">
        <v>51</v>
      </c>
    </row>
    <row r="58" spans="1:16" x14ac:dyDescent="0.2">
      <c r="A58" s="37" t="s">
        <v>56</v>
      </c>
      <c r="E58" s="42" t="s">
        <v>855</v>
      </c>
    </row>
    <row r="59" spans="1:16" x14ac:dyDescent="0.2">
      <c r="A59" t="s">
        <v>58</v>
      </c>
      <c r="E59" s="41" t="s">
        <v>59</v>
      </c>
    </row>
    <row r="60" spans="1:16" ht="25.5" x14ac:dyDescent="0.2">
      <c r="A60" t="s">
        <v>49</v>
      </c>
      <c r="B60" s="36" t="s">
        <v>73</v>
      </c>
      <c r="C60" s="36" t="s">
        <v>875</v>
      </c>
      <c r="D60" s="37" t="s">
        <v>51</v>
      </c>
      <c r="E60" s="13" t="s">
        <v>876</v>
      </c>
      <c r="F60" s="38" t="s">
        <v>877</v>
      </c>
      <c r="G60" s="39">
        <v>1268.8800000000001</v>
      </c>
      <c r="H60" s="38">
        <v>0</v>
      </c>
      <c r="I60" s="38">
        <f>ROUND(G60*H60,6)</f>
        <v>0</v>
      </c>
      <c r="L60" s="40">
        <v>0</v>
      </c>
      <c r="M60" s="34">
        <f>ROUND(ROUND(L60,2)*ROUND(G60,3),2)</f>
        <v>0</v>
      </c>
      <c r="N60" s="38" t="s">
        <v>54</v>
      </c>
      <c r="O60">
        <f>(M60*21)/100</f>
        <v>0</v>
      </c>
      <c r="P60" t="s">
        <v>27</v>
      </c>
    </row>
    <row r="61" spans="1:16" x14ac:dyDescent="0.2">
      <c r="A61" s="37" t="s">
        <v>55</v>
      </c>
      <c r="E61" s="41" t="s">
        <v>51</v>
      </c>
    </row>
    <row r="62" spans="1:16" x14ac:dyDescent="0.2">
      <c r="A62" s="37" t="s">
        <v>56</v>
      </c>
      <c r="E62" s="42" t="s">
        <v>878</v>
      </c>
    </row>
    <row r="63" spans="1:16" x14ac:dyDescent="0.2">
      <c r="A63" t="s">
        <v>58</v>
      </c>
      <c r="E63" s="41" t="s">
        <v>59</v>
      </c>
    </row>
    <row r="64" spans="1:16" ht="25.5" x14ac:dyDescent="0.2">
      <c r="A64" t="s">
        <v>49</v>
      </c>
      <c r="B64" s="36" t="s">
        <v>76</v>
      </c>
      <c r="C64" s="36" t="s">
        <v>824</v>
      </c>
      <c r="D64" s="37" t="s">
        <v>51</v>
      </c>
      <c r="E64" s="13" t="s">
        <v>825</v>
      </c>
      <c r="F64" s="38" t="s">
        <v>65</v>
      </c>
      <c r="G64" s="39">
        <v>204</v>
      </c>
      <c r="H64" s="38">
        <v>0</v>
      </c>
      <c r="I64" s="38">
        <f>ROUND(G64*H64,6)</f>
        <v>0</v>
      </c>
      <c r="L64" s="40">
        <v>0</v>
      </c>
      <c r="M64" s="34">
        <f>ROUND(ROUND(L64,2)*ROUND(G64,3),2)</f>
        <v>0</v>
      </c>
      <c r="N64" s="38" t="s">
        <v>54</v>
      </c>
      <c r="O64">
        <f>(M64*21)/100</f>
        <v>0</v>
      </c>
      <c r="P64" t="s">
        <v>27</v>
      </c>
    </row>
    <row r="65" spans="1:16" x14ac:dyDescent="0.2">
      <c r="A65" s="37" t="s">
        <v>55</v>
      </c>
      <c r="E65" s="41" t="s">
        <v>51</v>
      </c>
    </row>
    <row r="66" spans="1:16" x14ac:dyDescent="0.2">
      <c r="A66" s="37" t="s">
        <v>56</v>
      </c>
      <c r="E66" s="42" t="s">
        <v>51</v>
      </c>
    </row>
    <row r="67" spans="1:16" x14ac:dyDescent="0.2">
      <c r="A67" t="s">
        <v>58</v>
      </c>
      <c r="E67" s="41" t="s">
        <v>59</v>
      </c>
    </row>
    <row r="68" spans="1:16" ht="25.5" x14ac:dyDescent="0.2">
      <c r="A68" t="s">
        <v>49</v>
      </c>
      <c r="B68" s="36" t="s">
        <v>79</v>
      </c>
      <c r="C68" s="36" t="s">
        <v>879</v>
      </c>
      <c r="D68" s="37" t="s">
        <v>51</v>
      </c>
      <c r="E68" s="13" t="s">
        <v>880</v>
      </c>
      <c r="F68" s="38" t="s">
        <v>65</v>
      </c>
      <c r="G68" s="39">
        <v>103</v>
      </c>
      <c r="H68" s="38">
        <v>0</v>
      </c>
      <c r="I68" s="38">
        <f>ROUND(G68*H68,6)</f>
        <v>0</v>
      </c>
      <c r="L68" s="40">
        <v>0</v>
      </c>
      <c r="M68" s="34">
        <f>ROUND(ROUND(L68,2)*ROUND(G68,3),2)</f>
        <v>0</v>
      </c>
      <c r="N68" s="38" t="s">
        <v>54</v>
      </c>
      <c r="O68">
        <f>(M68*21)/100</f>
        <v>0</v>
      </c>
      <c r="P68" t="s">
        <v>27</v>
      </c>
    </row>
    <row r="69" spans="1:16" x14ac:dyDescent="0.2">
      <c r="A69" s="37" t="s">
        <v>55</v>
      </c>
      <c r="E69" s="41" t="s">
        <v>51</v>
      </c>
    </row>
    <row r="70" spans="1:16" x14ac:dyDescent="0.2">
      <c r="A70" s="37" t="s">
        <v>56</v>
      </c>
      <c r="E70" s="42" t="s">
        <v>51</v>
      </c>
    </row>
    <row r="71" spans="1:16" x14ac:dyDescent="0.2">
      <c r="A71" t="s">
        <v>58</v>
      </c>
      <c r="E71" s="41" t="s">
        <v>59</v>
      </c>
    </row>
    <row r="72" spans="1:16" ht="38.25" x14ac:dyDescent="0.2">
      <c r="A72" t="s">
        <v>49</v>
      </c>
      <c r="B72" s="36" t="s">
        <v>160</v>
      </c>
      <c r="C72" s="36" t="s">
        <v>881</v>
      </c>
      <c r="D72" s="37" t="s">
        <v>51</v>
      </c>
      <c r="E72" s="13" t="s">
        <v>882</v>
      </c>
      <c r="F72" s="38" t="s">
        <v>65</v>
      </c>
      <c r="G72" s="39">
        <v>215</v>
      </c>
      <c r="H72" s="38">
        <v>0</v>
      </c>
      <c r="I72" s="38">
        <f>ROUND(G72*H72,6)</f>
        <v>0</v>
      </c>
      <c r="L72" s="40">
        <v>0</v>
      </c>
      <c r="M72" s="34">
        <f>ROUND(ROUND(L72,2)*ROUND(G72,3),2)</f>
        <v>0</v>
      </c>
      <c r="N72" s="38" t="s">
        <v>54</v>
      </c>
      <c r="O72">
        <f>(M72*21)/100</f>
        <v>0</v>
      </c>
      <c r="P72" t="s">
        <v>27</v>
      </c>
    </row>
    <row r="73" spans="1:16" x14ac:dyDescent="0.2">
      <c r="A73" s="37" t="s">
        <v>55</v>
      </c>
      <c r="E73" s="41" t="s">
        <v>51</v>
      </c>
    </row>
    <row r="74" spans="1:16" ht="25.5" x14ac:dyDescent="0.2">
      <c r="A74" s="37" t="s">
        <v>56</v>
      </c>
      <c r="E74" s="42" t="s">
        <v>883</v>
      </c>
    </row>
    <row r="75" spans="1:16" x14ac:dyDescent="0.2">
      <c r="A75" t="s">
        <v>58</v>
      </c>
      <c r="E75" s="41" t="s">
        <v>59</v>
      </c>
    </row>
    <row r="76" spans="1:16" x14ac:dyDescent="0.2">
      <c r="A76" t="s">
        <v>49</v>
      </c>
      <c r="B76" s="36" t="s">
        <v>82</v>
      </c>
      <c r="C76" s="36" t="s">
        <v>884</v>
      </c>
      <c r="D76" s="37" t="s">
        <v>51</v>
      </c>
      <c r="E76" s="13" t="s">
        <v>885</v>
      </c>
      <c r="F76" s="38" t="s">
        <v>53</v>
      </c>
      <c r="G76" s="39">
        <v>1</v>
      </c>
      <c r="H76" s="38">
        <v>0</v>
      </c>
      <c r="I76" s="38">
        <f>ROUND(G76*H76,6)</f>
        <v>0</v>
      </c>
      <c r="L76" s="40">
        <v>0</v>
      </c>
      <c r="M76" s="34">
        <f>ROUND(ROUND(L76,2)*ROUND(G76,3),2)</f>
        <v>0</v>
      </c>
      <c r="N76" s="38" t="s">
        <v>54</v>
      </c>
      <c r="O76">
        <f>(M76*21)/100</f>
        <v>0</v>
      </c>
      <c r="P76" t="s">
        <v>27</v>
      </c>
    </row>
    <row r="77" spans="1:16" x14ac:dyDescent="0.2">
      <c r="A77" s="37" t="s">
        <v>55</v>
      </c>
      <c r="E77" s="41" t="s">
        <v>51</v>
      </c>
    </row>
    <row r="78" spans="1:16" x14ac:dyDescent="0.2">
      <c r="A78" s="37" t="s">
        <v>56</v>
      </c>
      <c r="E78" s="42" t="s">
        <v>51</v>
      </c>
    </row>
    <row r="79" spans="1:16" x14ac:dyDescent="0.2">
      <c r="A79" t="s">
        <v>58</v>
      </c>
      <c r="E79" s="41" t="s">
        <v>59</v>
      </c>
    </row>
    <row r="80" spans="1:16" x14ac:dyDescent="0.2">
      <c r="A80" t="s">
        <v>46</v>
      </c>
      <c r="C80" s="33" t="s">
        <v>282</v>
      </c>
      <c r="E80" s="35" t="s">
        <v>283</v>
      </c>
      <c r="J80" s="34">
        <f>0</f>
        <v>0</v>
      </c>
      <c r="K80" s="34">
        <f>0</f>
        <v>0</v>
      </c>
      <c r="L80" s="34">
        <f>0+L81</f>
        <v>0</v>
      </c>
      <c r="M80" s="34">
        <f>0+M81</f>
        <v>0</v>
      </c>
    </row>
    <row r="81" spans="1:16" ht="25.5" x14ac:dyDescent="0.2">
      <c r="A81" t="s">
        <v>49</v>
      </c>
      <c r="B81" s="36" t="s">
        <v>163</v>
      </c>
      <c r="C81" s="36" t="s">
        <v>630</v>
      </c>
      <c r="D81" s="37" t="s">
        <v>631</v>
      </c>
      <c r="E81" s="13" t="s">
        <v>632</v>
      </c>
      <c r="F81" s="38" t="s">
        <v>288</v>
      </c>
      <c r="G81" s="39">
        <v>2.2000000000000002</v>
      </c>
      <c r="H81" s="38">
        <v>0</v>
      </c>
      <c r="I81" s="38">
        <f>ROUND(G81*H81,6)</f>
        <v>0</v>
      </c>
      <c r="L81" s="40">
        <v>0</v>
      </c>
      <c r="M81" s="34">
        <f>ROUND(ROUND(L81,2)*ROUND(G81,3),2)</f>
        <v>0</v>
      </c>
      <c r="N81" s="38" t="s">
        <v>289</v>
      </c>
      <c r="O81">
        <f>(M81*21)/100</f>
        <v>0</v>
      </c>
      <c r="P81" t="s">
        <v>27</v>
      </c>
    </row>
    <row r="82" spans="1:16" ht="25.5" x14ac:dyDescent="0.2">
      <c r="A82" s="37" t="s">
        <v>55</v>
      </c>
      <c r="E82" s="41" t="s">
        <v>290</v>
      </c>
    </row>
    <row r="83" spans="1:16" x14ac:dyDescent="0.2">
      <c r="A83" s="37" t="s">
        <v>56</v>
      </c>
      <c r="E83" s="42" t="s">
        <v>51</v>
      </c>
    </row>
    <row r="84" spans="1:16" ht="102" x14ac:dyDescent="0.2">
      <c r="A84" t="s">
        <v>58</v>
      </c>
      <c r="E84"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886</v>
      </c>
      <c r="M3" s="43">
        <f>Rekapitulace!C23</f>
        <v>0</v>
      </c>
      <c r="N3" s="25" t="s">
        <v>0</v>
      </c>
      <c r="O3" t="s">
        <v>23</v>
      </c>
      <c r="P3" t="s">
        <v>27</v>
      </c>
    </row>
    <row r="4" spans="1:20" ht="32.1" customHeight="1" x14ac:dyDescent="0.2">
      <c r="A4" s="28" t="s">
        <v>20</v>
      </c>
      <c r="B4" s="29" t="s">
        <v>28</v>
      </c>
      <c r="C4" s="2" t="s">
        <v>886</v>
      </c>
      <c r="D4" s="9"/>
      <c r="E4" s="3" t="s">
        <v>887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COUNTIFS(L8:L57,"=0",A8:A57,"P")+COUNTIFS(L8:L57,"",A8:A57,"P")+SUM(Q8:Q57)</f>
        <v>12</v>
      </c>
    </row>
    <row r="8" spans="1:20" x14ac:dyDescent="0.2">
      <c r="A8" t="s">
        <v>44</v>
      </c>
      <c r="C8" s="30" t="s">
        <v>890</v>
      </c>
      <c r="E8" s="32" t="s">
        <v>889</v>
      </c>
      <c r="J8" s="31">
        <f>0+J9+J22+J35+J56</f>
        <v>0</v>
      </c>
      <c r="K8" s="31">
        <f>0+K9+K22+K35+K56</f>
        <v>0</v>
      </c>
      <c r="L8" s="31">
        <f>0+L9+L22+L35+L56</f>
        <v>0</v>
      </c>
      <c r="M8" s="31">
        <f>0+M9+M22+M35+M56</f>
        <v>0</v>
      </c>
    </row>
    <row r="9" spans="1:20" x14ac:dyDescent="0.2">
      <c r="A9" t="s">
        <v>46</v>
      </c>
      <c r="C9" s="33" t="s">
        <v>157</v>
      </c>
      <c r="E9" s="35" t="s">
        <v>325</v>
      </c>
      <c r="J9" s="34">
        <f>0</f>
        <v>0</v>
      </c>
      <c r="K9" s="34">
        <f>0</f>
        <v>0</v>
      </c>
      <c r="L9" s="34">
        <f>0+L10+L14+L18</f>
        <v>0</v>
      </c>
      <c r="M9" s="34">
        <f>0+M10+M14+M18</f>
        <v>0</v>
      </c>
    </row>
    <row r="10" spans="1:20" x14ac:dyDescent="0.2">
      <c r="A10" t="s">
        <v>49</v>
      </c>
      <c r="B10" s="36" t="s">
        <v>27</v>
      </c>
      <c r="C10" s="36" t="s">
        <v>891</v>
      </c>
      <c r="D10" s="37" t="s">
        <v>51</v>
      </c>
      <c r="E10" s="13" t="s">
        <v>892</v>
      </c>
      <c r="F10" s="38" t="s">
        <v>53</v>
      </c>
      <c r="G10" s="39">
        <v>96</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x14ac:dyDescent="0.2">
      <c r="A14" t="s">
        <v>49</v>
      </c>
      <c r="B14" s="36" t="s">
        <v>26</v>
      </c>
      <c r="C14" s="36" t="s">
        <v>893</v>
      </c>
      <c r="D14" s="37" t="s">
        <v>51</v>
      </c>
      <c r="E14" s="13" t="s">
        <v>894</v>
      </c>
      <c r="F14" s="38" t="s">
        <v>53</v>
      </c>
      <c r="G14" s="39">
        <v>96</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895</v>
      </c>
    </row>
    <row r="17" spans="1:16" x14ac:dyDescent="0.2">
      <c r="A17" t="s">
        <v>58</v>
      </c>
      <c r="E17" s="41" t="s">
        <v>59</v>
      </c>
    </row>
    <row r="18" spans="1:16" x14ac:dyDescent="0.2">
      <c r="A18" t="s">
        <v>49</v>
      </c>
      <c r="B18" s="36" t="s">
        <v>62</v>
      </c>
      <c r="C18" s="36" t="s">
        <v>896</v>
      </c>
      <c r="D18" s="37" t="s">
        <v>51</v>
      </c>
      <c r="E18" s="13" t="s">
        <v>897</v>
      </c>
      <c r="F18" s="38" t="s">
        <v>53</v>
      </c>
      <c r="G18" s="39">
        <v>96</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51</v>
      </c>
    </row>
    <row r="21" spans="1:16" x14ac:dyDescent="0.2">
      <c r="A21" t="s">
        <v>58</v>
      </c>
      <c r="E21" s="41" t="s">
        <v>59</v>
      </c>
    </row>
    <row r="22" spans="1:16" x14ac:dyDescent="0.2">
      <c r="A22" t="s">
        <v>46</v>
      </c>
      <c r="C22" s="33" t="s">
        <v>252</v>
      </c>
      <c r="E22" s="35" t="s">
        <v>898</v>
      </c>
      <c r="J22" s="34">
        <f>0</f>
        <v>0</v>
      </c>
      <c r="K22" s="34">
        <f>0</f>
        <v>0</v>
      </c>
      <c r="L22" s="34">
        <f>0+L23+L27+L31</f>
        <v>0</v>
      </c>
      <c r="M22" s="34">
        <f>0+M23+M27+M31</f>
        <v>0</v>
      </c>
    </row>
    <row r="23" spans="1:16" ht="25.5" x14ac:dyDescent="0.2">
      <c r="A23" t="s">
        <v>49</v>
      </c>
      <c r="B23" s="36" t="s">
        <v>66</v>
      </c>
      <c r="C23" s="36" t="s">
        <v>899</v>
      </c>
      <c r="D23" s="37" t="s">
        <v>51</v>
      </c>
      <c r="E23" s="13" t="s">
        <v>900</v>
      </c>
      <c r="F23" s="38" t="s">
        <v>53</v>
      </c>
      <c r="G23" s="39">
        <v>29.7</v>
      </c>
      <c r="H23" s="38">
        <v>0</v>
      </c>
      <c r="I23" s="38">
        <f>ROUND(G23*H23,6)</f>
        <v>0</v>
      </c>
      <c r="L23" s="40">
        <v>0</v>
      </c>
      <c r="M23" s="34">
        <f>ROUND(ROUND(L23,2)*ROUND(G23,3),2)</f>
        <v>0</v>
      </c>
      <c r="N23" s="38" t="s">
        <v>54</v>
      </c>
      <c r="O23">
        <f>(M23*21)/100</f>
        <v>0</v>
      </c>
      <c r="P23" t="s">
        <v>27</v>
      </c>
    </row>
    <row r="24" spans="1:16" x14ac:dyDescent="0.2">
      <c r="A24" s="37" t="s">
        <v>55</v>
      </c>
      <c r="E24" s="41" t="s">
        <v>51</v>
      </c>
    </row>
    <row r="25" spans="1:16" x14ac:dyDescent="0.2">
      <c r="A25" s="37" t="s">
        <v>56</v>
      </c>
      <c r="E25" s="42" t="s">
        <v>901</v>
      </c>
    </row>
    <row r="26" spans="1:16" x14ac:dyDescent="0.2">
      <c r="A26" t="s">
        <v>58</v>
      </c>
      <c r="E26" s="41" t="s">
        <v>59</v>
      </c>
    </row>
    <row r="27" spans="1:16" ht="25.5" x14ac:dyDescent="0.2">
      <c r="A27" t="s">
        <v>49</v>
      </c>
      <c r="B27" s="36" t="s">
        <v>145</v>
      </c>
      <c r="C27" s="36" t="s">
        <v>902</v>
      </c>
      <c r="D27" s="37" t="s">
        <v>51</v>
      </c>
      <c r="E27" s="13" t="s">
        <v>903</v>
      </c>
      <c r="F27" s="38" t="s">
        <v>53</v>
      </c>
      <c r="G27" s="39">
        <v>49.5</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904</v>
      </c>
    </row>
    <row r="30" spans="1:16" x14ac:dyDescent="0.2">
      <c r="A30" t="s">
        <v>58</v>
      </c>
      <c r="E30" s="41" t="s">
        <v>59</v>
      </c>
    </row>
    <row r="31" spans="1:16" ht="25.5" x14ac:dyDescent="0.2">
      <c r="A31" t="s">
        <v>49</v>
      </c>
      <c r="B31" s="36" t="s">
        <v>148</v>
      </c>
      <c r="C31" s="36" t="s">
        <v>905</v>
      </c>
      <c r="D31" s="37" t="s">
        <v>51</v>
      </c>
      <c r="E31" s="13" t="s">
        <v>906</v>
      </c>
      <c r="F31" s="38" t="s">
        <v>144</v>
      </c>
      <c r="G31" s="39">
        <v>384</v>
      </c>
      <c r="H31" s="38">
        <v>0</v>
      </c>
      <c r="I31" s="38">
        <f>ROUND(G31*H31,6)</f>
        <v>0</v>
      </c>
      <c r="L31" s="40">
        <v>0</v>
      </c>
      <c r="M31" s="34">
        <f>ROUND(ROUND(L31,2)*ROUND(G31,3),2)</f>
        <v>0</v>
      </c>
      <c r="N31" s="38" t="s">
        <v>54</v>
      </c>
      <c r="O31">
        <f>(M31*21)/100</f>
        <v>0</v>
      </c>
      <c r="P31" t="s">
        <v>27</v>
      </c>
    </row>
    <row r="32" spans="1:16" x14ac:dyDescent="0.2">
      <c r="A32" s="37" t="s">
        <v>55</v>
      </c>
      <c r="E32" s="41" t="s">
        <v>51</v>
      </c>
    </row>
    <row r="33" spans="1:16" x14ac:dyDescent="0.2">
      <c r="A33" s="37" t="s">
        <v>56</v>
      </c>
      <c r="E33" s="42" t="s">
        <v>907</v>
      </c>
    </row>
    <row r="34" spans="1:16" x14ac:dyDescent="0.2">
      <c r="A34" t="s">
        <v>58</v>
      </c>
      <c r="E34" s="41" t="s">
        <v>59</v>
      </c>
    </row>
    <row r="35" spans="1:16" x14ac:dyDescent="0.2">
      <c r="A35" t="s">
        <v>46</v>
      </c>
      <c r="C35" s="33" t="s">
        <v>908</v>
      </c>
      <c r="E35" s="35" t="s">
        <v>909</v>
      </c>
      <c r="J35" s="34">
        <f>0</f>
        <v>0</v>
      </c>
      <c r="K35" s="34">
        <f>0</f>
        <v>0</v>
      </c>
      <c r="L35" s="34">
        <f>0+L36+L40+L44+L48+L52</f>
        <v>0</v>
      </c>
      <c r="M35" s="34">
        <f>0+M36+M40+M44+M48+M52</f>
        <v>0</v>
      </c>
    </row>
    <row r="36" spans="1:16" x14ac:dyDescent="0.2">
      <c r="A36" t="s">
        <v>49</v>
      </c>
      <c r="B36" s="36" t="s">
        <v>47</v>
      </c>
      <c r="C36" s="36" t="s">
        <v>910</v>
      </c>
      <c r="D36" s="37" t="s">
        <v>51</v>
      </c>
      <c r="E36" s="13" t="s">
        <v>911</v>
      </c>
      <c r="F36" s="38" t="s">
        <v>144</v>
      </c>
      <c r="G36" s="39">
        <v>12.25</v>
      </c>
      <c r="H36" s="38">
        <v>0</v>
      </c>
      <c r="I36" s="38">
        <f>ROUND(G36*H36,6)</f>
        <v>0</v>
      </c>
      <c r="L36" s="40">
        <v>0</v>
      </c>
      <c r="M36" s="34">
        <f>ROUND(ROUND(L36,2)*ROUND(G36,3),2)</f>
        <v>0</v>
      </c>
      <c r="N36" s="38" t="s">
        <v>54</v>
      </c>
      <c r="O36">
        <f>(M36*21)/100</f>
        <v>0</v>
      </c>
      <c r="P36" t="s">
        <v>27</v>
      </c>
    </row>
    <row r="37" spans="1:16" ht="25.5" x14ac:dyDescent="0.2">
      <c r="A37" s="37" t="s">
        <v>55</v>
      </c>
      <c r="E37" s="41" t="s">
        <v>912</v>
      </c>
    </row>
    <row r="38" spans="1:16" x14ac:dyDescent="0.2">
      <c r="A38" s="37" t="s">
        <v>56</v>
      </c>
      <c r="E38" s="42" t="s">
        <v>913</v>
      </c>
    </row>
    <row r="39" spans="1:16" x14ac:dyDescent="0.2">
      <c r="A39" t="s">
        <v>58</v>
      </c>
      <c r="E39" s="41" t="s">
        <v>59</v>
      </c>
    </row>
    <row r="40" spans="1:16" ht="25.5" x14ac:dyDescent="0.2">
      <c r="A40" t="s">
        <v>49</v>
      </c>
      <c r="B40" s="36" t="s">
        <v>151</v>
      </c>
      <c r="C40" s="36" t="s">
        <v>914</v>
      </c>
      <c r="D40" s="37" t="s">
        <v>51</v>
      </c>
      <c r="E40" s="13" t="s">
        <v>915</v>
      </c>
      <c r="F40" s="38" t="s">
        <v>65</v>
      </c>
      <c r="G40" s="39">
        <v>160</v>
      </c>
      <c r="H40" s="38">
        <v>0</v>
      </c>
      <c r="I40" s="38">
        <f>ROUND(G40*H40,6)</f>
        <v>0</v>
      </c>
      <c r="L40" s="40">
        <v>0</v>
      </c>
      <c r="M40" s="34">
        <f>ROUND(ROUND(L40,2)*ROUND(G40,3),2)</f>
        <v>0</v>
      </c>
      <c r="N40" s="38" t="s">
        <v>54</v>
      </c>
      <c r="O40">
        <f>(M40*21)/100</f>
        <v>0</v>
      </c>
      <c r="P40" t="s">
        <v>27</v>
      </c>
    </row>
    <row r="41" spans="1:16" x14ac:dyDescent="0.2">
      <c r="A41" s="37" t="s">
        <v>55</v>
      </c>
      <c r="E41" s="41" t="s">
        <v>51</v>
      </c>
    </row>
    <row r="42" spans="1:16" x14ac:dyDescent="0.2">
      <c r="A42" s="37" t="s">
        <v>56</v>
      </c>
      <c r="E42" s="42" t="s">
        <v>51</v>
      </c>
    </row>
    <row r="43" spans="1:16" x14ac:dyDescent="0.2">
      <c r="A43" t="s">
        <v>58</v>
      </c>
      <c r="E43" s="41" t="s">
        <v>59</v>
      </c>
    </row>
    <row r="44" spans="1:16" x14ac:dyDescent="0.2">
      <c r="A44" t="s">
        <v>49</v>
      </c>
      <c r="B44" s="36" t="s">
        <v>154</v>
      </c>
      <c r="C44" s="36" t="s">
        <v>843</v>
      </c>
      <c r="D44" s="37" t="s">
        <v>51</v>
      </c>
      <c r="E44" s="13" t="s">
        <v>844</v>
      </c>
      <c r="F44" s="38" t="s">
        <v>53</v>
      </c>
      <c r="G44" s="39">
        <v>0.15</v>
      </c>
      <c r="H44" s="38">
        <v>0</v>
      </c>
      <c r="I44" s="38">
        <f>ROUND(G44*H44,6)</f>
        <v>0</v>
      </c>
      <c r="L44" s="40">
        <v>0</v>
      </c>
      <c r="M44" s="34">
        <f>ROUND(ROUND(L44,2)*ROUND(G44,3),2)</f>
        <v>0</v>
      </c>
      <c r="N44" s="38" t="s">
        <v>54</v>
      </c>
      <c r="O44">
        <f>(M44*21)/100</f>
        <v>0</v>
      </c>
      <c r="P44" t="s">
        <v>27</v>
      </c>
    </row>
    <row r="45" spans="1:16" x14ac:dyDescent="0.2">
      <c r="A45" s="37" t="s">
        <v>55</v>
      </c>
      <c r="E45" s="41" t="s">
        <v>51</v>
      </c>
    </row>
    <row r="46" spans="1:16" x14ac:dyDescent="0.2">
      <c r="A46" s="37" t="s">
        <v>56</v>
      </c>
      <c r="E46" s="42" t="s">
        <v>845</v>
      </c>
    </row>
    <row r="47" spans="1:16" x14ac:dyDescent="0.2">
      <c r="A47" t="s">
        <v>58</v>
      </c>
      <c r="E47" s="41" t="s">
        <v>59</v>
      </c>
    </row>
    <row r="48" spans="1:16" x14ac:dyDescent="0.2">
      <c r="A48" t="s">
        <v>49</v>
      </c>
      <c r="B48" s="36" t="s">
        <v>157</v>
      </c>
      <c r="C48" s="36" t="s">
        <v>916</v>
      </c>
      <c r="D48" s="37" t="s">
        <v>51</v>
      </c>
      <c r="E48" s="13" t="s">
        <v>917</v>
      </c>
      <c r="F48" s="38" t="s">
        <v>65</v>
      </c>
      <c r="G48" s="39">
        <v>160</v>
      </c>
      <c r="H48" s="38">
        <v>0</v>
      </c>
      <c r="I48" s="38">
        <f>ROUND(G48*H48,6)</f>
        <v>0</v>
      </c>
      <c r="L48" s="40">
        <v>0</v>
      </c>
      <c r="M48" s="34">
        <f>ROUND(ROUND(L48,2)*ROUND(G48,3),2)</f>
        <v>0</v>
      </c>
      <c r="N48" s="38" t="s">
        <v>54</v>
      </c>
      <c r="O48">
        <f>(M48*21)/100</f>
        <v>0</v>
      </c>
      <c r="P48" t="s">
        <v>27</v>
      </c>
    </row>
    <row r="49" spans="1:16" x14ac:dyDescent="0.2">
      <c r="A49" s="37" t="s">
        <v>55</v>
      </c>
      <c r="E49" s="41" t="s">
        <v>918</v>
      </c>
    </row>
    <row r="50" spans="1:16" x14ac:dyDescent="0.2">
      <c r="A50" s="37" t="s">
        <v>56</v>
      </c>
      <c r="E50" s="42" t="s">
        <v>51</v>
      </c>
    </row>
    <row r="51" spans="1:16" x14ac:dyDescent="0.2">
      <c r="A51" t="s">
        <v>58</v>
      </c>
      <c r="E51" s="41" t="s">
        <v>59</v>
      </c>
    </row>
    <row r="52" spans="1:16" ht="25.5" x14ac:dyDescent="0.2">
      <c r="A52" t="s">
        <v>49</v>
      </c>
      <c r="B52" s="36" t="s">
        <v>69</v>
      </c>
      <c r="C52" s="36" t="s">
        <v>919</v>
      </c>
      <c r="D52" s="37" t="s">
        <v>51</v>
      </c>
      <c r="E52" s="13" t="s">
        <v>920</v>
      </c>
      <c r="F52" s="38" t="s">
        <v>831</v>
      </c>
      <c r="G52" s="39">
        <v>400</v>
      </c>
      <c r="H52" s="38">
        <v>0</v>
      </c>
      <c r="I52" s="38">
        <f>ROUND(G52*H52,6)</f>
        <v>0</v>
      </c>
      <c r="L52" s="40">
        <v>0</v>
      </c>
      <c r="M52" s="34">
        <f>ROUND(ROUND(L52,2)*ROUND(G52,3),2)</f>
        <v>0</v>
      </c>
      <c r="N52" s="38" t="s">
        <v>54</v>
      </c>
      <c r="O52">
        <f>(M52*21)/100</f>
        <v>0</v>
      </c>
      <c r="P52" t="s">
        <v>27</v>
      </c>
    </row>
    <row r="53" spans="1:16" x14ac:dyDescent="0.2">
      <c r="A53" s="37" t="s">
        <v>55</v>
      </c>
      <c r="E53" s="41" t="s">
        <v>921</v>
      </c>
    </row>
    <row r="54" spans="1:16" x14ac:dyDescent="0.2">
      <c r="A54" s="37" t="s">
        <v>56</v>
      </c>
      <c r="E54" s="42" t="s">
        <v>922</v>
      </c>
    </row>
    <row r="55" spans="1:16" x14ac:dyDescent="0.2">
      <c r="A55" t="s">
        <v>58</v>
      </c>
      <c r="E55" s="41" t="s">
        <v>59</v>
      </c>
    </row>
    <row r="56" spans="1:16" x14ac:dyDescent="0.2">
      <c r="A56" t="s">
        <v>46</v>
      </c>
      <c r="C56" s="33" t="s">
        <v>282</v>
      </c>
      <c r="E56" s="35" t="s">
        <v>283</v>
      </c>
      <c r="J56" s="34">
        <f>0</f>
        <v>0</v>
      </c>
      <c r="K56" s="34">
        <f>0</f>
        <v>0</v>
      </c>
      <c r="L56" s="34">
        <f>0+L57</f>
        <v>0</v>
      </c>
      <c r="M56" s="34">
        <f>0+M57</f>
        <v>0</v>
      </c>
    </row>
    <row r="57" spans="1:16" ht="25.5" x14ac:dyDescent="0.2">
      <c r="A57" t="s">
        <v>49</v>
      </c>
      <c r="B57" s="36" t="s">
        <v>73</v>
      </c>
      <c r="C57" s="36" t="s">
        <v>630</v>
      </c>
      <c r="D57" s="37" t="s">
        <v>631</v>
      </c>
      <c r="E57" s="13" t="s">
        <v>632</v>
      </c>
      <c r="F57" s="38" t="s">
        <v>288</v>
      </c>
      <c r="G57" s="39">
        <v>2.2000000000000002</v>
      </c>
      <c r="H57" s="38">
        <v>0</v>
      </c>
      <c r="I57" s="38">
        <f>ROUND(G57*H57,6)</f>
        <v>0</v>
      </c>
      <c r="L57" s="40">
        <v>0</v>
      </c>
      <c r="M57" s="34">
        <f>ROUND(ROUND(L57,2)*ROUND(G57,3),2)</f>
        <v>0</v>
      </c>
      <c r="N57" s="38" t="s">
        <v>289</v>
      </c>
      <c r="O57">
        <f>(M57*21)/100</f>
        <v>0</v>
      </c>
      <c r="P57" t="s">
        <v>27</v>
      </c>
    </row>
    <row r="58" spans="1:16" ht="25.5" x14ac:dyDescent="0.2">
      <c r="A58" s="37" t="s">
        <v>55</v>
      </c>
      <c r="E58" s="41" t="s">
        <v>290</v>
      </c>
    </row>
    <row r="59" spans="1:16" x14ac:dyDescent="0.2">
      <c r="A59" s="37" t="s">
        <v>56</v>
      </c>
      <c r="E59" s="42" t="s">
        <v>923</v>
      </c>
    </row>
    <row r="60" spans="1:16" ht="102" x14ac:dyDescent="0.2">
      <c r="A60" t="s">
        <v>58</v>
      </c>
      <c r="E60"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886</v>
      </c>
      <c r="M3" s="43">
        <f>Rekapitulace!C23</f>
        <v>0</v>
      </c>
      <c r="N3" s="25" t="s">
        <v>0</v>
      </c>
      <c r="O3" t="s">
        <v>23</v>
      </c>
      <c r="P3" t="s">
        <v>27</v>
      </c>
    </row>
    <row r="4" spans="1:20" ht="32.1" customHeight="1" x14ac:dyDescent="0.2">
      <c r="A4" s="28" t="s">
        <v>20</v>
      </c>
      <c r="B4" s="29" t="s">
        <v>28</v>
      </c>
      <c r="C4" s="2" t="s">
        <v>886</v>
      </c>
      <c r="D4" s="9"/>
      <c r="E4" s="3" t="s">
        <v>887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COUNTIFS(L8:L52,"=0",A8:A52,"P")+COUNTIFS(L8:L52,"",A8:A52,"P")+SUM(Q8:Q52)</f>
        <v>11</v>
      </c>
    </row>
    <row r="8" spans="1:20" x14ac:dyDescent="0.2">
      <c r="A8" t="s">
        <v>44</v>
      </c>
      <c r="C8" s="30" t="s">
        <v>926</v>
      </c>
      <c r="E8" s="32" t="s">
        <v>925</v>
      </c>
      <c r="J8" s="31">
        <f>0+J9+J18+J31</f>
        <v>0</v>
      </c>
      <c r="K8" s="31">
        <f>0+K9+K18+K31</f>
        <v>0</v>
      </c>
      <c r="L8" s="31">
        <f>0+L9+L18+L31</f>
        <v>0</v>
      </c>
      <c r="M8" s="31">
        <f>0+M9+M18+M31</f>
        <v>0</v>
      </c>
    </row>
    <row r="9" spans="1:20" x14ac:dyDescent="0.2">
      <c r="A9" t="s">
        <v>46</v>
      </c>
      <c r="C9" s="33" t="s">
        <v>157</v>
      </c>
      <c r="E9" s="35" t="s">
        <v>325</v>
      </c>
      <c r="J9" s="34">
        <f>0</f>
        <v>0</v>
      </c>
      <c r="K9" s="34">
        <f>0</f>
        <v>0</v>
      </c>
      <c r="L9" s="34">
        <f>0+L10+L14</f>
        <v>0</v>
      </c>
      <c r="M9" s="34">
        <f>0+M10+M14</f>
        <v>0</v>
      </c>
    </row>
    <row r="10" spans="1:20" x14ac:dyDescent="0.2">
      <c r="A10" t="s">
        <v>49</v>
      </c>
      <c r="B10" s="36" t="s">
        <v>27</v>
      </c>
      <c r="C10" s="36" t="s">
        <v>893</v>
      </c>
      <c r="D10" s="37" t="s">
        <v>51</v>
      </c>
      <c r="E10" s="13" t="s">
        <v>894</v>
      </c>
      <c r="F10" s="38" t="s">
        <v>53</v>
      </c>
      <c r="G10" s="39">
        <v>40</v>
      </c>
      <c r="H10" s="38">
        <v>0</v>
      </c>
      <c r="I10" s="38">
        <f>ROUND(G10*H10,6)</f>
        <v>0</v>
      </c>
      <c r="L10" s="40">
        <v>0</v>
      </c>
      <c r="M10" s="34">
        <f>ROUND(ROUND(L10,2)*ROUND(G10,3),2)</f>
        <v>0</v>
      </c>
      <c r="N10" s="38" t="s">
        <v>54</v>
      </c>
      <c r="O10">
        <f>(M10*21)/100</f>
        <v>0</v>
      </c>
      <c r="P10" t="s">
        <v>27</v>
      </c>
    </row>
    <row r="11" spans="1:20" x14ac:dyDescent="0.2">
      <c r="A11" s="37" t="s">
        <v>55</v>
      </c>
      <c r="E11" s="41" t="s">
        <v>927</v>
      </c>
    </row>
    <row r="12" spans="1:20" x14ac:dyDescent="0.2">
      <c r="A12" s="37" t="s">
        <v>56</v>
      </c>
      <c r="E12" s="42" t="s">
        <v>928</v>
      </c>
    </row>
    <row r="13" spans="1:20" x14ac:dyDescent="0.2">
      <c r="A13" t="s">
        <v>58</v>
      </c>
      <c r="E13" s="41" t="s">
        <v>59</v>
      </c>
    </row>
    <row r="14" spans="1:20" x14ac:dyDescent="0.2">
      <c r="A14" t="s">
        <v>49</v>
      </c>
      <c r="B14" s="36" t="s">
        <v>26</v>
      </c>
      <c r="C14" s="36" t="s">
        <v>849</v>
      </c>
      <c r="D14" s="37" t="s">
        <v>51</v>
      </c>
      <c r="E14" s="13" t="s">
        <v>850</v>
      </c>
      <c r="F14" s="38" t="s">
        <v>144</v>
      </c>
      <c r="G14" s="39">
        <v>1632</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929</v>
      </c>
    </row>
    <row r="17" spans="1:16" x14ac:dyDescent="0.2">
      <c r="A17" t="s">
        <v>58</v>
      </c>
      <c r="E17" s="41" t="s">
        <v>59</v>
      </c>
    </row>
    <row r="18" spans="1:16" x14ac:dyDescent="0.2">
      <c r="A18" t="s">
        <v>46</v>
      </c>
      <c r="C18" s="33" t="s">
        <v>252</v>
      </c>
      <c r="E18" s="35" t="s">
        <v>898</v>
      </c>
      <c r="J18" s="34">
        <f>0</f>
        <v>0</v>
      </c>
      <c r="K18" s="34">
        <f>0</f>
        <v>0</v>
      </c>
      <c r="L18" s="34">
        <f>0+L19+L23+L27</f>
        <v>0</v>
      </c>
      <c r="M18" s="34">
        <f>0+M19+M23+M27</f>
        <v>0</v>
      </c>
    </row>
    <row r="19" spans="1:16" ht="25.5" x14ac:dyDescent="0.2">
      <c r="A19" t="s">
        <v>49</v>
      </c>
      <c r="B19" s="36" t="s">
        <v>62</v>
      </c>
      <c r="C19" s="36" t="s">
        <v>899</v>
      </c>
      <c r="D19" s="37" t="s">
        <v>51</v>
      </c>
      <c r="E19" s="13" t="s">
        <v>900</v>
      </c>
      <c r="F19" s="38" t="s">
        <v>53</v>
      </c>
      <c r="G19" s="39">
        <v>29.7</v>
      </c>
      <c r="H19" s="38">
        <v>0</v>
      </c>
      <c r="I19" s="38">
        <f>ROUND(G19*H19,6)</f>
        <v>0</v>
      </c>
      <c r="L19" s="40">
        <v>0</v>
      </c>
      <c r="M19" s="34">
        <f>ROUND(ROUND(L19,2)*ROUND(G19,3),2)</f>
        <v>0</v>
      </c>
      <c r="N19" s="38" t="s">
        <v>54</v>
      </c>
      <c r="O19">
        <f>(M19*21)/100</f>
        <v>0</v>
      </c>
      <c r="P19" t="s">
        <v>27</v>
      </c>
    </row>
    <row r="20" spans="1:16" x14ac:dyDescent="0.2">
      <c r="A20" s="37" t="s">
        <v>55</v>
      </c>
      <c r="E20" s="41" t="s">
        <v>51</v>
      </c>
    </row>
    <row r="21" spans="1:16" x14ac:dyDescent="0.2">
      <c r="A21" s="37" t="s">
        <v>56</v>
      </c>
      <c r="E21" s="42" t="s">
        <v>901</v>
      </c>
    </row>
    <row r="22" spans="1:16" x14ac:dyDescent="0.2">
      <c r="A22" t="s">
        <v>58</v>
      </c>
      <c r="E22" s="41" t="s">
        <v>59</v>
      </c>
    </row>
    <row r="23" spans="1:16" ht="25.5" x14ac:dyDescent="0.2">
      <c r="A23" t="s">
        <v>49</v>
      </c>
      <c r="B23" s="36" t="s">
        <v>66</v>
      </c>
      <c r="C23" s="36" t="s">
        <v>902</v>
      </c>
      <c r="D23" s="37" t="s">
        <v>51</v>
      </c>
      <c r="E23" s="13" t="s">
        <v>903</v>
      </c>
      <c r="F23" s="38" t="s">
        <v>53</v>
      </c>
      <c r="G23" s="39">
        <v>49.5</v>
      </c>
      <c r="H23" s="38">
        <v>0</v>
      </c>
      <c r="I23" s="38">
        <f>ROUND(G23*H23,6)</f>
        <v>0</v>
      </c>
      <c r="L23" s="40">
        <v>0</v>
      </c>
      <c r="M23" s="34">
        <f>ROUND(ROUND(L23,2)*ROUND(G23,3),2)</f>
        <v>0</v>
      </c>
      <c r="N23" s="38" t="s">
        <v>54</v>
      </c>
      <c r="O23">
        <f>(M23*21)/100</f>
        <v>0</v>
      </c>
      <c r="P23" t="s">
        <v>27</v>
      </c>
    </row>
    <row r="24" spans="1:16" x14ac:dyDescent="0.2">
      <c r="A24" s="37" t="s">
        <v>55</v>
      </c>
      <c r="E24" s="41" t="s">
        <v>51</v>
      </c>
    </row>
    <row r="25" spans="1:16" x14ac:dyDescent="0.2">
      <c r="A25" s="37" t="s">
        <v>56</v>
      </c>
      <c r="E25" s="42" t="s">
        <v>904</v>
      </c>
    </row>
    <row r="26" spans="1:16" x14ac:dyDescent="0.2">
      <c r="A26" t="s">
        <v>58</v>
      </c>
      <c r="E26" s="41" t="s">
        <v>59</v>
      </c>
    </row>
    <row r="27" spans="1:16" ht="25.5" x14ac:dyDescent="0.2">
      <c r="A27" t="s">
        <v>49</v>
      </c>
      <c r="B27" s="36" t="s">
        <v>145</v>
      </c>
      <c r="C27" s="36" t="s">
        <v>905</v>
      </c>
      <c r="D27" s="37" t="s">
        <v>51</v>
      </c>
      <c r="E27" s="13" t="s">
        <v>906</v>
      </c>
      <c r="F27" s="38" t="s">
        <v>144</v>
      </c>
      <c r="G27" s="39">
        <v>464</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930</v>
      </c>
    </row>
    <row r="30" spans="1:16" x14ac:dyDescent="0.2">
      <c r="A30" t="s">
        <v>58</v>
      </c>
      <c r="E30" s="41" t="s">
        <v>59</v>
      </c>
    </row>
    <row r="31" spans="1:16" x14ac:dyDescent="0.2">
      <c r="A31" t="s">
        <v>46</v>
      </c>
      <c r="C31" s="33" t="s">
        <v>908</v>
      </c>
      <c r="E31" s="35" t="s">
        <v>909</v>
      </c>
      <c r="J31" s="34">
        <f>0</f>
        <v>0</v>
      </c>
      <c r="K31" s="34">
        <f>0</f>
        <v>0</v>
      </c>
      <c r="L31" s="34">
        <f>0+L32+L36+L40+L44+L48+L52</f>
        <v>0</v>
      </c>
      <c r="M31" s="34">
        <f>0+M32+M36+M40+M44+M48+M52</f>
        <v>0</v>
      </c>
    </row>
    <row r="32" spans="1:16" x14ac:dyDescent="0.2">
      <c r="A32" t="s">
        <v>49</v>
      </c>
      <c r="B32" s="36" t="s">
        <v>47</v>
      </c>
      <c r="C32" s="36" t="s">
        <v>910</v>
      </c>
      <c r="D32" s="37" t="s">
        <v>51</v>
      </c>
      <c r="E32" s="13" t="s">
        <v>911</v>
      </c>
      <c r="F32" s="38" t="s">
        <v>144</v>
      </c>
      <c r="G32" s="39">
        <v>6</v>
      </c>
      <c r="H32" s="38">
        <v>0</v>
      </c>
      <c r="I32" s="38">
        <f>ROUND(G32*H32,6)</f>
        <v>0</v>
      </c>
      <c r="L32" s="40">
        <v>0</v>
      </c>
      <c r="M32" s="34">
        <f>ROUND(ROUND(L32,2)*ROUND(G32,3),2)</f>
        <v>0</v>
      </c>
      <c r="N32" s="38" t="s">
        <v>54</v>
      </c>
      <c r="O32">
        <f>(M32*21)/100</f>
        <v>0</v>
      </c>
      <c r="P32" t="s">
        <v>27</v>
      </c>
    </row>
    <row r="33" spans="1:16" ht="25.5" x14ac:dyDescent="0.2">
      <c r="A33" s="37" t="s">
        <v>55</v>
      </c>
      <c r="E33" s="41" t="s">
        <v>931</v>
      </c>
    </row>
    <row r="34" spans="1:16" x14ac:dyDescent="0.2">
      <c r="A34" s="37" t="s">
        <v>56</v>
      </c>
      <c r="E34" s="42" t="s">
        <v>913</v>
      </c>
    </row>
    <row r="35" spans="1:16" x14ac:dyDescent="0.2">
      <c r="A35" t="s">
        <v>58</v>
      </c>
      <c r="E35" s="41" t="s">
        <v>59</v>
      </c>
    </row>
    <row r="36" spans="1:16" x14ac:dyDescent="0.2">
      <c r="A36" t="s">
        <v>49</v>
      </c>
      <c r="B36" s="36" t="s">
        <v>148</v>
      </c>
      <c r="C36" s="36" t="s">
        <v>932</v>
      </c>
      <c r="D36" s="37" t="s">
        <v>51</v>
      </c>
      <c r="E36" s="13" t="s">
        <v>933</v>
      </c>
      <c r="F36" s="38" t="s">
        <v>65</v>
      </c>
      <c r="G36" s="39">
        <v>160</v>
      </c>
      <c r="H36" s="38">
        <v>0</v>
      </c>
      <c r="I36" s="38">
        <f>ROUND(G36*H36,6)</f>
        <v>0</v>
      </c>
      <c r="L36" s="40">
        <v>0</v>
      </c>
      <c r="M36" s="34">
        <f>ROUND(ROUND(L36,2)*ROUND(G36,3),2)</f>
        <v>0</v>
      </c>
      <c r="N36" s="38" t="s">
        <v>54</v>
      </c>
      <c r="O36">
        <f>(M36*21)/100</f>
        <v>0</v>
      </c>
      <c r="P36" t="s">
        <v>27</v>
      </c>
    </row>
    <row r="37" spans="1:16" x14ac:dyDescent="0.2">
      <c r="A37" s="37" t="s">
        <v>55</v>
      </c>
      <c r="E37" s="41" t="s">
        <v>51</v>
      </c>
    </row>
    <row r="38" spans="1:16" x14ac:dyDescent="0.2">
      <c r="A38" s="37" t="s">
        <v>56</v>
      </c>
      <c r="E38" s="42" t="s">
        <v>934</v>
      </c>
    </row>
    <row r="39" spans="1:16" x14ac:dyDescent="0.2">
      <c r="A39" t="s">
        <v>58</v>
      </c>
      <c r="E39" s="41" t="s">
        <v>59</v>
      </c>
    </row>
    <row r="40" spans="1:16" x14ac:dyDescent="0.2">
      <c r="A40" t="s">
        <v>49</v>
      </c>
      <c r="B40" s="36" t="s">
        <v>151</v>
      </c>
      <c r="C40" s="36" t="s">
        <v>935</v>
      </c>
      <c r="D40" s="37" t="s">
        <v>51</v>
      </c>
      <c r="E40" s="13" t="s">
        <v>936</v>
      </c>
      <c r="F40" s="38" t="s">
        <v>65</v>
      </c>
      <c r="G40" s="39">
        <v>160</v>
      </c>
      <c r="H40" s="38">
        <v>0</v>
      </c>
      <c r="I40" s="38">
        <f>ROUND(G40*H40,6)</f>
        <v>0</v>
      </c>
      <c r="L40" s="40">
        <v>0</v>
      </c>
      <c r="M40" s="34">
        <f>ROUND(ROUND(L40,2)*ROUND(G40,3),2)</f>
        <v>0</v>
      </c>
      <c r="N40" s="38" t="s">
        <v>54</v>
      </c>
      <c r="O40">
        <f>(M40*21)/100</f>
        <v>0</v>
      </c>
      <c r="P40" t="s">
        <v>27</v>
      </c>
    </row>
    <row r="41" spans="1:16" x14ac:dyDescent="0.2">
      <c r="A41" s="37" t="s">
        <v>55</v>
      </c>
      <c r="E41" s="41" t="s">
        <v>937</v>
      </c>
    </row>
    <row r="42" spans="1:16" x14ac:dyDescent="0.2">
      <c r="A42" s="37" t="s">
        <v>56</v>
      </c>
      <c r="E42" s="42" t="s">
        <v>938</v>
      </c>
    </row>
    <row r="43" spans="1:16" x14ac:dyDescent="0.2">
      <c r="A43" t="s">
        <v>58</v>
      </c>
      <c r="E43" s="41" t="s">
        <v>59</v>
      </c>
    </row>
    <row r="44" spans="1:16" x14ac:dyDescent="0.2">
      <c r="A44" t="s">
        <v>49</v>
      </c>
      <c r="B44" s="36" t="s">
        <v>154</v>
      </c>
      <c r="C44" s="36" t="s">
        <v>843</v>
      </c>
      <c r="D44" s="37" t="s">
        <v>51</v>
      </c>
      <c r="E44" s="13" t="s">
        <v>844</v>
      </c>
      <c r="F44" s="38" t="s">
        <v>53</v>
      </c>
      <c r="G44" s="39">
        <v>0.05</v>
      </c>
      <c r="H44" s="38">
        <v>0</v>
      </c>
      <c r="I44" s="38">
        <f>ROUND(G44*H44,6)</f>
        <v>0</v>
      </c>
      <c r="L44" s="40">
        <v>0</v>
      </c>
      <c r="M44" s="34">
        <f>ROUND(ROUND(L44,2)*ROUND(G44,3),2)</f>
        <v>0</v>
      </c>
      <c r="N44" s="38" t="s">
        <v>54</v>
      </c>
      <c r="O44">
        <f>(M44*21)/100</f>
        <v>0</v>
      </c>
      <c r="P44" t="s">
        <v>27</v>
      </c>
    </row>
    <row r="45" spans="1:16" x14ac:dyDescent="0.2">
      <c r="A45" s="37" t="s">
        <v>55</v>
      </c>
      <c r="E45" s="41" t="s">
        <v>51</v>
      </c>
    </row>
    <row r="46" spans="1:16" x14ac:dyDescent="0.2">
      <c r="A46" s="37" t="s">
        <v>56</v>
      </c>
      <c r="E46" s="42" t="s">
        <v>939</v>
      </c>
    </row>
    <row r="47" spans="1:16" x14ac:dyDescent="0.2">
      <c r="A47" t="s">
        <v>58</v>
      </c>
      <c r="E47" s="41" t="s">
        <v>59</v>
      </c>
    </row>
    <row r="48" spans="1:16" x14ac:dyDescent="0.2">
      <c r="A48" t="s">
        <v>49</v>
      </c>
      <c r="B48" s="36" t="s">
        <v>157</v>
      </c>
      <c r="C48" s="36" t="s">
        <v>940</v>
      </c>
      <c r="D48" s="37" t="s">
        <v>51</v>
      </c>
      <c r="E48" s="13" t="s">
        <v>941</v>
      </c>
      <c r="F48" s="38" t="s">
        <v>65</v>
      </c>
      <c r="G48" s="39">
        <v>960</v>
      </c>
      <c r="H48" s="38">
        <v>0</v>
      </c>
      <c r="I48" s="38">
        <f>ROUND(G48*H48,6)</f>
        <v>0</v>
      </c>
      <c r="L48" s="40">
        <v>0</v>
      </c>
      <c r="M48" s="34">
        <f>ROUND(ROUND(L48,2)*ROUND(G48,3),2)</f>
        <v>0</v>
      </c>
      <c r="N48" s="38" t="s">
        <v>54</v>
      </c>
      <c r="O48">
        <f>(M48*21)/100</f>
        <v>0</v>
      </c>
      <c r="P48" t="s">
        <v>27</v>
      </c>
    </row>
    <row r="49" spans="1:16" x14ac:dyDescent="0.2">
      <c r="A49" s="37" t="s">
        <v>55</v>
      </c>
      <c r="E49" s="41" t="s">
        <v>942</v>
      </c>
    </row>
    <row r="50" spans="1:16" x14ac:dyDescent="0.2">
      <c r="A50" s="37" t="s">
        <v>56</v>
      </c>
      <c r="E50" s="42" t="s">
        <v>943</v>
      </c>
    </row>
    <row r="51" spans="1:16" x14ac:dyDescent="0.2">
      <c r="A51" t="s">
        <v>58</v>
      </c>
      <c r="E51" s="41" t="s">
        <v>59</v>
      </c>
    </row>
    <row r="52" spans="1:16" ht="25.5" x14ac:dyDescent="0.2">
      <c r="A52" t="s">
        <v>49</v>
      </c>
      <c r="B52" s="36" t="s">
        <v>69</v>
      </c>
      <c r="C52" s="36" t="s">
        <v>944</v>
      </c>
      <c r="D52" s="37" t="s">
        <v>51</v>
      </c>
      <c r="E52" s="13" t="s">
        <v>945</v>
      </c>
      <c r="F52" s="38" t="s">
        <v>831</v>
      </c>
      <c r="G52" s="39">
        <v>1395</v>
      </c>
      <c r="H52" s="38">
        <v>0</v>
      </c>
      <c r="I52" s="38">
        <f>ROUND(G52*H52,6)</f>
        <v>0</v>
      </c>
      <c r="L52" s="40">
        <v>0</v>
      </c>
      <c r="M52" s="34">
        <f>ROUND(ROUND(L52,2)*ROUND(G52,3),2)</f>
        <v>0</v>
      </c>
      <c r="N52" s="38" t="s">
        <v>54</v>
      </c>
      <c r="O52">
        <f>(M52*21)/100</f>
        <v>0</v>
      </c>
      <c r="P52" t="s">
        <v>27</v>
      </c>
    </row>
    <row r="53" spans="1:16" x14ac:dyDescent="0.2">
      <c r="A53" s="37" t="s">
        <v>55</v>
      </c>
      <c r="E53" s="41" t="s">
        <v>946</v>
      </c>
    </row>
    <row r="54" spans="1:16" x14ac:dyDescent="0.2">
      <c r="A54" s="37" t="s">
        <v>56</v>
      </c>
      <c r="E54" s="42" t="s">
        <v>947</v>
      </c>
    </row>
    <row r="55" spans="1:16" x14ac:dyDescent="0.2">
      <c r="A55" t="s">
        <v>58</v>
      </c>
      <c r="E55"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948</v>
      </c>
      <c r="M3" s="43">
        <f>Rekapitulace!C26</f>
        <v>0</v>
      </c>
      <c r="N3" s="25" t="s">
        <v>0</v>
      </c>
      <c r="O3" t="s">
        <v>23</v>
      </c>
      <c r="P3" t="s">
        <v>27</v>
      </c>
    </row>
    <row r="4" spans="1:20" ht="32.1" customHeight="1" x14ac:dyDescent="0.2">
      <c r="A4" s="28" t="s">
        <v>20</v>
      </c>
      <c r="B4" s="29" t="s">
        <v>28</v>
      </c>
      <c r="C4" s="2" t="s">
        <v>948</v>
      </c>
      <c r="D4" s="9"/>
      <c r="E4" s="3" t="s">
        <v>949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COUNTIFS(L8:L111,"=0",A8:A111,"P")+COUNTIFS(L8:L111,"",A8:A111,"P")+SUM(Q8:Q111)</f>
        <v>24</v>
      </c>
    </row>
    <row r="8" spans="1:20" x14ac:dyDescent="0.2">
      <c r="A8" t="s">
        <v>44</v>
      </c>
      <c r="C8" s="30" t="s">
        <v>952</v>
      </c>
      <c r="E8" s="32" t="s">
        <v>951</v>
      </c>
      <c r="J8" s="31">
        <f>0+J9+J14+J35+J48+J61+J66+J71+J76+J85+J102</f>
        <v>0</v>
      </c>
      <c r="K8" s="31">
        <f>0+K9+K14+K35+K48+K61+K66+K71+K76+K85+K102</f>
        <v>0</v>
      </c>
      <c r="L8" s="31">
        <f>0+L9+L14+L35+L48+L61+L66+L71+L76+L85+L102</f>
        <v>0</v>
      </c>
      <c r="M8" s="31">
        <f>0+M9+M14+M35+M48+M61+M66+M71+M76+M85+M102</f>
        <v>0</v>
      </c>
    </row>
    <row r="9" spans="1:20" x14ac:dyDescent="0.2">
      <c r="A9" t="s">
        <v>46</v>
      </c>
      <c r="C9" s="33" t="s">
        <v>953</v>
      </c>
      <c r="E9" s="35" t="s">
        <v>954</v>
      </c>
      <c r="J9" s="34">
        <f>0</f>
        <v>0</v>
      </c>
      <c r="K9" s="34">
        <f>0</f>
        <v>0</v>
      </c>
      <c r="L9" s="34">
        <f>0+L10</f>
        <v>0</v>
      </c>
      <c r="M9" s="34">
        <f>0+M10</f>
        <v>0</v>
      </c>
    </row>
    <row r="10" spans="1:20" x14ac:dyDescent="0.2">
      <c r="A10" t="s">
        <v>49</v>
      </c>
      <c r="B10" s="36" t="s">
        <v>88</v>
      </c>
      <c r="C10" s="36" t="s">
        <v>955</v>
      </c>
      <c r="D10" s="37" t="s">
        <v>51</v>
      </c>
      <c r="E10" s="13" t="s">
        <v>956</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958</v>
      </c>
    </row>
    <row r="12" spans="1:20" x14ac:dyDescent="0.2">
      <c r="A12" s="37" t="s">
        <v>56</v>
      </c>
      <c r="E12" s="42" t="s">
        <v>51</v>
      </c>
    </row>
    <row r="13" spans="1:20" x14ac:dyDescent="0.2">
      <c r="A13" t="s">
        <v>58</v>
      </c>
      <c r="E13" s="41" t="s">
        <v>959</v>
      </c>
    </row>
    <row r="14" spans="1:20" x14ac:dyDescent="0.2">
      <c r="A14" t="s">
        <v>46</v>
      </c>
      <c r="C14" s="33" t="s">
        <v>47</v>
      </c>
      <c r="E14" s="35" t="s">
        <v>960</v>
      </c>
      <c r="J14" s="34">
        <f>0</f>
        <v>0</v>
      </c>
      <c r="K14" s="34">
        <f>0</f>
        <v>0</v>
      </c>
      <c r="L14" s="34">
        <f>0+L15+L19+L23+L27+L31</f>
        <v>0</v>
      </c>
      <c r="M14" s="34">
        <f>0+M15+M19+M23+M27+M31</f>
        <v>0</v>
      </c>
    </row>
    <row r="15" spans="1:20" x14ac:dyDescent="0.2">
      <c r="A15" t="s">
        <v>49</v>
      </c>
      <c r="B15" s="36" t="s">
        <v>47</v>
      </c>
      <c r="C15" s="36" t="s">
        <v>896</v>
      </c>
      <c r="D15" s="37" t="s">
        <v>51</v>
      </c>
      <c r="E15" s="13" t="s">
        <v>897</v>
      </c>
      <c r="F15" s="38" t="s">
        <v>53</v>
      </c>
      <c r="G15" s="39">
        <v>124.794</v>
      </c>
      <c r="H15" s="38">
        <v>0</v>
      </c>
      <c r="I15" s="38">
        <f>ROUND(G15*H15,6)</f>
        <v>0</v>
      </c>
      <c r="L15" s="40">
        <v>0</v>
      </c>
      <c r="M15" s="34">
        <f>ROUND(ROUND(L15,2)*ROUND(G15,3),2)</f>
        <v>0</v>
      </c>
      <c r="N15" s="38" t="s">
        <v>54</v>
      </c>
      <c r="O15">
        <f>(M15*21)/100</f>
        <v>0</v>
      </c>
      <c r="P15" t="s">
        <v>27</v>
      </c>
    </row>
    <row r="16" spans="1:20" ht="25.5" x14ac:dyDescent="0.2">
      <c r="A16" s="37" t="s">
        <v>55</v>
      </c>
      <c r="E16" s="41" t="s">
        <v>961</v>
      </c>
    </row>
    <row r="17" spans="1:16" x14ac:dyDescent="0.2">
      <c r="A17" s="37" t="s">
        <v>56</v>
      </c>
      <c r="E17" s="42" t="s">
        <v>962</v>
      </c>
    </row>
    <row r="18" spans="1:16" x14ac:dyDescent="0.2">
      <c r="A18" t="s">
        <v>58</v>
      </c>
      <c r="E18" s="41" t="s">
        <v>59</v>
      </c>
    </row>
    <row r="19" spans="1:16" x14ac:dyDescent="0.2">
      <c r="A19" t="s">
        <v>49</v>
      </c>
      <c r="B19" s="36" t="s">
        <v>27</v>
      </c>
      <c r="C19" s="36" t="s">
        <v>963</v>
      </c>
      <c r="D19" s="37" t="s">
        <v>51</v>
      </c>
      <c r="E19" s="13" t="s">
        <v>964</v>
      </c>
      <c r="F19" s="38" t="s">
        <v>53</v>
      </c>
      <c r="G19" s="39">
        <v>126.36</v>
      </c>
      <c r="H19" s="38">
        <v>0</v>
      </c>
      <c r="I19" s="38">
        <f>ROUND(G19*H19,6)</f>
        <v>0</v>
      </c>
      <c r="L19" s="40">
        <v>0</v>
      </c>
      <c r="M19" s="34">
        <f>ROUND(ROUND(L19,2)*ROUND(G19,3),2)</f>
        <v>0</v>
      </c>
      <c r="N19" s="38" t="s">
        <v>54</v>
      </c>
      <c r="O19">
        <f>(M19*21)/100</f>
        <v>0</v>
      </c>
      <c r="P19" t="s">
        <v>27</v>
      </c>
    </row>
    <row r="20" spans="1:16" x14ac:dyDescent="0.2">
      <c r="A20" s="37" t="s">
        <v>55</v>
      </c>
      <c r="E20" s="41" t="s">
        <v>965</v>
      </c>
    </row>
    <row r="21" spans="1:16" x14ac:dyDescent="0.2">
      <c r="A21" s="37" t="s">
        <v>56</v>
      </c>
      <c r="E21" s="42" t="s">
        <v>966</v>
      </c>
    </row>
    <row r="22" spans="1:16" x14ac:dyDescent="0.2">
      <c r="A22" t="s">
        <v>58</v>
      </c>
      <c r="E22" s="41" t="s">
        <v>59</v>
      </c>
    </row>
    <row r="23" spans="1:16" x14ac:dyDescent="0.2">
      <c r="A23" t="s">
        <v>49</v>
      </c>
      <c r="B23" s="36" t="s">
        <v>26</v>
      </c>
      <c r="C23" s="36" t="s">
        <v>891</v>
      </c>
      <c r="D23" s="37" t="s">
        <v>51</v>
      </c>
      <c r="E23" s="13" t="s">
        <v>892</v>
      </c>
      <c r="F23" s="38" t="s">
        <v>53</v>
      </c>
      <c r="G23" s="39">
        <v>150.22800000000001</v>
      </c>
      <c r="H23" s="38">
        <v>0</v>
      </c>
      <c r="I23" s="38">
        <f>ROUND(G23*H23,6)</f>
        <v>0</v>
      </c>
      <c r="L23" s="40">
        <v>0</v>
      </c>
      <c r="M23" s="34">
        <f>ROUND(ROUND(L23,2)*ROUND(G23,3),2)</f>
        <v>0</v>
      </c>
      <c r="N23" s="38" t="s">
        <v>54</v>
      </c>
      <c r="O23">
        <f>(M23*21)/100</f>
        <v>0</v>
      </c>
      <c r="P23" t="s">
        <v>27</v>
      </c>
    </row>
    <row r="24" spans="1:16" x14ac:dyDescent="0.2">
      <c r="A24" s="37" t="s">
        <v>55</v>
      </c>
      <c r="E24" s="41" t="s">
        <v>967</v>
      </c>
    </row>
    <row r="25" spans="1:16" x14ac:dyDescent="0.2">
      <c r="A25" s="37" t="s">
        <v>56</v>
      </c>
      <c r="E25" s="42" t="s">
        <v>968</v>
      </c>
    </row>
    <row r="26" spans="1:16" x14ac:dyDescent="0.2">
      <c r="A26" t="s">
        <v>58</v>
      </c>
      <c r="E26" s="41" t="s">
        <v>59</v>
      </c>
    </row>
    <row r="27" spans="1:16" x14ac:dyDescent="0.2">
      <c r="A27" t="s">
        <v>49</v>
      </c>
      <c r="B27" s="36" t="s">
        <v>62</v>
      </c>
      <c r="C27" s="36" t="s">
        <v>60</v>
      </c>
      <c r="D27" s="37" t="s">
        <v>51</v>
      </c>
      <c r="E27" s="13" t="s">
        <v>61</v>
      </c>
      <c r="F27" s="38" t="s">
        <v>53</v>
      </c>
      <c r="G27" s="39">
        <v>126.36</v>
      </c>
      <c r="H27" s="38">
        <v>0</v>
      </c>
      <c r="I27" s="38">
        <f>ROUND(G27*H27,6)</f>
        <v>0</v>
      </c>
      <c r="L27" s="40">
        <v>0</v>
      </c>
      <c r="M27" s="34">
        <f>ROUND(ROUND(L27,2)*ROUND(G27,3),2)</f>
        <v>0</v>
      </c>
      <c r="N27" s="38" t="s">
        <v>54</v>
      </c>
      <c r="O27">
        <f>(M27*21)/100</f>
        <v>0</v>
      </c>
      <c r="P27" t="s">
        <v>27</v>
      </c>
    </row>
    <row r="28" spans="1:16" ht="25.5" x14ac:dyDescent="0.2">
      <c r="A28" s="37" t="s">
        <v>55</v>
      </c>
      <c r="E28" s="41" t="s">
        <v>969</v>
      </c>
    </row>
    <row r="29" spans="1:16" x14ac:dyDescent="0.2">
      <c r="A29" s="37" t="s">
        <v>56</v>
      </c>
      <c r="E29" s="42" t="s">
        <v>970</v>
      </c>
    </row>
    <row r="30" spans="1:16" x14ac:dyDescent="0.2">
      <c r="A30" t="s">
        <v>58</v>
      </c>
      <c r="E30" s="41" t="s">
        <v>59</v>
      </c>
    </row>
    <row r="31" spans="1:16" x14ac:dyDescent="0.2">
      <c r="A31" t="s">
        <v>49</v>
      </c>
      <c r="B31" s="36" t="s">
        <v>66</v>
      </c>
      <c r="C31" s="36" t="s">
        <v>971</v>
      </c>
      <c r="D31" s="37" t="s">
        <v>51</v>
      </c>
      <c r="E31" s="13" t="s">
        <v>972</v>
      </c>
      <c r="F31" s="38" t="s">
        <v>94</v>
      </c>
      <c r="G31" s="39">
        <v>61</v>
      </c>
      <c r="H31" s="38">
        <v>0</v>
      </c>
      <c r="I31" s="38">
        <f>ROUND(G31*H31,6)</f>
        <v>0</v>
      </c>
      <c r="L31" s="40">
        <v>0</v>
      </c>
      <c r="M31" s="34">
        <f>ROUND(ROUND(L31,2)*ROUND(G31,3),2)</f>
        <v>0</v>
      </c>
      <c r="N31" s="38" t="s">
        <v>54</v>
      </c>
      <c r="O31">
        <f>(M31*21)/100</f>
        <v>0</v>
      </c>
      <c r="P31" t="s">
        <v>27</v>
      </c>
    </row>
    <row r="32" spans="1:16" ht="25.5" x14ac:dyDescent="0.2">
      <c r="A32" s="37" t="s">
        <v>55</v>
      </c>
      <c r="E32" s="41" t="s">
        <v>973</v>
      </c>
    </row>
    <row r="33" spans="1:16" x14ac:dyDescent="0.2">
      <c r="A33" s="37" t="s">
        <v>56</v>
      </c>
      <c r="E33" s="42" t="s">
        <v>113</v>
      </c>
    </row>
    <row r="34" spans="1:16" x14ac:dyDescent="0.2">
      <c r="A34" t="s">
        <v>58</v>
      </c>
      <c r="E34" s="41" t="s">
        <v>59</v>
      </c>
    </row>
    <row r="35" spans="1:16" x14ac:dyDescent="0.2">
      <c r="A35" t="s">
        <v>46</v>
      </c>
      <c r="C35" s="33" t="s">
        <v>27</v>
      </c>
      <c r="E35" s="35" t="s">
        <v>974</v>
      </c>
      <c r="J35" s="34">
        <f>0</f>
        <v>0</v>
      </c>
      <c r="K35" s="34">
        <f>0</f>
        <v>0</v>
      </c>
      <c r="L35" s="34">
        <f>0+L36+L40+L44</f>
        <v>0</v>
      </c>
      <c r="M35" s="34">
        <f>0+M36+M40+M44</f>
        <v>0</v>
      </c>
    </row>
    <row r="36" spans="1:16" x14ac:dyDescent="0.2">
      <c r="A36" t="s">
        <v>49</v>
      </c>
      <c r="B36" s="36" t="s">
        <v>145</v>
      </c>
      <c r="C36" s="36" t="s">
        <v>975</v>
      </c>
      <c r="D36" s="37" t="s">
        <v>51</v>
      </c>
      <c r="E36" s="13" t="s">
        <v>976</v>
      </c>
      <c r="F36" s="38" t="s">
        <v>53</v>
      </c>
      <c r="G36" s="39">
        <v>25.434000000000001</v>
      </c>
      <c r="H36" s="38">
        <v>0</v>
      </c>
      <c r="I36" s="38">
        <f>ROUND(G36*H36,6)</f>
        <v>0</v>
      </c>
      <c r="L36" s="40">
        <v>0</v>
      </c>
      <c r="M36" s="34">
        <f>ROUND(ROUND(L36,2)*ROUND(G36,3),2)</f>
        <v>0</v>
      </c>
      <c r="N36" s="38" t="s">
        <v>54</v>
      </c>
      <c r="O36">
        <f>(M36*21)/100</f>
        <v>0</v>
      </c>
      <c r="P36" t="s">
        <v>27</v>
      </c>
    </row>
    <row r="37" spans="1:16" x14ac:dyDescent="0.2">
      <c r="A37" s="37" t="s">
        <v>55</v>
      </c>
      <c r="E37" s="41" t="s">
        <v>977</v>
      </c>
    </row>
    <row r="38" spans="1:16" x14ac:dyDescent="0.2">
      <c r="A38" s="37" t="s">
        <v>56</v>
      </c>
      <c r="E38" s="42" t="s">
        <v>978</v>
      </c>
    </row>
    <row r="39" spans="1:16" x14ac:dyDescent="0.2">
      <c r="A39" t="s">
        <v>58</v>
      </c>
      <c r="E39" s="41" t="s">
        <v>59</v>
      </c>
    </row>
    <row r="40" spans="1:16" x14ac:dyDescent="0.2">
      <c r="A40" t="s">
        <v>49</v>
      </c>
      <c r="B40" s="36" t="s">
        <v>148</v>
      </c>
      <c r="C40" s="36" t="s">
        <v>979</v>
      </c>
      <c r="D40" s="37" t="s">
        <v>51</v>
      </c>
      <c r="E40" s="13" t="s">
        <v>980</v>
      </c>
      <c r="F40" s="38" t="s">
        <v>288</v>
      </c>
      <c r="G40" s="39">
        <v>1.954</v>
      </c>
      <c r="H40" s="38">
        <v>0</v>
      </c>
      <c r="I40" s="38">
        <f>ROUND(G40*H40,6)</f>
        <v>0</v>
      </c>
      <c r="L40" s="40">
        <v>0</v>
      </c>
      <c r="M40" s="34">
        <f>ROUND(ROUND(L40,2)*ROUND(G40,3),2)</f>
        <v>0</v>
      </c>
      <c r="N40" s="38" t="s">
        <v>54</v>
      </c>
      <c r="O40">
        <f>(M40*21)/100</f>
        <v>0</v>
      </c>
      <c r="P40" t="s">
        <v>27</v>
      </c>
    </row>
    <row r="41" spans="1:16" x14ac:dyDescent="0.2">
      <c r="A41" s="37" t="s">
        <v>55</v>
      </c>
      <c r="E41" s="41" t="s">
        <v>981</v>
      </c>
    </row>
    <row r="42" spans="1:16" x14ac:dyDescent="0.2">
      <c r="A42" s="37" t="s">
        <v>56</v>
      </c>
      <c r="E42" s="42" t="s">
        <v>982</v>
      </c>
    </row>
    <row r="43" spans="1:16" x14ac:dyDescent="0.2">
      <c r="A43" t="s">
        <v>58</v>
      </c>
      <c r="E43" s="41" t="s">
        <v>59</v>
      </c>
    </row>
    <row r="44" spans="1:16" x14ac:dyDescent="0.2">
      <c r="A44" t="s">
        <v>49</v>
      </c>
      <c r="B44" s="36" t="s">
        <v>151</v>
      </c>
      <c r="C44" s="36" t="s">
        <v>983</v>
      </c>
      <c r="D44" s="37" t="s">
        <v>51</v>
      </c>
      <c r="E44" s="13" t="s">
        <v>984</v>
      </c>
      <c r="F44" s="38" t="s">
        <v>65</v>
      </c>
      <c r="G44" s="39">
        <v>90</v>
      </c>
      <c r="H44" s="38">
        <v>0</v>
      </c>
      <c r="I44" s="38">
        <f>ROUND(G44*H44,6)</f>
        <v>0</v>
      </c>
      <c r="L44" s="40">
        <v>0</v>
      </c>
      <c r="M44" s="34">
        <f>ROUND(ROUND(L44,2)*ROUND(G44,3),2)</f>
        <v>0</v>
      </c>
      <c r="N44" s="38" t="s">
        <v>54</v>
      </c>
      <c r="O44">
        <f>(M44*21)/100</f>
        <v>0</v>
      </c>
      <c r="P44" t="s">
        <v>27</v>
      </c>
    </row>
    <row r="45" spans="1:16" x14ac:dyDescent="0.2">
      <c r="A45" s="37" t="s">
        <v>55</v>
      </c>
      <c r="E45" s="41" t="s">
        <v>985</v>
      </c>
    </row>
    <row r="46" spans="1:16" x14ac:dyDescent="0.2">
      <c r="A46" s="37" t="s">
        <v>56</v>
      </c>
      <c r="E46" s="42" t="s">
        <v>908</v>
      </c>
    </row>
    <row r="47" spans="1:16" x14ac:dyDescent="0.2">
      <c r="A47" t="s">
        <v>58</v>
      </c>
      <c r="E47" s="41" t="s">
        <v>59</v>
      </c>
    </row>
    <row r="48" spans="1:16" x14ac:dyDescent="0.2">
      <c r="A48" t="s">
        <v>46</v>
      </c>
      <c r="C48" s="33" t="s">
        <v>26</v>
      </c>
      <c r="E48" s="35" t="s">
        <v>986</v>
      </c>
      <c r="J48" s="34">
        <f>0</f>
        <v>0</v>
      </c>
      <c r="K48" s="34">
        <f>0</f>
        <v>0</v>
      </c>
      <c r="L48" s="34">
        <f>0+L49+L53+L57</f>
        <v>0</v>
      </c>
      <c r="M48" s="34">
        <f>0+M49+M53+M57</f>
        <v>0</v>
      </c>
    </row>
    <row r="49" spans="1:16" x14ac:dyDescent="0.2">
      <c r="A49" t="s">
        <v>49</v>
      </c>
      <c r="B49" s="36" t="s">
        <v>154</v>
      </c>
      <c r="C49" s="36" t="s">
        <v>987</v>
      </c>
      <c r="D49" s="37" t="s">
        <v>51</v>
      </c>
      <c r="E49" s="13" t="s">
        <v>988</v>
      </c>
      <c r="F49" s="38" t="s">
        <v>288</v>
      </c>
      <c r="G49" s="39">
        <v>5.2839999999999998</v>
      </c>
      <c r="H49" s="38">
        <v>0</v>
      </c>
      <c r="I49" s="38">
        <f>ROUND(G49*H49,6)</f>
        <v>0</v>
      </c>
      <c r="L49" s="40">
        <v>0</v>
      </c>
      <c r="M49" s="34">
        <f>ROUND(ROUND(L49,2)*ROUND(G49,3),2)</f>
        <v>0</v>
      </c>
      <c r="N49" s="38" t="s">
        <v>54</v>
      </c>
      <c r="O49">
        <f>(M49*21)/100</f>
        <v>0</v>
      </c>
      <c r="P49" t="s">
        <v>27</v>
      </c>
    </row>
    <row r="50" spans="1:16" x14ac:dyDescent="0.2">
      <c r="A50" s="37" t="s">
        <v>55</v>
      </c>
      <c r="E50" s="41" t="s">
        <v>989</v>
      </c>
    </row>
    <row r="51" spans="1:16" x14ac:dyDescent="0.2">
      <c r="A51" s="37" t="s">
        <v>56</v>
      </c>
      <c r="E51" s="42" t="s">
        <v>990</v>
      </c>
    </row>
    <row r="52" spans="1:16" x14ac:dyDescent="0.2">
      <c r="A52" t="s">
        <v>58</v>
      </c>
      <c r="E52" s="41" t="s">
        <v>59</v>
      </c>
    </row>
    <row r="53" spans="1:16" x14ac:dyDescent="0.2">
      <c r="A53" t="s">
        <v>49</v>
      </c>
      <c r="B53" s="36" t="s">
        <v>175</v>
      </c>
      <c r="C53" s="36" t="s">
        <v>991</v>
      </c>
      <c r="D53" s="37" t="s">
        <v>51</v>
      </c>
      <c r="E53" s="13" t="s">
        <v>992</v>
      </c>
      <c r="F53" s="38" t="s">
        <v>144</v>
      </c>
      <c r="G53" s="39">
        <v>237.68</v>
      </c>
      <c r="H53" s="38">
        <v>0</v>
      </c>
      <c r="I53" s="38">
        <f>ROUND(G53*H53,6)</f>
        <v>0</v>
      </c>
      <c r="L53" s="40">
        <v>0</v>
      </c>
      <c r="M53" s="34">
        <f>ROUND(ROUND(L53,2)*ROUND(G53,3),2)</f>
        <v>0</v>
      </c>
      <c r="N53" s="38" t="s">
        <v>795</v>
      </c>
      <c r="O53">
        <f>(M53*21)/100</f>
        <v>0</v>
      </c>
      <c r="P53" t="s">
        <v>27</v>
      </c>
    </row>
    <row r="54" spans="1:16" x14ac:dyDescent="0.2">
      <c r="A54" s="37" t="s">
        <v>55</v>
      </c>
      <c r="E54" s="41" t="s">
        <v>993</v>
      </c>
    </row>
    <row r="55" spans="1:16" x14ac:dyDescent="0.2">
      <c r="A55" s="37" t="s">
        <v>56</v>
      </c>
      <c r="E55" s="42" t="s">
        <v>994</v>
      </c>
    </row>
    <row r="56" spans="1:16" ht="25.5" x14ac:dyDescent="0.2">
      <c r="A56" t="s">
        <v>58</v>
      </c>
      <c r="E56" s="41" t="s">
        <v>995</v>
      </c>
    </row>
    <row r="57" spans="1:16" x14ac:dyDescent="0.2">
      <c r="A57" t="s">
        <v>49</v>
      </c>
      <c r="B57" s="36" t="s">
        <v>179</v>
      </c>
      <c r="C57" s="36" t="s">
        <v>996</v>
      </c>
      <c r="D57" s="37" t="s">
        <v>51</v>
      </c>
      <c r="E57" s="13" t="s">
        <v>997</v>
      </c>
      <c r="F57" s="38" t="s">
        <v>144</v>
      </c>
      <c r="G57" s="39">
        <v>33.28</v>
      </c>
      <c r="H57" s="38">
        <v>0</v>
      </c>
      <c r="I57" s="38">
        <f>ROUND(G57*H57,6)</f>
        <v>0</v>
      </c>
      <c r="L57" s="40">
        <v>0</v>
      </c>
      <c r="M57" s="34">
        <f>ROUND(ROUND(L57,2)*ROUND(G57,3),2)</f>
        <v>0</v>
      </c>
      <c r="N57" s="38" t="s">
        <v>795</v>
      </c>
      <c r="O57">
        <f>(M57*21)/100</f>
        <v>0</v>
      </c>
      <c r="P57" t="s">
        <v>27</v>
      </c>
    </row>
    <row r="58" spans="1:16" x14ac:dyDescent="0.2">
      <c r="A58" s="37" t="s">
        <v>55</v>
      </c>
      <c r="E58" s="41" t="s">
        <v>998</v>
      </c>
    </row>
    <row r="59" spans="1:16" x14ac:dyDescent="0.2">
      <c r="A59" s="37" t="s">
        <v>56</v>
      </c>
      <c r="E59" s="42" t="s">
        <v>999</v>
      </c>
    </row>
    <row r="60" spans="1:16" x14ac:dyDescent="0.2">
      <c r="A60" t="s">
        <v>58</v>
      </c>
      <c r="E60" s="41" t="s">
        <v>1000</v>
      </c>
    </row>
    <row r="61" spans="1:16" x14ac:dyDescent="0.2">
      <c r="A61" t="s">
        <v>46</v>
      </c>
      <c r="C61" s="33" t="s">
        <v>62</v>
      </c>
      <c r="E61" s="35" t="s">
        <v>1001</v>
      </c>
      <c r="J61" s="34">
        <f>0</f>
        <v>0</v>
      </c>
      <c r="K61" s="34">
        <f>0</f>
        <v>0</v>
      </c>
      <c r="L61" s="34">
        <f>0+L62</f>
        <v>0</v>
      </c>
      <c r="M61" s="34">
        <f>0+M62</f>
        <v>0</v>
      </c>
    </row>
    <row r="62" spans="1:16" x14ac:dyDescent="0.2">
      <c r="A62" t="s">
        <v>49</v>
      </c>
      <c r="B62" s="36" t="s">
        <v>157</v>
      </c>
      <c r="C62" s="36" t="s">
        <v>1002</v>
      </c>
      <c r="D62" s="37" t="s">
        <v>51</v>
      </c>
      <c r="E62" s="13" t="s">
        <v>1003</v>
      </c>
      <c r="F62" s="38" t="s">
        <v>53</v>
      </c>
      <c r="G62" s="39">
        <v>9.048</v>
      </c>
      <c r="H62" s="38">
        <v>0</v>
      </c>
      <c r="I62" s="38">
        <f>ROUND(G62*H62,6)</f>
        <v>0</v>
      </c>
      <c r="L62" s="40">
        <v>0</v>
      </c>
      <c r="M62" s="34">
        <f>ROUND(ROUND(L62,2)*ROUND(G62,3),2)</f>
        <v>0</v>
      </c>
      <c r="N62" s="38" t="s">
        <v>54</v>
      </c>
      <c r="O62">
        <f>(M62*21)/100</f>
        <v>0</v>
      </c>
      <c r="P62" t="s">
        <v>27</v>
      </c>
    </row>
    <row r="63" spans="1:16" x14ac:dyDescent="0.2">
      <c r="A63" s="37" t="s">
        <v>55</v>
      </c>
      <c r="E63" s="41" t="s">
        <v>1004</v>
      </c>
    </row>
    <row r="64" spans="1:16" x14ac:dyDescent="0.2">
      <c r="A64" s="37" t="s">
        <v>56</v>
      </c>
      <c r="E64" s="42" t="s">
        <v>1005</v>
      </c>
    </row>
    <row r="65" spans="1:16" x14ac:dyDescent="0.2">
      <c r="A65" t="s">
        <v>58</v>
      </c>
      <c r="E65" s="41" t="s">
        <v>59</v>
      </c>
    </row>
    <row r="66" spans="1:16" x14ac:dyDescent="0.2">
      <c r="A66" t="s">
        <v>46</v>
      </c>
      <c r="C66" s="33" t="s">
        <v>66</v>
      </c>
      <c r="E66" s="35" t="s">
        <v>1006</v>
      </c>
      <c r="J66" s="34">
        <f>0</f>
        <v>0</v>
      </c>
      <c r="K66" s="34">
        <f>0</f>
        <v>0</v>
      </c>
      <c r="L66" s="34">
        <f>0+L67</f>
        <v>0</v>
      </c>
      <c r="M66" s="34">
        <f>0+M67</f>
        <v>0</v>
      </c>
    </row>
    <row r="67" spans="1:16" x14ac:dyDescent="0.2">
      <c r="A67" t="s">
        <v>49</v>
      </c>
      <c r="B67" s="36" t="s">
        <v>69</v>
      </c>
      <c r="C67" s="36" t="s">
        <v>1007</v>
      </c>
      <c r="D67" s="37" t="s">
        <v>51</v>
      </c>
      <c r="E67" s="13" t="s">
        <v>1008</v>
      </c>
      <c r="F67" s="38" t="s">
        <v>144</v>
      </c>
      <c r="G67" s="39">
        <v>72</v>
      </c>
      <c r="H67" s="38">
        <v>0</v>
      </c>
      <c r="I67" s="38">
        <f>ROUND(G67*H67,6)</f>
        <v>0</v>
      </c>
      <c r="L67" s="40">
        <v>0</v>
      </c>
      <c r="M67" s="34">
        <f>ROUND(ROUND(L67,2)*ROUND(G67,3),2)</f>
        <v>0</v>
      </c>
      <c r="N67" s="38" t="s">
        <v>54</v>
      </c>
      <c r="O67">
        <f>(M67*21)/100</f>
        <v>0</v>
      </c>
      <c r="P67" t="s">
        <v>27</v>
      </c>
    </row>
    <row r="68" spans="1:16" x14ac:dyDescent="0.2">
      <c r="A68" s="37" t="s">
        <v>55</v>
      </c>
      <c r="E68" s="41" t="s">
        <v>1009</v>
      </c>
    </row>
    <row r="69" spans="1:16" x14ac:dyDescent="0.2">
      <c r="A69" s="37" t="s">
        <v>56</v>
      </c>
      <c r="E69" s="42" t="s">
        <v>1010</v>
      </c>
    </row>
    <row r="70" spans="1:16" x14ac:dyDescent="0.2">
      <c r="A70" t="s">
        <v>58</v>
      </c>
      <c r="E70" s="41" t="s">
        <v>59</v>
      </c>
    </row>
    <row r="71" spans="1:16" x14ac:dyDescent="0.2">
      <c r="A71" t="s">
        <v>46</v>
      </c>
      <c r="C71" s="33" t="s">
        <v>1011</v>
      </c>
      <c r="E71" s="35" t="s">
        <v>1012</v>
      </c>
      <c r="J71" s="34">
        <f>0</f>
        <v>0</v>
      </c>
      <c r="K71" s="34">
        <f>0</f>
        <v>0</v>
      </c>
      <c r="L71" s="34">
        <f>0+L72</f>
        <v>0</v>
      </c>
      <c r="M71" s="34">
        <f>0+M72</f>
        <v>0</v>
      </c>
    </row>
    <row r="72" spans="1:16" ht="25.5" x14ac:dyDescent="0.2">
      <c r="A72" t="s">
        <v>49</v>
      </c>
      <c r="B72" s="36" t="s">
        <v>73</v>
      </c>
      <c r="C72" s="36" t="s">
        <v>1013</v>
      </c>
      <c r="D72" s="37" t="s">
        <v>51</v>
      </c>
      <c r="E72" s="13" t="s">
        <v>1014</v>
      </c>
      <c r="F72" s="38" t="s">
        <v>144</v>
      </c>
      <c r="G72" s="39">
        <v>172.78</v>
      </c>
      <c r="H72" s="38">
        <v>0</v>
      </c>
      <c r="I72" s="38">
        <f>ROUND(G72*H72,6)</f>
        <v>0</v>
      </c>
      <c r="L72" s="40">
        <v>0</v>
      </c>
      <c r="M72" s="34">
        <f>ROUND(ROUND(L72,2)*ROUND(G72,3),2)</f>
        <v>0</v>
      </c>
      <c r="N72" s="38" t="s">
        <v>54</v>
      </c>
      <c r="O72">
        <f>(M72*21)/100</f>
        <v>0</v>
      </c>
      <c r="P72" t="s">
        <v>27</v>
      </c>
    </row>
    <row r="73" spans="1:16" x14ac:dyDescent="0.2">
      <c r="A73" s="37" t="s">
        <v>55</v>
      </c>
      <c r="E73" s="41" t="s">
        <v>1015</v>
      </c>
    </row>
    <row r="74" spans="1:16" x14ac:dyDescent="0.2">
      <c r="A74" s="37" t="s">
        <v>56</v>
      </c>
      <c r="E74" s="42" t="s">
        <v>1016</v>
      </c>
    </row>
    <row r="75" spans="1:16" x14ac:dyDescent="0.2">
      <c r="A75" t="s">
        <v>58</v>
      </c>
      <c r="E75" s="41" t="s">
        <v>59</v>
      </c>
    </row>
    <row r="76" spans="1:16" x14ac:dyDescent="0.2">
      <c r="A76" t="s">
        <v>46</v>
      </c>
      <c r="C76" s="33" t="s">
        <v>1017</v>
      </c>
      <c r="E76" s="35" t="s">
        <v>1018</v>
      </c>
      <c r="J76" s="34">
        <f>0</f>
        <v>0</v>
      </c>
      <c r="K76" s="34">
        <f>0</f>
        <v>0</v>
      </c>
      <c r="L76" s="34">
        <f>0+L77+L81</f>
        <v>0</v>
      </c>
      <c r="M76" s="34">
        <f>0+M77+M81</f>
        <v>0</v>
      </c>
    </row>
    <row r="77" spans="1:16" x14ac:dyDescent="0.2">
      <c r="A77" t="s">
        <v>49</v>
      </c>
      <c r="B77" s="36" t="s">
        <v>76</v>
      </c>
      <c r="C77" s="36" t="s">
        <v>1019</v>
      </c>
      <c r="D77" s="37" t="s">
        <v>51</v>
      </c>
      <c r="E77" s="13" t="s">
        <v>1020</v>
      </c>
      <c r="F77" s="38" t="s">
        <v>144</v>
      </c>
      <c r="G77" s="39">
        <v>2.88</v>
      </c>
      <c r="H77" s="38">
        <v>0</v>
      </c>
      <c r="I77" s="38">
        <f>ROUND(G77*H77,6)</f>
        <v>0</v>
      </c>
      <c r="L77" s="40">
        <v>0</v>
      </c>
      <c r="M77" s="34">
        <f>ROUND(ROUND(L77,2)*ROUND(G77,3),2)</f>
        <v>0</v>
      </c>
      <c r="N77" s="38" t="s">
        <v>54</v>
      </c>
      <c r="O77">
        <f>(M77*21)/100</f>
        <v>0</v>
      </c>
      <c r="P77" t="s">
        <v>27</v>
      </c>
    </row>
    <row r="78" spans="1:16" x14ac:dyDescent="0.2">
      <c r="A78" s="37" t="s">
        <v>55</v>
      </c>
      <c r="E78" s="41" t="s">
        <v>1021</v>
      </c>
    </row>
    <row r="79" spans="1:16" x14ac:dyDescent="0.2">
      <c r="A79" s="37" t="s">
        <v>56</v>
      </c>
      <c r="E79" s="42" t="s">
        <v>1022</v>
      </c>
    </row>
    <row r="80" spans="1:16" x14ac:dyDescent="0.2">
      <c r="A80" t="s">
        <v>58</v>
      </c>
      <c r="E80" s="41" t="s">
        <v>59</v>
      </c>
    </row>
    <row r="81" spans="1:16" x14ac:dyDescent="0.2">
      <c r="A81" t="s">
        <v>49</v>
      </c>
      <c r="B81" s="36" t="s">
        <v>79</v>
      </c>
      <c r="C81" s="36" t="s">
        <v>1023</v>
      </c>
      <c r="D81" s="37" t="s">
        <v>51</v>
      </c>
      <c r="E81" s="13" t="s">
        <v>1024</v>
      </c>
      <c r="F81" s="38" t="s">
        <v>144</v>
      </c>
      <c r="G81" s="39">
        <v>2.88</v>
      </c>
      <c r="H81" s="38">
        <v>0</v>
      </c>
      <c r="I81" s="38">
        <f>ROUND(G81*H81,6)</f>
        <v>0</v>
      </c>
      <c r="L81" s="40">
        <v>0</v>
      </c>
      <c r="M81" s="34">
        <f>ROUND(ROUND(L81,2)*ROUND(G81,3),2)</f>
        <v>0</v>
      </c>
      <c r="N81" s="38" t="s">
        <v>54</v>
      </c>
      <c r="O81">
        <f>(M81*21)/100</f>
        <v>0</v>
      </c>
      <c r="P81" t="s">
        <v>27</v>
      </c>
    </row>
    <row r="82" spans="1:16" x14ac:dyDescent="0.2">
      <c r="A82" s="37" t="s">
        <v>55</v>
      </c>
      <c r="E82" s="41" t="s">
        <v>1025</v>
      </c>
    </row>
    <row r="83" spans="1:16" x14ac:dyDescent="0.2">
      <c r="A83" s="37" t="s">
        <v>56</v>
      </c>
      <c r="E83" s="42" t="s">
        <v>1022</v>
      </c>
    </row>
    <row r="84" spans="1:16" x14ac:dyDescent="0.2">
      <c r="A84" t="s">
        <v>58</v>
      </c>
      <c r="E84" s="41" t="s">
        <v>59</v>
      </c>
    </row>
    <row r="85" spans="1:16" x14ac:dyDescent="0.2">
      <c r="A85" t="s">
        <v>46</v>
      </c>
      <c r="C85" s="33" t="s">
        <v>154</v>
      </c>
      <c r="E85" s="35" t="s">
        <v>1026</v>
      </c>
      <c r="J85" s="34">
        <f>0</f>
        <v>0</v>
      </c>
      <c r="K85" s="34">
        <f>0</f>
        <v>0</v>
      </c>
      <c r="L85" s="34">
        <f>0+L86+L90+L94+L98</f>
        <v>0</v>
      </c>
      <c r="M85" s="34">
        <f>0+M86+M90+M94+M98</f>
        <v>0</v>
      </c>
    </row>
    <row r="86" spans="1:16" x14ac:dyDescent="0.2">
      <c r="A86" t="s">
        <v>49</v>
      </c>
      <c r="B86" s="36" t="s">
        <v>160</v>
      </c>
      <c r="C86" s="36" t="s">
        <v>1027</v>
      </c>
      <c r="D86" s="37" t="s">
        <v>51</v>
      </c>
      <c r="E86" s="13" t="s">
        <v>1028</v>
      </c>
      <c r="F86" s="38" t="s">
        <v>53</v>
      </c>
      <c r="G86" s="39">
        <v>43.2</v>
      </c>
      <c r="H86" s="38">
        <v>0</v>
      </c>
      <c r="I86" s="38">
        <f>ROUND(G86*H86,6)</f>
        <v>0</v>
      </c>
      <c r="L86" s="40">
        <v>0</v>
      </c>
      <c r="M86" s="34">
        <f>ROUND(ROUND(L86,2)*ROUND(G86,3),2)</f>
        <v>0</v>
      </c>
      <c r="N86" s="38" t="s">
        <v>54</v>
      </c>
      <c r="O86">
        <f>(M86*21)/100</f>
        <v>0</v>
      </c>
      <c r="P86" t="s">
        <v>27</v>
      </c>
    </row>
    <row r="87" spans="1:16" x14ac:dyDescent="0.2">
      <c r="A87" s="37" t="s">
        <v>55</v>
      </c>
      <c r="E87" s="41" t="s">
        <v>1029</v>
      </c>
    </row>
    <row r="88" spans="1:16" x14ac:dyDescent="0.2">
      <c r="A88" s="37" t="s">
        <v>56</v>
      </c>
      <c r="E88" s="42" t="s">
        <v>1030</v>
      </c>
    </row>
    <row r="89" spans="1:16" x14ac:dyDescent="0.2">
      <c r="A89" t="s">
        <v>58</v>
      </c>
      <c r="E89" s="41" t="s">
        <v>59</v>
      </c>
    </row>
    <row r="90" spans="1:16" x14ac:dyDescent="0.2">
      <c r="A90" t="s">
        <v>49</v>
      </c>
      <c r="B90" s="36" t="s">
        <v>82</v>
      </c>
      <c r="C90" s="36" t="s">
        <v>1031</v>
      </c>
      <c r="D90" s="37" t="s">
        <v>51</v>
      </c>
      <c r="E90" s="13" t="s">
        <v>1032</v>
      </c>
      <c r="F90" s="38" t="s">
        <v>53</v>
      </c>
      <c r="G90" s="39">
        <v>4.24</v>
      </c>
      <c r="H90" s="38">
        <v>0</v>
      </c>
      <c r="I90" s="38">
        <f>ROUND(G90*H90,6)</f>
        <v>0</v>
      </c>
      <c r="L90" s="40">
        <v>0</v>
      </c>
      <c r="M90" s="34">
        <f>ROUND(ROUND(L90,2)*ROUND(G90,3),2)</f>
        <v>0</v>
      </c>
      <c r="N90" s="38" t="s">
        <v>54</v>
      </c>
      <c r="O90">
        <f>(M90*21)/100</f>
        <v>0</v>
      </c>
      <c r="P90" t="s">
        <v>27</v>
      </c>
    </row>
    <row r="91" spans="1:16" x14ac:dyDescent="0.2">
      <c r="A91" s="37" t="s">
        <v>55</v>
      </c>
      <c r="E91" s="41" t="s">
        <v>1033</v>
      </c>
    </row>
    <row r="92" spans="1:16" x14ac:dyDescent="0.2">
      <c r="A92" s="37" t="s">
        <v>56</v>
      </c>
      <c r="E92" s="42" t="s">
        <v>1034</v>
      </c>
    </row>
    <row r="93" spans="1:16" x14ac:dyDescent="0.2">
      <c r="A93" t="s">
        <v>58</v>
      </c>
      <c r="E93" s="41" t="s">
        <v>59</v>
      </c>
    </row>
    <row r="94" spans="1:16" x14ac:dyDescent="0.2">
      <c r="A94" t="s">
        <v>49</v>
      </c>
      <c r="B94" s="36" t="s">
        <v>163</v>
      </c>
      <c r="C94" s="36" t="s">
        <v>1035</v>
      </c>
      <c r="D94" s="37" t="s">
        <v>51</v>
      </c>
      <c r="E94" s="13" t="s">
        <v>1036</v>
      </c>
      <c r="F94" s="38" t="s">
        <v>144</v>
      </c>
      <c r="G94" s="39">
        <v>27.3</v>
      </c>
      <c r="H94" s="38">
        <v>0</v>
      </c>
      <c r="I94" s="38">
        <f>ROUND(G94*H94,6)</f>
        <v>0</v>
      </c>
      <c r="L94" s="40">
        <v>0</v>
      </c>
      <c r="M94" s="34">
        <f>ROUND(ROUND(L94,2)*ROUND(G94,3),2)</f>
        <v>0</v>
      </c>
      <c r="N94" s="38" t="s">
        <v>54</v>
      </c>
      <c r="O94">
        <f>(M94*21)/100</f>
        <v>0</v>
      </c>
      <c r="P94" t="s">
        <v>27</v>
      </c>
    </row>
    <row r="95" spans="1:16" ht="25.5" x14ac:dyDescent="0.2">
      <c r="A95" s="37" t="s">
        <v>55</v>
      </c>
      <c r="E95" s="41" t="s">
        <v>1037</v>
      </c>
    </row>
    <row r="96" spans="1:16" x14ac:dyDescent="0.2">
      <c r="A96" s="37" t="s">
        <v>56</v>
      </c>
      <c r="E96" s="42" t="s">
        <v>1038</v>
      </c>
    </row>
    <row r="97" spans="1:16" x14ac:dyDescent="0.2">
      <c r="A97" t="s">
        <v>58</v>
      </c>
      <c r="E97" s="41" t="s">
        <v>59</v>
      </c>
    </row>
    <row r="98" spans="1:16" x14ac:dyDescent="0.2">
      <c r="A98" t="s">
        <v>49</v>
      </c>
      <c r="B98" s="36" t="s">
        <v>85</v>
      </c>
      <c r="C98" s="36" t="s">
        <v>1039</v>
      </c>
      <c r="D98" s="37" t="s">
        <v>51</v>
      </c>
      <c r="E98" s="13" t="s">
        <v>1040</v>
      </c>
      <c r="F98" s="38" t="s">
        <v>144</v>
      </c>
      <c r="G98" s="39">
        <v>252</v>
      </c>
      <c r="H98" s="38">
        <v>0</v>
      </c>
      <c r="I98" s="38">
        <f>ROUND(G98*H98,6)</f>
        <v>0</v>
      </c>
      <c r="L98" s="40">
        <v>0</v>
      </c>
      <c r="M98" s="34">
        <f>ROUND(ROUND(L98,2)*ROUND(G98,3),2)</f>
        <v>0</v>
      </c>
      <c r="N98" s="38" t="s">
        <v>54</v>
      </c>
      <c r="O98">
        <f>(M98*21)/100</f>
        <v>0</v>
      </c>
      <c r="P98" t="s">
        <v>27</v>
      </c>
    </row>
    <row r="99" spans="1:16" ht="25.5" x14ac:dyDescent="0.2">
      <c r="A99" s="37" t="s">
        <v>55</v>
      </c>
      <c r="E99" s="41" t="s">
        <v>1041</v>
      </c>
    </row>
    <row r="100" spans="1:16" x14ac:dyDescent="0.2">
      <c r="A100" s="37" t="s">
        <v>56</v>
      </c>
      <c r="E100" s="42" t="s">
        <v>1042</v>
      </c>
    </row>
    <row r="101" spans="1:16" x14ac:dyDescent="0.2">
      <c r="A101" t="s">
        <v>58</v>
      </c>
      <c r="E101" s="41" t="s">
        <v>59</v>
      </c>
    </row>
    <row r="102" spans="1:16" x14ac:dyDescent="0.2">
      <c r="A102" t="s">
        <v>46</v>
      </c>
      <c r="C102" s="33" t="s">
        <v>282</v>
      </c>
      <c r="E102" s="35" t="s">
        <v>1043</v>
      </c>
      <c r="J102" s="34">
        <f>0</f>
        <v>0</v>
      </c>
      <c r="K102" s="34">
        <f>0</f>
        <v>0</v>
      </c>
      <c r="L102" s="34">
        <f>0+L103+L107+L111</f>
        <v>0</v>
      </c>
      <c r="M102" s="34">
        <f>0+M103+M107+M111</f>
        <v>0</v>
      </c>
    </row>
    <row r="103" spans="1:16" ht="25.5" x14ac:dyDescent="0.2">
      <c r="A103" t="s">
        <v>49</v>
      </c>
      <c r="B103" s="36" t="s">
        <v>166</v>
      </c>
      <c r="C103" s="36" t="s">
        <v>630</v>
      </c>
      <c r="D103" s="37" t="s">
        <v>631</v>
      </c>
      <c r="E103" s="13" t="s">
        <v>632</v>
      </c>
      <c r="F103" s="38" t="s">
        <v>288</v>
      </c>
      <c r="G103" s="39">
        <v>106.895</v>
      </c>
      <c r="H103" s="38">
        <v>0</v>
      </c>
      <c r="I103" s="38">
        <f>ROUND(G103*H103,6)</f>
        <v>0</v>
      </c>
      <c r="L103" s="40">
        <v>0</v>
      </c>
      <c r="M103" s="34">
        <f>ROUND(ROUND(L103,2)*ROUND(G103,3),2)</f>
        <v>0</v>
      </c>
      <c r="N103" s="38" t="s">
        <v>289</v>
      </c>
      <c r="O103">
        <f>(M103*21)/100</f>
        <v>0</v>
      </c>
      <c r="P103" t="s">
        <v>27</v>
      </c>
    </row>
    <row r="104" spans="1:16" x14ac:dyDescent="0.2">
      <c r="A104" s="37" t="s">
        <v>55</v>
      </c>
      <c r="E104" s="41" t="s">
        <v>1044</v>
      </c>
    </row>
    <row r="105" spans="1:16" ht="38.25" x14ac:dyDescent="0.2">
      <c r="A105" s="37" t="s">
        <v>56</v>
      </c>
      <c r="E105" s="42" t="s">
        <v>1045</v>
      </c>
    </row>
    <row r="106" spans="1:16" ht="102" x14ac:dyDescent="0.2">
      <c r="A106" t="s">
        <v>58</v>
      </c>
      <c r="E106" s="41" t="s">
        <v>291</v>
      </c>
    </row>
    <row r="107" spans="1:16" ht="25.5" x14ac:dyDescent="0.2">
      <c r="A107" t="s">
        <v>49</v>
      </c>
      <c r="B107" s="36" t="s">
        <v>169</v>
      </c>
      <c r="C107" s="36" t="s">
        <v>1046</v>
      </c>
      <c r="D107" s="37" t="s">
        <v>1047</v>
      </c>
      <c r="E107" s="13" t="s">
        <v>837</v>
      </c>
      <c r="F107" s="38" t="s">
        <v>288</v>
      </c>
      <c r="G107" s="39">
        <v>10.176</v>
      </c>
      <c r="H107" s="38">
        <v>0</v>
      </c>
      <c r="I107" s="38">
        <f>ROUND(G107*H107,6)</f>
        <v>0</v>
      </c>
      <c r="L107" s="40">
        <v>0</v>
      </c>
      <c r="M107" s="34">
        <f>ROUND(ROUND(L107,2)*ROUND(G107,3),2)</f>
        <v>0</v>
      </c>
      <c r="N107" s="38" t="s">
        <v>289</v>
      </c>
      <c r="O107">
        <f>(M107*21)/100</f>
        <v>0</v>
      </c>
      <c r="P107" t="s">
        <v>27</v>
      </c>
    </row>
    <row r="108" spans="1:16" x14ac:dyDescent="0.2">
      <c r="A108" s="37" t="s">
        <v>55</v>
      </c>
      <c r="E108" s="41" t="s">
        <v>1044</v>
      </c>
    </row>
    <row r="109" spans="1:16" x14ac:dyDescent="0.2">
      <c r="A109" s="37" t="s">
        <v>56</v>
      </c>
      <c r="E109" s="42" t="s">
        <v>1048</v>
      </c>
    </row>
    <row r="110" spans="1:16" ht="102" x14ac:dyDescent="0.2">
      <c r="A110" t="s">
        <v>58</v>
      </c>
      <c r="E110" s="41" t="s">
        <v>291</v>
      </c>
    </row>
    <row r="111" spans="1:16" ht="25.5" x14ac:dyDescent="0.2">
      <c r="A111" t="s">
        <v>49</v>
      </c>
      <c r="B111" s="36" t="s">
        <v>172</v>
      </c>
      <c r="C111" s="36" t="s">
        <v>1049</v>
      </c>
      <c r="D111" s="37" t="s">
        <v>1050</v>
      </c>
      <c r="E111" s="13" t="s">
        <v>1051</v>
      </c>
      <c r="F111" s="38" t="s">
        <v>288</v>
      </c>
      <c r="G111" s="39">
        <v>17.117999999999999</v>
      </c>
      <c r="H111" s="38">
        <v>0</v>
      </c>
      <c r="I111" s="38">
        <f>ROUND(G111*H111,6)</f>
        <v>0</v>
      </c>
      <c r="L111" s="40">
        <v>0</v>
      </c>
      <c r="M111" s="34">
        <f>ROUND(ROUND(L111,2)*ROUND(G111,3),2)</f>
        <v>0</v>
      </c>
      <c r="N111" s="38" t="s">
        <v>289</v>
      </c>
      <c r="O111">
        <f>(M111*21)/100</f>
        <v>0</v>
      </c>
      <c r="P111" t="s">
        <v>27</v>
      </c>
    </row>
    <row r="112" spans="1:16" x14ac:dyDescent="0.2">
      <c r="A112" s="37" t="s">
        <v>55</v>
      </c>
      <c r="E112" s="41" t="s">
        <v>1044</v>
      </c>
    </row>
    <row r="113" spans="1:5" ht="25.5" x14ac:dyDescent="0.2">
      <c r="A113" s="37" t="s">
        <v>56</v>
      </c>
      <c r="E113" s="42" t="s">
        <v>1052</v>
      </c>
    </row>
    <row r="114" spans="1:5" ht="102" x14ac:dyDescent="0.2">
      <c r="A114" t="s">
        <v>58</v>
      </c>
      <c r="E114"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948</v>
      </c>
      <c r="M3" s="43">
        <f>Rekapitulace!C26</f>
        <v>0</v>
      </c>
      <c r="N3" s="25" t="s">
        <v>0</v>
      </c>
      <c r="O3" t="s">
        <v>23</v>
      </c>
      <c r="P3" t="s">
        <v>27</v>
      </c>
    </row>
    <row r="4" spans="1:20" ht="32.1" customHeight="1" x14ac:dyDescent="0.2">
      <c r="A4" s="28" t="s">
        <v>20</v>
      </c>
      <c r="B4" s="29" t="s">
        <v>28</v>
      </c>
      <c r="C4" s="2" t="s">
        <v>948</v>
      </c>
      <c r="D4" s="9"/>
      <c r="E4" s="3" t="s">
        <v>949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COUNTIFS(L8:L87,"=0",A8:A87,"P")+COUNTIFS(L8:L87,"",A8:A87,"P")+SUM(Q8:Q87)</f>
        <v>19</v>
      </c>
    </row>
    <row r="8" spans="1:20" x14ac:dyDescent="0.2">
      <c r="A8" t="s">
        <v>44</v>
      </c>
      <c r="C8" s="30" t="s">
        <v>1055</v>
      </c>
      <c r="E8" s="32" t="s">
        <v>1054</v>
      </c>
      <c r="J8" s="31">
        <f>0+J9+J18+J47+J72+J77+J82</f>
        <v>0</v>
      </c>
      <c r="K8" s="31">
        <f>0+K9+K18+K47+K72+K77+K82</f>
        <v>0</v>
      </c>
      <c r="L8" s="31">
        <f>0+L9+L18+L47+L72+L77+L82</f>
        <v>0</v>
      </c>
      <c r="M8" s="31">
        <f>0+M9+M18+M47+M72+M77+M82</f>
        <v>0</v>
      </c>
    </row>
    <row r="9" spans="1:20" x14ac:dyDescent="0.2">
      <c r="A9" t="s">
        <v>46</v>
      </c>
      <c r="C9" s="33" t="s">
        <v>47</v>
      </c>
      <c r="E9" s="35" t="s">
        <v>325</v>
      </c>
      <c r="J9" s="34">
        <f>0</f>
        <v>0</v>
      </c>
      <c r="K9" s="34">
        <f>0</f>
        <v>0</v>
      </c>
      <c r="L9" s="34">
        <f>0+L10+L14</f>
        <v>0</v>
      </c>
      <c r="M9" s="34">
        <f>0+M10+M14</f>
        <v>0</v>
      </c>
    </row>
    <row r="10" spans="1:20" x14ac:dyDescent="0.2">
      <c r="A10" t="s">
        <v>49</v>
      </c>
      <c r="B10" s="36" t="s">
        <v>47</v>
      </c>
      <c r="C10" s="36" t="s">
        <v>1056</v>
      </c>
      <c r="D10" s="37" t="s">
        <v>51</v>
      </c>
      <c r="E10" s="13" t="s">
        <v>1057</v>
      </c>
      <c r="F10" s="38" t="s">
        <v>53</v>
      </c>
      <c r="G10" s="39">
        <v>15</v>
      </c>
      <c r="H10" s="38">
        <v>0</v>
      </c>
      <c r="I10" s="38">
        <f>ROUND(G10*H10,6)</f>
        <v>0</v>
      </c>
      <c r="L10" s="40">
        <v>0</v>
      </c>
      <c r="M10" s="34">
        <f>ROUND(ROUND(L10,2)*ROUND(G10,3),2)</f>
        <v>0</v>
      </c>
      <c r="N10" s="38" t="s">
        <v>54</v>
      </c>
      <c r="O10">
        <f>(M10*21)/100</f>
        <v>0</v>
      </c>
      <c r="P10" t="s">
        <v>27</v>
      </c>
    </row>
    <row r="11" spans="1:20" x14ac:dyDescent="0.2">
      <c r="A11" s="37" t="s">
        <v>55</v>
      </c>
      <c r="E11" s="41" t="s">
        <v>1058</v>
      </c>
    </row>
    <row r="12" spans="1:20" x14ac:dyDescent="0.2">
      <c r="A12" s="37" t="s">
        <v>56</v>
      </c>
      <c r="E12" s="42" t="s">
        <v>1059</v>
      </c>
    </row>
    <row r="13" spans="1:20" x14ac:dyDescent="0.2">
      <c r="A13" t="s">
        <v>58</v>
      </c>
      <c r="E13" s="41" t="s">
        <v>59</v>
      </c>
    </row>
    <row r="14" spans="1:20" x14ac:dyDescent="0.2">
      <c r="A14" t="s">
        <v>49</v>
      </c>
      <c r="B14" s="36" t="s">
        <v>27</v>
      </c>
      <c r="C14" s="36" t="s">
        <v>1060</v>
      </c>
      <c r="D14" s="37" t="s">
        <v>51</v>
      </c>
      <c r="E14" s="13" t="s">
        <v>1061</v>
      </c>
      <c r="F14" s="38" t="s">
        <v>53</v>
      </c>
      <c r="G14" s="39">
        <v>15</v>
      </c>
      <c r="H14" s="38">
        <v>0</v>
      </c>
      <c r="I14" s="38">
        <f>ROUND(G14*H14,6)</f>
        <v>0</v>
      </c>
      <c r="L14" s="40">
        <v>0</v>
      </c>
      <c r="M14" s="34">
        <f>ROUND(ROUND(L14,2)*ROUND(G14,3),2)</f>
        <v>0</v>
      </c>
      <c r="N14" s="38" t="s">
        <v>54</v>
      </c>
      <c r="O14">
        <f>(M14*21)/100</f>
        <v>0</v>
      </c>
      <c r="P14" t="s">
        <v>27</v>
      </c>
    </row>
    <row r="15" spans="1:20" x14ac:dyDescent="0.2">
      <c r="A15" s="37" t="s">
        <v>55</v>
      </c>
      <c r="E15" s="41" t="s">
        <v>1062</v>
      </c>
    </row>
    <row r="16" spans="1:20" x14ac:dyDescent="0.2">
      <c r="A16" s="37" t="s">
        <v>56</v>
      </c>
      <c r="E16" s="42" t="s">
        <v>1059</v>
      </c>
    </row>
    <row r="17" spans="1:16" x14ac:dyDescent="0.2">
      <c r="A17" t="s">
        <v>58</v>
      </c>
      <c r="E17" s="41" t="s">
        <v>59</v>
      </c>
    </row>
    <row r="18" spans="1:16" x14ac:dyDescent="0.2">
      <c r="A18" t="s">
        <v>46</v>
      </c>
      <c r="C18" s="33" t="s">
        <v>27</v>
      </c>
      <c r="E18" s="35" t="s">
        <v>1063</v>
      </c>
      <c r="J18" s="34">
        <f>0</f>
        <v>0</v>
      </c>
      <c r="K18" s="34">
        <f>0</f>
        <v>0</v>
      </c>
      <c r="L18" s="34">
        <f>0+L19+L23+L27+L31+L35+L39+L43</f>
        <v>0</v>
      </c>
      <c r="M18" s="34">
        <f>0+M19+M23+M27+M31+M35+M39+M43</f>
        <v>0</v>
      </c>
    </row>
    <row r="19" spans="1:16" x14ac:dyDescent="0.2">
      <c r="A19" t="s">
        <v>49</v>
      </c>
      <c r="B19" s="36" t="s">
        <v>26</v>
      </c>
      <c r="C19" s="36" t="s">
        <v>1064</v>
      </c>
      <c r="D19" s="37" t="s">
        <v>51</v>
      </c>
      <c r="E19" s="13" t="s">
        <v>1065</v>
      </c>
      <c r="F19" s="38" t="s">
        <v>53</v>
      </c>
      <c r="G19" s="39">
        <v>5.52</v>
      </c>
      <c r="H19" s="38">
        <v>0</v>
      </c>
      <c r="I19" s="38">
        <f>ROUND(G19*H19,6)</f>
        <v>0</v>
      </c>
      <c r="L19" s="40">
        <v>0</v>
      </c>
      <c r="M19" s="34">
        <f>ROUND(ROUND(L19,2)*ROUND(G19,3),2)</f>
        <v>0</v>
      </c>
      <c r="N19" s="38" t="s">
        <v>54</v>
      </c>
      <c r="O19">
        <f>(M19*21)/100</f>
        <v>0</v>
      </c>
      <c r="P19" t="s">
        <v>27</v>
      </c>
    </row>
    <row r="20" spans="1:16" x14ac:dyDescent="0.2">
      <c r="A20" s="37" t="s">
        <v>55</v>
      </c>
      <c r="E20" s="41" t="s">
        <v>51</v>
      </c>
    </row>
    <row r="21" spans="1:16" x14ac:dyDescent="0.2">
      <c r="A21" s="37" t="s">
        <v>56</v>
      </c>
      <c r="E21" s="42" t="s">
        <v>1066</v>
      </c>
    </row>
    <row r="22" spans="1:16" x14ac:dyDescent="0.2">
      <c r="A22" t="s">
        <v>58</v>
      </c>
      <c r="E22" s="41" t="s">
        <v>59</v>
      </c>
    </row>
    <row r="23" spans="1:16" x14ac:dyDescent="0.2">
      <c r="A23" t="s">
        <v>49</v>
      </c>
      <c r="B23" s="36" t="s">
        <v>62</v>
      </c>
      <c r="C23" s="36" t="s">
        <v>979</v>
      </c>
      <c r="D23" s="37" t="s">
        <v>51</v>
      </c>
      <c r="E23" s="13" t="s">
        <v>980</v>
      </c>
      <c r="F23" s="38" t="s">
        <v>288</v>
      </c>
      <c r="G23" s="39">
        <v>0.13</v>
      </c>
      <c r="H23" s="38">
        <v>0</v>
      </c>
      <c r="I23" s="38">
        <f>ROUND(G23*H23,6)</f>
        <v>0</v>
      </c>
      <c r="L23" s="40">
        <v>0</v>
      </c>
      <c r="M23" s="34">
        <f>ROUND(ROUND(L23,2)*ROUND(G23,3),2)</f>
        <v>0</v>
      </c>
      <c r="N23" s="38" t="s">
        <v>54</v>
      </c>
      <c r="O23">
        <f>(M23*21)/100</f>
        <v>0</v>
      </c>
      <c r="P23" t="s">
        <v>27</v>
      </c>
    </row>
    <row r="24" spans="1:16" x14ac:dyDescent="0.2">
      <c r="A24" s="37" t="s">
        <v>55</v>
      </c>
      <c r="E24" s="41" t="s">
        <v>51</v>
      </c>
    </row>
    <row r="25" spans="1:16" x14ac:dyDescent="0.2">
      <c r="A25" s="37" t="s">
        <v>56</v>
      </c>
      <c r="E25" s="42" t="s">
        <v>1067</v>
      </c>
    </row>
    <row r="26" spans="1:16" x14ac:dyDescent="0.2">
      <c r="A26" t="s">
        <v>58</v>
      </c>
      <c r="E26" s="41" t="s">
        <v>59</v>
      </c>
    </row>
    <row r="27" spans="1:16" x14ac:dyDescent="0.2">
      <c r="A27" t="s">
        <v>49</v>
      </c>
      <c r="B27" s="36" t="s">
        <v>66</v>
      </c>
      <c r="C27" s="36" t="s">
        <v>1068</v>
      </c>
      <c r="D27" s="37" t="s">
        <v>51</v>
      </c>
      <c r="E27" s="13" t="s">
        <v>1069</v>
      </c>
      <c r="F27" s="38" t="s">
        <v>65</v>
      </c>
      <c r="G27" s="39">
        <v>1.25</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1070</v>
      </c>
    </row>
    <row r="30" spans="1:16" x14ac:dyDescent="0.2">
      <c r="A30" t="s">
        <v>58</v>
      </c>
      <c r="E30" s="41" t="s">
        <v>59</v>
      </c>
    </row>
    <row r="31" spans="1:16" x14ac:dyDescent="0.2">
      <c r="A31" t="s">
        <v>49</v>
      </c>
      <c r="B31" s="36" t="s">
        <v>145</v>
      </c>
      <c r="C31" s="36" t="s">
        <v>1071</v>
      </c>
      <c r="D31" s="37" t="s">
        <v>51</v>
      </c>
      <c r="E31" s="13" t="s">
        <v>1072</v>
      </c>
      <c r="F31" s="38" t="s">
        <v>65</v>
      </c>
      <c r="G31" s="39">
        <v>5</v>
      </c>
      <c r="H31" s="38">
        <v>0</v>
      </c>
      <c r="I31" s="38">
        <f>ROUND(G31*H31,6)</f>
        <v>0</v>
      </c>
      <c r="L31" s="40">
        <v>0</v>
      </c>
      <c r="M31" s="34">
        <f>ROUND(ROUND(L31,2)*ROUND(G31,3),2)</f>
        <v>0</v>
      </c>
      <c r="N31" s="38" t="s">
        <v>54</v>
      </c>
      <c r="O31">
        <f>(M31*21)/100</f>
        <v>0</v>
      </c>
      <c r="P31" t="s">
        <v>27</v>
      </c>
    </row>
    <row r="32" spans="1:16" x14ac:dyDescent="0.2">
      <c r="A32" s="37" t="s">
        <v>55</v>
      </c>
      <c r="E32" s="41" t="s">
        <v>51</v>
      </c>
    </row>
    <row r="33" spans="1:16" x14ac:dyDescent="0.2">
      <c r="A33" s="37" t="s">
        <v>56</v>
      </c>
      <c r="E33" s="42" t="s">
        <v>1073</v>
      </c>
    </row>
    <row r="34" spans="1:16" x14ac:dyDescent="0.2">
      <c r="A34" t="s">
        <v>58</v>
      </c>
      <c r="E34" s="41" t="s">
        <v>59</v>
      </c>
    </row>
    <row r="35" spans="1:16" x14ac:dyDescent="0.2">
      <c r="A35" t="s">
        <v>49</v>
      </c>
      <c r="B35" s="36" t="s">
        <v>148</v>
      </c>
      <c r="C35" s="36" t="s">
        <v>1074</v>
      </c>
      <c r="D35" s="37" t="s">
        <v>51</v>
      </c>
      <c r="E35" s="13" t="s">
        <v>1075</v>
      </c>
      <c r="F35" s="38" t="s">
        <v>65</v>
      </c>
      <c r="G35" s="39">
        <v>5</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1073</v>
      </c>
    </row>
    <row r="38" spans="1:16" x14ac:dyDescent="0.2">
      <c r="A38" t="s">
        <v>58</v>
      </c>
      <c r="E38" s="41" t="s">
        <v>59</v>
      </c>
    </row>
    <row r="39" spans="1:16" x14ac:dyDescent="0.2">
      <c r="A39" t="s">
        <v>49</v>
      </c>
      <c r="B39" s="36" t="s">
        <v>151</v>
      </c>
      <c r="C39" s="36" t="s">
        <v>1076</v>
      </c>
      <c r="D39" s="37" t="s">
        <v>51</v>
      </c>
      <c r="E39" s="13" t="s">
        <v>1077</v>
      </c>
      <c r="F39" s="38" t="s">
        <v>65</v>
      </c>
      <c r="G39" s="39">
        <v>1.25</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1070</v>
      </c>
    </row>
    <row r="42" spans="1:16" x14ac:dyDescent="0.2">
      <c r="A42" t="s">
        <v>58</v>
      </c>
      <c r="E42" s="41" t="s">
        <v>59</v>
      </c>
    </row>
    <row r="43" spans="1:16" x14ac:dyDescent="0.2">
      <c r="A43" t="s">
        <v>49</v>
      </c>
      <c r="B43" s="36" t="s">
        <v>154</v>
      </c>
      <c r="C43" s="36" t="s">
        <v>1078</v>
      </c>
      <c r="D43" s="37" t="s">
        <v>51</v>
      </c>
      <c r="E43" s="13" t="s">
        <v>1079</v>
      </c>
      <c r="F43" s="38" t="s">
        <v>53</v>
      </c>
      <c r="G43" s="39">
        <v>2.0249999999999999</v>
      </c>
      <c r="H43" s="38">
        <v>0</v>
      </c>
      <c r="I43" s="38">
        <f>ROUND(G43*H43,6)</f>
        <v>0</v>
      </c>
      <c r="L43" s="40">
        <v>0</v>
      </c>
      <c r="M43" s="34">
        <f>ROUND(ROUND(L43,2)*ROUND(G43,3),2)</f>
        <v>0</v>
      </c>
      <c r="N43" s="38" t="s">
        <v>54</v>
      </c>
      <c r="O43">
        <f>(M43*21)/100</f>
        <v>0</v>
      </c>
      <c r="P43" t="s">
        <v>27</v>
      </c>
    </row>
    <row r="44" spans="1:16" x14ac:dyDescent="0.2">
      <c r="A44" s="37" t="s">
        <v>55</v>
      </c>
      <c r="E44" s="41" t="s">
        <v>51</v>
      </c>
    </row>
    <row r="45" spans="1:16" x14ac:dyDescent="0.2">
      <c r="A45" s="37" t="s">
        <v>56</v>
      </c>
      <c r="E45" s="42" t="s">
        <v>1080</v>
      </c>
    </row>
    <row r="46" spans="1:16" x14ac:dyDescent="0.2">
      <c r="A46" t="s">
        <v>58</v>
      </c>
      <c r="E46" s="41" t="s">
        <v>59</v>
      </c>
    </row>
    <row r="47" spans="1:16" x14ac:dyDescent="0.2">
      <c r="A47" t="s">
        <v>46</v>
      </c>
      <c r="C47" s="33" t="s">
        <v>26</v>
      </c>
      <c r="E47" s="35" t="s">
        <v>1081</v>
      </c>
      <c r="J47" s="34">
        <f>0</f>
        <v>0</v>
      </c>
      <c r="K47" s="34">
        <f>0</f>
        <v>0</v>
      </c>
      <c r="L47" s="34">
        <f>0+L48+L52+L56+L60+L64+L68</f>
        <v>0</v>
      </c>
      <c r="M47" s="34">
        <f>0+M48+M52+M56+M60+M64+M68</f>
        <v>0</v>
      </c>
    </row>
    <row r="48" spans="1:16" x14ac:dyDescent="0.2">
      <c r="A48" t="s">
        <v>49</v>
      </c>
      <c r="B48" s="36" t="s">
        <v>157</v>
      </c>
      <c r="C48" s="36" t="s">
        <v>1082</v>
      </c>
      <c r="D48" s="37" t="s">
        <v>51</v>
      </c>
      <c r="E48" s="13" t="s">
        <v>1083</v>
      </c>
      <c r="F48" s="38" t="s">
        <v>53</v>
      </c>
      <c r="G48" s="39">
        <v>1.161</v>
      </c>
      <c r="H48" s="38">
        <v>0</v>
      </c>
      <c r="I48" s="38">
        <f>ROUND(G48*H48,6)</f>
        <v>0</v>
      </c>
      <c r="L48" s="40">
        <v>0</v>
      </c>
      <c r="M48" s="34">
        <f>ROUND(ROUND(L48,2)*ROUND(G48,3),2)</f>
        <v>0</v>
      </c>
      <c r="N48" s="38" t="s">
        <v>54</v>
      </c>
      <c r="O48">
        <f>(M48*21)/100</f>
        <v>0</v>
      </c>
      <c r="P48" t="s">
        <v>27</v>
      </c>
    </row>
    <row r="49" spans="1:16" x14ac:dyDescent="0.2">
      <c r="A49" s="37" t="s">
        <v>55</v>
      </c>
      <c r="E49" s="41" t="s">
        <v>51</v>
      </c>
    </row>
    <row r="50" spans="1:16" x14ac:dyDescent="0.2">
      <c r="A50" s="37" t="s">
        <v>56</v>
      </c>
      <c r="E50" s="42" t="s">
        <v>1084</v>
      </c>
    </row>
    <row r="51" spans="1:16" x14ac:dyDescent="0.2">
      <c r="A51" t="s">
        <v>58</v>
      </c>
      <c r="E51" s="41" t="s">
        <v>59</v>
      </c>
    </row>
    <row r="52" spans="1:16" x14ac:dyDescent="0.2">
      <c r="A52" t="s">
        <v>49</v>
      </c>
      <c r="B52" s="36" t="s">
        <v>69</v>
      </c>
      <c r="C52" s="36" t="s">
        <v>987</v>
      </c>
      <c r="D52" s="37" t="s">
        <v>51</v>
      </c>
      <c r="E52" s="13" t="s">
        <v>988</v>
      </c>
      <c r="F52" s="38" t="s">
        <v>288</v>
      </c>
      <c r="G52" s="39">
        <v>0.751</v>
      </c>
      <c r="H52" s="38">
        <v>0</v>
      </c>
      <c r="I52" s="38">
        <f>ROUND(G52*H52,6)</f>
        <v>0</v>
      </c>
      <c r="L52" s="40">
        <v>0</v>
      </c>
      <c r="M52" s="34">
        <f>ROUND(ROUND(L52,2)*ROUND(G52,3),2)</f>
        <v>0</v>
      </c>
      <c r="N52" s="38" t="s">
        <v>54</v>
      </c>
      <c r="O52">
        <f>(M52*21)/100</f>
        <v>0</v>
      </c>
      <c r="P52" t="s">
        <v>27</v>
      </c>
    </row>
    <row r="53" spans="1:16" x14ac:dyDescent="0.2">
      <c r="A53" s="37" t="s">
        <v>55</v>
      </c>
      <c r="E53" s="41" t="s">
        <v>51</v>
      </c>
    </row>
    <row r="54" spans="1:16" x14ac:dyDescent="0.2">
      <c r="A54" s="37" t="s">
        <v>56</v>
      </c>
      <c r="E54" s="42" t="s">
        <v>1085</v>
      </c>
    </row>
    <row r="55" spans="1:16" x14ac:dyDescent="0.2">
      <c r="A55" t="s">
        <v>58</v>
      </c>
      <c r="E55" s="41" t="s">
        <v>59</v>
      </c>
    </row>
    <row r="56" spans="1:16" x14ac:dyDescent="0.2">
      <c r="A56" t="s">
        <v>49</v>
      </c>
      <c r="B56" s="36" t="s">
        <v>73</v>
      </c>
      <c r="C56" s="36" t="s">
        <v>1086</v>
      </c>
      <c r="D56" s="37" t="s">
        <v>51</v>
      </c>
      <c r="E56" s="13" t="s">
        <v>1087</v>
      </c>
      <c r="F56" s="38" t="s">
        <v>144</v>
      </c>
      <c r="G56" s="39">
        <v>15.632999999999999</v>
      </c>
      <c r="H56" s="38">
        <v>0</v>
      </c>
      <c r="I56" s="38">
        <f>ROUND(G56*H56,6)</f>
        <v>0</v>
      </c>
      <c r="L56" s="40">
        <v>0</v>
      </c>
      <c r="M56" s="34">
        <f>ROUND(ROUND(L56,2)*ROUND(G56,3),2)</f>
        <v>0</v>
      </c>
      <c r="N56" s="38" t="s">
        <v>54</v>
      </c>
      <c r="O56">
        <f>(M56*21)/100</f>
        <v>0</v>
      </c>
      <c r="P56" t="s">
        <v>27</v>
      </c>
    </row>
    <row r="57" spans="1:16" x14ac:dyDescent="0.2">
      <c r="A57" s="37" t="s">
        <v>55</v>
      </c>
      <c r="E57" s="41" t="s">
        <v>51</v>
      </c>
    </row>
    <row r="58" spans="1:16" x14ac:dyDescent="0.2">
      <c r="A58" s="37" t="s">
        <v>56</v>
      </c>
      <c r="E58" s="42" t="s">
        <v>1088</v>
      </c>
    </row>
    <row r="59" spans="1:16" x14ac:dyDescent="0.2">
      <c r="A59" t="s">
        <v>58</v>
      </c>
      <c r="E59" s="41" t="s">
        <v>59</v>
      </c>
    </row>
    <row r="60" spans="1:16" x14ac:dyDescent="0.2">
      <c r="A60" t="s">
        <v>49</v>
      </c>
      <c r="B60" s="36" t="s">
        <v>76</v>
      </c>
      <c r="C60" s="36" t="s">
        <v>1089</v>
      </c>
      <c r="D60" s="37" t="s">
        <v>51</v>
      </c>
      <c r="E60" s="13" t="s">
        <v>1090</v>
      </c>
      <c r="F60" s="38" t="s">
        <v>144</v>
      </c>
      <c r="G60" s="39">
        <v>50.872999999999998</v>
      </c>
      <c r="H60" s="38">
        <v>0</v>
      </c>
      <c r="I60" s="38">
        <f>ROUND(G60*H60,6)</f>
        <v>0</v>
      </c>
      <c r="L60" s="40">
        <v>0</v>
      </c>
      <c r="M60" s="34">
        <f>ROUND(ROUND(L60,2)*ROUND(G60,3),2)</f>
        <v>0</v>
      </c>
      <c r="N60" s="38" t="s">
        <v>54</v>
      </c>
      <c r="O60">
        <f>(M60*21)/100</f>
        <v>0</v>
      </c>
      <c r="P60" t="s">
        <v>27</v>
      </c>
    </row>
    <row r="61" spans="1:16" x14ac:dyDescent="0.2">
      <c r="A61" s="37" t="s">
        <v>55</v>
      </c>
      <c r="E61" s="41" t="s">
        <v>1091</v>
      </c>
    </row>
    <row r="62" spans="1:16" x14ac:dyDescent="0.2">
      <c r="A62" s="37" t="s">
        <v>56</v>
      </c>
      <c r="E62" s="42" t="s">
        <v>1088</v>
      </c>
    </row>
    <row r="63" spans="1:16" x14ac:dyDescent="0.2">
      <c r="A63" t="s">
        <v>58</v>
      </c>
      <c r="E63" s="41" t="s">
        <v>59</v>
      </c>
    </row>
    <row r="64" spans="1:16" x14ac:dyDescent="0.2">
      <c r="A64" t="s">
        <v>49</v>
      </c>
      <c r="B64" s="36" t="s">
        <v>79</v>
      </c>
      <c r="C64" s="36" t="s">
        <v>1092</v>
      </c>
      <c r="D64" s="37" t="s">
        <v>51</v>
      </c>
      <c r="E64" s="13" t="s">
        <v>1093</v>
      </c>
      <c r="F64" s="38" t="s">
        <v>144</v>
      </c>
      <c r="G64" s="39">
        <v>20.46</v>
      </c>
      <c r="H64" s="38">
        <v>0</v>
      </c>
      <c r="I64" s="38">
        <f>ROUND(G64*H64,6)</f>
        <v>0</v>
      </c>
      <c r="L64" s="40">
        <v>0</v>
      </c>
      <c r="M64" s="34">
        <f>ROUND(ROUND(L64,2)*ROUND(G64,3),2)</f>
        <v>0</v>
      </c>
      <c r="N64" s="38" t="s">
        <v>54</v>
      </c>
      <c r="O64">
        <f>(M64*21)/100</f>
        <v>0</v>
      </c>
      <c r="P64" t="s">
        <v>27</v>
      </c>
    </row>
    <row r="65" spans="1:16" x14ac:dyDescent="0.2">
      <c r="A65" s="37" t="s">
        <v>55</v>
      </c>
      <c r="E65" s="41" t="s">
        <v>1094</v>
      </c>
    </row>
    <row r="66" spans="1:16" x14ac:dyDescent="0.2">
      <c r="A66" s="37" t="s">
        <v>56</v>
      </c>
      <c r="E66" s="42" t="s">
        <v>1088</v>
      </c>
    </row>
    <row r="67" spans="1:16" x14ac:dyDescent="0.2">
      <c r="A67" t="s">
        <v>58</v>
      </c>
      <c r="E67" s="41" t="s">
        <v>59</v>
      </c>
    </row>
    <row r="68" spans="1:16" ht="25.5" x14ac:dyDescent="0.2">
      <c r="A68" t="s">
        <v>49</v>
      </c>
      <c r="B68" s="36" t="s">
        <v>85</v>
      </c>
      <c r="C68" s="36" t="s">
        <v>1095</v>
      </c>
      <c r="D68" s="37" t="s">
        <v>51</v>
      </c>
      <c r="E68" s="13" t="s">
        <v>1096</v>
      </c>
      <c r="F68" s="38" t="s">
        <v>144</v>
      </c>
      <c r="G68" s="39">
        <v>78</v>
      </c>
      <c r="H68" s="38">
        <v>0</v>
      </c>
      <c r="I68" s="38">
        <f>ROUND(G68*H68,6)</f>
        <v>0</v>
      </c>
      <c r="L68" s="40">
        <v>0</v>
      </c>
      <c r="M68" s="34">
        <f>ROUND(ROUND(L68,2)*ROUND(G68,3),2)</f>
        <v>0</v>
      </c>
      <c r="N68" s="38" t="s">
        <v>795</v>
      </c>
      <c r="O68">
        <f>(M68*21)/100</f>
        <v>0</v>
      </c>
      <c r="P68" t="s">
        <v>27</v>
      </c>
    </row>
    <row r="69" spans="1:16" x14ac:dyDescent="0.2">
      <c r="A69" s="37" t="s">
        <v>55</v>
      </c>
      <c r="E69" s="41" t="s">
        <v>51</v>
      </c>
    </row>
    <row r="70" spans="1:16" x14ac:dyDescent="0.2">
      <c r="A70" s="37" t="s">
        <v>56</v>
      </c>
      <c r="E70" s="42" t="s">
        <v>1097</v>
      </c>
    </row>
    <row r="71" spans="1:16" ht="25.5" x14ac:dyDescent="0.2">
      <c r="A71" t="s">
        <v>58</v>
      </c>
      <c r="E71" s="41" t="s">
        <v>1098</v>
      </c>
    </row>
    <row r="72" spans="1:16" x14ac:dyDescent="0.2">
      <c r="A72" t="s">
        <v>46</v>
      </c>
      <c r="C72" s="33" t="s">
        <v>1017</v>
      </c>
      <c r="E72" s="35" t="s">
        <v>1099</v>
      </c>
      <c r="J72" s="34">
        <f>0</f>
        <v>0</v>
      </c>
      <c r="K72" s="34">
        <f>0</f>
        <v>0</v>
      </c>
      <c r="L72" s="34">
        <f>0+L73</f>
        <v>0</v>
      </c>
      <c r="M72" s="34">
        <f>0+M73</f>
        <v>0</v>
      </c>
    </row>
    <row r="73" spans="1:16" x14ac:dyDescent="0.2">
      <c r="A73" t="s">
        <v>49</v>
      </c>
      <c r="B73" s="36" t="s">
        <v>166</v>
      </c>
      <c r="C73" s="36" t="s">
        <v>1100</v>
      </c>
      <c r="D73" s="37" t="s">
        <v>51</v>
      </c>
      <c r="E73" s="13" t="s">
        <v>1101</v>
      </c>
      <c r="F73" s="38" t="s">
        <v>144</v>
      </c>
      <c r="G73" s="39">
        <v>34.393000000000001</v>
      </c>
      <c r="H73" s="38">
        <v>0</v>
      </c>
      <c r="I73" s="38">
        <f>ROUND(G73*H73,6)</f>
        <v>0</v>
      </c>
      <c r="L73" s="40">
        <v>0</v>
      </c>
      <c r="M73" s="34">
        <f>ROUND(ROUND(L73,2)*ROUND(G73,3),2)</f>
        <v>0</v>
      </c>
      <c r="N73" s="38" t="s">
        <v>795</v>
      </c>
      <c r="O73">
        <f>(M73*21)/100</f>
        <v>0</v>
      </c>
      <c r="P73" t="s">
        <v>27</v>
      </c>
    </row>
    <row r="74" spans="1:16" x14ac:dyDescent="0.2">
      <c r="A74" s="37" t="s">
        <v>55</v>
      </c>
      <c r="E74" s="41" t="s">
        <v>1102</v>
      </c>
    </row>
    <row r="75" spans="1:16" x14ac:dyDescent="0.2">
      <c r="A75" s="37" t="s">
        <v>56</v>
      </c>
      <c r="E75" s="42" t="s">
        <v>1103</v>
      </c>
    </row>
    <row r="76" spans="1:16" ht="51" x14ac:dyDescent="0.2">
      <c r="A76" t="s">
        <v>58</v>
      </c>
      <c r="E76" s="41" t="s">
        <v>1104</v>
      </c>
    </row>
    <row r="77" spans="1:16" x14ac:dyDescent="0.2">
      <c r="A77" t="s">
        <v>46</v>
      </c>
      <c r="C77" s="33" t="s">
        <v>867</v>
      </c>
      <c r="E77" s="35" t="s">
        <v>1105</v>
      </c>
      <c r="J77" s="34">
        <f>0</f>
        <v>0</v>
      </c>
      <c r="K77" s="34">
        <f>0</f>
        <v>0</v>
      </c>
      <c r="L77" s="34">
        <f>0+L78</f>
        <v>0</v>
      </c>
      <c r="M77" s="34">
        <f>0+M78</f>
        <v>0</v>
      </c>
    </row>
    <row r="78" spans="1:16" x14ac:dyDescent="0.2">
      <c r="A78" t="s">
        <v>49</v>
      </c>
      <c r="B78" s="36" t="s">
        <v>160</v>
      </c>
      <c r="C78" s="36" t="s">
        <v>1106</v>
      </c>
      <c r="D78" s="37" t="s">
        <v>51</v>
      </c>
      <c r="E78" s="13" t="s">
        <v>1107</v>
      </c>
      <c r="F78" s="38" t="s">
        <v>53</v>
      </c>
      <c r="G78" s="39">
        <v>19.440000000000001</v>
      </c>
      <c r="H78" s="38">
        <v>0</v>
      </c>
      <c r="I78" s="38">
        <f>ROUND(G78*H78,6)</f>
        <v>0</v>
      </c>
      <c r="L78" s="40">
        <v>0</v>
      </c>
      <c r="M78" s="34">
        <f>ROUND(ROUND(L78,2)*ROUND(G78,3),2)</f>
        <v>0</v>
      </c>
      <c r="N78" s="38" t="s">
        <v>54</v>
      </c>
      <c r="O78">
        <f>(M78*21)/100</f>
        <v>0</v>
      </c>
      <c r="P78" t="s">
        <v>27</v>
      </c>
    </row>
    <row r="79" spans="1:16" x14ac:dyDescent="0.2">
      <c r="A79" s="37" t="s">
        <v>55</v>
      </c>
      <c r="E79" s="41" t="s">
        <v>1108</v>
      </c>
    </row>
    <row r="80" spans="1:16" x14ac:dyDescent="0.2">
      <c r="A80" s="37" t="s">
        <v>56</v>
      </c>
      <c r="E80" s="42" t="s">
        <v>1109</v>
      </c>
    </row>
    <row r="81" spans="1:16" x14ac:dyDescent="0.2">
      <c r="A81" t="s">
        <v>58</v>
      </c>
      <c r="E81" s="41" t="s">
        <v>59</v>
      </c>
    </row>
    <row r="82" spans="1:16" x14ac:dyDescent="0.2">
      <c r="A82" t="s">
        <v>46</v>
      </c>
      <c r="C82" s="33" t="s">
        <v>282</v>
      </c>
      <c r="E82" s="35" t="s">
        <v>283</v>
      </c>
      <c r="J82" s="34">
        <f>0</f>
        <v>0</v>
      </c>
      <c r="K82" s="34">
        <f>0</f>
        <v>0</v>
      </c>
      <c r="L82" s="34">
        <f>0+L83+L87</f>
        <v>0</v>
      </c>
      <c r="M82" s="34">
        <f>0+M83+M87</f>
        <v>0</v>
      </c>
    </row>
    <row r="83" spans="1:16" ht="25.5" x14ac:dyDescent="0.2">
      <c r="A83" t="s">
        <v>49</v>
      </c>
      <c r="B83" s="36" t="s">
        <v>82</v>
      </c>
      <c r="C83" s="36" t="s">
        <v>285</v>
      </c>
      <c r="D83" s="37" t="s">
        <v>286</v>
      </c>
      <c r="E83" s="13" t="s">
        <v>287</v>
      </c>
      <c r="F83" s="38" t="s">
        <v>288</v>
      </c>
      <c r="G83" s="39">
        <v>37.1</v>
      </c>
      <c r="H83" s="38">
        <v>0</v>
      </c>
      <c r="I83" s="38">
        <f>ROUND(G83*H83,6)</f>
        <v>0</v>
      </c>
      <c r="L83" s="40">
        <v>0</v>
      </c>
      <c r="M83" s="34">
        <f>ROUND(ROUND(L83,2)*ROUND(G83,3),2)</f>
        <v>0</v>
      </c>
      <c r="N83" s="38" t="s">
        <v>289</v>
      </c>
      <c r="O83">
        <f>(M83*21)/100</f>
        <v>0</v>
      </c>
      <c r="P83" t="s">
        <v>27</v>
      </c>
    </row>
    <row r="84" spans="1:16" ht="25.5" x14ac:dyDescent="0.2">
      <c r="A84" s="37" t="s">
        <v>55</v>
      </c>
      <c r="E84" s="41" t="s">
        <v>290</v>
      </c>
    </row>
    <row r="85" spans="1:16" x14ac:dyDescent="0.2">
      <c r="A85" s="37" t="s">
        <v>56</v>
      </c>
      <c r="E85" s="42" t="s">
        <v>1110</v>
      </c>
    </row>
    <row r="86" spans="1:16" ht="102" x14ac:dyDescent="0.2">
      <c r="A86" t="s">
        <v>58</v>
      </c>
      <c r="E86" s="41" t="s">
        <v>291</v>
      </c>
    </row>
    <row r="87" spans="1:16" ht="25.5" x14ac:dyDescent="0.2">
      <c r="A87" t="s">
        <v>49</v>
      </c>
      <c r="B87" s="36" t="s">
        <v>163</v>
      </c>
      <c r="C87" s="36" t="s">
        <v>630</v>
      </c>
      <c r="D87" s="37" t="s">
        <v>631</v>
      </c>
      <c r="E87" s="13" t="s">
        <v>632</v>
      </c>
      <c r="F87" s="38" t="s">
        <v>288</v>
      </c>
      <c r="G87" s="39">
        <v>46.655999999999999</v>
      </c>
      <c r="H87" s="38">
        <v>0</v>
      </c>
      <c r="I87" s="38">
        <f>ROUND(G87*H87,6)</f>
        <v>0</v>
      </c>
      <c r="L87" s="40">
        <v>0</v>
      </c>
      <c r="M87" s="34">
        <f>ROUND(ROUND(L87,2)*ROUND(G87,3),2)</f>
        <v>0</v>
      </c>
      <c r="N87" s="38" t="s">
        <v>289</v>
      </c>
      <c r="O87">
        <f>(M87*21)/100</f>
        <v>0</v>
      </c>
      <c r="P87" t="s">
        <v>27</v>
      </c>
    </row>
    <row r="88" spans="1:16" ht="25.5" x14ac:dyDescent="0.2">
      <c r="A88" s="37" t="s">
        <v>55</v>
      </c>
      <c r="E88" s="41" t="s">
        <v>290</v>
      </c>
    </row>
    <row r="89" spans="1:16" x14ac:dyDescent="0.2">
      <c r="A89" s="37" t="s">
        <v>56</v>
      </c>
      <c r="E89" s="42" t="s">
        <v>1111</v>
      </c>
    </row>
    <row r="90" spans="1:16" ht="102" x14ac:dyDescent="0.2">
      <c r="A90" t="s">
        <v>58</v>
      </c>
      <c r="E90"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948</v>
      </c>
      <c r="M3" s="43">
        <f>Rekapitulace!C26</f>
        <v>0</v>
      </c>
      <c r="N3" s="25" t="s">
        <v>0</v>
      </c>
      <c r="O3" t="s">
        <v>23</v>
      </c>
      <c r="P3" t="s">
        <v>27</v>
      </c>
    </row>
    <row r="4" spans="1:20" ht="32.1" customHeight="1" x14ac:dyDescent="0.2">
      <c r="A4" s="28" t="s">
        <v>20</v>
      </c>
      <c r="B4" s="29" t="s">
        <v>28</v>
      </c>
      <c r="C4" s="2" t="s">
        <v>948</v>
      </c>
      <c r="D4" s="9"/>
      <c r="E4" s="3" t="s">
        <v>949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COUNTIFS(L8:L123,"=0",A8:A123,"P")+COUNTIFS(L8:L123,"",A8:A123,"P")+SUM(Q8:Q123)</f>
        <v>27</v>
      </c>
    </row>
    <row r="8" spans="1:20" x14ac:dyDescent="0.2">
      <c r="A8" t="s">
        <v>44</v>
      </c>
      <c r="C8" s="30" t="s">
        <v>1114</v>
      </c>
      <c r="E8" s="32" t="s">
        <v>1113</v>
      </c>
      <c r="J8" s="31">
        <f>0+J9+J14+J23+J28+J45+J50+J59+J68+J77+J110</f>
        <v>0</v>
      </c>
      <c r="K8" s="31">
        <f>0+K9+K14+K23+K28+K45+K50+K59+K68+K77+K110</f>
        <v>0</v>
      </c>
      <c r="L8" s="31">
        <f>0+L9+L14+L23+L28+L45+L50+L59+L68+L77+L110</f>
        <v>0</v>
      </c>
      <c r="M8" s="31">
        <f>0+M9+M14+M23+M28+M45+M50+M59+M68+M77+M110</f>
        <v>0</v>
      </c>
    </row>
    <row r="9" spans="1:20" x14ac:dyDescent="0.2">
      <c r="A9" t="s">
        <v>46</v>
      </c>
      <c r="C9" s="33" t="s">
        <v>953</v>
      </c>
      <c r="E9" s="35" t="s">
        <v>954</v>
      </c>
      <c r="J9" s="34">
        <f>0</f>
        <v>0</v>
      </c>
      <c r="K9" s="34">
        <f>0</f>
        <v>0</v>
      </c>
      <c r="L9" s="34">
        <f>0+L10</f>
        <v>0</v>
      </c>
      <c r="M9" s="34">
        <f>0+M10</f>
        <v>0</v>
      </c>
    </row>
    <row r="10" spans="1:20" x14ac:dyDescent="0.2">
      <c r="A10" t="s">
        <v>49</v>
      </c>
      <c r="B10" s="36" t="s">
        <v>185</v>
      </c>
      <c r="C10" s="36" t="s">
        <v>955</v>
      </c>
      <c r="D10" s="37" t="s">
        <v>51</v>
      </c>
      <c r="E10" s="13" t="s">
        <v>956</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958</v>
      </c>
    </row>
    <row r="12" spans="1:20" x14ac:dyDescent="0.2">
      <c r="A12" s="37" t="s">
        <v>56</v>
      </c>
      <c r="E12" s="42" t="s">
        <v>51</v>
      </c>
    </row>
    <row r="13" spans="1:20" x14ac:dyDescent="0.2">
      <c r="A13" t="s">
        <v>58</v>
      </c>
      <c r="E13" s="41" t="s">
        <v>959</v>
      </c>
    </row>
    <row r="14" spans="1:20" x14ac:dyDescent="0.2">
      <c r="A14" t="s">
        <v>46</v>
      </c>
      <c r="C14" s="33" t="s">
        <v>47</v>
      </c>
      <c r="E14" s="35" t="s">
        <v>960</v>
      </c>
      <c r="J14" s="34">
        <f>0</f>
        <v>0</v>
      </c>
      <c r="K14" s="34">
        <f>0</f>
        <v>0</v>
      </c>
      <c r="L14" s="34">
        <f>0+L15+L19</f>
        <v>0</v>
      </c>
      <c r="M14" s="34">
        <f>0+M15+M19</f>
        <v>0</v>
      </c>
    </row>
    <row r="15" spans="1:20" x14ac:dyDescent="0.2">
      <c r="A15" t="s">
        <v>49</v>
      </c>
      <c r="B15" s="36" t="s">
        <v>47</v>
      </c>
      <c r="C15" s="36" t="s">
        <v>338</v>
      </c>
      <c r="D15" s="37" t="s">
        <v>51</v>
      </c>
      <c r="E15" s="13" t="s">
        <v>339</v>
      </c>
      <c r="F15" s="38" t="s">
        <v>53</v>
      </c>
      <c r="G15" s="39">
        <v>25.36</v>
      </c>
      <c r="H15" s="38">
        <v>0</v>
      </c>
      <c r="I15" s="38">
        <f>ROUND(G15*H15,6)</f>
        <v>0</v>
      </c>
      <c r="L15" s="40">
        <v>0</v>
      </c>
      <c r="M15" s="34">
        <f>ROUND(ROUND(L15,2)*ROUND(G15,3),2)</f>
        <v>0</v>
      </c>
      <c r="N15" s="38" t="s">
        <v>54</v>
      </c>
      <c r="O15">
        <f>(M15*21)/100</f>
        <v>0</v>
      </c>
      <c r="P15" t="s">
        <v>27</v>
      </c>
    </row>
    <row r="16" spans="1:20" x14ac:dyDescent="0.2">
      <c r="A16" s="37" t="s">
        <v>55</v>
      </c>
      <c r="E16" s="41" t="s">
        <v>1115</v>
      </c>
    </row>
    <row r="17" spans="1:16" x14ac:dyDescent="0.2">
      <c r="A17" s="37" t="s">
        <v>56</v>
      </c>
      <c r="E17" s="42" t="s">
        <v>1116</v>
      </c>
    </row>
    <row r="18" spans="1:16" x14ac:dyDescent="0.2">
      <c r="A18" t="s">
        <v>58</v>
      </c>
      <c r="E18" s="41" t="s">
        <v>59</v>
      </c>
    </row>
    <row r="19" spans="1:16" x14ac:dyDescent="0.2">
      <c r="A19" t="s">
        <v>49</v>
      </c>
      <c r="B19" s="36" t="s">
        <v>27</v>
      </c>
      <c r="C19" s="36" t="s">
        <v>1117</v>
      </c>
      <c r="D19" s="37" t="s">
        <v>51</v>
      </c>
      <c r="E19" s="13" t="s">
        <v>1118</v>
      </c>
      <c r="F19" s="38" t="s">
        <v>53</v>
      </c>
      <c r="G19" s="39">
        <v>2.355</v>
      </c>
      <c r="H19" s="38">
        <v>0</v>
      </c>
      <c r="I19" s="38">
        <f>ROUND(G19*H19,6)</f>
        <v>0</v>
      </c>
      <c r="L19" s="40">
        <v>0</v>
      </c>
      <c r="M19" s="34">
        <f>ROUND(ROUND(L19,2)*ROUND(G19,3),2)</f>
        <v>0</v>
      </c>
      <c r="N19" s="38" t="s">
        <v>54</v>
      </c>
      <c r="O19">
        <f>(M19*21)/100</f>
        <v>0</v>
      </c>
      <c r="P19" t="s">
        <v>27</v>
      </c>
    </row>
    <row r="20" spans="1:16" x14ac:dyDescent="0.2">
      <c r="A20" s="37" t="s">
        <v>55</v>
      </c>
      <c r="E20" s="41" t="s">
        <v>1119</v>
      </c>
    </row>
    <row r="21" spans="1:16" x14ac:dyDescent="0.2">
      <c r="A21" s="37" t="s">
        <v>56</v>
      </c>
      <c r="E21" s="42" t="s">
        <v>1120</v>
      </c>
    </row>
    <row r="22" spans="1:16" x14ac:dyDescent="0.2">
      <c r="A22" t="s">
        <v>58</v>
      </c>
      <c r="E22" s="41" t="s">
        <v>59</v>
      </c>
    </row>
    <row r="23" spans="1:16" x14ac:dyDescent="0.2">
      <c r="A23" t="s">
        <v>46</v>
      </c>
      <c r="C23" s="33" t="s">
        <v>27</v>
      </c>
      <c r="E23" s="35" t="s">
        <v>974</v>
      </c>
      <c r="J23" s="34">
        <f>0</f>
        <v>0</v>
      </c>
      <c r="K23" s="34">
        <f>0</f>
        <v>0</v>
      </c>
      <c r="L23" s="34">
        <f>0+L24</f>
        <v>0</v>
      </c>
      <c r="M23" s="34">
        <f>0+M24</f>
        <v>0</v>
      </c>
    </row>
    <row r="24" spans="1:16" x14ac:dyDescent="0.2">
      <c r="A24" t="s">
        <v>49</v>
      </c>
      <c r="B24" s="36" t="s">
        <v>26</v>
      </c>
      <c r="C24" s="36" t="s">
        <v>1121</v>
      </c>
      <c r="D24" s="37" t="s">
        <v>51</v>
      </c>
      <c r="E24" s="13" t="s">
        <v>1122</v>
      </c>
      <c r="F24" s="38" t="s">
        <v>53</v>
      </c>
      <c r="G24" s="39">
        <v>25.36</v>
      </c>
      <c r="H24" s="38">
        <v>0</v>
      </c>
      <c r="I24" s="38">
        <f>ROUND(G24*H24,6)</f>
        <v>0</v>
      </c>
      <c r="L24" s="40">
        <v>0</v>
      </c>
      <c r="M24" s="34">
        <f>ROUND(ROUND(L24,2)*ROUND(G24,3),2)</f>
        <v>0</v>
      </c>
      <c r="N24" s="38" t="s">
        <v>54</v>
      </c>
      <c r="O24">
        <f>(M24*21)/100</f>
        <v>0</v>
      </c>
      <c r="P24" t="s">
        <v>27</v>
      </c>
    </row>
    <row r="25" spans="1:16" x14ac:dyDescent="0.2">
      <c r="A25" s="37" t="s">
        <v>55</v>
      </c>
      <c r="E25" s="41" t="s">
        <v>1123</v>
      </c>
    </row>
    <row r="26" spans="1:16" x14ac:dyDescent="0.2">
      <c r="A26" s="37" t="s">
        <v>56</v>
      </c>
      <c r="E26" s="42" t="s">
        <v>1116</v>
      </c>
    </row>
    <row r="27" spans="1:16" x14ac:dyDescent="0.2">
      <c r="A27" t="s">
        <v>58</v>
      </c>
      <c r="E27" s="41" t="s">
        <v>59</v>
      </c>
    </row>
    <row r="28" spans="1:16" x14ac:dyDescent="0.2">
      <c r="A28" t="s">
        <v>46</v>
      </c>
      <c r="C28" s="33" t="s">
        <v>26</v>
      </c>
      <c r="E28" s="35" t="s">
        <v>986</v>
      </c>
      <c r="J28" s="34">
        <f>0</f>
        <v>0</v>
      </c>
      <c r="K28" s="34">
        <f>0</f>
        <v>0</v>
      </c>
      <c r="L28" s="34">
        <f>0+L29+L33+L37+L41</f>
        <v>0</v>
      </c>
      <c r="M28" s="34">
        <f>0+M29+M33+M37+M41</f>
        <v>0</v>
      </c>
    </row>
    <row r="29" spans="1:16" x14ac:dyDescent="0.2">
      <c r="A29" t="s">
        <v>49</v>
      </c>
      <c r="B29" s="36" t="s">
        <v>62</v>
      </c>
      <c r="C29" s="36" t="s">
        <v>1124</v>
      </c>
      <c r="D29" s="37" t="s">
        <v>51</v>
      </c>
      <c r="E29" s="13" t="s">
        <v>1125</v>
      </c>
      <c r="F29" s="38" t="s">
        <v>53</v>
      </c>
      <c r="G29" s="39">
        <v>4.1479999999999997</v>
      </c>
      <c r="H29" s="38">
        <v>0</v>
      </c>
      <c r="I29" s="38">
        <f>ROUND(G29*H29,6)</f>
        <v>0</v>
      </c>
      <c r="L29" s="40">
        <v>0</v>
      </c>
      <c r="M29" s="34">
        <f>ROUND(ROUND(L29,2)*ROUND(G29,3),2)</f>
        <v>0</v>
      </c>
      <c r="N29" s="38" t="s">
        <v>54</v>
      </c>
      <c r="O29">
        <f>(M29*21)/100</f>
        <v>0</v>
      </c>
      <c r="P29" t="s">
        <v>27</v>
      </c>
    </row>
    <row r="30" spans="1:16" ht="25.5" x14ac:dyDescent="0.2">
      <c r="A30" s="37" t="s">
        <v>55</v>
      </c>
      <c r="E30" s="41" t="s">
        <v>1126</v>
      </c>
    </row>
    <row r="31" spans="1:16" x14ac:dyDescent="0.2">
      <c r="A31" s="37" t="s">
        <v>56</v>
      </c>
      <c r="E31" s="42" t="s">
        <v>1127</v>
      </c>
    </row>
    <row r="32" spans="1:16" x14ac:dyDescent="0.2">
      <c r="A32" t="s">
        <v>58</v>
      </c>
      <c r="E32" s="41" t="s">
        <v>59</v>
      </c>
    </row>
    <row r="33" spans="1:16" x14ac:dyDescent="0.2">
      <c r="A33" t="s">
        <v>49</v>
      </c>
      <c r="B33" s="36" t="s">
        <v>66</v>
      </c>
      <c r="C33" s="36" t="s">
        <v>1128</v>
      </c>
      <c r="D33" s="37" t="s">
        <v>51</v>
      </c>
      <c r="E33" s="13" t="s">
        <v>1129</v>
      </c>
      <c r="F33" s="38" t="s">
        <v>144</v>
      </c>
      <c r="G33" s="39">
        <v>70.103999999999999</v>
      </c>
      <c r="H33" s="38">
        <v>0</v>
      </c>
      <c r="I33" s="38">
        <f>ROUND(G33*H33,6)</f>
        <v>0</v>
      </c>
      <c r="L33" s="40">
        <v>0</v>
      </c>
      <c r="M33" s="34">
        <f>ROUND(ROUND(L33,2)*ROUND(G33,3),2)</f>
        <v>0</v>
      </c>
      <c r="N33" s="38" t="s">
        <v>54</v>
      </c>
      <c r="O33">
        <f>(M33*21)/100</f>
        <v>0</v>
      </c>
      <c r="P33" t="s">
        <v>27</v>
      </c>
    </row>
    <row r="34" spans="1:16" ht="25.5" x14ac:dyDescent="0.2">
      <c r="A34" s="37" t="s">
        <v>55</v>
      </c>
      <c r="E34" s="41" t="s">
        <v>1130</v>
      </c>
    </row>
    <row r="35" spans="1:16" x14ac:dyDescent="0.2">
      <c r="A35" s="37" t="s">
        <v>56</v>
      </c>
      <c r="E35" s="42" t="s">
        <v>1131</v>
      </c>
    </row>
    <row r="36" spans="1:16" x14ac:dyDescent="0.2">
      <c r="A36" t="s">
        <v>58</v>
      </c>
      <c r="E36" s="41" t="s">
        <v>59</v>
      </c>
    </row>
    <row r="37" spans="1:16" x14ac:dyDescent="0.2">
      <c r="A37" t="s">
        <v>49</v>
      </c>
      <c r="B37" s="36" t="s">
        <v>145</v>
      </c>
      <c r="C37" s="36" t="s">
        <v>1132</v>
      </c>
      <c r="D37" s="37" t="s">
        <v>51</v>
      </c>
      <c r="E37" s="13" t="s">
        <v>1133</v>
      </c>
      <c r="F37" s="38" t="s">
        <v>288</v>
      </c>
      <c r="G37" s="39">
        <v>0.70099999999999996</v>
      </c>
      <c r="H37" s="38">
        <v>0</v>
      </c>
      <c r="I37" s="38">
        <f>ROUND(G37*H37,6)</f>
        <v>0</v>
      </c>
      <c r="L37" s="40">
        <v>0</v>
      </c>
      <c r="M37" s="34">
        <f>ROUND(ROUND(L37,2)*ROUND(G37,3),2)</f>
        <v>0</v>
      </c>
      <c r="N37" s="38" t="s">
        <v>54</v>
      </c>
      <c r="O37">
        <f>(M37*21)/100</f>
        <v>0</v>
      </c>
      <c r="P37" t="s">
        <v>27</v>
      </c>
    </row>
    <row r="38" spans="1:16" x14ac:dyDescent="0.2">
      <c r="A38" s="37" t="s">
        <v>55</v>
      </c>
      <c r="E38" s="41" t="s">
        <v>1134</v>
      </c>
    </row>
    <row r="39" spans="1:16" x14ac:dyDescent="0.2">
      <c r="A39" s="37" t="s">
        <v>56</v>
      </c>
      <c r="E39" s="42" t="s">
        <v>1135</v>
      </c>
    </row>
    <row r="40" spans="1:16" x14ac:dyDescent="0.2">
      <c r="A40" t="s">
        <v>58</v>
      </c>
      <c r="E40" s="41" t="s">
        <v>59</v>
      </c>
    </row>
    <row r="41" spans="1:16" x14ac:dyDescent="0.2">
      <c r="A41" t="s">
        <v>49</v>
      </c>
      <c r="B41" s="36" t="s">
        <v>148</v>
      </c>
      <c r="C41" s="36" t="s">
        <v>1136</v>
      </c>
      <c r="D41" s="37" t="s">
        <v>51</v>
      </c>
      <c r="E41" s="13" t="s">
        <v>1137</v>
      </c>
      <c r="F41" s="38" t="s">
        <v>144</v>
      </c>
      <c r="G41" s="39">
        <v>32.24</v>
      </c>
      <c r="H41" s="38">
        <v>0</v>
      </c>
      <c r="I41" s="38">
        <f>ROUND(G41*H41,6)</f>
        <v>0</v>
      </c>
      <c r="L41" s="40">
        <v>0</v>
      </c>
      <c r="M41" s="34">
        <f>ROUND(ROUND(L41,2)*ROUND(G41,3),2)</f>
        <v>0</v>
      </c>
      <c r="N41" s="38" t="s">
        <v>54</v>
      </c>
      <c r="O41">
        <f>(M41*21)/100</f>
        <v>0</v>
      </c>
      <c r="P41" t="s">
        <v>27</v>
      </c>
    </row>
    <row r="42" spans="1:16" ht="25.5" x14ac:dyDescent="0.2">
      <c r="A42" s="37" t="s">
        <v>55</v>
      </c>
      <c r="E42" s="41" t="s">
        <v>1138</v>
      </c>
    </row>
    <row r="43" spans="1:16" x14ac:dyDescent="0.2">
      <c r="A43" s="37" t="s">
        <v>56</v>
      </c>
      <c r="E43" s="42" t="s">
        <v>1139</v>
      </c>
    </row>
    <row r="44" spans="1:16" x14ac:dyDescent="0.2">
      <c r="A44" t="s">
        <v>58</v>
      </c>
      <c r="E44" s="41" t="s">
        <v>59</v>
      </c>
    </row>
    <row r="45" spans="1:16" x14ac:dyDescent="0.2">
      <c r="A45" t="s">
        <v>46</v>
      </c>
      <c r="C45" s="33" t="s">
        <v>62</v>
      </c>
      <c r="E45" s="35" t="s">
        <v>1001</v>
      </c>
      <c r="J45" s="34">
        <f>0</f>
        <v>0</v>
      </c>
      <c r="K45" s="34">
        <f>0</f>
        <v>0</v>
      </c>
      <c r="L45" s="34">
        <f>0+L46</f>
        <v>0</v>
      </c>
      <c r="M45" s="34">
        <f>0+M46</f>
        <v>0</v>
      </c>
    </row>
    <row r="46" spans="1:16" x14ac:dyDescent="0.2">
      <c r="A46" t="s">
        <v>49</v>
      </c>
      <c r="B46" s="36" t="s">
        <v>151</v>
      </c>
      <c r="C46" s="36" t="s">
        <v>1002</v>
      </c>
      <c r="D46" s="37" t="s">
        <v>51</v>
      </c>
      <c r="E46" s="13" t="s">
        <v>1003</v>
      </c>
      <c r="F46" s="38" t="s">
        <v>53</v>
      </c>
      <c r="G46" s="39">
        <v>3.8</v>
      </c>
      <c r="H46" s="38">
        <v>0</v>
      </c>
      <c r="I46" s="38">
        <f>ROUND(G46*H46,6)</f>
        <v>0</v>
      </c>
      <c r="L46" s="40">
        <v>0</v>
      </c>
      <c r="M46" s="34">
        <f>ROUND(ROUND(L46,2)*ROUND(G46,3),2)</f>
        <v>0</v>
      </c>
      <c r="N46" s="38" t="s">
        <v>54</v>
      </c>
      <c r="O46">
        <f>(M46*21)/100</f>
        <v>0</v>
      </c>
      <c r="P46" t="s">
        <v>27</v>
      </c>
    </row>
    <row r="47" spans="1:16" x14ac:dyDescent="0.2">
      <c r="A47" s="37" t="s">
        <v>55</v>
      </c>
      <c r="E47" s="41" t="s">
        <v>1140</v>
      </c>
    </row>
    <row r="48" spans="1:16" x14ac:dyDescent="0.2">
      <c r="A48" s="37" t="s">
        <v>56</v>
      </c>
      <c r="E48" s="42" t="s">
        <v>1141</v>
      </c>
    </row>
    <row r="49" spans="1:16" x14ac:dyDescent="0.2">
      <c r="A49" t="s">
        <v>58</v>
      </c>
      <c r="E49" s="41" t="s">
        <v>59</v>
      </c>
    </row>
    <row r="50" spans="1:16" x14ac:dyDescent="0.2">
      <c r="A50" t="s">
        <v>46</v>
      </c>
      <c r="C50" s="33" t="s">
        <v>66</v>
      </c>
      <c r="E50" s="35" t="s">
        <v>1142</v>
      </c>
      <c r="J50" s="34">
        <f>0</f>
        <v>0</v>
      </c>
      <c r="K50" s="34">
        <f>0</f>
        <v>0</v>
      </c>
      <c r="L50" s="34">
        <f>0+L51+L55</f>
        <v>0</v>
      </c>
      <c r="M50" s="34">
        <f>0+M51+M55</f>
        <v>0</v>
      </c>
    </row>
    <row r="51" spans="1:16" x14ac:dyDescent="0.2">
      <c r="A51" t="s">
        <v>49</v>
      </c>
      <c r="B51" s="36" t="s">
        <v>76</v>
      </c>
      <c r="C51" s="36" t="s">
        <v>1143</v>
      </c>
      <c r="D51" s="37" t="s">
        <v>51</v>
      </c>
      <c r="E51" s="13" t="s">
        <v>1144</v>
      </c>
      <c r="F51" s="38" t="s">
        <v>65</v>
      </c>
      <c r="G51" s="39">
        <v>2</v>
      </c>
      <c r="H51" s="38">
        <v>0</v>
      </c>
      <c r="I51" s="38">
        <f>ROUND(G51*H51,6)</f>
        <v>0</v>
      </c>
      <c r="L51" s="40">
        <v>0</v>
      </c>
      <c r="M51" s="34">
        <f>ROUND(ROUND(L51,2)*ROUND(G51,3),2)</f>
        <v>0</v>
      </c>
      <c r="N51" s="38" t="s">
        <v>54</v>
      </c>
      <c r="O51">
        <f>(M51*21)/100</f>
        <v>0</v>
      </c>
      <c r="P51" t="s">
        <v>27</v>
      </c>
    </row>
    <row r="52" spans="1:16" x14ac:dyDescent="0.2">
      <c r="A52" s="37" t="s">
        <v>55</v>
      </c>
      <c r="E52" s="41" t="s">
        <v>1145</v>
      </c>
    </row>
    <row r="53" spans="1:16" x14ac:dyDescent="0.2">
      <c r="A53" s="37" t="s">
        <v>56</v>
      </c>
      <c r="E53" s="42" t="s">
        <v>51</v>
      </c>
    </row>
    <row r="54" spans="1:16" x14ac:dyDescent="0.2">
      <c r="A54" t="s">
        <v>58</v>
      </c>
      <c r="E54" s="41" t="s">
        <v>59</v>
      </c>
    </row>
    <row r="55" spans="1:16" x14ac:dyDescent="0.2">
      <c r="A55" t="s">
        <v>49</v>
      </c>
      <c r="B55" s="36" t="s">
        <v>79</v>
      </c>
      <c r="C55" s="36" t="s">
        <v>1146</v>
      </c>
      <c r="D55" s="37" t="s">
        <v>51</v>
      </c>
      <c r="E55" s="13" t="s">
        <v>1147</v>
      </c>
      <c r="F55" s="38" t="s">
        <v>65</v>
      </c>
      <c r="G55" s="39">
        <v>15</v>
      </c>
      <c r="H55" s="38">
        <v>0</v>
      </c>
      <c r="I55" s="38">
        <f>ROUND(G55*H55,6)</f>
        <v>0</v>
      </c>
      <c r="L55" s="40">
        <v>0</v>
      </c>
      <c r="M55" s="34">
        <f>ROUND(ROUND(L55,2)*ROUND(G55,3),2)</f>
        <v>0</v>
      </c>
      <c r="N55" s="38" t="s">
        <v>54</v>
      </c>
      <c r="O55">
        <f>(M55*21)/100</f>
        <v>0</v>
      </c>
      <c r="P55" t="s">
        <v>27</v>
      </c>
    </row>
    <row r="56" spans="1:16" x14ac:dyDescent="0.2">
      <c r="A56" s="37" t="s">
        <v>55</v>
      </c>
      <c r="E56" s="41" t="s">
        <v>1148</v>
      </c>
    </row>
    <row r="57" spans="1:16" x14ac:dyDescent="0.2">
      <c r="A57" s="37" t="s">
        <v>56</v>
      </c>
      <c r="E57" s="42" t="s">
        <v>160</v>
      </c>
    </row>
    <row r="58" spans="1:16" x14ac:dyDescent="0.2">
      <c r="A58" t="s">
        <v>58</v>
      </c>
      <c r="E58" s="41" t="s">
        <v>59</v>
      </c>
    </row>
    <row r="59" spans="1:16" x14ac:dyDescent="0.2">
      <c r="A59" t="s">
        <v>46</v>
      </c>
      <c r="C59" s="33" t="s">
        <v>1011</v>
      </c>
      <c r="E59" s="35" t="s">
        <v>1012</v>
      </c>
      <c r="J59" s="34">
        <f>0</f>
        <v>0</v>
      </c>
      <c r="K59" s="34">
        <f>0</f>
        <v>0</v>
      </c>
      <c r="L59" s="34">
        <f>0+L60+L64</f>
        <v>0</v>
      </c>
      <c r="M59" s="34">
        <f>0+M60+M64</f>
        <v>0</v>
      </c>
    </row>
    <row r="60" spans="1:16" ht="25.5" x14ac:dyDescent="0.2">
      <c r="A60" t="s">
        <v>49</v>
      </c>
      <c r="B60" s="36" t="s">
        <v>157</v>
      </c>
      <c r="C60" s="36" t="s">
        <v>1149</v>
      </c>
      <c r="D60" s="37" t="s">
        <v>51</v>
      </c>
      <c r="E60" s="13" t="s">
        <v>1150</v>
      </c>
      <c r="F60" s="38" t="s">
        <v>144</v>
      </c>
      <c r="G60" s="39">
        <v>49.38</v>
      </c>
      <c r="H60" s="38">
        <v>0</v>
      </c>
      <c r="I60" s="38">
        <f>ROUND(G60*H60,6)</f>
        <v>0</v>
      </c>
      <c r="L60" s="40">
        <v>0</v>
      </c>
      <c r="M60" s="34">
        <f>ROUND(ROUND(L60,2)*ROUND(G60,3),2)</f>
        <v>0</v>
      </c>
      <c r="N60" s="38" t="s">
        <v>54</v>
      </c>
      <c r="O60">
        <f>(M60*21)/100</f>
        <v>0</v>
      </c>
      <c r="P60" t="s">
        <v>27</v>
      </c>
    </row>
    <row r="61" spans="1:16" x14ac:dyDescent="0.2">
      <c r="A61" s="37" t="s">
        <v>55</v>
      </c>
      <c r="E61" s="41" t="s">
        <v>1151</v>
      </c>
    </row>
    <row r="62" spans="1:16" x14ac:dyDescent="0.2">
      <c r="A62" s="37" t="s">
        <v>56</v>
      </c>
      <c r="E62" s="42" t="s">
        <v>1152</v>
      </c>
    </row>
    <row r="63" spans="1:16" x14ac:dyDescent="0.2">
      <c r="A63" t="s">
        <v>58</v>
      </c>
      <c r="E63" s="41" t="s">
        <v>59</v>
      </c>
    </row>
    <row r="64" spans="1:16" ht="25.5" x14ac:dyDescent="0.2">
      <c r="A64" t="s">
        <v>49</v>
      </c>
      <c r="B64" s="36" t="s">
        <v>69</v>
      </c>
      <c r="C64" s="36" t="s">
        <v>1153</v>
      </c>
      <c r="D64" s="37" t="s">
        <v>51</v>
      </c>
      <c r="E64" s="13" t="s">
        <v>1154</v>
      </c>
      <c r="F64" s="38" t="s">
        <v>144</v>
      </c>
      <c r="G64" s="39">
        <v>49.38</v>
      </c>
      <c r="H64" s="38">
        <v>0</v>
      </c>
      <c r="I64" s="38">
        <f>ROUND(G64*H64,6)</f>
        <v>0</v>
      </c>
      <c r="L64" s="40">
        <v>0</v>
      </c>
      <c r="M64" s="34">
        <f>ROUND(ROUND(L64,2)*ROUND(G64,3),2)</f>
        <v>0</v>
      </c>
      <c r="N64" s="38" t="s">
        <v>54</v>
      </c>
      <c r="O64">
        <f>(M64*21)/100</f>
        <v>0</v>
      </c>
      <c r="P64" t="s">
        <v>27</v>
      </c>
    </row>
    <row r="65" spans="1:16" x14ac:dyDescent="0.2">
      <c r="A65" s="37" t="s">
        <v>55</v>
      </c>
      <c r="E65" s="41" t="s">
        <v>1155</v>
      </c>
    </row>
    <row r="66" spans="1:16" x14ac:dyDescent="0.2">
      <c r="A66" s="37" t="s">
        <v>56</v>
      </c>
      <c r="E66" s="42" t="s">
        <v>1152</v>
      </c>
    </row>
    <row r="67" spans="1:16" x14ac:dyDescent="0.2">
      <c r="A67" t="s">
        <v>58</v>
      </c>
      <c r="E67" s="41" t="s">
        <v>59</v>
      </c>
    </row>
    <row r="68" spans="1:16" x14ac:dyDescent="0.2">
      <c r="A68" t="s">
        <v>46</v>
      </c>
      <c r="C68" s="33" t="s">
        <v>1156</v>
      </c>
      <c r="E68" s="35" t="s">
        <v>1157</v>
      </c>
      <c r="J68" s="34">
        <f>0</f>
        <v>0</v>
      </c>
      <c r="K68" s="34">
        <f>0</f>
        <v>0</v>
      </c>
      <c r="L68" s="34">
        <f>0+L69+L73</f>
        <v>0</v>
      </c>
      <c r="M68" s="34">
        <f>0+M69+M73</f>
        <v>0</v>
      </c>
    </row>
    <row r="69" spans="1:16" ht="38.25" x14ac:dyDescent="0.2">
      <c r="A69" t="s">
        <v>49</v>
      </c>
      <c r="B69" s="36" t="s">
        <v>154</v>
      </c>
      <c r="C69" s="36" t="s">
        <v>1158</v>
      </c>
      <c r="D69" s="37" t="s">
        <v>51</v>
      </c>
      <c r="E69" s="13" t="s">
        <v>1159</v>
      </c>
      <c r="F69" s="38" t="s">
        <v>595</v>
      </c>
      <c r="G69" s="39">
        <v>243.536</v>
      </c>
      <c r="H69" s="38">
        <v>0</v>
      </c>
      <c r="I69" s="38">
        <f>ROUND(G69*H69,6)</f>
        <v>0</v>
      </c>
      <c r="L69" s="40">
        <v>0</v>
      </c>
      <c r="M69" s="34">
        <f>ROUND(ROUND(L69,2)*ROUND(G69,3),2)</f>
        <v>0</v>
      </c>
      <c r="N69" s="38" t="s">
        <v>54</v>
      </c>
      <c r="O69">
        <f>(M69*21)/100</f>
        <v>0</v>
      </c>
      <c r="P69" t="s">
        <v>27</v>
      </c>
    </row>
    <row r="70" spans="1:16" x14ac:dyDescent="0.2">
      <c r="A70" s="37" t="s">
        <v>55</v>
      </c>
      <c r="E70" s="41" t="s">
        <v>1160</v>
      </c>
    </row>
    <row r="71" spans="1:16" ht="25.5" x14ac:dyDescent="0.2">
      <c r="A71" s="37" t="s">
        <v>56</v>
      </c>
      <c r="E71" s="42" t="s">
        <v>1161</v>
      </c>
    </row>
    <row r="72" spans="1:16" x14ac:dyDescent="0.2">
      <c r="A72" t="s">
        <v>58</v>
      </c>
      <c r="E72" s="41" t="s">
        <v>59</v>
      </c>
    </row>
    <row r="73" spans="1:16" x14ac:dyDescent="0.2">
      <c r="A73" t="s">
        <v>49</v>
      </c>
      <c r="B73" s="36" t="s">
        <v>73</v>
      </c>
      <c r="C73" s="36" t="s">
        <v>1162</v>
      </c>
      <c r="D73" s="37" t="s">
        <v>51</v>
      </c>
      <c r="E73" s="13" t="s">
        <v>1163</v>
      </c>
      <c r="F73" s="38" t="s">
        <v>144</v>
      </c>
      <c r="G73" s="39">
        <v>10.220000000000001</v>
      </c>
      <c r="H73" s="38">
        <v>0</v>
      </c>
      <c r="I73" s="38">
        <f>ROUND(G73*H73,6)</f>
        <v>0</v>
      </c>
      <c r="L73" s="40">
        <v>0</v>
      </c>
      <c r="M73" s="34">
        <f>ROUND(ROUND(L73,2)*ROUND(G73,3),2)</f>
        <v>0</v>
      </c>
      <c r="N73" s="38" t="s">
        <v>54</v>
      </c>
      <c r="O73">
        <f>(M73*21)/100</f>
        <v>0</v>
      </c>
      <c r="P73" t="s">
        <v>27</v>
      </c>
    </row>
    <row r="74" spans="1:16" x14ac:dyDescent="0.2">
      <c r="A74" s="37" t="s">
        <v>55</v>
      </c>
      <c r="E74" s="41" t="s">
        <v>1164</v>
      </c>
    </row>
    <row r="75" spans="1:16" x14ac:dyDescent="0.2">
      <c r="A75" s="37" t="s">
        <v>56</v>
      </c>
      <c r="E75" s="42" t="s">
        <v>1165</v>
      </c>
    </row>
    <row r="76" spans="1:16" x14ac:dyDescent="0.2">
      <c r="A76" t="s">
        <v>58</v>
      </c>
      <c r="E76" s="41" t="s">
        <v>59</v>
      </c>
    </row>
    <row r="77" spans="1:16" x14ac:dyDescent="0.2">
      <c r="A77" t="s">
        <v>46</v>
      </c>
      <c r="C77" s="33" t="s">
        <v>154</v>
      </c>
      <c r="E77" s="35" t="s">
        <v>1026</v>
      </c>
      <c r="J77" s="34">
        <f>0</f>
        <v>0</v>
      </c>
      <c r="K77" s="34">
        <f>0</f>
        <v>0</v>
      </c>
      <c r="L77" s="34">
        <f>0+L78+L82+L86+L90+L94+L98+L102+L106</f>
        <v>0</v>
      </c>
      <c r="M77" s="34">
        <f>0+M78+M82+M86+M90+M94+M98+M102+M106</f>
        <v>0</v>
      </c>
    </row>
    <row r="78" spans="1:16" x14ac:dyDescent="0.2">
      <c r="A78" t="s">
        <v>49</v>
      </c>
      <c r="B78" s="36" t="s">
        <v>160</v>
      </c>
      <c r="C78" s="36" t="s">
        <v>1166</v>
      </c>
      <c r="D78" s="37" t="s">
        <v>51</v>
      </c>
      <c r="E78" s="13" t="s">
        <v>1167</v>
      </c>
      <c r="F78" s="38" t="s">
        <v>65</v>
      </c>
      <c r="G78" s="39">
        <v>34.5</v>
      </c>
      <c r="H78" s="38">
        <v>0</v>
      </c>
      <c r="I78" s="38">
        <f>ROUND(G78*H78,6)</f>
        <v>0</v>
      </c>
      <c r="L78" s="40">
        <v>0</v>
      </c>
      <c r="M78" s="34">
        <f>ROUND(ROUND(L78,2)*ROUND(G78,3),2)</f>
        <v>0</v>
      </c>
      <c r="N78" s="38" t="s">
        <v>54</v>
      </c>
      <c r="O78">
        <f>(M78*21)/100</f>
        <v>0</v>
      </c>
      <c r="P78" t="s">
        <v>27</v>
      </c>
    </row>
    <row r="79" spans="1:16" x14ac:dyDescent="0.2">
      <c r="A79" s="37" t="s">
        <v>55</v>
      </c>
      <c r="E79" s="41" t="s">
        <v>1168</v>
      </c>
    </row>
    <row r="80" spans="1:16" x14ac:dyDescent="0.2">
      <c r="A80" s="37" t="s">
        <v>56</v>
      </c>
      <c r="E80" s="42" t="s">
        <v>1169</v>
      </c>
    </row>
    <row r="81" spans="1:16" x14ac:dyDescent="0.2">
      <c r="A81" t="s">
        <v>58</v>
      </c>
      <c r="E81" s="41" t="s">
        <v>59</v>
      </c>
    </row>
    <row r="82" spans="1:16" x14ac:dyDescent="0.2">
      <c r="A82" t="s">
        <v>49</v>
      </c>
      <c r="B82" s="36" t="s">
        <v>82</v>
      </c>
      <c r="C82" s="36" t="s">
        <v>1170</v>
      </c>
      <c r="D82" s="37" t="s">
        <v>51</v>
      </c>
      <c r="E82" s="13" t="s">
        <v>1171</v>
      </c>
      <c r="F82" s="38" t="s">
        <v>65</v>
      </c>
      <c r="G82" s="39">
        <v>34.5</v>
      </c>
      <c r="H82" s="38">
        <v>0</v>
      </c>
      <c r="I82" s="38">
        <f>ROUND(G82*H82,6)</f>
        <v>0</v>
      </c>
      <c r="L82" s="40">
        <v>0</v>
      </c>
      <c r="M82" s="34">
        <f>ROUND(ROUND(L82,2)*ROUND(G82,3),2)</f>
        <v>0</v>
      </c>
      <c r="N82" s="38" t="s">
        <v>54</v>
      </c>
      <c r="O82">
        <f>(M82*21)/100</f>
        <v>0</v>
      </c>
      <c r="P82" t="s">
        <v>27</v>
      </c>
    </row>
    <row r="83" spans="1:16" x14ac:dyDescent="0.2">
      <c r="A83" s="37" t="s">
        <v>55</v>
      </c>
      <c r="E83" s="41" t="s">
        <v>1172</v>
      </c>
    </row>
    <row r="84" spans="1:16" x14ac:dyDescent="0.2">
      <c r="A84" s="37" t="s">
        <v>56</v>
      </c>
      <c r="E84" s="42" t="s">
        <v>1169</v>
      </c>
    </row>
    <row r="85" spans="1:16" x14ac:dyDescent="0.2">
      <c r="A85" t="s">
        <v>58</v>
      </c>
      <c r="E85" s="41" t="s">
        <v>59</v>
      </c>
    </row>
    <row r="86" spans="1:16" x14ac:dyDescent="0.2">
      <c r="A86" t="s">
        <v>49</v>
      </c>
      <c r="B86" s="36" t="s">
        <v>163</v>
      </c>
      <c r="C86" s="36" t="s">
        <v>1173</v>
      </c>
      <c r="D86" s="37" t="s">
        <v>51</v>
      </c>
      <c r="E86" s="13" t="s">
        <v>1174</v>
      </c>
      <c r="F86" s="38" t="s">
        <v>144</v>
      </c>
      <c r="G86" s="39">
        <v>1</v>
      </c>
      <c r="H86" s="38">
        <v>0</v>
      </c>
      <c r="I86" s="38">
        <f>ROUND(G86*H86,6)</f>
        <v>0</v>
      </c>
      <c r="L86" s="40">
        <v>0</v>
      </c>
      <c r="M86" s="34">
        <f>ROUND(ROUND(L86,2)*ROUND(G86,3),2)</f>
        <v>0</v>
      </c>
      <c r="N86" s="38" t="s">
        <v>54</v>
      </c>
      <c r="O86">
        <f>(M86*21)/100</f>
        <v>0</v>
      </c>
      <c r="P86" t="s">
        <v>27</v>
      </c>
    </row>
    <row r="87" spans="1:16" x14ac:dyDescent="0.2">
      <c r="A87" s="37" t="s">
        <v>55</v>
      </c>
      <c r="E87" s="41" t="s">
        <v>1175</v>
      </c>
    </row>
    <row r="88" spans="1:16" x14ac:dyDescent="0.2">
      <c r="A88" s="37" t="s">
        <v>56</v>
      </c>
      <c r="E88" s="42" t="s">
        <v>51</v>
      </c>
    </row>
    <row r="89" spans="1:16" x14ac:dyDescent="0.2">
      <c r="A89" t="s">
        <v>58</v>
      </c>
      <c r="E89" s="41" t="s">
        <v>59</v>
      </c>
    </row>
    <row r="90" spans="1:16" ht="25.5" x14ac:dyDescent="0.2">
      <c r="A90" t="s">
        <v>49</v>
      </c>
      <c r="B90" s="36" t="s">
        <v>85</v>
      </c>
      <c r="C90" s="36" t="s">
        <v>1176</v>
      </c>
      <c r="D90" s="37" t="s">
        <v>51</v>
      </c>
      <c r="E90" s="13" t="s">
        <v>1177</v>
      </c>
      <c r="F90" s="38" t="s">
        <v>65</v>
      </c>
      <c r="G90" s="39">
        <v>1.6</v>
      </c>
      <c r="H90" s="38">
        <v>0</v>
      </c>
      <c r="I90" s="38">
        <f>ROUND(G90*H90,6)</f>
        <v>0</v>
      </c>
      <c r="L90" s="40">
        <v>0</v>
      </c>
      <c r="M90" s="34">
        <f>ROUND(ROUND(L90,2)*ROUND(G90,3),2)</f>
        <v>0</v>
      </c>
      <c r="N90" s="38" t="s">
        <v>54</v>
      </c>
      <c r="O90">
        <f>(M90*21)/100</f>
        <v>0</v>
      </c>
      <c r="P90" t="s">
        <v>27</v>
      </c>
    </row>
    <row r="91" spans="1:16" x14ac:dyDescent="0.2">
      <c r="A91" s="37" t="s">
        <v>55</v>
      </c>
      <c r="E91" s="41" t="s">
        <v>1178</v>
      </c>
    </row>
    <row r="92" spans="1:16" x14ac:dyDescent="0.2">
      <c r="A92" s="37" t="s">
        <v>56</v>
      </c>
      <c r="E92" s="42" t="s">
        <v>1179</v>
      </c>
    </row>
    <row r="93" spans="1:16" x14ac:dyDescent="0.2">
      <c r="A93" t="s">
        <v>58</v>
      </c>
      <c r="E93" s="41" t="s">
        <v>59</v>
      </c>
    </row>
    <row r="94" spans="1:16" x14ac:dyDescent="0.2">
      <c r="A94" t="s">
        <v>49</v>
      </c>
      <c r="B94" s="36" t="s">
        <v>166</v>
      </c>
      <c r="C94" s="36" t="s">
        <v>1180</v>
      </c>
      <c r="D94" s="37" t="s">
        <v>51</v>
      </c>
      <c r="E94" s="13" t="s">
        <v>1181</v>
      </c>
      <c r="F94" s="38" t="s">
        <v>53</v>
      </c>
      <c r="G94" s="39">
        <v>3.319</v>
      </c>
      <c r="H94" s="38">
        <v>0</v>
      </c>
      <c r="I94" s="38">
        <f>ROUND(G94*H94,6)</f>
        <v>0</v>
      </c>
      <c r="L94" s="40">
        <v>0</v>
      </c>
      <c r="M94" s="34">
        <f>ROUND(ROUND(L94,2)*ROUND(G94,3),2)</f>
        <v>0</v>
      </c>
      <c r="N94" s="38" t="s">
        <v>54</v>
      </c>
      <c r="O94">
        <f>(M94*21)/100</f>
        <v>0</v>
      </c>
      <c r="P94" t="s">
        <v>27</v>
      </c>
    </row>
    <row r="95" spans="1:16" ht="25.5" x14ac:dyDescent="0.2">
      <c r="A95" s="37" t="s">
        <v>55</v>
      </c>
      <c r="E95" s="41" t="s">
        <v>1182</v>
      </c>
    </row>
    <row r="96" spans="1:16" x14ac:dyDescent="0.2">
      <c r="A96" s="37" t="s">
        <v>56</v>
      </c>
      <c r="E96" s="42" t="s">
        <v>1183</v>
      </c>
    </row>
    <row r="97" spans="1:16" x14ac:dyDescent="0.2">
      <c r="A97" t="s">
        <v>58</v>
      </c>
      <c r="E97" s="41" t="s">
        <v>59</v>
      </c>
    </row>
    <row r="98" spans="1:16" x14ac:dyDescent="0.2">
      <c r="A98" t="s">
        <v>49</v>
      </c>
      <c r="B98" s="36" t="s">
        <v>169</v>
      </c>
      <c r="C98" s="36" t="s">
        <v>1027</v>
      </c>
      <c r="D98" s="37" t="s">
        <v>51</v>
      </c>
      <c r="E98" s="13" t="s">
        <v>1028</v>
      </c>
      <c r="F98" s="38" t="s">
        <v>53</v>
      </c>
      <c r="G98" s="39">
        <v>2.5</v>
      </c>
      <c r="H98" s="38">
        <v>0</v>
      </c>
      <c r="I98" s="38">
        <f>ROUND(G98*H98,6)</f>
        <v>0</v>
      </c>
      <c r="L98" s="40">
        <v>0</v>
      </c>
      <c r="M98" s="34">
        <f>ROUND(ROUND(L98,2)*ROUND(G98,3),2)</f>
        <v>0</v>
      </c>
      <c r="N98" s="38" t="s">
        <v>54</v>
      </c>
      <c r="O98">
        <f>(M98*21)/100</f>
        <v>0</v>
      </c>
      <c r="P98" t="s">
        <v>27</v>
      </c>
    </row>
    <row r="99" spans="1:16" x14ac:dyDescent="0.2">
      <c r="A99" s="37" t="s">
        <v>55</v>
      </c>
      <c r="E99" s="41" t="s">
        <v>1184</v>
      </c>
    </row>
    <row r="100" spans="1:16" x14ac:dyDescent="0.2">
      <c r="A100" s="37" t="s">
        <v>56</v>
      </c>
      <c r="E100" s="42" t="s">
        <v>1185</v>
      </c>
    </row>
    <row r="101" spans="1:16" x14ac:dyDescent="0.2">
      <c r="A101" t="s">
        <v>58</v>
      </c>
      <c r="E101" s="41" t="s">
        <v>59</v>
      </c>
    </row>
    <row r="102" spans="1:16" x14ac:dyDescent="0.2">
      <c r="A102" t="s">
        <v>49</v>
      </c>
      <c r="B102" s="36" t="s">
        <v>172</v>
      </c>
      <c r="C102" s="36" t="s">
        <v>1186</v>
      </c>
      <c r="D102" s="37" t="s">
        <v>51</v>
      </c>
      <c r="E102" s="13" t="s">
        <v>1187</v>
      </c>
      <c r="F102" s="38" t="s">
        <v>65</v>
      </c>
      <c r="G102" s="39">
        <v>8.5</v>
      </c>
      <c r="H102" s="38">
        <v>0</v>
      </c>
      <c r="I102" s="38">
        <f>ROUND(G102*H102,6)</f>
        <v>0</v>
      </c>
      <c r="L102" s="40">
        <v>0</v>
      </c>
      <c r="M102" s="34">
        <f>ROUND(ROUND(L102,2)*ROUND(G102,3),2)</f>
        <v>0</v>
      </c>
      <c r="N102" s="38" t="s">
        <v>54</v>
      </c>
      <c r="O102">
        <f>(M102*21)/100</f>
        <v>0</v>
      </c>
      <c r="P102" t="s">
        <v>27</v>
      </c>
    </row>
    <row r="103" spans="1:16" x14ac:dyDescent="0.2">
      <c r="A103" s="37" t="s">
        <v>55</v>
      </c>
      <c r="E103" s="41" t="s">
        <v>1188</v>
      </c>
    </row>
    <row r="104" spans="1:16" x14ac:dyDescent="0.2">
      <c r="A104" s="37" t="s">
        <v>56</v>
      </c>
      <c r="E104" s="42" t="s">
        <v>1189</v>
      </c>
    </row>
    <row r="105" spans="1:16" x14ac:dyDescent="0.2">
      <c r="A105" t="s">
        <v>58</v>
      </c>
      <c r="E105" s="41" t="s">
        <v>59</v>
      </c>
    </row>
    <row r="106" spans="1:16" x14ac:dyDescent="0.2">
      <c r="A106" t="s">
        <v>49</v>
      </c>
      <c r="B106" s="36" t="s">
        <v>88</v>
      </c>
      <c r="C106" s="36" t="s">
        <v>1190</v>
      </c>
      <c r="D106" s="37" t="s">
        <v>51</v>
      </c>
      <c r="E106" s="13" t="s">
        <v>1191</v>
      </c>
      <c r="F106" s="38" t="s">
        <v>65</v>
      </c>
      <c r="G106" s="39">
        <v>2.5</v>
      </c>
      <c r="H106" s="38">
        <v>0</v>
      </c>
      <c r="I106" s="38">
        <f>ROUND(G106*H106,6)</f>
        <v>0</v>
      </c>
      <c r="L106" s="40">
        <v>0</v>
      </c>
      <c r="M106" s="34">
        <f>ROUND(ROUND(L106,2)*ROUND(G106,3),2)</f>
        <v>0</v>
      </c>
      <c r="N106" s="38" t="s">
        <v>54</v>
      </c>
      <c r="O106">
        <f>(M106*21)/100</f>
        <v>0</v>
      </c>
      <c r="P106" t="s">
        <v>27</v>
      </c>
    </row>
    <row r="107" spans="1:16" x14ac:dyDescent="0.2">
      <c r="A107" s="37" t="s">
        <v>55</v>
      </c>
      <c r="E107" s="41" t="s">
        <v>1192</v>
      </c>
    </row>
    <row r="108" spans="1:16" x14ac:dyDescent="0.2">
      <c r="A108" s="37" t="s">
        <v>56</v>
      </c>
      <c r="E108" s="42" t="s">
        <v>1185</v>
      </c>
    </row>
    <row r="109" spans="1:16" x14ac:dyDescent="0.2">
      <c r="A109" t="s">
        <v>58</v>
      </c>
      <c r="E109" s="41" t="s">
        <v>59</v>
      </c>
    </row>
    <row r="110" spans="1:16" x14ac:dyDescent="0.2">
      <c r="A110" t="s">
        <v>46</v>
      </c>
      <c r="C110" s="33" t="s">
        <v>282</v>
      </c>
      <c r="E110" s="35" t="s">
        <v>1043</v>
      </c>
      <c r="J110" s="34">
        <f>0</f>
        <v>0</v>
      </c>
      <c r="K110" s="34">
        <f>0</f>
        <v>0</v>
      </c>
      <c r="L110" s="34">
        <f>0+L111+L115+L119+L123</f>
        <v>0</v>
      </c>
      <c r="M110" s="34">
        <f>0+M111+M115+M119+M123</f>
        <v>0</v>
      </c>
    </row>
    <row r="111" spans="1:16" ht="25.5" x14ac:dyDescent="0.2">
      <c r="A111" t="s">
        <v>49</v>
      </c>
      <c r="B111" s="36" t="s">
        <v>175</v>
      </c>
      <c r="C111" s="36" t="s">
        <v>285</v>
      </c>
      <c r="D111" s="37" t="s">
        <v>286</v>
      </c>
      <c r="E111" s="13" t="s">
        <v>287</v>
      </c>
      <c r="F111" s="38" t="s">
        <v>288</v>
      </c>
      <c r="G111" s="39">
        <v>45.648000000000003</v>
      </c>
      <c r="H111" s="38">
        <v>0</v>
      </c>
      <c r="I111" s="38">
        <f>ROUND(G111*H111,6)</f>
        <v>0</v>
      </c>
      <c r="L111" s="40">
        <v>0</v>
      </c>
      <c r="M111" s="34">
        <f>ROUND(ROUND(L111,2)*ROUND(G111,3),2)</f>
        <v>0</v>
      </c>
      <c r="N111" s="38" t="s">
        <v>289</v>
      </c>
      <c r="O111">
        <f>(M111*21)/100</f>
        <v>0</v>
      </c>
      <c r="P111" t="s">
        <v>27</v>
      </c>
    </row>
    <row r="112" spans="1:16" x14ac:dyDescent="0.2">
      <c r="A112" s="37" t="s">
        <v>55</v>
      </c>
      <c r="E112" s="41" t="s">
        <v>1044</v>
      </c>
    </row>
    <row r="113" spans="1:16" ht="25.5" x14ac:dyDescent="0.2">
      <c r="A113" s="37" t="s">
        <v>56</v>
      </c>
      <c r="E113" s="42" t="s">
        <v>1193</v>
      </c>
    </row>
    <row r="114" spans="1:16" ht="102" x14ac:dyDescent="0.2">
      <c r="A114" t="s">
        <v>58</v>
      </c>
      <c r="E114" s="41" t="s">
        <v>291</v>
      </c>
    </row>
    <row r="115" spans="1:16" ht="25.5" x14ac:dyDescent="0.2">
      <c r="A115" t="s">
        <v>49</v>
      </c>
      <c r="B115" s="36" t="s">
        <v>179</v>
      </c>
      <c r="C115" s="36" t="s">
        <v>1194</v>
      </c>
      <c r="D115" s="37" t="s">
        <v>1195</v>
      </c>
      <c r="E115" s="13" t="s">
        <v>1196</v>
      </c>
      <c r="F115" s="38" t="s">
        <v>288</v>
      </c>
      <c r="G115" s="39">
        <v>5.9740000000000002</v>
      </c>
      <c r="H115" s="38">
        <v>0</v>
      </c>
      <c r="I115" s="38">
        <f>ROUND(G115*H115,6)</f>
        <v>0</v>
      </c>
      <c r="L115" s="40">
        <v>0</v>
      </c>
      <c r="M115" s="34">
        <f>ROUND(ROUND(L115,2)*ROUND(G115,3),2)</f>
        <v>0</v>
      </c>
      <c r="N115" s="38" t="s">
        <v>289</v>
      </c>
      <c r="O115">
        <f>(M115*21)/100</f>
        <v>0</v>
      </c>
      <c r="P115" t="s">
        <v>27</v>
      </c>
    </row>
    <row r="116" spans="1:16" x14ac:dyDescent="0.2">
      <c r="A116" s="37" t="s">
        <v>55</v>
      </c>
      <c r="E116" s="41" t="s">
        <v>1044</v>
      </c>
    </row>
    <row r="117" spans="1:16" x14ac:dyDescent="0.2">
      <c r="A117" s="37" t="s">
        <v>56</v>
      </c>
      <c r="E117" s="42" t="s">
        <v>1197</v>
      </c>
    </row>
    <row r="118" spans="1:16" ht="102" x14ac:dyDescent="0.2">
      <c r="A118" t="s">
        <v>58</v>
      </c>
      <c r="E118" s="41" t="s">
        <v>291</v>
      </c>
    </row>
    <row r="119" spans="1:16" ht="25.5" x14ac:dyDescent="0.2">
      <c r="A119" t="s">
        <v>49</v>
      </c>
      <c r="B119" s="36" t="s">
        <v>182</v>
      </c>
      <c r="C119" s="36" t="s">
        <v>630</v>
      </c>
      <c r="D119" s="37" t="s">
        <v>631</v>
      </c>
      <c r="E119" s="13" t="s">
        <v>632</v>
      </c>
      <c r="F119" s="38" t="s">
        <v>288</v>
      </c>
      <c r="G119" s="39">
        <v>5.75</v>
      </c>
      <c r="H119" s="38">
        <v>0</v>
      </c>
      <c r="I119" s="38">
        <f>ROUND(G119*H119,6)</f>
        <v>0</v>
      </c>
      <c r="L119" s="40">
        <v>0</v>
      </c>
      <c r="M119" s="34">
        <f>ROUND(ROUND(L119,2)*ROUND(G119,3),2)</f>
        <v>0</v>
      </c>
      <c r="N119" s="38" t="s">
        <v>289</v>
      </c>
      <c r="O119">
        <f>(M119*21)/100</f>
        <v>0</v>
      </c>
      <c r="P119" t="s">
        <v>27</v>
      </c>
    </row>
    <row r="120" spans="1:16" x14ac:dyDescent="0.2">
      <c r="A120" s="37" t="s">
        <v>55</v>
      </c>
      <c r="E120" s="41" t="s">
        <v>1044</v>
      </c>
    </row>
    <row r="121" spans="1:16" x14ac:dyDescent="0.2">
      <c r="A121" s="37" t="s">
        <v>56</v>
      </c>
      <c r="E121" s="42" t="s">
        <v>1198</v>
      </c>
    </row>
    <row r="122" spans="1:16" ht="102" x14ac:dyDescent="0.2">
      <c r="A122" t="s">
        <v>58</v>
      </c>
      <c r="E122" s="41" t="s">
        <v>291</v>
      </c>
    </row>
    <row r="123" spans="1:16" ht="25.5" x14ac:dyDescent="0.2">
      <c r="A123" t="s">
        <v>49</v>
      </c>
      <c r="B123" s="36" t="s">
        <v>91</v>
      </c>
      <c r="C123" s="36" t="s">
        <v>1199</v>
      </c>
      <c r="D123" s="37" t="s">
        <v>1200</v>
      </c>
      <c r="E123" s="13" t="s">
        <v>1201</v>
      </c>
      <c r="F123" s="38" t="s">
        <v>288</v>
      </c>
      <c r="G123" s="39">
        <v>0.13400000000000001</v>
      </c>
      <c r="H123" s="38">
        <v>0</v>
      </c>
      <c r="I123" s="38">
        <f>ROUND(G123*H123,6)</f>
        <v>0</v>
      </c>
      <c r="L123" s="40">
        <v>0</v>
      </c>
      <c r="M123" s="34">
        <f>ROUND(ROUND(L123,2)*ROUND(G123,3),2)</f>
        <v>0</v>
      </c>
      <c r="N123" s="38" t="s">
        <v>289</v>
      </c>
      <c r="O123">
        <f>(M123*21)/100</f>
        <v>0</v>
      </c>
      <c r="P123" t="s">
        <v>27</v>
      </c>
    </row>
    <row r="124" spans="1:16" x14ac:dyDescent="0.2">
      <c r="A124" s="37" t="s">
        <v>55</v>
      </c>
      <c r="E124" s="41" t="s">
        <v>1044</v>
      </c>
    </row>
    <row r="125" spans="1:16" ht="25.5" x14ac:dyDescent="0.2">
      <c r="A125" s="37" t="s">
        <v>56</v>
      </c>
      <c r="E125" s="42" t="s">
        <v>1202</v>
      </c>
    </row>
    <row r="126" spans="1:16" ht="102" x14ac:dyDescent="0.2">
      <c r="A126" t="s">
        <v>58</v>
      </c>
      <c r="E126"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1203</v>
      </c>
      <c r="M3" s="43">
        <f>Rekapitulace!C30</f>
        <v>0</v>
      </c>
      <c r="N3" s="25" t="s">
        <v>0</v>
      </c>
      <c r="O3" t="s">
        <v>23</v>
      </c>
      <c r="P3" t="s">
        <v>27</v>
      </c>
    </row>
    <row r="4" spans="1:20" ht="32.1" customHeight="1" x14ac:dyDescent="0.2">
      <c r="A4" s="28" t="s">
        <v>20</v>
      </c>
      <c r="B4" s="29" t="s">
        <v>28</v>
      </c>
      <c r="C4" s="2" t="s">
        <v>1203</v>
      </c>
      <c r="D4" s="9"/>
      <c r="E4" s="3" t="s">
        <v>1204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COUNTIFS(L8:L379,"=0",A8:A379,"P")+COUNTIFS(L8:L379,"",A8:A379,"P")+SUM(Q8:Q379)</f>
        <v>91</v>
      </c>
    </row>
    <row r="8" spans="1:20" x14ac:dyDescent="0.2">
      <c r="A8" t="s">
        <v>44</v>
      </c>
      <c r="C8" s="30" t="s">
        <v>1207</v>
      </c>
      <c r="E8" s="32" t="s">
        <v>1206</v>
      </c>
      <c r="J8" s="31">
        <f>0+J9+J26+J75+J168+J193+J250+J267+J292+J309+J374</f>
        <v>0</v>
      </c>
      <c r="K8" s="31">
        <f>0+K9+K26+K75+K168+K193+K250+K267+K292+K309+K374</f>
        <v>0</v>
      </c>
      <c r="L8" s="31">
        <f>0+L9+L26+L75+L168+L193+L250+L267+L292+L309+L374</f>
        <v>0</v>
      </c>
      <c r="M8" s="31">
        <f>0+M9+M26+M75+M168+M193+M250+M267+M292+M309+M374</f>
        <v>0</v>
      </c>
    </row>
    <row r="9" spans="1:20" x14ac:dyDescent="0.2">
      <c r="A9" t="s">
        <v>46</v>
      </c>
      <c r="C9" s="33" t="s">
        <v>953</v>
      </c>
      <c r="E9" s="35" t="s">
        <v>1208</v>
      </c>
      <c r="J9" s="34">
        <f>0</f>
        <v>0</v>
      </c>
      <c r="K9" s="34">
        <f>0</f>
        <v>0</v>
      </c>
      <c r="L9" s="34">
        <f>0+L10+L14+L18+L22</f>
        <v>0</v>
      </c>
      <c r="M9" s="34">
        <f>0+M10+M14+M18+M22</f>
        <v>0</v>
      </c>
    </row>
    <row r="10" spans="1:20" x14ac:dyDescent="0.2">
      <c r="A10" t="s">
        <v>49</v>
      </c>
      <c r="B10" s="36" t="s">
        <v>47</v>
      </c>
      <c r="C10" s="36" t="s">
        <v>1209</v>
      </c>
      <c r="D10" s="37" t="s">
        <v>51</v>
      </c>
      <c r="E10" s="13" t="s">
        <v>1210</v>
      </c>
      <c r="F10" s="38" t="s">
        <v>94</v>
      </c>
      <c r="G10" s="39">
        <v>1</v>
      </c>
      <c r="H10" s="38">
        <v>0</v>
      </c>
      <c r="I10" s="38">
        <f>ROUND(G10*H10,6)</f>
        <v>0</v>
      </c>
      <c r="L10" s="40">
        <v>0</v>
      </c>
      <c r="M10" s="34">
        <f>ROUND(ROUND(L10,2)*ROUND(G10,3),2)</f>
        <v>0</v>
      </c>
      <c r="N10" s="38" t="s">
        <v>54</v>
      </c>
      <c r="O10">
        <f>(M10*21)/100</f>
        <v>0</v>
      </c>
      <c r="P10" t="s">
        <v>27</v>
      </c>
    </row>
    <row r="11" spans="1:20" x14ac:dyDescent="0.2">
      <c r="A11" s="37" t="s">
        <v>55</v>
      </c>
      <c r="E11" s="41" t="s">
        <v>1211</v>
      </c>
    </row>
    <row r="12" spans="1:20" x14ac:dyDescent="0.2">
      <c r="A12" s="37" t="s">
        <v>56</v>
      </c>
      <c r="E12" s="42" t="s">
        <v>51</v>
      </c>
    </row>
    <row r="13" spans="1:20" x14ac:dyDescent="0.2">
      <c r="A13" t="s">
        <v>58</v>
      </c>
      <c r="E13" s="41" t="s">
        <v>59</v>
      </c>
    </row>
    <row r="14" spans="1:20" x14ac:dyDescent="0.2">
      <c r="A14" t="s">
        <v>49</v>
      </c>
      <c r="B14" s="36" t="s">
        <v>27</v>
      </c>
      <c r="C14" s="36" t="s">
        <v>1212</v>
      </c>
      <c r="D14" s="37" t="s">
        <v>51</v>
      </c>
      <c r="E14" s="13" t="s">
        <v>1213</v>
      </c>
      <c r="F14" s="38" t="s">
        <v>957</v>
      </c>
      <c r="G14" s="39">
        <v>1</v>
      </c>
      <c r="H14" s="38">
        <v>0</v>
      </c>
      <c r="I14" s="38">
        <f>ROUND(G14*H14,6)</f>
        <v>0</v>
      </c>
      <c r="L14" s="40">
        <v>0</v>
      </c>
      <c r="M14" s="34">
        <f>ROUND(ROUND(L14,2)*ROUND(G14,3),2)</f>
        <v>0</v>
      </c>
      <c r="N14" s="38" t="s">
        <v>54</v>
      </c>
      <c r="O14">
        <f>(M14*21)/100</f>
        <v>0</v>
      </c>
      <c r="P14" t="s">
        <v>27</v>
      </c>
    </row>
    <row r="15" spans="1:20" x14ac:dyDescent="0.2">
      <c r="A15" s="37" t="s">
        <v>55</v>
      </c>
      <c r="E15" s="41" t="s">
        <v>1214</v>
      </c>
    </row>
    <row r="16" spans="1:20" x14ac:dyDescent="0.2">
      <c r="A16" s="37" t="s">
        <v>56</v>
      </c>
      <c r="E16" s="42" t="s">
        <v>51</v>
      </c>
    </row>
    <row r="17" spans="1:16" x14ac:dyDescent="0.2">
      <c r="A17" t="s">
        <v>58</v>
      </c>
      <c r="E17" s="41" t="s">
        <v>59</v>
      </c>
    </row>
    <row r="18" spans="1:16" x14ac:dyDescent="0.2">
      <c r="A18" t="s">
        <v>49</v>
      </c>
      <c r="B18" s="36" t="s">
        <v>26</v>
      </c>
      <c r="C18" s="36" t="s">
        <v>1215</v>
      </c>
      <c r="D18" s="37" t="s">
        <v>51</v>
      </c>
      <c r="E18" s="13" t="s">
        <v>1216</v>
      </c>
      <c r="F18" s="38" t="s">
        <v>957</v>
      </c>
      <c r="G18" s="39">
        <v>1</v>
      </c>
      <c r="H18" s="38">
        <v>0</v>
      </c>
      <c r="I18" s="38">
        <f>ROUND(G18*H18,6)</f>
        <v>0</v>
      </c>
      <c r="L18" s="40">
        <v>0</v>
      </c>
      <c r="M18" s="34">
        <f>ROUND(ROUND(L18,2)*ROUND(G18,3),2)</f>
        <v>0</v>
      </c>
      <c r="N18" s="38" t="s">
        <v>54</v>
      </c>
      <c r="O18">
        <f>(M18*21)/100</f>
        <v>0</v>
      </c>
      <c r="P18" t="s">
        <v>27</v>
      </c>
    </row>
    <row r="19" spans="1:16" ht="25.5" x14ac:dyDescent="0.2">
      <c r="A19" s="37" t="s">
        <v>55</v>
      </c>
      <c r="E19" s="41" t="s">
        <v>1217</v>
      </c>
    </row>
    <row r="20" spans="1:16" x14ac:dyDescent="0.2">
      <c r="A20" s="37" t="s">
        <v>56</v>
      </c>
      <c r="E20" s="42" t="s">
        <v>1218</v>
      </c>
    </row>
    <row r="21" spans="1:16" x14ac:dyDescent="0.2">
      <c r="A21" t="s">
        <v>58</v>
      </c>
      <c r="E21" s="41" t="s">
        <v>59</v>
      </c>
    </row>
    <row r="22" spans="1:16" x14ac:dyDescent="0.2">
      <c r="A22" t="s">
        <v>49</v>
      </c>
      <c r="B22" s="36" t="s">
        <v>62</v>
      </c>
      <c r="C22" s="36" t="s">
        <v>1219</v>
      </c>
      <c r="D22" s="37" t="s">
        <v>51</v>
      </c>
      <c r="E22" s="13" t="s">
        <v>1220</v>
      </c>
      <c r="F22" s="38" t="s">
        <v>94</v>
      </c>
      <c r="G22" s="39">
        <v>5</v>
      </c>
      <c r="H22" s="38">
        <v>0</v>
      </c>
      <c r="I22" s="38">
        <f>ROUND(G22*H22,6)</f>
        <v>0</v>
      </c>
      <c r="L22" s="40">
        <v>0</v>
      </c>
      <c r="M22" s="34">
        <f>ROUND(ROUND(L22,2)*ROUND(G22,3),2)</f>
        <v>0</v>
      </c>
      <c r="N22" s="38" t="s">
        <v>54</v>
      </c>
      <c r="O22">
        <f>(M22*21)/100</f>
        <v>0</v>
      </c>
      <c r="P22" t="s">
        <v>27</v>
      </c>
    </row>
    <row r="23" spans="1:16" x14ac:dyDescent="0.2">
      <c r="A23" s="37" t="s">
        <v>55</v>
      </c>
      <c r="E23" s="41" t="s">
        <v>1221</v>
      </c>
    </row>
    <row r="24" spans="1:16" x14ac:dyDescent="0.2">
      <c r="A24" s="37" t="s">
        <v>56</v>
      </c>
      <c r="E24" s="42" t="s">
        <v>1222</v>
      </c>
    </row>
    <row r="25" spans="1:16" x14ac:dyDescent="0.2">
      <c r="A25" t="s">
        <v>58</v>
      </c>
      <c r="E25" s="41" t="s">
        <v>59</v>
      </c>
    </row>
    <row r="26" spans="1:16" x14ac:dyDescent="0.2">
      <c r="A26" t="s">
        <v>46</v>
      </c>
      <c r="C26" s="33" t="s">
        <v>47</v>
      </c>
      <c r="E26" s="35" t="s">
        <v>325</v>
      </c>
      <c r="J26" s="34">
        <f>0</f>
        <v>0</v>
      </c>
      <c r="K26" s="34">
        <f>0</f>
        <v>0</v>
      </c>
      <c r="L26" s="34">
        <f>0+L27+L31+L35+L39+L43+L47+L51+L55+L59+L63+L67+L71</f>
        <v>0</v>
      </c>
      <c r="M26" s="34">
        <f>0+M27+M31+M35+M39+M43+M47+M51+M55+M59+M63+M67+M71</f>
        <v>0</v>
      </c>
    </row>
    <row r="27" spans="1:16" ht="25.5" x14ac:dyDescent="0.2">
      <c r="A27" t="s">
        <v>49</v>
      </c>
      <c r="B27" s="36" t="s">
        <v>66</v>
      </c>
      <c r="C27" s="36" t="s">
        <v>1223</v>
      </c>
      <c r="D27" s="37" t="s">
        <v>51</v>
      </c>
      <c r="E27" s="13" t="s">
        <v>1224</v>
      </c>
      <c r="F27" s="38" t="s">
        <v>53</v>
      </c>
      <c r="G27" s="39">
        <v>75.150000000000006</v>
      </c>
      <c r="H27" s="38">
        <v>0</v>
      </c>
      <c r="I27" s="38">
        <f>ROUND(G27*H27,6)</f>
        <v>0</v>
      </c>
      <c r="L27" s="40">
        <v>0</v>
      </c>
      <c r="M27" s="34">
        <f>ROUND(ROUND(L27,2)*ROUND(G27,3),2)</f>
        <v>0</v>
      </c>
      <c r="N27" s="38" t="s">
        <v>54</v>
      </c>
      <c r="O27">
        <f>(M27*21)/100</f>
        <v>0</v>
      </c>
      <c r="P27" t="s">
        <v>27</v>
      </c>
    </row>
    <row r="28" spans="1:16" ht="25.5" x14ac:dyDescent="0.2">
      <c r="A28" s="37" t="s">
        <v>55</v>
      </c>
      <c r="E28" s="41" t="s">
        <v>1225</v>
      </c>
    </row>
    <row r="29" spans="1:16" ht="25.5" x14ac:dyDescent="0.2">
      <c r="A29" s="37" t="s">
        <v>56</v>
      </c>
      <c r="E29" s="42" t="s">
        <v>1226</v>
      </c>
    </row>
    <row r="30" spans="1:16" x14ac:dyDescent="0.2">
      <c r="A30" t="s">
        <v>58</v>
      </c>
      <c r="E30" s="41" t="s">
        <v>59</v>
      </c>
    </row>
    <row r="31" spans="1:16" x14ac:dyDescent="0.2">
      <c r="A31" t="s">
        <v>49</v>
      </c>
      <c r="B31" s="36" t="s">
        <v>145</v>
      </c>
      <c r="C31" s="36" t="s">
        <v>1227</v>
      </c>
      <c r="D31" s="37" t="s">
        <v>51</v>
      </c>
      <c r="E31" s="13" t="s">
        <v>1228</v>
      </c>
      <c r="F31" s="38" t="s">
        <v>53</v>
      </c>
      <c r="G31" s="39">
        <v>7.68</v>
      </c>
      <c r="H31" s="38">
        <v>0</v>
      </c>
      <c r="I31" s="38">
        <f>ROUND(G31*H31,6)</f>
        <v>0</v>
      </c>
      <c r="L31" s="40">
        <v>0</v>
      </c>
      <c r="M31" s="34">
        <f>ROUND(ROUND(L31,2)*ROUND(G31,3),2)</f>
        <v>0</v>
      </c>
      <c r="N31" s="38" t="s">
        <v>54</v>
      </c>
      <c r="O31">
        <f>(M31*21)/100</f>
        <v>0</v>
      </c>
      <c r="P31" t="s">
        <v>27</v>
      </c>
    </row>
    <row r="32" spans="1:16" x14ac:dyDescent="0.2">
      <c r="A32" s="37" t="s">
        <v>55</v>
      </c>
      <c r="E32" s="41" t="s">
        <v>1229</v>
      </c>
    </row>
    <row r="33" spans="1:16" x14ac:dyDescent="0.2">
      <c r="A33" s="37" t="s">
        <v>56</v>
      </c>
      <c r="E33" s="42" t="s">
        <v>1230</v>
      </c>
    </row>
    <row r="34" spans="1:16" x14ac:dyDescent="0.2">
      <c r="A34" t="s">
        <v>58</v>
      </c>
      <c r="E34" s="41" t="s">
        <v>59</v>
      </c>
    </row>
    <row r="35" spans="1:16" x14ac:dyDescent="0.2">
      <c r="A35" t="s">
        <v>49</v>
      </c>
      <c r="B35" s="36" t="s">
        <v>148</v>
      </c>
      <c r="C35" s="36" t="s">
        <v>1231</v>
      </c>
      <c r="D35" s="37" t="s">
        <v>51</v>
      </c>
      <c r="E35" s="13" t="s">
        <v>1232</v>
      </c>
      <c r="F35" s="38" t="s">
        <v>53</v>
      </c>
      <c r="G35" s="39">
        <v>1084.5</v>
      </c>
      <c r="H35" s="38">
        <v>0</v>
      </c>
      <c r="I35" s="38">
        <f>ROUND(G35*H35,6)</f>
        <v>0</v>
      </c>
      <c r="L35" s="40">
        <v>0</v>
      </c>
      <c r="M35" s="34">
        <f>ROUND(ROUND(L35,2)*ROUND(G35,3),2)</f>
        <v>0</v>
      </c>
      <c r="N35" s="38" t="s">
        <v>54</v>
      </c>
      <c r="O35">
        <f>(M35*21)/100</f>
        <v>0</v>
      </c>
      <c r="P35" t="s">
        <v>27</v>
      </c>
    </row>
    <row r="36" spans="1:16" x14ac:dyDescent="0.2">
      <c r="A36" s="37" t="s">
        <v>55</v>
      </c>
      <c r="E36" s="41" t="s">
        <v>1233</v>
      </c>
    </row>
    <row r="37" spans="1:16" ht="25.5" x14ac:dyDescent="0.2">
      <c r="A37" s="37" t="s">
        <v>56</v>
      </c>
      <c r="E37" s="42" t="s">
        <v>1234</v>
      </c>
    </row>
    <row r="38" spans="1:16" x14ac:dyDescent="0.2">
      <c r="A38" t="s">
        <v>58</v>
      </c>
      <c r="E38" s="41" t="s">
        <v>59</v>
      </c>
    </row>
    <row r="39" spans="1:16" x14ac:dyDescent="0.2">
      <c r="A39" t="s">
        <v>49</v>
      </c>
      <c r="B39" s="36" t="s">
        <v>151</v>
      </c>
      <c r="C39" s="36" t="s">
        <v>334</v>
      </c>
      <c r="D39" s="37" t="s">
        <v>51</v>
      </c>
      <c r="E39" s="13" t="s">
        <v>335</v>
      </c>
      <c r="F39" s="38" t="s">
        <v>53</v>
      </c>
      <c r="G39" s="39">
        <v>3522.5</v>
      </c>
      <c r="H39" s="38">
        <v>0</v>
      </c>
      <c r="I39" s="38">
        <f>ROUND(G39*H39,6)</f>
        <v>0</v>
      </c>
      <c r="L39" s="40">
        <v>0</v>
      </c>
      <c r="M39" s="34">
        <f>ROUND(ROUND(L39,2)*ROUND(G39,3),2)</f>
        <v>0</v>
      </c>
      <c r="N39" s="38" t="s">
        <v>54</v>
      </c>
      <c r="O39">
        <f>(M39*21)/100</f>
        <v>0</v>
      </c>
      <c r="P39" t="s">
        <v>27</v>
      </c>
    </row>
    <row r="40" spans="1:16" x14ac:dyDescent="0.2">
      <c r="A40" s="37" t="s">
        <v>55</v>
      </c>
      <c r="E40" s="41" t="s">
        <v>1235</v>
      </c>
    </row>
    <row r="41" spans="1:16" ht="38.25" x14ac:dyDescent="0.2">
      <c r="A41" s="37" t="s">
        <v>56</v>
      </c>
      <c r="E41" s="42" t="s">
        <v>1236</v>
      </c>
    </row>
    <row r="42" spans="1:16" x14ac:dyDescent="0.2">
      <c r="A42" t="s">
        <v>58</v>
      </c>
      <c r="E42" s="41" t="s">
        <v>59</v>
      </c>
    </row>
    <row r="43" spans="1:16" x14ac:dyDescent="0.2">
      <c r="A43" t="s">
        <v>49</v>
      </c>
      <c r="B43" s="36" t="s">
        <v>154</v>
      </c>
      <c r="C43" s="36" t="s">
        <v>1060</v>
      </c>
      <c r="D43" s="37" t="s">
        <v>51</v>
      </c>
      <c r="E43" s="13" t="s">
        <v>1061</v>
      </c>
      <c r="F43" s="38" t="s">
        <v>53</v>
      </c>
      <c r="G43" s="39">
        <v>82.1</v>
      </c>
      <c r="H43" s="38">
        <v>0</v>
      </c>
      <c r="I43" s="38">
        <f>ROUND(G43*H43,6)</f>
        <v>0</v>
      </c>
      <c r="L43" s="40">
        <v>0</v>
      </c>
      <c r="M43" s="34">
        <f>ROUND(ROUND(L43,2)*ROUND(G43,3),2)</f>
        <v>0</v>
      </c>
      <c r="N43" s="38" t="s">
        <v>54</v>
      </c>
      <c r="O43">
        <f>(M43*21)/100</f>
        <v>0</v>
      </c>
      <c r="P43" t="s">
        <v>27</v>
      </c>
    </row>
    <row r="44" spans="1:16" x14ac:dyDescent="0.2">
      <c r="A44" s="37" t="s">
        <v>55</v>
      </c>
      <c r="E44" s="41" t="s">
        <v>1237</v>
      </c>
    </row>
    <row r="45" spans="1:16" x14ac:dyDescent="0.2">
      <c r="A45" s="37" t="s">
        <v>56</v>
      </c>
      <c r="E45" s="42" t="s">
        <v>1238</v>
      </c>
    </row>
    <row r="46" spans="1:16" x14ac:dyDescent="0.2">
      <c r="A46" t="s">
        <v>58</v>
      </c>
      <c r="E46" s="41" t="s">
        <v>59</v>
      </c>
    </row>
    <row r="47" spans="1:16" x14ac:dyDescent="0.2">
      <c r="A47" t="s">
        <v>49</v>
      </c>
      <c r="B47" s="36" t="s">
        <v>157</v>
      </c>
      <c r="C47" s="36" t="s">
        <v>891</v>
      </c>
      <c r="D47" s="37" t="s">
        <v>51</v>
      </c>
      <c r="E47" s="13" t="s">
        <v>892</v>
      </c>
      <c r="F47" s="38" t="s">
        <v>53</v>
      </c>
      <c r="G47" s="39">
        <v>4650.5</v>
      </c>
      <c r="H47" s="38">
        <v>0</v>
      </c>
      <c r="I47" s="38">
        <f>ROUND(G47*H47,6)</f>
        <v>0</v>
      </c>
      <c r="L47" s="40">
        <v>0</v>
      </c>
      <c r="M47" s="34">
        <f>ROUND(ROUND(L47,2)*ROUND(G47,3),2)</f>
        <v>0</v>
      </c>
      <c r="N47" s="38" t="s">
        <v>54</v>
      </c>
      <c r="O47">
        <f>(M47*21)/100</f>
        <v>0</v>
      </c>
      <c r="P47" t="s">
        <v>27</v>
      </c>
    </row>
    <row r="48" spans="1:16" x14ac:dyDescent="0.2">
      <c r="A48" s="37" t="s">
        <v>55</v>
      </c>
      <c r="E48" s="41" t="s">
        <v>1239</v>
      </c>
    </row>
    <row r="49" spans="1:16" ht="76.5" x14ac:dyDescent="0.2">
      <c r="A49" s="37" t="s">
        <v>56</v>
      </c>
      <c r="E49" s="42" t="s">
        <v>1240</v>
      </c>
    </row>
    <row r="50" spans="1:16" x14ac:dyDescent="0.2">
      <c r="A50" t="s">
        <v>58</v>
      </c>
      <c r="E50" s="41" t="s">
        <v>59</v>
      </c>
    </row>
    <row r="51" spans="1:16" x14ac:dyDescent="0.2">
      <c r="A51" t="s">
        <v>49</v>
      </c>
      <c r="B51" s="36" t="s">
        <v>69</v>
      </c>
      <c r="C51" s="36" t="s">
        <v>60</v>
      </c>
      <c r="D51" s="37" t="s">
        <v>51</v>
      </c>
      <c r="E51" s="13" t="s">
        <v>61</v>
      </c>
      <c r="F51" s="38" t="s">
        <v>53</v>
      </c>
      <c r="G51" s="39">
        <v>2644.4</v>
      </c>
      <c r="H51" s="38">
        <v>0</v>
      </c>
      <c r="I51" s="38">
        <f>ROUND(G51*H51,6)</f>
        <v>0</v>
      </c>
      <c r="L51" s="40">
        <v>0</v>
      </c>
      <c r="M51" s="34">
        <f>ROUND(ROUND(L51,2)*ROUND(G51,3),2)</f>
        <v>0</v>
      </c>
      <c r="N51" s="38" t="s">
        <v>54</v>
      </c>
      <c r="O51">
        <f>(M51*21)/100</f>
        <v>0</v>
      </c>
      <c r="P51" t="s">
        <v>27</v>
      </c>
    </row>
    <row r="52" spans="1:16" ht="25.5" x14ac:dyDescent="0.2">
      <c r="A52" s="37" t="s">
        <v>55</v>
      </c>
      <c r="E52" s="41" t="s">
        <v>1241</v>
      </c>
    </row>
    <row r="53" spans="1:16" ht="102" x14ac:dyDescent="0.2">
      <c r="A53" s="37" t="s">
        <v>56</v>
      </c>
      <c r="E53" s="42" t="s">
        <v>1242</v>
      </c>
    </row>
    <row r="54" spans="1:16" x14ac:dyDescent="0.2">
      <c r="A54" t="s">
        <v>58</v>
      </c>
      <c r="E54" s="41" t="s">
        <v>59</v>
      </c>
    </row>
    <row r="55" spans="1:16" x14ac:dyDescent="0.2">
      <c r="A55" t="s">
        <v>49</v>
      </c>
      <c r="B55" s="36" t="s">
        <v>73</v>
      </c>
      <c r="C55" s="36" t="s">
        <v>1243</v>
      </c>
      <c r="D55" s="37" t="s">
        <v>51</v>
      </c>
      <c r="E55" s="13" t="s">
        <v>1244</v>
      </c>
      <c r="F55" s="38" t="s">
        <v>53</v>
      </c>
      <c r="G55" s="39">
        <v>93.5</v>
      </c>
      <c r="H55" s="38">
        <v>0</v>
      </c>
      <c r="I55" s="38">
        <f>ROUND(G55*H55,6)</f>
        <v>0</v>
      </c>
      <c r="L55" s="40">
        <v>0</v>
      </c>
      <c r="M55" s="34">
        <f>ROUND(ROUND(L55,2)*ROUND(G55,3),2)</f>
        <v>0</v>
      </c>
      <c r="N55" s="38" t="s">
        <v>54</v>
      </c>
      <c r="O55">
        <f>(M55*21)/100</f>
        <v>0</v>
      </c>
      <c r="P55" t="s">
        <v>27</v>
      </c>
    </row>
    <row r="56" spans="1:16" x14ac:dyDescent="0.2">
      <c r="A56" s="37" t="s">
        <v>55</v>
      </c>
      <c r="E56" s="41" t="s">
        <v>1245</v>
      </c>
    </row>
    <row r="57" spans="1:16" x14ac:dyDescent="0.2">
      <c r="A57" s="37" t="s">
        <v>56</v>
      </c>
      <c r="E57" s="42" t="s">
        <v>1246</v>
      </c>
    </row>
    <row r="58" spans="1:16" x14ac:dyDescent="0.2">
      <c r="A58" t="s">
        <v>58</v>
      </c>
      <c r="E58" s="41" t="s">
        <v>59</v>
      </c>
    </row>
    <row r="59" spans="1:16" x14ac:dyDescent="0.2">
      <c r="A59" t="s">
        <v>49</v>
      </c>
      <c r="B59" s="36" t="s">
        <v>76</v>
      </c>
      <c r="C59" s="36" t="s">
        <v>849</v>
      </c>
      <c r="D59" s="37" t="s">
        <v>51</v>
      </c>
      <c r="E59" s="13" t="s">
        <v>850</v>
      </c>
      <c r="F59" s="38" t="s">
        <v>144</v>
      </c>
      <c r="G59" s="39">
        <v>487.5</v>
      </c>
      <c r="H59" s="38">
        <v>0</v>
      </c>
      <c r="I59" s="38">
        <f>ROUND(G59*H59,6)</f>
        <v>0</v>
      </c>
      <c r="L59" s="40">
        <v>0</v>
      </c>
      <c r="M59" s="34">
        <f>ROUND(ROUND(L59,2)*ROUND(G59,3),2)</f>
        <v>0</v>
      </c>
      <c r="N59" s="38" t="s">
        <v>54</v>
      </c>
      <c r="O59">
        <f>(M59*21)/100</f>
        <v>0</v>
      </c>
      <c r="P59" t="s">
        <v>27</v>
      </c>
    </row>
    <row r="60" spans="1:16" x14ac:dyDescent="0.2">
      <c r="A60" s="37" t="s">
        <v>55</v>
      </c>
      <c r="E60" s="41" t="s">
        <v>1247</v>
      </c>
    </row>
    <row r="61" spans="1:16" ht="38.25" x14ac:dyDescent="0.2">
      <c r="A61" s="37" t="s">
        <v>56</v>
      </c>
      <c r="E61" s="42" t="s">
        <v>1248</v>
      </c>
    </row>
    <row r="62" spans="1:16" x14ac:dyDescent="0.2">
      <c r="A62" t="s">
        <v>58</v>
      </c>
      <c r="E62" s="41" t="s">
        <v>59</v>
      </c>
    </row>
    <row r="63" spans="1:16" x14ac:dyDescent="0.2">
      <c r="A63" t="s">
        <v>49</v>
      </c>
      <c r="B63" s="36" t="s">
        <v>79</v>
      </c>
      <c r="C63" s="36" t="s">
        <v>1249</v>
      </c>
      <c r="D63" s="37" t="s">
        <v>51</v>
      </c>
      <c r="E63" s="13" t="s">
        <v>1250</v>
      </c>
      <c r="F63" s="38" t="s">
        <v>144</v>
      </c>
      <c r="G63" s="39">
        <v>1635</v>
      </c>
      <c r="H63" s="38">
        <v>0</v>
      </c>
      <c r="I63" s="38">
        <f>ROUND(G63*H63,6)</f>
        <v>0</v>
      </c>
      <c r="L63" s="40">
        <v>0</v>
      </c>
      <c r="M63" s="34">
        <f>ROUND(ROUND(L63,2)*ROUND(G63,3),2)</f>
        <v>0</v>
      </c>
      <c r="N63" s="38" t="s">
        <v>54</v>
      </c>
      <c r="O63">
        <f>(M63*21)/100</f>
        <v>0</v>
      </c>
      <c r="P63" t="s">
        <v>27</v>
      </c>
    </row>
    <row r="64" spans="1:16" x14ac:dyDescent="0.2">
      <c r="A64" s="37" t="s">
        <v>55</v>
      </c>
      <c r="E64" s="41" t="s">
        <v>1251</v>
      </c>
    </row>
    <row r="65" spans="1:16" x14ac:dyDescent="0.2">
      <c r="A65" s="37" t="s">
        <v>56</v>
      </c>
      <c r="E65" s="42" t="s">
        <v>1252</v>
      </c>
    </row>
    <row r="66" spans="1:16" x14ac:dyDescent="0.2">
      <c r="A66" t="s">
        <v>58</v>
      </c>
      <c r="E66" s="41" t="s">
        <v>59</v>
      </c>
    </row>
    <row r="67" spans="1:16" x14ac:dyDescent="0.2">
      <c r="A67" t="s">
        <v>49</v>
      </c>
      <c r="B67" s="36" t="s">
        <v>160</v>
      </c>
      <c r="C67" s="36" t="s">
        <v>1253</v>
      </c>
      <c r="D67" s="37" t="s">
        <v>51</v>
      </c>
      <c r="E67" s="13" t="s">
        <v>1254</v>
      </c>
      <c r="F67" s="38" t="s">
        <v>53</v>
      </c>
      <c r="G67" s="39">
        <v>987.6</v>
      </c>
      <c r="H67" s="38">
        <v>0</v>
      </c>
      <c r="I67" s="38">
        <f>ROUND(G67*H67,6)</f>
        <v>0</v>
      </c>
      <c r="L67" s="40">
        <v>0</v>
      </c>
      <c r="M67" s="34">
        <f>ROUND(ROUND(L67,2)*ROUND(G67,3),2)</f>
        <v>0</v>
      </c>
      <c r="N67" s="38" t="s">
        <v>54</v>
      </c>
      <c r="O67">
        <f>(M67*21)/100</f>
        <v>0</v>
      </c>
      <c r="P67" t="s">
        <v>27</v>
      </c>
    </row>
    <row r="68" spans="1:16" x14ac:dyDescent="0.2">
      <c r="A68" s="37" t="s">
        <v>55</v>
      </c>
      <c r="E68" s="41" t="s">
        <v>1255</v>
      </c>
    </row>
    <row r="69" spans="1:16" x14ac:dyDescent="0.2">
      <c r="A69" s="37" t="s">
        <v>56</v>
      </c>
      <c r="E69" s="42" t="s">
        <v>1256</v>
      </c>
    </row>
    <row r="70" spans="1:16" x14ac:dyDescent="0.2">
      <c r="A70" t="s">
        <v>58</v>
      </c>
      <c r="E70" s="41" t="s">
        <v>59</v>
      </c>
    </row>
    <row r="71" spans="1:16" x14ac:dyDescent="0.2">
      <c r="A71" t="s">
        <v>49</v>
      </c>
      <c r="B71" s="36" t="s">
        <v>82</v>
      </c>
      <c r="C71" s="36" t="s">
        <v>1257</v>
      </c>
      <c r="D71" s="37" t="s">
        <v>51</v>
      </c>
      <c r="E71" s="13" t="s">
        <v>1258</v>
      </c>
      <c r="F71" s="38" t="s">
        <v>144</v>
      </c>
      <c r="G71" s="39">
        <v>1635</v>
      </c>
      <c r="H71" s="38">
        <v>0</v>
      </c>
      <c r="I71" s="38">
        <f>ROUND(G71*H71,6)</f>
        <v>0</v>
      </c>
      <c r="L71" s="40">
        <v>0</v>
      </c>
      <c r="M71" s="34">
        <f>ROUND(ROUND(L71,2)*ROUND(G71,3),2)</f>
        <v>0</v>
      </c>
      <c r="N71" s="38" t="s">
        <v>54</v>
      </c>
      <c r="O71">
        <f>(M71*21)/100</f>
        <v>0</v>
      </c>
      <c r="P71" t="s">
        <v>27</v>
      </c>
    </row>
    <row r="72" spans="1:16" x14ac:dyDescent="0.2">
      <c r="A72" s="37" t="s">
        <v>55</v>
      </c>
      <c r="E72" s="41" t="s">
        <v>1259</v>
      </c>
    </row>
    <row r="73" spans="1:16" x14ac:dyDescent="0.2">
      <c r="A73" s="37" t="s">
        <v>56</v>
      </c>
      <c r="E73" s="42" t="s">
        <v>1260</v>
      </c>
    </row>
    <row r="74" spans="1:16" x14ac:dyDescent="0.2">
      <c r="A74" t="s">
        <v>58</v>
      </c>
      <c r="E74" s="41" t="s">
        <v>59</v>
      </c>
    </row>
    <row r="75" spans="1:16" x14ac:dyDescent="0.2">
      <c r="A75" t="s">
        <v>46</v>
      </c>
      <c r="C75" s="33" t="s">
        <v>27</v>
      </c>
      <c r="E75" s="35" t="s">
        <v>1063</v>
      </c>
      <c r="J75" s="34">
        <f>0</f>
        <v>0</v>
      </c>
      <c r="K75" s="34">
        <f>0</f>
        <v>0</v>
      </c>
      <c r="L75" s="34">
        <f>0+L76+L80+L84+L88+L92+L96+L100+L104+L108+L112+L116+L120+L124+L128+L132+L136+L140+L144+L148+L152+L156+L160+L164</f>
        <v>0</v>
      </c>
      <c r="M75" s="34">
        <f>0+M76+M80+M84+M88+M92+M96+M100+M104+M108+M112+M116+M120+M124+M128+M132+M136+M140+M144+M148+M152+M156+M160+M164</f>
        <v>0</v>
      </c>
    </row>
    <row r="76" spans="1:16" x14ac:dyDescent="0.2">
      <c r="A76" t="s">
        <v>49</v>
      </c>
      <c r="B76" s="36" t="s">
        <v>163</v>
      </c>
      <c r="C76" s="36" t="s">
        <v>1261</v>
      </c>
      <c r="D76" s="37" t="s">
        <v>51</v>
      </c>
      <c r="E76" s="13" t="s">
        <v>1262</v>
      </c>
      <c r="F76" s="38" t="s">
        <v>65</v>
      </c>
      <c r="G76" s="39">
        <v>69.8</v>
      </c>
      <c r="H76" s="38">
        <v>0</v>
      </c>
      <c r="I76" s="38">
        <f>ROUND(G76*H76,6)</f>
        <v>0</v>
      </c>
      <c r="L76" s="40">
        <v>0</v>
      </c>
      <c r="M76" s="34">
        <f>ROUND(ROUND(L76,2)*ROUND(G76,3),2)</f>
        <v>0</v>
      </c>
      <c r="N76" s="38" t="s">
        <v>54</v>
      </c>
      <c r="O76">
        <f>(M76*21)/100</f>
        <v>0</v>
      </c>
      <c r="P76" t="s">
        <v>27</v>
      </c>
    </row>
    <row r="77" spans="1:16" x14ac:dyDescent="0.2">
      <c r="A77" s="37" t="s">
        <v>55</v>
      </c>
      <c r="E77" s="41" t="s">
        <v>1263</v>
      </c>
    </row>
    <row r="78" spans="1:16" ht="25.5" x14ac:dyDescent="0.2">
      <c r="A78" s="37" t="s">
        <v>56</v>
      </c>
      <c r="E78" s="42" t="s">
        <v>1264</v>
      </c>
    </row>
    <row r="79" spans="1:16" x14ac:dyDescent="0.2">
      <c r="A79" t="s">
        <v>58</v>
      </c>
      <c r="E79" s="41" t="s">
        <v>59</v>
      </c>
    </row>
    <row r="80" spans="1:16" x14ac:dyDescent="0.2">
      <c r="A80" t="s">
        <v>49</v>
      </c>
      <c r="B80" s="36" t="s">
        <v>85</v>
      </c>
      <c r="C80" s="36" t="s">
        <v>1265</v>
      </c>
      <c r="D80" s="37" t="s">
        <v>51</v>
      </c>
      <c r="E80" s="13" t="s">
        <v>1266</v>
      </c>
      <c r="F80" s="38" t="s">
        <v>53</v>
      </c>
      <c r="G80" s="39">
        <v>2.677</v>
      </c>
      <c r="H80" s="38">
        <v>0</v>
      </c>
      <c r="I80" s="38">
        <f>ROUND(G80*H80,6)</f>
        <v>0</v>
      </c>
      <c r="L80" s="40">
        <v>0</v>
      </c>
      <c r="M80" s="34">
        <f>ROUND(ROUND(L80,2)*ROUND(G80,3),2)</f>
        <v>0</v>
      </c>
      <c r="N80" s="38" t="s">
        <v>54</v>
      </c>
      <c r="O80">
        <f>(M80*21)/100</f>
        <v>0</v>
      </c>
      <c r="P80" t="s">
        <v>27</v>
      </c>
    </row>
    <row r="81" spans="1:16" x14ac:dyDescent="0.2">
      <c r="A81" s="37" t="s">
        <v>55</v>
      </c>
      <c r="E81" s="41" t="s">
        <v>1267</v>
      </c>
    </row>
    <row r="82" spans="1:16" ht="25.5" x14ac:dyDescent="0.2">
      <c r="A82" s="37" t="s">
        <v>56</v>
      </c>
      <c r="E82" s="42" t="s">
        <v>1268</v>
      </c>
    </row>
    <row r="83" spans="1:16" x14ac:dyDescent="0.2">
      <c r="A83" t="s">
        <v>58</v>
      </c>
      <c r="E83" s="41" t="s">
        <v>59</v>
      </c>
    </row>
    <row r="84" spans="1:16" x14ac:dyDescent="0.2">
      <c r="A84" t="s">
        <v>49</v>
      </c>
      <c r="B84" s="36" t="s">
        <v>166</v>
      </c>
      <c r="C84" s="36" t="s">
        <v>1269</v>
      </c>
      <c r="D84" s="37" t="s">
        <v>51</v>
      </c>
      <c r="E84" s="13" t="s">
        <v>1270</v>
      </c>
      <c r="F84" s="38" t="s">
        <v>144</v>
      </c>
      <c r="G84" s="39">
        <v>1603.6</v>
      </c>
      <c r="H84" s="38">
        <v>0</v>
      </c>
      <c r="I84" s="38">
        <f>ROUND(G84*H84,6)</f>
        <v>0</v>
      </c>
      <c r="L84" s="40">
        <v>0</v>
      </c>
      <c r="M84" s="34">
        <f>ROUND(ROUND(L84,2)*ROUND(G84,3),2)</f>
        <v>0</v>
      </c>
      <c r="N84" s="38" t="s">
        <v>54</v>
      </c>
      <c r="O84">
        <f>(M84*21)/100</f>
        <v>0</v>
      </c>
      <c r="P84" t="s">
        <v>27</v>
      </c>
    </row>
    <row r="85" spans="1:16" ht="25.5" x14ac:dyDescent="0.2">
      <c r="A85" s="37" t="s">
        <v>55</v>
      </c>
      <c r="E85" s="41" t="s">
        <v>1271</v>
      </c>
    </row>
    <row r="86" spans="1:16" ht="114.75" x14ac:dyDescent="0.2">
      <c r="A86" s="37" t="s">
        <v>56</v>
      </c>
      <c r="E86" s="42" t="s">
        <v>1272</v>
      </c>
    </row>
    <row r="87" spans="1:16" x14ac:dyDescent="0.2">
      <c r="A87" t="s">
        <v>58</v>
      </c>
      <c r="E87" s="41" t="s">
        <v>59</v>
      </c>
    </row>
    <row r="88" spans="1:16" x14ac:dyDescent="0.2">
      <c r="A88" t="s">
        <v>49</v>
      </c>
      <c r="B88" s="36" t="s">
        <v>169</v>
      </c>
      <c r="C88" s="36" t="s">
        <v>975</v>
      </c>
      <c r="D88" s="37" t="s">
        <v>51</v>
      </c>
      <c r="E88" s="13" t="s">
        <v>976</v>
      </c>
      <c r="F88" s="38" t="s">
        <v>53</v>
      </c>
      <c r="G88" s="39">
        <v>1029.79</v>
      </c>
      <c r="H88" s="38">
        <v>0</v>
      </c>
      <c r="I88" s="38">
        <f>ROUND(G88*H88,6)</f>
        <v>0</v>
      </c>
      <c r="L88" s="40">
        <v>0</v>
      </c>
      <c r="M88" s="34">
        <f>ROUND(ROUND(L88,2)*ROUND(G88,3),2)</f>
        <v>0</v>
      </c>
      <c r="N88" s="38" t="s">
        <v>54</v>
      </c>
      <c r="O88">
        <f>(M88*21)/100</f>
        <v>0</v>
      </c>
      <c r="P88" t="s">
        <v>27</v>
      </c>
    </row>
    <row r="89" spans="1:16" x14ac:dyDescent="0.2">
      <c r="A89" s="37" t="s">
        <v>55</v>
      </c>
      <c r="E89" s="41" t="s">
        <v>1273</v>
      </c>
    </row>
    <row r="90" spans="1:16" ht="25.5" x14ac:dyDescent="0.2">
      <c r="A90" s="37" t="s">
        <v>56</v>
      </c>
      <c r="E90" s="42" t="s">
        <v>1274</v>
      </c>
    </row>
    <row r="91" spans="1:16" x14ac:dyDescent="0.2">
      <c r="A91" t="s">
        <v>58</v>
      </c>
      <c r="E91" s="41" t="s">
        <v>59</v>
      </c>
    </row>
    <row r="92" spans="1:16" x14ac:dyDescent="0.2">
      <c r="A92" t="s">
        <v>49</v>
      </c>
      <c r="B92" s="36" t="s">
        <v>172</v>
      </c>
      <c r="C92" s="36" t="s">
        <v>979</v>
      </c>
      <c r="D92" s="37" t="s">
        <v>51</v>
      </c>
      <c r="E92" s="13" t="s">
        <v>980</v>
      </c>
      <c r="F92" s="38" t="s">
        <v>288</v>
      </c>
      <c r="G92" s="39">
        <v>79.563000000000002</v>
      </c>
      <c r="H92" s="38">
        <v>0</v>
      </c>
      <c r="I92" s="38">
        <f>ROUND(G92*H92,6)</f>
        <v>0</v>
      </c>
      <c r="L92" s="40">
        <v>0</v>
      </c>
      <c r="M92" s="34">
        <f>ROUND(ROUND(L92,2)*ROUND(G92,3),2)</f>
        <v>0</v>
      </c>
      <c r="N92" s="38" t="s">
        <v>54</v>
      </c>
      <c r="O92">
        <f>(M92*21)/100</f>
        <v>0</v>
      </c>
      <c r="P92" t="s">
        <v>27</v>
      </c>
    </row>
    <row r="93" spans="1:16" x14ac:dyDescent="0.2">
      <c r="A93" s="37" t="s">
        <v>55</v>
      </c>
      <c r="E93" s="41" t="s">
        <v>1275</v>
      </c>
    </row>
    <row r="94" spans="1:16" ht="25.5" x14ac:dyDescent="0.2">
      <c r="A94" s="37" t="s">
        <v>56</v>
      </c>
      <c r="E94" s="42" t="s">
        <v>1276</v>
      </c>
    </row>
    <row r="95" spans="1:16" x14ac:dyDescent="0.2">
      <c r="A95" t="s">
        <v>58</v>
      </c>
      <c r="E95" s="41" t="s">
        <v>59</v>
      </c>
    </row>
    <row r="96" spans="1:16" x14ac:dyDescent="0.2">
      <c r="A96" t="s">
        <v>49</v>
      </c>
      <c r="B96" s="36" t="s">
        <v>88</v>
      </c>
      <c r="C96" s="36" t="s">
        <v>1277</v>
      </c>
      <c r="D96" s="37" t="s">
        <v>51</v>
      </c>
      <c r="E96" s="13" t="s">
        <v>1278</v>
      </c>
      <c r="F96" s="38" t="s">
        <v>288</v>
      </c>
      <c r="G96" s="39">
        <v>46.5</v>
      </c>
      <c r="H96" s="38">
        <v>0</v>
      </c>
      <c r="I96" s="38">
        <f>ROUND(G96*H96,6)</f>
        <v>0</v>
      </c>
      <c r="L96" s="40">
        <v>0</v>
      </c>
      <c r="M96" s="34">
        <f>ROUND(ROUND(L96,2)*ROUND(G96,3),2)</f>
        <v>0</v>
      </c>
      <c r="N96" s="38" t="s">
        <v>54</v>
      </c>
      <c r="O96">
        <f>(M96*21)/100</f>
        <v>0</v>
      </c>
      <c r="P96" t="s">
        <v>27</v>
      </c>
    </row>
    <row r="97" spans="1:16" x14ac:dyDescent="0.2">
      <c r="A97" s="37" t="s">
        <v>55</v>
      </c>
      <c r="E97" s="41" t="s">
        <v>1279</v>
      </c>
    </row>
    <row r="98" spans="1:16" x14ac:dyDescent="0.2">
      <c r="A98" s="37" t="s">
        <v>56</v>
      </c>
      <c r="E98" s="42" t="s">
        <v>1280</v>
      </c>
    </row>
    <row r="99" spans="1:16" x14ac:dyDescent="0.2">
      <c r="A99" t="s">
        <v>58</v>
      </c>
      <c r="E99" s="41" t="s">
        <v>59</v>
      </c>
    </row>
    <row r="100" spans="1:16" x14ac:dyDescent="0.2">
      <c r="A100" t="s">
        <v>49</v>
      </c>
      <c r="B100" s="36" t="s">
        <v>175</v>
      </c>
      <c r="C100" s="36" t="s">
        <v>1281</v>
      </c>
      <c r="D100" s="37" t="s">
        <v>51</v>
      </c>
      <c r="E100" s="13" t="s">
        <v>1282</v>
      </c>
      <c r="F100" s="38" t="s">
        <v>144</v>
      </c>
      <c r="G100" s="39">
        <v>154</v>
      </c>
      <c r="H100" s="38">
        <v>0</v>
      </c>
      <c r="I100" s="38">
        <f>ROUND(G100*H100,6)</f>
        <v>0</v>
      </c>
      <c r="L100" s="40">
        <v>0</v>
      </c>
      <c r="M100" s="34">
        <f>ROUND(ROUND(L100,2)*ROUND(G100,3),2)</f>
        <v>0</v>
      </c>
      <c r="N100" s="38" t="s">
        <v>54</v>
      </c>
      <c r="O100">
        <f>(M100*21)/100</f>
        <v>0</v>
      </c>
      <c r="P100" t="s">
        <v>27</v>
      </c>
    </row>
    <row r="101" spans="1:16" x14ac:dyDescent="0.2">
      <c r="A101" s="37" t="s">
        <v>55</v>
      </c>
      <c r="E101" s="41" t="s">
        <v>1283</v>
      </c>
    </row>
    <row r="102" spans="1:16" ht="25.5" x14ac:dyDescent="0.2">
      <c r="A102" s="37" t="s">
        <v>56</v>
      </c>
      <c r="E102" s="42" t="s">
        <v>1284</v>
      </c>
    </row>
    <row r="103" spans="1:16" x14ac:dyDescent="0.2">
      <c r="A103" t="s">
        <v>58</v>
      </c>
      <c r="E103" s="41" t="s">
        <v>59</v>
      </c>
    </row>
    <row r="104" spans="1:16" x14ac:dyDescent="0.2">
      <c r="A104" t="s">
        <v>49</v>
      </c>
      <c r="B104" s="36" t="s">
        <v>179</v>
      </c>
      <c r="C104" s="36" t="s">
        <v>1285</v>
      </c>
      <c r="D104" s="37" t="s">
        <v>51</v>
      </c>
      <c r="E104" s="13" t="s">
        <v>1286</v>
      </c>
      <c r="F104" s="38" t="s">
        <v>288</v>
      </c>
      <c r="G104" s="39">
        <v>44.64</v>
      </c>
      <c r="H104" s="38">
        <v>0</v>
      </c>
      <c r="I104" s="38">
        <f>ROUND(G104*H104,6)</f>
        <v>0</v>
      </c>
      <c r="L104" s="40">
        <v>0</v>
      </c>
      <c r="M104" s="34">
        <f>ROUND(ROUND(L104,2)*ROUND(G104,3),2)</f>
        <v>0</v>
      </c>
      <c r="N104" s="38" t="s">
        <v>54</v>
      </c>
      <c r="O104">
        <f>(M104*21)/100</f>
        <v>0</v>
      </c>
      <c r="P104" t="s">
        <v>27</v>
      </c>
    </row>
    <row r="105" spans="1:16" x14ac:dyDescent="0.2">
      <c r="A105" s="37" t="s">
        <v>55</v>
      </c>
      <c r="E105" s="41" t="s">
        <v>1287</v>
      </c>
    </row>
    <row r="106" spans="1:16" x14ac:dyDescent="0.2">
      <c r="A106" s="37" t="s">
        <v>56</v>
      </c>
      <c r="E106" s="42" t="s">
        <v>1288</v>
      </c>
    </row>
    <row r="107" spans="1:16" x14ac:dyDescent="0.2">
      <c r="A107" t="s">
        <v>58</v>
      </c>
      <c r="E107" s="41" t="s">
        <v>59</v>
      </c>
    </row>
    <row r="108" spans="1:16" x14ac:dyDescent="0.2">
      <c r="A108" t="s">
        <v>49</v>
      </c>
      <c r="B108" s="36" t="s">
        <v>182</v>
      </c>
      <c r="C108" s="36" t="s">
        <v>1289</v>
      </c>
      <c r="D108" s="37" t="s">
        <v>51</v>
      </c>
      <c r="E108" s="13" t="s">
        <v>1290</v>
      </c>
      <c r="F108" s="38" t="s">
        <v>288</v>
      </c>
      <c r="G108" s="39">
        <v>38.08</v>
      </c>
      <c r="H108" s="38">
        <v>0</v>
      </c>
      <c r="I108" s="38">
        <f>ROUND(G108*H108,6)</f>
        <v>0</v>
      </c>
      <c r="L108" s="40">
        <v>0</v>
      </c>
      <c r="M108" s="34">
        <f>ROUND(ROUND(L108,2)*ROUND(G108,3),2)</f>
        <v>0</v>
      </c>
      <c r="N108" s="38" t="s">
        <v>54</v>
      </c>
      <c r="O108">
        <f>(M108*21)/100</f>
        <v>0</v>
      </c>
      <c r="P108" t="s">
        <v>27</v>
      </c>
    </row>
    <row r="109" spans="1:16" x14ac:dyDescent="0.2">
      <c r="A109" s="37" t="s">
        <v>55</v>
      </c>
      <c r="E109" s="41" t="s">
        <v>1287</v>
      </c>
    </row>
    <row r="110" spans="1:16" x14ac:dyDescent="0.2">
      <c r="A110" s="37" t="s">
        <v>56</v>
      </c>
      <c r="E110" s="42" t="s">
        <v>1291</v>
      </c>
    </row>
    <row r="111" spans="1:16" x14ac:dyDescent="0.2">
      <c r="A111" t="s">
        <v>58</v>
      </c>
      <c r="E111" s="41" t="s">
        <v>59</v>
      </c>
    </row>
    <row r="112" spans="1:16" x14ac:dyDescent="0.2">
      <c r="A112" t="s">
        <v>49</v>
      </c>
      <c r="B112" s="36" t="s">
        <v>91</v>
      </c>
      <c r="C112" s="36" t="s">
        <v>1292</v>
      </c>
      <c r="D112" s="37" t="s">
        <v>51</v>
      </c>
      <c r="E112" s="13" t="s">
        <v>1293</v>
      </c>
      <c r="F112" s="38" t="s">
        <v>288</v>
      </c>
      <c r="G112" s="39">
        <v>38.08</v>
      </c>
      <c r="H112" s="38">
        <v>0</v>
      </c>
      <c r="I112" s="38">
        <f>ROUND(G112*H112,6)</f>
        <v>0</v>
      </c>
      <c r="L112" s="40">
        <v>0</v>
      </c>
      <c r="M112" s="34">
        <f>ROUND(ROUND(L112,2)*ROUND(G112,3),2)</f>
        <v>0</v>
      </c>
      <c r="N112" s="38" t="s">
        <v>54</v>
      </c>
      <c r="O112">
        <f>(M112*21)/100</f>
        <v>0</v>
      </c>
      <c r="P112" t="s">
        <v>27</v>
      </c>
    </row>
    <row r="113" spans="1:16" x14ac:dyDescent="0.2">
      <c r="A113" s="37" t="s">
        <v>55</v>
      </c>
      <c r="E113" s="41" t="s">
        <v>1287</v>
      </c>
    </row>
    <row r="114" spans="1:16" x14ac:dyDescent="0.2">
      <c r="A114" s="37" t="s">
        <v>56</v>
      </c>
      <c r="E114" s="42" t="s">
        <v>1291</v>
      </c>
    </row>
    <row r="115" spans="1:16" x14ac:dyDescent="0.2">
      <c r="A115" t="s">
        <v>58</v>
      </c>
      <c r="E115" s="41" t="s">
        <v>59</v>
      </c>
    </row>
    <row r="116" spans="1:16" x14ac:dyDescent="0.2">
      <c r="A116" t="s">
        <v>49</v>
      </c>
      <c r="B116" s="36" t="s">
        <v>185</v>
      </c>
      <c r="C116" s="36" t="s">
        <v>1294</v>
      </c>
      <c r="D116" s="37" t="s">
        <v>51</v>
      </c>
      <c r="E116" s="13" t="s">
        <v>1295</v>
      </c>
      <c r="F116" s="38" t="s">
        <v>65</v>
      </c>
      <c r="G116" s="39">
        <v>271</v>
      </c>
      <c r="H116" s="38">
        <v>0</v>
      </c>
      <c r="I116" s="38">
        <f>ROUND(G116*H116,6)</f>
        <v>0</v>
      </c>
      <c r="L116" s="40">
        <v>0</v>
      </c>
      <c r="M116" s="34">
        <f>ROUND(ROUND(L116,2)*ROUND(G116,3),2)</f>
        <v>0</v>
      </c>
      <c r="N116" s="38" t="s">
        <v>54</v>
      </c>
      <c r="O116">
        <f>(M116*21)/100</f>
        <v>0</v>
      </c>
      <c r="P116" t="s">
        <v>27</v>
      </c>
    </row>
    <row r="117" spans="1:16" x14ac:dyDescent="0.2">
      <c r="A117" s="37" t="s">
        <v>55</v>
      </c>
      <c r="E117" s="41" t="s">
        <v>1296</v>
      </c>
    </row>
    <row r="118" spans="1:16" x14ac:dyDescent="0.2">
      <c r="A118" s="37" t="s">
        <v>56</v>
      </c>
      <c r="E118" s="42" t="s">
        <v>1297</v>
      </c>
    </row>
    <row r="119" spans="1:16" x14ac:dyDescent="0.2">
      <c r="A119" t="s">
        <v>58</v>
      </c>
      <c r="E119" s="41" t="s">
        <v>59</v>
      </c>
    </row>
    <row r="120" spans="1:16" x14ac:dyDescent="0.2">
      <c r="A120" t="s">
        <v>49</v>
      </c>
      <c r="B120" s="36" t="s">
        <v>189</v>
      </c>
      <c r="C120" s="36" t="s">
        <v>1298</v>
      </c>
      <c r="D120" s="37" t="s">
        <v>51</v>
      </c>
      <c r="E120" s="13" t="s">
        <v>1299</v>
      </c>
      <c r="F120" s="38" t="s">
        <v>65</v>
      </c>
      <c r="G120" s="39">
        <v>300</v>
      </c>
      <c r="H120" s="38">
        <v>0</v>
      </c>
      <c r="I120" s="38">
        <f>ROUND(G120*H120,6)</f>
        <v>0</v>
      </c>
      <c r="L120" s="40">
        <v>0</v>
      </c>
      <c r="M120" s="34">
        <f>ROUND(ROUND(L120,2)*ROUND(G120,3),2)</f>
        <v>0</v>
      </c>
      <c r="N120" s="38" t="s">
        <v>54</v>
      </c>
      <c r="O120">
        <f>(M120*21)/100</f>
        <v>0</v>
      </c>
      <c r="P120" t="s">
        <v>27</v>
      </c>
    </row>
    <row r="121" spans="1:16" x14ac:dyDescent="0.2">
      <c r="A121" s="37" t="s">
        <v>55</v>
      </c>
      <c r="E121" s="41" t="s">
        <v>1300</v>
      </c>
    </row>
    <row r="122" spans="1:16" x14ac:dyDescent="0.2">
      <c r="A122" s="37" t="s">
        <v>56</v>
      </c>
      <c r="E122" s="42" t="s">
        <v>1301</v>
      </c>
    </row>
    <row r="123" spans="1:16" x14ac:dyDescent="0.2">
      <c r="A123" t="s">
        <v>58</v>
      </c>
      <c r="E123" s="41" t="s">
        <v>59</v>
      </c>
    </row>
    <row r="124" spans="1:16" x14ac:dyDescent="0.2">
      <c r="A124" t="s">
        <v>49</v>
      </c>
      <c r="B124" s="36" t="s">
        <v>192</v>
      </c>
      <c r="C124" s="36" t="s">
        <v>1302</v>
      </c>
      <c r="D124" s="37" t="s">
        <v>51</v>
      </c>
      <c r="E124" s="13" t="s">
        <v>1303</v>
      </c>
      <c r="F124" s="38" t="s">
        <v>65</v>
      </c>
      <c r="G124" s="39">
        <v>740.4</v>
      </c>
      <c r="H124" s="38">
        <v>0</v>
      </c>
      <c r="I124" s="38">
        <f>ROUND(G124*H124,6)</f>
        <v>0</v>
      </c>
      <c r="L124" s="40">
        <v>0</v>
      </c>
      <c r="M124" s="34">
        <f>ROUND(ROUND(L124,2)*ROUND(G124,3),2)</f>
        <v>0</v>
      </c>
      <c r="N124" s="38" t="s">
        <v>54</v>
      </c>
      <c r="O124">
        <f>(M124*21)/100</f>
        <v>0</v>
      </c>
      <c r="P124" t="s">
        <v>27</v>
      </c>
    </row>
    <row r="125" spans="1:16" x14ac:dyDescent="0.2">
      <c r="A125" s="37" t="s">
        <v>55</v>
      </c>
      <c r="E125" s="41" t="s">
        <v>1304</v>
      </c>
    </row>
    <row r="126" spans="1:16" ht="51" x14ac:dyDescent="0.2">
      <c r="A126" s="37" t="s">
        <v>56</v>
      </c>
      <c r="E126" s="42" t="s">
        <v>1305</v>
      </c>
    </row>
    <row r="127" spans="1:16" x14ac:dyDescent="0.2">
      <c r="A127" t="s">
        <v>58</v>
      </c>
      <c r="E127" s="41" t="s">
        <v>59</v>
      </c>
    </row>
    <row r="128" spans="1:16" x14ac:dyDescent="0.2">
      <c r="A128" t="s">
        <v>49</v>
      </c>
      <c r="B128" s="36" t="s">
        <v>195</v>
      </c>
      <c r="C128" s="36" t="s">
        <v>1306</v>
      </c>
      <c r="D128" s="37" t="s">
        <v>51</v>
      </c>
      <c r="E128" s="13" t="s">
        <v>1307</v>
      </c>
      <c r="F128" s="38" t="s">
        <v>65</v>
      </c>
      <c r="G128" s="39">
        <v>198</v>
      </c>
      <c r="H128" s="38">
        <v>0</v>
      </c>
      <c r="I128" s="38">
        <f>ROUND(G128*H128,6)</f>
        <v>0</v>
      </c>
      <c r="L128" s="40">
        <v>0</v>
      </c>
      <c r="M128" s="34">
        <f>ROUND(ROUND(L128,2)*ROUND(G128,3),2)</f>
        <v>0</v>
      </c>
      <c r="N128" s="38" t="s">
        <v>54</v>
      </c>
      <c r="O128">
        <f>(M128*21)/100</f>
        <v>0</v>
      </c>
      <c r="P128" t="s">
        <v>27</v>
      </c>
    </row>
    <row r="129" spans="1:16" x14ac:dyDescent="0.2">
      <c r="A129" s="37" t="s">
        <v>55</v>
      </c>
      <c r="E129" s="41" t="s">
        <v>1308</v>
      </c>
    </row>
    <row r="130" spans="1:16" ht="25.5" x14ac:dyDescent="0.2">
      <c r="A130" s="37" t="s">
        <v>56</v>
      </c>
      <c r="E130" s="42" t="s">
        <v>1309</v>
      </c>
    </row>
    <row r="131" spans="1:16" x14ac:dyDescent="0.2">
      <c r="A131" t="s">
        <v>58</v>
      </c>
      <c r="E131" s="41" t="s">
        <v>59</v>
      </c>
    </row>
    <row r="132" spans="1:16" x14ac:dyDescent="0.2">
      <c r="A132" t="s">
        <v>49</v>
      </c>
      <c r="B132" s="36" t="s">
        <v>198</v>
      </c>
      <c r="C132" s="36" t="s">
        <v>1310</v>
      </c>
      <c r="D132" s="37" t="s">
        <v>51</v>
      </c>
      <c r="E132" s="13" t="s">
        <v>1311</v>
      </c>
      <c r="F132" s="38" t="s">
        <v>53</v>
      </c>
      <c r="G132" s="39">
        <v>32.875</v>
      </c>
      <c r="H132" s="38">
        <v>0</v>
      </c>
      <c r="I132" s="38">
        <f>ROUND(G132*H132,6)</f>
        <v>0</v>
      </c>
      <c r="L132" s="40">
        <v>0</v>
      </c>
      <c r="M132" s="34">
        <f>ROUND(ROUND(L132,2)*ROUND(G132,3),2)</f>
        <v>0</v>
      </c>
      <c r="N132" s="38" t="s">
        <v>54</v>
      </c>
      <c r="O132">
        <f>(M132*21)/100</f>
        <v>0</v>
      </c>
      <c r="P132" t="s">
        <v>27</v>
      </c>
    </row>
    <row r="133" spans="1:16" ht="25.5" x14ac:dyDescent="0.2">
      <c r="A133" s="37" t="s">
        <v>55</v>
      </c>
      <c r="E133" s="41" t="s">
        <v>1312</v>
      </c>
    </row>
    <row r="134" spans="1:16" ht="25.5" x14ac:dyDescent="0.2">
      <c r="A134" s="37" t="s">
        <v>56</v>
      </c>
      <c r="E134" s="42" t="s">
        <v>1313</v>
      </c>
    </row>
    <row r="135" spans="1:16" x14ac:dyDescent="0.2">
      <c r="A135" t="s">
        <v>58</v>
      </c>
      <c r="E135" s="41" t="s">
        <v>59</v>
      </c>
    </row>
    <row r="136" spans="1:16" x14ac:dyDescent="0.2">
      <c r="A136" t="s">
        <v>49</v>
      </c>
      <c r="B136" s="36" t="s">
        <v>95</v>
      </c>
      <c r="C136" s="36" t="s">
        <v>1314</v>
      </c>
      <c r="D136" s="37" t="s">
        <v>51</v>
      </c>
      <c r="E136" s="13" t="s">
        <v>1315</v>
      </c>
      <c r="F136" s="38" t="s">
        <v>53</v>
      </c>
      <c r="G136" s="39">
        <v>85.78</v>
      </c>
      <c r="H136" s="38">
        <v>0</v>
      </c>
      <c r="I136" s="38">
        <f>ROUND(G136*H136,6)</f>
        <v>0</v>
      </c>
      <c r="L136" s="40">
        <v>0</v>
      </c>
      <c r="M136" s="34">
        <f>ROUND(ROUND(L136,2)*ROUND(G136,3),2)</f>
        <v>0</v>
      </c>
      <c r="N136" s="38" t="s">
        <v>54</v>
      </c>
      <c r="O136">
        <f>(M136*21)/100</f>
        <v>0</v>
      </c>
      <c r="P136" t="s">
        <v>27</v>
      </c>
    </row>
    <row r="137" spans="1:16" x14ac:dyDescent="0.2">
      <c r="A137" s="37" t="s">
        <v>55</v>
      </c>
      <c r="E137" s="41" t="s">
        <v>1316</v>
      </c>
    </row>
    <row r="138" spans="1:16" ht="25.5" x14ac:dyDescent="0.2">
      <c r="A138" s="37" t="s">
        <v>56</v>
      </c>
      <c r="E138" s="42" t="s">
        <v>1317</v>
      </c>
    </row>
    <row r="139" spans="1:16" x14ac:dyDescent="0.2">
      <c r="A139" t="s">
        <v>58</v>
      </c>
      <c r="E139" s="41" t="s">
        <v>59</v>
      </c>
    </row>
    <row r="140" spans="1:16" x14ac:dyDescent="0.2">
      <c r="A140" t="s">
        <v>49</v>
      </c>
      <c r="B140" s="36" t="s">
        <v>201</v>
      </c>
      <c r="C140" s="36" t="s">
        <v>1318</v>
      </c>
      <c r="D140" s="37" t="s">
        <v>51</v>
      </c>
      <c r="E140" s="13" t="s">
        <v>1319</v>
      </c>
      <c r="F140" s="38" t="s">
        <v>53</v>
      </c>
      <c r="G140" s="39">
        <v>387.1</v>
      </c>
      <c r="H140" s="38">
        <v>0</v>
      </c>
      <c r="I140" s="38">
        <f>ROUND(G140*H140,6)</f>
        <v>0</v>
      </c>
      <c r="L140" s="40">
        <v>0</v>
      </c>
      <c r="M140" s="34">
        <f>ROUND(ROUND(L140,2)*ROUND(G140,3),2)</f>
        <v>0</v>
      </c>
      <c r="N140" s="38" t="s">
        <v>54</v>
      </c>
      <c r="O140">
        <f>(M140*21)/100</f>
        <v>0</v>
      </c>
      <c r="P140" t="s">
        <v>27</v>
      </c>
    </row>
    <row r="141" spans="1:16" x14ac:dyDescent="0.2">
      <c r="A141" s="37" t="s">
        <v>55</v>
      </c>
      <c r="E141" s="41" t="s">
        <v>1320</v>
      </c>
    </row>
    <row r="142" spans="1:16" ht="51" x14ac:dyDescent="0.2">
      <c r="A142" s="37" t="s">
        <v>56</v>
      </c>
      <c r="E142" s="42" t="s">
        <v>1321</v>
      </c>
    </row>
    <row r="143" spans="1:16" x14ac:dyDescent="0.2">
      <c r="A143" t="s">
        <v>58</v>
      </c>
      <c r="E143" s="41" t="s">
        <v>59</v>
      </c>
    </row>
    <row r="144" spans="1:16" x14ac:dyDescent="0.2">
      <c r="A144" t="s">
        <v>49</v>
      </c>
      <c r="B144" s="36" t="s">
        <v>204</v>
      </c>
      <c r="C144" s="36" t="s">
        <v>1078</v>
      </c>
      <c r="D144" s="37" t="s">
        <v>51</v>
      </c>
      <c r="E144" s="13" t="s">
        <v>1079</v>
      </c>
      <c r="F144" s="38" t="s">
        <v>53</v>
      </c>
      <c r="G144" s="39">
        <v>244.03</v>
      </c>
      <c r="H144" s="38">
        <v>0</v>
      </c>
      <c r="I144" s="38">
        <f>ROUND(G144*H144,6)</f>
        <v>0</v>
      </c>
      <c r="L144" s="40">
        <v>0</v>
      </c>
      <c r="M144" s="34">
        <f>ROUND(ROUND(L144,2)*ROUND(G144,3),2)</f>
        <v>0</v>
      </c>
      <c r="N144" s="38" t="s">
        <v>54</v>
      </c>
      <c r="O144">
        <f>(M144*21)/100</f>
        <v>0</v>
      </c>
      <c r="P144" t="s">
        <v>27</v>
      </c>
    </row>
    <row r="145" spans="1:16" x14ac:dyDescent="0.2">
      <c r="A145" s="37" t="s">
        <v>55</v>
      </c>
      <c r="E145" s="41" t="s">
        <v>1322</v>
      </c>
    </row>
    <row r="146" spans="1:16" x14ac:dyDescent="0.2">
      <c r="A146" s="37" t="s">
        <v>56</v>
      </c>
      <c r="E146" s="42" t="s">
        <v>1323</v>
      </c>
    </row>
    <row r="147" spans="1:16" x14ac:dyDescent="0.2">
      <c r="A147" t="s">
        <v>58</v>
      </c>
      <c r="E147" s="41" t="s">
        <v>59</v>
      </c>
    </row>
    <row r="148" spans="1:16" x14ac:dyDescent="0.2">
      <c r="A148" t="s">
        <v>49</v>
      </c>
      <c r="B148" s="36" t="s">
        <v>207</v>
      </c>
      <c r="C148" s="36" t="s">
        <v>1324</v>
      </c>
      <c r="D148" s="37" t="s">
        <v>1325</v>
      </c>
      <c r="E148" s="13" t="s">
        <v>1326</v>
      </c>
      <c r="F148" s="38" t="s">
        <v>288</v>
      </c>
      <c r="G148" s="39">
        <v>29.423999999999999</v>
      </c>
      <c r="H148" s="38">
        <v>0</v>
      </c>
      <c r="I148" s="38">
        <f>ROUND(G148*H148,6)</f>
        <v>0</v>
      </c>
      <c r="L148" s="40">
        <v>0</v>
      </c>
      <c r="M148" s="34">
        <f>ROUND(ROUND(L148,2)*ROUND(G148,3),2)</f>
        <v>0</v>
      </c>
      <c r="N148" s="38" t="s">
        <v>54</v>
      </c>
      <c r="O148">
        <f>(M148*21)/100</f>
        <v>0</v>
      </c>
      <c r="P148" t="s">
        <v>27</v>
      </c>
    </row>
    <row r="149" spans="1:16" x14ac:dyDescent="0.2">
      <c r="A149" s="37" t="s">
        <v>55</v>
      </c>
      <c r="E149" s="41" t="s">
        <v>1327</v>
      </c>
    </row>
    <row r="150" spans="1:16" ht="38.25" x14ac:dyDescent="0.2">
      <c r="A150" s="37" t="s">
        <v>56</v>
      </c>
      <c r="E150" s="42" t="s">
        <v>1328</v>
      </c>
    </row>
    <row r="151" spans="1:16" x14ac:dyDescent="0.2">
      <c r="A151" t="s">
        <v>58</v>
      </c>
      <c r="E151" s="41" t="s">
        <v>59</v>
      </c>
    </row>
    <row r="152" spans="1:16" x14ac:dyDescent="0.2">
      <c r="A152" t="s">
        <v>49</v>
      </c>
      <c r="B152" s="36" t="s">
        <v>210</v>
      </c>
      <c r="C152" s="36" t="s">
        <v>1324</v>
      </c>
      <c r="D152" s="37" t="s">
        <v>1329</v>
      </c>
      <c r="E152" s="13" t="s">
        <v>1326</v>
      </c>
      <c r="F152" s="38" t="s">
        <v>288</v>
      </c>
      <c r="G152" s="39">
        <v>48.360999999999997</v>
      </c>
      <c r="H152" s="38">
        <v>0</v>
      </c>
      <c r="I152" s="38">
        <f>ROUND(G152*H152,6)</f>
        <v>0</v>
      </c>
      <c r="L152" s="40">
        <v>0</v>
      </c>
      <c r="M152" s="34">
        <f>ROUND(ROUND(L152,2)*ROUND(G152,3),2)</f>
        <v>0</v>
      </c>
      <c r="N152" s="38" t="s">
        <v>54</v>
      </c>
      <c r="O152">
        <f>(M152*21)/100</f>
        <v>0</v>
      </c>
      <c r="P152" t="s">
        <v>27</v>
      </c>
    </row>
    <row r="153" spans="1:16" x14ac:dyDescent="0.2">
      <c r="A153" s="37" t="s">
        <v>55</v>
      </c>
      <c r="E153" s="41" t="s">
        <v>1330</v>
      </c>
    </row>
    <row r="154" spans="1:16" x14ac:dyDescent="0.2">
      <c r="A154" s="37" t="s">
        <v>56</v>
      </c>
      <c r="E154" s="42" t="s">
        <v>1331</v>
      </c>
    </row>
    <row r="155" spans="1:16" x14ac:dyDescent="0.2">
      <c r="A155" t="s">
        <v>58</v>
      </c>
      <c r="E155" s="41" t="s">
        <v>59</v>
      </c>
    </row>
    <row r="156" spans="1:16" x14ac:dyDescent="0.2">
      <c r="A156" t="s">
        <v>49</v>
      </c>
      <c r="B156" s="36" t="s">
        <v>213</v>
      </c>
      <c r="C156" s="36" t="s">
        <v>1332</v>
      </c>
      <c r="D156" s="37" t="s">
        <v>51</v>
      </c>
      <c r="E156" s="13" t="s">
        <v>1333</v>
      </c>
      <c r="F156" s="38" t="s">
        <v>53</v>
      </c>
      <c r="G156" s="39">
        <v>27.15</v>
      </c>
      <c r="H156" s="38">
        <v>0</v>
      </c>
      <c r="I156" s="38">
        <f>ROUND(G156*H156,6)</f>
        <v>0</v>
      </c>
      <c r="L156" s="40">
        <v>0</v>
      </c>
      <c r="M156" s="34">
        <f>ROUND(ROUND(L156,2)*ROUND(G156,3),2)</f>
        <v>0</v>
      </c>
      <c r="N156" s="38" t="s">
        <v>54</v>
      </c>
      <c r="O156">
        <f>(M156*21)/100</f>
        <v>0</v>
      </c>
      <c r="P156" t="s">
        <v>27</v>
      </c>
    </row>
    <row r="157" spans="1:16" x14ac:dyDescent="0.2">
      <c r="A157" s="37" t="s">
        <v>55</v>
      </c>
      <c r="E157" s="41" t="s">
        <v>1334</v>
      </c>
    </row>
    <row r="158" spans="1:16" ht="51" x14ac:dyDescent="0.2">
      <c r="A158" s="37" t="s">
        <v>56</v>
      </c>
      <c r="E158" s="42" t="s">
        <v>1335</v>
      </c>
    </row>
    <row r="159" spans="1:16" x14ac:dyDescent="0.2">
      <c r="A159" t="s">
        <v>58</v>
      </c>
      <c r="E159" s="41" t="s">
        <v>59</v>
      </c>
    </row>
    <row r="160" spans="1:16" x14ac:dyDescent="0.2">
      <c r="A160" t="s">
        <v>49</v>
      </c>
      <c r="B160" s="36" t="s">
        <v>216</v>
      </c>
      <c r="C160" s="36" t="s">
        <v>1336</v>
      </c>
      <c r="D160" s="37" t="s">
        <v>51</v>
      </c>
      <c r="E160" s="13" t="s">
        <v>1337</v>
      </c>
      <c r="F160" s="38" t="s">
        <v>94</v>
      </c>
      <c r="G160" s="39">
        <v>17</v>
      </c>
      <c r="H160" s="38">
        <v>0</v>
      </c>
      <c r="I160" s="38">
        <f>ROUND(G160*H160,6)</f>
        <v>0</v>
      </c>
      <c r="L160" s="40">
        <v>0</v>
      </c>
      <c r="M160" s="34">
        <f>ROUND(ROUND(L160,2)*ROUND(G160,3),2)</f>
        <v>0</v>
      </c>
      <c r="N160" s="38" t="s">
        <v>54</v>
      </c>
      <c r="O160">
        <f>(M160*21)/100</f>
        <v>0</v>
      </c>
      <c r="P160" t="s">
        <v>27</v>
      </c>
    </row>
    <row r="161" spans="1:16" ht="25.5" x14ac:dyDescent="0.2">
      <c r="A161" s="37" t="s">
        <v>55</v>
      </c>
      <c r="E161" s="41" t="s">
        <v>1338</v>
      </c>
    </row>
    <row r="162" spans="1:16" ht="51" x14ac:dyDescent="0.2">
      <c r="A162" s="37" t="s">
        <v>56</v>
      </c>
      <c r="E162" s="42" t="s">
        <v>1339</v>
      </c>
    </row>
    <row r="163" spans="1:16" x14ac:dyDescent="0.2">
      <c r="A163" t="s">
        <v>58</v>
      </c>
      <c r="E163" s="41" t="s">
        <v>59</v>
      </c>
    </row>
    <row r="164" spans="1:16" x14ac:dyDescent="0.2">
      <c r="A164" t="s">
        <v>49</v>
      </c>
      <c r="B164" s="36" t="s">
        <v>219</v>
      </c>
      <c r="C164" s="36" t="s">
        <v>1340</v>
      </c>
      <c r="D164" s="37" t="s">
        <v>51</v>
      </c>
      <c r="E164" s="13" t="s">
        <v>1341</v>
      </c>
      <c r="F164" s="38" t="s">
        <v>65</v>
      </c>
      <c r="G164" s="39">
        <v>101</v>
      </c>
      <c r="H164" s="38">
        <v>0</v>
      </c>
      <c r="I164" s="38">
        <f>ROUND(G164*H164,6)</f>
        <v>0</v>
      </c>
      <c r="L164" s="40">
        <v>0</v>
      </c>
      <c r="M164" s="34">
        <f>ROUND(ROUND(L164,2)*ROUND(G164,3),2)</f>
        <v>0</v>
      </c>
      <c r="N164" s="38" t="s">
        <v>54</v>
      </c>
      <c r="O164">
        <f>(M164*21)/100</f>
        <v>0</v>
      </c>
      <c r="P164" t="s">
        <v>27</v>
      </c>
    </row>
    <row r="165" spans="1:16" x14ac:dyDescent="0.2">
      <c r="A165" s="37" t="s">
        <v>55</v>
      </c>
      <c r="E165" s="41" t="s">
        <v>1342</v>
      </c>
    </row>
    <row r="166" spans="1:16" ht="25.5" x14ac:dyDescent="0.2">
      <c r="A166" s="37" t="s">
        <v>56</v>
      </c>
      <c r="E166" s="42" t="s">
        <v>1343</v>
      </c>
    </row>
    <row r="167" spans="1:16" x14ac:dyDescent="0.2">
      <c r="A167" t="s">
        <v>58</v>
      </c>
      <c r="E167" s="41" t="s">
        <v>59</v>
      </c>
    </row>
    <row r="168" spans="1:16" x14ac:dyDescent="0.2">
      <c r="A168" t="s">
        <v>46</v>
      </c>
      <c r="C168" s="33" t="s">
        <v>26</v>
      </c>
      <c r="E168" s="35" t="s">
        <v>1081</v>
      </c>
      <c r="J168" s="34">
        <f>0</f>
        <v>0</v>
      </c>
      <c r="K168" s="34">
        <f>0</f>
        <v>0</v>
      </c>
      <c r="L168" s="34">
        <f>0+L169+L173+L177+L181+L185+L189</f>
        <v>0</v>
      </c>
      <c r="M168" s="34">
        <f>0+M169+M173+M177+M181+M185+M189</f>
        <v>0</v>
      </c>
    </row>
    <row r="169" spans="1:16" x14ac:dyDescent="0.2">
      <c r="A169" t="s">
        <v>49</v>
      </c>
      <c r="B169" s="36" t="s">
        <v>222</v>
      </c>
      <c r="C169" s="36" t="s">
        <v>1344</v>
      </c>
      <c r="D169" s="37" t="s">
        <v>51</v>
      </c>
      <c r="E169" s="13" t="s">
        <v>1345</v>
      </c>
      <c r="F169" s="38" t="s">
        <v>53</v>
      </c>
      <c r="G169" s="39">
        <v>191.56</v>
      </c>
      <c r="H169" s="38">
        <v>0</v>
      </c>
      <c r="I169" s="38">
        <f>ROUND(G169*H169,6)</f>
        <v>0</v>
      </c>
      <c r="L169" s="40">
        <v>0</v>
      </c>
      <c r="M169" s="34">
        <f>ROUND(ROUND(L169,2)*ROUND(G169,3),2)</f>
        <v>0</v>
      </c>
      <c r="N169" s="38" t="s">
        <v>54</v>
      </c>
      <c r="O169">
        <f>(M169*21)/100</f>
        <v>0</v>
      </c>
      <c r="P169" t="s">
        <v>27</v>
      </c>
    </row>
    <row r="170" spans="1:16" x14ac:dyDescent="0.2">
      <c r="A170" s="37" t="s">
        <v>55</v>
      </c>
      <c r="E170" s="41" t="s">
        <v>1346</v>
      </c>
    </row>
    <row r="171" spans="1:16" ht="38.25" x14ac:dyDescent="0.2">
      <c r="A171" s="37" t="s">
        <v>56</v>
      </c>
      <c r="E171" s="42" t="s">
        <v>1347</v>
      </c>
    </row>
    <row r="172" spans="1:16" x14ac:dyDescent="0.2">
      <c r="A172" t="s">
        <v>58</v>
      </c>
      <c r="E172" s="41" t="s">
        <v>59</v>
      </c>
    </row>
    <row r="173" spans="1:16" x14ac:dyDescent="0.2">
      <c r="A173" t="s">
        <v>49</v>
      </c>
      <c r="B173" s="36" t="s">
        <v>225</v>
      </c>
      <c r="C173" s="36" t="s">
        <v>1348</v>
      </c>
      <c r="D173" s="37" t="s">
        <v>51</v>
      </c>
      <c r="E173" s="13" t="s">
        <v>1349</v>
      </c>
      <c r="F173" s="38" t="s">
        <v>288</v>
      </c>
      <c r="G173" s="39">
        <v>31.669</v>
      </c>
      <c r="H173" s="38">
        <v>0</v>
      </c>
      <c r="I173" s="38">
        <f>ROUND(G173*H173,6)</f>
        <v>0</v>
      </c>
      <c r="L173" s="40">
        <v>0</v>
      </c>
      <c r="M173" s="34">
        <f>ROUND(ROUND(L173,2)*ROUND(G173,3),2)</f>
        <v>0</v>
      </c>
      <c r="N173" s="38" t="s">
        <v>54</v>
      </c>
      <c r="O173">
        <f>(M173*21)/100</f>
        <v>0</v>
      </c>
      <c r="P173" t="s">
        <v>27</v>
      </c>
    </row>
    <row r="174" spans="1:16" x14ac:dyDescent="0.2">
      <c r="A174" s="37" t="s">
        <v>55</v>
      </c>
      <c r="E174" s="41" t="s">
        <v>1350</v>
      </c>
    </row>
    <row r="175" spans="1:16" x14ac:dyDescent="0.2">
      <c r="A175" s="37" t="s">
        <v>56</v>
      </c>
      <c r="E175" s="42" t="s">
        <v>1351</v>
      </c>
    </row>
    <row r="176" spans="1:16" x14ac:dyDescent="0.2">
      <c r="A176" t="s">
        <v>58</v>
      </c>
      <c r="E176" s="41" t="s">
        <v>59</v>
      </c>
    </row>
    <row r="177" spans="1:16" x14ac:dyDescent="0.2">
      <c r="A177" t="s">
        <v>49</v>
      </c>
      <c r="B177" s="36" t="s">
        <v>228</v>
      </c>
      <c r="C177" s="36" t="s">
        <v>1352</v>
      </c>
      <c r="D177" s="37" t="s">
        <v>51</v>
      </c>
      <c r="E177" s="13" t="s">
        <v>1353</v>
      </c>
      <c r="F177" s="38" t="s">
        <v>53</v>
      </c>
      <c r="G177" s="39">
        <v>600.6</v>
      </c>
      <c r="H177" s="38">
        <v>0</v>
      </c>
      <c r="I177" s="38">
        <f>ROUND(G177*H177,6)</f>
        <v>0</v>
      </c>
      <c r="L177" s="40">
        <v>0</v>
      </c>
      <c r="M177" s="34">
        <f>ROUND(ROUND(L177,2)*ROUND(G177,3),2)</f>
        <v>0</v>
      </c>
      <c r="N177" s="38" t="s">
        <v>54</v>
      </c>
      <c r="O177">
        <f>(M177*21)/100</f>
        <v>0</v>
      </c>
      <c r="P177" t="s">
        <v>27</v>
      </c>
    </row>
    <row r="178" spans="1:16" x14ac:dyDescent="0.2">
      <c r="A178" s="37" t="s">
        <v>55</v>
      </c>
      <c r="E178" s="41" t="s">
        <v>1354</v>
      </c>
    </row>
    <row r="179" spans="1:16" ht="89.25" x14ac:dyDescent="0.2">
      <c r="A179" s="37" t="s">
        <v>56</v>
      </c>
      <c r="E179" s="42" t="s">
        <v>1355</v>
      </c>
    </row>
    <row r="180" spans="1:16" x14ac:dyDescent="0.2">
      <c r="A180" t="s">
        <v>58</v>
      </c>
      <c r="E180" s="41" t="s">
        <v>59</v>
      </c>
    </row>
    <row r="181" spans="1:16" x14ac:dyDescent="0.2">
      <c r="A181" t="s">
        <v>49</v>
      </c>
      <c r="B181" s="36" t="s">
        <v>231</v>
      </c>
      <c r="C181" s="36" t="s">
        <v>1356</v>
      </c>
      <c r="D181" s="37" t="s">
        <v>51</v>
      </c>
      <c r="E181" s="13" t="s">
        <v>1357</v>
      </c>
      <c r="F181" s="38" t="s">
        <v>288</v>
      </c>
      <c r="G181" s="39">
        <v>47.34</v>
      </c>
      <c r="H181" s="38">
        <v>0</v>
      </c>
      <c r="I181" s="38">
        <f>ROUND(G181*H181,6)</f>
        <v>0</v>
      </c>
      <c r="L181" s="40">
        <v>0</v>
      </c>
      <c r="M181" s="34">
        <f>ROUND(ROUND(L181,2)*ROUND(G181,3),2)</f>
        <v>0</v>
      </c>
      <c r="N181" s="38" t="s">
        <v>54</v>
      </c>
      <c r="O181">
        <f>(M181*21)/100</f>
        <v>0</v>
      </c>
      <c r="P181" t="s">
        <v>27</v>
      </c>
    </row>
    <row r="182" spans="1:16" x14ac:dyDescent="0.2">
      <c r="A182" s="37" t="s">
        <v>55</v>
      </c>
      <c r="E182" s="41" t="s">
        <v>1350</v>
      </c>
    </row>
    <row r="183" spans="1:16" ht="63.75" x14ac:dyDescent="0.2">
      <c r="A183" s="37" t="s">
        <v>56</v>
      </c>
      <c r="E183" s="42" t="s">
        <v>1358</v>
      </c>
    </row>
    <row r="184" spans="1:16" x14ac:dyDescent="0.2">
      <c r="A184" t="s">
        <v>58</v>
      </c>
      <c r="E184" s="41" t="s">
        <v>59</v>
      </c>
    </row>
    <row r="185" spans="1:16" x14ac:dyDescent="0.2">
      <c r="A185" t="s">
        <v>49</v>
      </c>
      <c r="B185" s="36" t="s">
        <v>234</v>
      </c>
      <c r="C185" s="36" t="s">
        <v>1359</v>
      </c>
      <c r="D185" s="37" t="s">
        <v>51</v>
      </c>
      <c r="E185" s="13" t="s">
        <v>1360</v>
      </c>
      <c r="F185" s="38" t="s">
        <v>53</v>
      </c>
      <c r="G185" s="39">
        <v>118.233</v>
      </c>
      <c r="H185" s="38">
        <v>0</v>
      </c>
      <c r="I185" s="38">
        <f>ROUND(G185*H185,6)</f>
        <v>0</v>
      </c>
      <c r="L185" s="40">
        <v>0</v>
      </c>
      <c r="M185" s="34">
        <f>ROUND(ROUND(L185,2)*ROUND(G185,3),2)</f>
        <v>0</v>
      </c>
      <c r="N185" s="38" t="s">
        <v>54</v>
      </c>
      <c r="O185">
        <f>(M185*21)/100</f>
        <v>0</v>
      </c>
      <c r="P185" t="s">
        <v>27</v>
      </c>
    </row>
    <row r="186" spans="1:16" x14ac:dyDescent="0.2">
      <c r="A186" s="37" t="s">
        <v>55</v>
      </c>
      <c r="E186" s="41" t="s">
        <v>1361</v>
      </c>
    </row>
    <row r="187" spans="1:16" x14ac:dyDescent="0.2">
      <c r="A187" s="37" t="s">
        <v>56</v>
      </c>
      <c r="E187" s="42" t="s">
        <v>1362</v>
      </c>
    </row>
    <row r="188" spans="1:16" x14ac:dyDescent="0.2">
      <c r="A188" t="s">
        <v>58</v>
      </c>
      <c r="E188" s="41" t="s">
        <v>59</v>
      </c>
    </row>
    <row r="189" spans="1:16" x14ac:dyDescent="0.2">
      <c r="A189" t="s">
        <v>49</v>
      </c>
      <c r="B189" s="36" t="s">
        <v>237</v>
      </c>
      <c r="C189" s="36" t="s">
        <v>1363</v>
      </c>
      <c r="D189" s="37" t="s">
        <v>51</v>
      </c>
      <c r="E189" s="13" t="s">
        <v>1364</v>
      </c>
      <c r="F189" s="38" t="s">
        <v>288</v>
      </c>
      <c r="G189" s="39">
        <v>28.469000000000001</v>
      </c>
      <c r="H189" s="38">
        <v>0</v>
      </c>
      <c r="I189" s="38">
        <f>ROUND(G189*H189,6)</f>
        <v>0</v>
      </c>
      <c r="L189" s="40">
        <v>0</v>
      </c>
      <c r="M189" s="34">
        <f>ROUND(ROUND(L189,2)*ROUND(G189,3),2)</f>
        <v>0</v>
      </c>
      <c r="N189" s="38" t="s">
        <v>54</v>
      </c>
      <c r="O189">
        <f>(M189*21)/100</f>
        <v>0</v>
      </c>
      <c r="P189" t="s">
        <v>27</v>
      </c>
    </row>
    <row r="190" spans="1:16" x14ac:dyDescent="0.2">
      <c r="A190" s="37" t="s">
        <v>55</v>
      </c>
      <c r="E190" s="41" t="s">
        <v>1350</v>
      </c>
    </row>
    <row r="191" spans="1:16" ht="25.5" x14ac:dyDescent="0.2">
      <c r="A191" s="37" t="s">
        <v>56</v>
      </c>
      <c r="E191" s="42" t="s">
        <v>1365</v>
      </c>
    </row>
    <row r="192" spans="1:16" x14ac:dyDescent="0.2">
      <c r="A192" t="s">
        <v>58</v>
      </c>
      <c r="E192" s="41" t="s">
        <v>59</v>
      </c>
    </row>
    <row r="193" spans="1:16" x14ac:dyDescent="0.2">
      <c r="A193" t="s">
        <v>46</v>
      </c>
      <c r="C193" s="33" t="s">
        <v>62</v>
      </c>
      <c r="E193" s="35" t="s">
        <v>1366</v>
      </c>
      <c r="J193" s="34">
        <f>0</f>
        <v>0</v>
      </c>
      <c r="K193" s="34">
        <f>0</f>
        <v>0</v>
      </c>
      <c r="L193" s="34">
        <f>0+L194+L198+L202+L206+L210+L214+L218+L222+L226+L230+L234+L238+L242+L246</f>
        <v>0</v>
      </c>
      <c r="M193" s="34">
        <f>0+M194+M198+M202+M206+M210+M214+M218+M222+M226+M230+M234+M238+M242+M246</f>
        <v>0</v>
      </c>
    </row>
    <row r="194" spans="1:16" x14ac:dyDescent="0.2">
      <c r="A194" t="s">
        <v>49</v>
      </c>
      <c r="B194" s="36" t="s">
        <v>240</v>
      </c>
      <c r="C194" s="36" t="s">
        <v>1367</v>
      </c>
      <c r="D194" s="37" t="s">
        <v>51</v>
      </c>
      <c r="E194" s="13" t="s">
        <v>1368</v>
      </c>
      <c r="F194" s="38" t="s">
        <v>53</v>
      </c>
      <c r="G194" s="39">
        <v>41.9</v>
      </c>
      <c r="H194" s="38">
        <v>0</v>
      </c>
      <c r="I194" s="38">
        <f>ROUND(G194*H194,6)</f>
        <v>0</v>
      </c>
      <c r="L194" s="40">
        <v>0</v>
      </c>
      <c r="M194" s="34">
        <f>ROUND(ROUND(L194,2)*ROUND(G194,3),2)</f>
        <v>0</v>
      </c>
      <c r="N194" s="38" t="s">
        <v>54</v>
      </c>
      <c r="O194">
        <f>(M194*21)/100</f>
        <v>0</v>
      </c>
      <c r="P194" t="s">
        <v>27</v>
      </c>
    </row>
    <row r="195" spans="1:16" x14ac:dyDescent="0.2">
      <c r="A195" s="37" t="s">
        <v>55</v>
      </c>
      <c r="E195" s="41" t="s">
        <v>1369</v>
      </c>
    </row>
    <row r="196" spans="1:16" x14ac:dyDescent="0.2">
      <c r="A196" s="37" t="s">
        <v>56</v>
      </c>
      <c r="E196" s="42" t="s">
        <v>1370</v>
      </c>
    </row>
    <row r="197" spans="1:16" x14ac:dyDescent="0.2">
      <c r="A197" t="s">
        <v>58</v>
      </c>
      <c r="E197" s="41" t="s">
        <v>59</v>
      </c>
    </row>
    <row r="198" spans="1:16" x14ac:dyDescent="0.2">
      <c r="A198" t="s">
        <v>49</v>
      </c>
      <c r="B198" s="36" t="s">
        <v>243</v>
      </c>
      <c r="C198" s="36" t="s">
        <v>1371</v>
      </c>
      <c r="D198" s="37" t="s">
        <v>51</v>
      </c>
      <c r="E198" s="13" t="s">
        <v>1372</v>
      </c>
      <c r="F198" s="38" t="s">
        <v>288</v>
      </c>
      <c r="G198" s="39">
        <v>7.7119999999999997</v>
      </c>
      <c r="H198" s="38">
        <v>0</v>
      </c>
      <c r="I198" s="38">
        <f>ROUND(G198*H198,6)</f>
        <v>0</v>
      </c>
      <c r="L198" s="40">
        <v>0</v>
      </c>
      <c r="M198" s="34">
        <f>ROUND(ROUND(L198,2)*ROUND(G198,3),2)</f>
        <v>0</v>
      </c>
      <c r="N198" s="38" t="s">
        <v>54</v>
      </c>
      <c r="O198">
        <f>(M198*21)/100</f>
        <v>0</v>
      </c>
      <c r="P198" t="s">
        <v>27</v>
      </c>
    </row>
    <row r="199" spans="1:16" x14ac:dyDescent="0.2">
      <c r="A199" s="37" t="s">
        <v>55</v>
      </c>
      <c r="E199" s="41" t="s">
        <v>1350</v>
      </c>
    </row>
    <row r="200" spans="1:16" x14ac:dyDescent="0.2">
      <c r="A200" s="37" t="s">
        <v>56</v>
      </c>
      <c r="E200" s="42" t="s">
        <v>1373</v>
      </c>
    </row>
    <row r="201" spans="1:16" x14ac:dyDescent="0.2">
      <c r="A201" t="s">
        <v>58</v>
      </c>
      <c r="E201" s="41" t="s">
        <v>59</v>
      </c>
    </row>
    <row r="202" spans="1:16" x14ac:dyDescent="0.2">
      <c r="A202" t="s">
        <v>49</v>
      </c>
      <c r="B202" s="36" t="s">
        <v>246</v>
      </c>
      <c r="C202" s="36" t="s">
        <v>1374</v>
      </c>
      <c r="D202" s="37" t="s">
        <v>51</v>
      </c>
      <c r="E202" s="13" t="s">
        <v>1375</v>
      </c>
      <c r="F202" s="38" t="s">
        <v>53</v>
      </c>
      <c r="G202" s="39">
        <v>1715</v>
      </c>
      <c r="H202" s="38">
        <v>0</v>
      </c>
      <c r="I202" s="38">
        <f>ROUND(G202*H202,6)</f>
        <v>0</v>
      </c>
      <c r="L202" s="40">
        <v>0</v>
      </c>
      <c r="M202" s="34">
        <f>ROUND(ROUND(L202,2)*ROUND(G202,3),2)</f>
        <v>0</v>
      </c>
      <c r="N202" s="38" t="s">
        <v>54</v>
      </c>
      <c r="O202">
        <f>(M202*21)/100</f>
        <v>0</v>
      </c>
      <c r="P202" t="s">
        <v>27</v>
      </c>
    </row>
    <row r="203" spans="1:16" x14ac:dyDescent="0.2">
      <c r="A203" s="37" t="s">
        <v>55</v>
      </c>
      <c r="E203" s="41" t="s">
        <v>1346</v>
      </c>
    </row>
    <row r="204" spans="1:16" ht="25.5" x14ac:dyDescent="0.2">
      <c r="A204" s="37" t="s">
        <v>56</v>
      </c>
      <c r="E204" s="42" t="s">
        <v>1376</v>
      </c>
    </row>
    <row r="205" spans="1:16" x14ac:dyDescent="0.2">
      <c r="A205" t="s">
        <v>58</v>
      </c>
      <c r="E205" s="41" t="s">
        <v>59</v>
      </c>
    </row>
    <row r="206" spans="1:16" x14ac:dyDescent="0.2">
      <c r="A206" t="s">
        <v>49</v>
      </c>
      <c r="B206" s="36" t="s">
        <v>249</v>
      </c>
      <c r="C206" s="36" t="s">
        <v>1377</v>
      </c>
      <c r="D206" s="37" t="s">
        <v>51</v>
      </c>
      <c r="E206" s="13" t="s">
        <v>1378</v>
      </c>
      <c r="F206" s="38" t="s">
        <v>288</v>
      </c>
      <c r="G206" s="39">
        <v>179.66900000000001</v>
      </c>
      <c r="H206" s="38">
        <v>0</v>
      </c>
      <c r="I206" s="38">
        <f>ROUND(G206*H206,6)</f>
        <v>0</v>
      </c>
      <c r="L206" s="40">
        <v>0</v>
      </c>
      <c r="M206" s="34">
        <f>ROUND(ROUND(L206,2)*ROUND(G206,3),2)</f>
        <v>0</v>
      </c>
      <c r="N206" s="38" t="s">
        <v>54</v>
      </c>
      <c r="O206">
        <f>(M206*21)/100</f>
        <v>0</v>
      </c>
      <c r="P206" t="s">
        <v>27</v>
      </c>
    </row>
    <row r="207" spans="1:16" x14ac:dyDescent="0.2">
      <c r="A207" s="37" t="s">
        <v>55</v>
      </c>
      <c r="E207" s="41" t="s">
        <v>1350</v>
      </c>
    </row>
    <row r="208" spans="1:16" x14ac:dyDescent="0.2">
      <c r="A208" s="37" t="s">
        <v>56</v>
      </c>
      <c r="E208" s="42" t="s">
        <v>1379</v>
      </c>
    </row>
    <row r="209" spans="1:16" x14ac:dyDescent="0.2">
      <c r="A209" t="s">
        <v>58</v>
      </c>
      <c r="E209" s="41" t="s">
        <v>59</v>
      </c>
    </row>
    <row r="210" spans="1:16" x14ac:dyDescent="0.2">
      <c r="A210" t="s">
        <v>49</v>
      </c>
      <c r="B210" s="36" t="s">
        <v>252</v>
      </c>
      <c r="C210" s="36" t="s">
        <v>1380</v>
      </c>
      <c r="D210" s="37" t="s">
        <v>51</v>
      </c>
      <c r="E210" s="13" t="s">
        <v>1381</v>
      </c>
      <c r="F210" s="38" t="s">
        <v>288</v>
      </c>
      <c r="G210" s="39">
        <v>56.847000000000001</v>
      </c>
      <c r="H210" s="38">
        <v>0</v>
      </c>
      <c r="I210" s="38">
        <f>ROUND(G210*H210,6)</f>
        <v>0</v>
      </c>
      <c r="L210" s="40">
        <v>0</v>
      </c>
      <c r="M210" s="34">
        <f>ROUND(ROUND(L210,2)*ROUND(G210,3),2)</f>
        <v>0</v>
      </c>
      <c r="N210" s="38" t="s">
        <v>54</v>
      </c>
      <c r="O210">
        <f>(M210*21)/100</f>
        <v>0</v>
      </c>
      <c r="P210" t="s">
        <v>27</v>
      </c>
    </row>
    <row r="211" spans="1:16" x14ac:dyDescent="0.2">
      <c r="A211" s="37" t="s">
        <v>55</v>
      </c>
      <c r="E211" s="41" t="s">
        <v>1382</v>
      </c>
    </row>
    <row r="212" spans="1:16" ht="25.5" x14ac:dyDescent="0.2">
      <c r="A212" s="37" t="s">
        <v>56</v>
      </c>
      <c r="E212" s="42" t="s">
        <v>1383</v>
      </c>
    </row>
    <row r="213" spans="1:16" x14ac:dyDescent="0.2">
      <c r="A213" t="s">
        <v>58</v>
      </c>
      <c r="E213" s="41" t="s">
        <v>59</v>
      </c>
    </row>
    <row r="214" spans="1:16" x14ac:dyDescent="0.2">
      <c r="A214" t="s">
        <v>49</v>
      </c>
      <c r="B214" s="36" t="s">
        <v>255</v>
      </c>
      <c r="C214" s="36" t="s">
        <v>1384</v>
      </c>
      <c r="D214" s="37" t="s">
        <v>51</v>
      </c>
      <c r="E214" s="13" t="s">
        <v>1385</v>
      </c>
      <c r="F214" s="38" t="s">
        <v>65</v>
      </c>
      <c r="G214" s="39">
        <v>28.36</v>
      </c>
      <c r="H214" s="38">
        <v>0</v>
      </c>
      <c r="I214" s="38">
        <f>ROUND(G214*H214,6)</f>
        <v>0</v>
      </c>
      <c r="L214" s="40">
        <v>0</v>
      </c>
      <c r="M214" s="34">
        <f>ROUND(ROUND(L214,2)*ROUND(G214,3),2)</f>
        <v>0</v>
      </c>
      <c r="N214" s="38" t="s">
        <v>54</v>
      </c>
      <c r="O214">
        <f>(M214*21)/100</f>
        <v>0</v>
      </c>
      <c r="P214" t="s">
        <v>27</v>
      </c>
    </row>
    <row r="215" spans="1:16" x14ac:dyDescent="0.2">
      <c r="A215" s="37" t="s">
        <v>55</v>
      </c>
      <c r="E215" s="41" t="s">
        <v>1386</v>
      </c>
    </row>
    <row r="216" spans="1:16" x14ac:dyDescent="0.2">
      <c r="A216" s="37" t="s">
        <v>56</v>
      </c>
      <c r="E216" s="42" t="s">
        <v>1387</v>
      </c>
    </row>
    <row r="217" spans="1:16" x14ac:dyDescent="0.2">
      <c r="A217" t="s">
        <v>58</v>
      </c>
      <c r="E217" s="41" t="s">
        <v>59</v>
      </c>
    </row>
    <row r="218" spans="1:16" x14ac:dyDescent="0.2">
      <c r="A218" t="s">
        <v>49</v>
      </c>
      <c r="B218" s="36" t="s">
        <v>258</v>
      </c>
      <c r="C218" s="36" t="s">
        <v>1388</v>
      </c>
      <c r="D218" s="37" t="s">
        <v>51</v>
      </c>
      <c r="E218" s="13" t="s">
        <v>1389</v>
      </c>
      <c r="F218" s="38" t="s">
        <v>94</v>
      </c>
      <c r="G218" s="39">
        <v>2</v>
      </c>
      <c r="H218" s="38">
        <v>0</v>
      </c>
      <c r="I218" s="38">
        <f>ROUND(G218*H218,6)</f>
        <v>0</v>
      </c>
      <c r="L218" s="40">
        <v>0</v>
      </c>
      <c r="M218" s="34">
        <f>ROUND(ROUND(L218,2)*ROUND(G218,3),2)</f>
        <v>0</v>
      </c>
      <c r="N218" s="38" t="s">
        <v>54</v>
      </c>
      <c r="O218">
        <f>(M218*21)/100</f>
        <v>0</v>
      </c>
      <c r="P218" t="s">
        <v>27</v>
      </c>
    </row>
    <row r="219" spans="1:16" x14ac:dyDescent="0.2">
      <c r="A219" s="37" t="s">
        <v>55</v>
      </c>
      <c r="E219" s="41" t="s">
        <v>1390</v>
      </c>
    </row>
    <row r="220" spans="1:16" x14ac:dyDescent="0.2">
      <c r="A220" s="37" t="s">
        <v>56</v>
      </c>
      <c r="E220" s="42" t="s">
        <v>1391</v>
      </c>
    </row>
    <row r="221" spans="1:16" x14ac:dyDescent="0.2">
      <c r="A221" t="s">
        <v>58</v>
      </c>
      <c r="E221" s="41" t="s">
        <v>59</v>
      </c>
    </row>
    <row r="222" spans="1:16" x14ac:dyDescent="0.2">
      <c r="A222" t="s">
        <v>49</v>
      </c>
      <c r="B222" s="36" t="s">
        <v>261</v>
      </c>
      <c r="C222" s="36" t="s">
        <v>1392</v>
      </c>
      <c r="D222" s="37" t="s">
        <v>51</v>
      </c>
      <c r="E222" s="13" t="s">
        <v>1393</v>
      </c>
      <c r="F222" s="38" t="s">
        <v>94</v>
      </c>
      <c r="G222" s="39">
        <v>12</v>
      </c>
      <c r="H222" s="38">
        <v>0</v>
      </c>
      <c r="I222" s="38">
        <f>ROUND(G222*H222,6)</f>
        <v>0</v>
      </c>
      <c r="L222" s="40">
        <v>0</v>
      </c>
      <c r="M222" s="34">
        <f>ROUND(ROUND(L222,2)*ROUND(G222,3),2)</f>
        <v>0</v>
      </c>
      <c r="N222" s="38" t="s">
        <v>54</v>
      </c>
      <c r="O222">
        <f>(M222*21)/100</f>
        <v>0</v>
      </c>
      <c r="P222" t="s">
        <v>27</v>
      </c>
    </row>
    <row r="223" spans="1:16" x14ac:dyDescent="0.2">
      <c r="A223" s="37" t="s">
        <v>55</v>
      </c>
      <c r="E223" s="41" t="s">
        <v>1394</v>
      </c>
    </row>
    <row r="224" spans="1:16" x14ac:dyDescent="0.2">
      <c r="A224" s="37" t="s">
        <v>56</v>
      </c>
      <c r="E224" s="42" t="s">
        <v>1395</v>
      </c>
    </row>
    <row r="225" spans="1:16" x14ac:dyDescent="0.2">
      <c r="A225" t="s">
        <v>58</v>
      </c>
      <c r="E225" s="41" t="s">
        <v>59</v>
      </c>
    </row>
    <row r="226" spans="1:16" x14ac:dyDescent="0.2">
      <c r="A226" t="s">
        <v>49</v>
      </c>
      <c r="B226" s="36" t="s">
        <v>264</v>
      </c>
      <c r="C226" s="36" t="s">
        <v>1396</v>
      </c>
      <c r="D226" s="37" t="s">
        <v>51</v>
      </c>
      <c r="E226" s="13" t="s">
        <v>1397</v>
      </c>
      <c r="F226" s="38" t="s">
        <v>53</v>
      </c>
      <c r="G226" s="39">
        <v>3.286</v>
      </c>
      <c r="H226" s="38">
        <v>0</v>
      </c>
      <c r="I226" s="38">
        <f>ROUND(G226*H226,6)</f>
        <v>0</v>
      </c>
      <c r="L226" s="40">
        <v>0</v>
      </c>
      <c r="M226" s="34">
        <f>ROUND(ROUND(L226,2)*ROUND(G226,3),2)</f>
        <v>0</v>
      </c>
      <c r="N226" s="38" t="s">
        <v>54</v>
      </c>
      <c r="O226">
        <f>(M226*21)/100</f>
        <v>0</v>
      </c>
      <c r="P226" t="s">
        <v>27</v>
      </c>
    </row>
    <row r="227" spans="1:16" x14ac:dyDescent="0.2">
      <c r="A227" s="37" t="s">
        <v>55</v>
      </c>
      <c r="E227" s="41" t="s">
        <v>1398</v>
      </c>
    </row>
    <row r="228" spans="1:16" ht="25.5" x14ac:dyDescent="0.2">
      <c r="A228" s="37" t="s">
        <v>56</v>
      </c>
      <c r="E228" s="42" t="s">
        <v>1399</v>
      </c>
    </row>
    <row r="229" spans="1:16" x14ac:dyDescent="0.2">
      <c r="A229" t="s">
        <v>58</v>
      </c>
      <c r="E229" s="41" t="s">
        <v>59</v>
      </c>
    </row>
    <row r="230" spans="1:16" x14ac:dyDescent="0.2">
      <c r="A230" t="s">
        <v>49</v>
      </c>
      <c r="B230" s="36" t="s">
        <v>267</v>
      </c>
      <c r="C230" s="36" t="s">
        <v>1400</v>
      </c>
      <c r="D230" s="37" t="s">
        <v>51</v>
      </c>
      <c r="E230" s="13" t="s">
        <v>1401</v>
      </c>
      <c r="F230" s="38" t="s">
        <v>288</v>
      </c>
      <c r="G230" s="39">
        <v>6.3</v>
      </c>
      <c r="H230" s="38">
        <v>0</v>
      </c>
      <c r="I230" s="38">
        <f>ROUND(G230*H230,6)</f>
        <v>0</v>
      </c>
      <c r="L230" s="40">
        <v>0</v>
      </c>
      <c r="M230" s="34">
        <f>ROUND(ROUND(L230,2)*ROUND(G230,3),2)</f>
        <v>0</v>
      </c>
      <c r="N230" s="38" t="s">
        <v>54</v>
      </c>
      <c r="O230">
        <f>(M230*21)/100</f>
        <v>0</v>
      </c>
      <c r="P230" t="s">
        <v>27</v>
      </c>
    </row>
    <row r="231" spans="1:16" x14ac:dyDescent="0.2">
      <c r="A231" s="37" t="s">
        <v>55</v>
      </c>
      <c r="E231" s="41" t="s">
        <v>1402</v>
      </c>
    </row>
    <row r="232" spans="1:16" x14ac:dyDescent="0.2">
      <c r="A232" s="37" t="s">
        <v>56</v>
      </c>
      <c r="E232" s="42" t="s">
        <v>1403</v>
      </c>
    </row>
    <row r="233" spans="1:16" x14ac:dyDescent="0.2">
      <c r="A233" t="s">
        <v>58</v>
      </c>
      <c r="E233" s="41" t="s">
        <v>59</v>
      </c>
    </row>
    <row r="234" spans="1:16" x14ac:dyDescent="0.2">
      <c r="A234" t="s">
        <v>49</v>
      </c>
      <c r="B234" s="36" t="s">
        <v>98</v>
      </c>
      <c r="C234" s="36" t="s">
        <v>1404</v>
      </c>
      <c r="D234" s="37" t="s">
        <v>51</v>
      </c>
      <c r="E234" s="13" t="s">
        <v>1405</v>
      </c>
      <c r="F234" s="38" t="s">
        <v>53</v>
      </c>
      <c r="G234" s="39">
        <v>38.78</v>
      </c>
      <c r="H234" s="38">
        <v>0</v>
      </c>
      <c r="I234" s="38">
        <f>ROUND(G234*H234,6)</f>
        <v>0</v>
      </c>
      <c r="L234" s="40">
        <v>0</v>
      </c>
      <c r="M234" s="34">
        <f>ROUND(ROUND(L234,2)*ROUND(G234,3),2)</f>
        <v>0</v>
      </c>
      <c r="N234" s="38" t="s">
        <v>54</v>
      </c>
      <c r="O234">
        <f>(M234*21)/100</f>
        <v>0</v>
      </c>
      <c r="P234" t="s">
        <v>27</v>
      </c>
    </row>
    <row r="235" spans="1:16" ht="25.5" x14ac:dyDescent="0.2">
      <c r="A235" s="37" t="s">
        <v>55</v>
      </c>
      <c r="E235" s="41" t="s">
        <v>1406</v>
      </c>
    </row>
    <row r="236" spans="1:16" ht="25.5" x14ac:dyDescent="0.2">
      <c r="A236" s="37" t="s">
        <v>56</v>
      </c>
      <c r="E236" s="42" t="s">
        <v>1407</v>
      </c>
    </row>
    <row r="237" spans="1:16" x14ac:dyDescent="0.2">
      <c r="A237" t="s">
        <v>58</v>
      </c>
      <c r="E237" s="41" t="s">
        <v>59</v>
      </c>
    </row>
    <row r="238" spans="1:16" ht="25.5" x14ac:dyDescent="0.2">
      <c r="A238" t="s">
        <v>49</v>
      </c>
      <c r="B238" s="36" t="s">
        <v>101</v>
      </c>
      <c r="C238" s="36" t="s">
        <v>1408</v>
      </c>
      <c r="D238" s="37" t="s">
        <v>51</v>
      </c>
      <c r="E238" s="13" t="s">
        <v>1409</v>
      </c>
      <c r="F238" s="38" t="s">
        <v>53</v>
      </c>
      <c r="G238" s="39">
        <v>321.39999999999998</v>
      </c>
      <c r="H238" s="38">
        <v>0</v>
      </c>
      <c r="I238" s="38">
        <f>ROUND(G238*H238,6)</f>
        <v>0</v>
      </c>
      <c r="L238" s="40">
        <v>0</v>
      </c>
      <c r="M238" s="34">
        <f>ROUND(ROUND(L238,2)*ROUND(G238,3),2)</f>
        <v>0</v>
      </c>
      <c r="N238" s="38" t="s">
        <v>54</v>
      </c>
      <c r="O238">
        <f>(M238*21)/100</f>
        <v>0</v>
      </c>
      <c r="P238" t="s">
        <v>27</v>
      </c>
    </row>
    <row r="239" spans="1:16" x14ac:dyDescent="0.2">
      <c r="A239" s="37" t="s">
        <v>55</v>
      </c>
      <c r="E239" s="41" t="s">
        <v>1410</v>
      </c>
    </row>
    <row r="240" spans="1:16" ht="25.5" x14ac:dyDescent="0.2">
      <c r="A240" s="37" t="s">
        <v>56</v>
      </c>
      <c r="E240" s="42" t="s">
        <v>1411</v>
      </c>
    </row>
    <row r="241" spans="1:16" x14ac:dyDescent="0.2">
      <c r="A241" t="s">
        <v>58</v>
      </c>
      <c r="E241" s="41" t="s">
        <v>59</v>
      </c>
    </row>
    <row r="242" spans="1:16" x14ac:dyDescent="0.2">
      <c r="A242" t="s">
        <v>49</v>
      </c>
      <c r="B242" s="36" t="s">
        <v>104</v>
      </c>
      <c r="C242" s="36" t="s">
        <v>1412</v>
      </c>
      <c r="D242" s="37" t="s">
        <v>51</v>
      </c>
      <c r="E242" s="13" t="s">
        <v>1413</v>
      </c>
      <c r="F242" s="38" t="s">
        <v>53</v>
      </c>
      <c r="G242" s="39">
        <v>75.150000000000006</v>
      </c>
      <c r="H242" s="38">
        <v>0</v>
      </c>
      <c r="I242" s="38">
        <f>ROUND(G242*H242,6)</f>
        <v>0</v>
      </c>
      <c r="L242" s="40">
        <v>0</v>
      </c>
      <c r="M242" s="34">
        <f>ROUND(ROUND(L242,2)*ROUND(G242,3),2)</f>
        <v>0</v>
      </c>
      <c r="N242" s="38" t="s">
        <v>54</v>
      </c>
      <c r="O242">
        <f>(M242*21)/100</f>
        <v>0</v>
      </c>
      <c r="P242" t="s">
        <v>27</v>
      </c>
    </row>
    <row r="243" spans="1:16" ht="25.5" x14ac:dyDescent="0.2">
      <c r="A243" s="37" t="s">
        <v>55</v>
      </c>
      <c r="E243" s="41" t="s">
        <v>1414</v>
      </c>
    </row>
    <row r="244" spans="1:16" ht="25.5" x14ac:dyDescent="0.2">
      <c r="A244" s="37" t="s">
        <v>56</v>
      </c>
      <c r="E244" s="42" t="s">
        <v>1226</v>
      </c>
    </row>
    <row r="245" spans="1:16" x14ac:dyDescent="0.2">
      <c r="A245" t="s">
        <v>58</v>
      </c>
      <c r="E245" s="41" t="s">
        <v>59</v>
      </c>
    </row>
    <row r="246" spans="1:16" x14ac:dyDescent="0.2">
      <c r="A246" t="s">
        <v>49</v>
      </c>
      <c r="B246" s="36" t="s">
        <v>107</v>
      </c>
      <c r="C246" s="36" t="s">
        <v>1415</v>
      </c>
      <c r="D246" s="37" t="s">
        <v>51</v>
      </c>
      <c r="E246" s="13" t="s">
        <v>1416</v>
      </c>
      <c r="F246" s="38" t="s">
        <v>53</v>
      </c>
      <c r="G246" s="39">
        <v>28.7</v>
      </c>
      <c r="H246" s="38">
        <v>0</v>
      </c>
      <c r="I246" s="38">
        <f>ROUND(G246*H246,6)</f>
        <v>0</v>
      </c>
      <c r="L246" s="40">
        <v>0</v>
      </c>
      <c r="M246" s="34">
        <f>ROUND(ROUND(L246,2)*ROUND(G246,3),2)</f>
        <v>0</v>
      </c>
      <c r="N246" s="38" t="s">
        <v>54</v>
      </c>
      <c r="O246">
        <f>(M246*21)/100</f>
        <v>0</v>
      </c>
      <c r="P246" t="s">
        <v>27</v>
      </c>
    </row>
    <row r="247" spans="1:16" x14ac:dyDescent="0.2">
      <c r="A247" s="37" t="s">
        <v>55</v>
      </c>
      <c r="E247" s="41" t="s">
        <v>1417</v>
      </c>
    </row>
    <row r="248" spans="1:16" ht="38.25" x14ac:dyDescent="0.2">
      <c r="A248" s="37" t="s">
        <v>56</v>
      </c>
      <c r="E248" s="42" t="s">
        <v>1418</v>
      </c>
    </row>
    <row r="249" spans="1:16" x14ac:dyDescent="0.2">
      <c r="A249" t="s">
        <v>58</v>
      </c>
      <c r="E249" s="41" t="s">
        <v>59</v>
      </c>
    </row>
    <row r="250" spans="1:16" x14ac:dyDescent="0.2">
      <c r="A250" t="s">
        <v>46</v>
      </c>
      <c r="C250" s="33" t="s">
        <v>66</v>
      </c>
      <c r="E250" s="35" t="s">
        <v>898</v>
      </c>
      <c r="J250" s="34">
        <f>0</f>
        <v>0</v>
      </c>
      <c r="K250" s="34">
        <f>0</f>
        <v>0</v>
      </c>
      <c r="L250" s="34">
        <f>0+L251+L255+L259+L263</f>
        <v>0</v>
      </c>
      <c r="M250" s="34">
        <f>0+M251+M255+M259+M263</f>
        <v>0</v>
      </c>
    </row>
    <row r="251" spans="1:16" x14ac:dyDescent="0.2">
      <c r="A251" t="s">
        <v>49</v>
      </c>
      <c r="B251" s="36" t="s">
        <v>110</v>
      </c>
      <c r="C251" s="36" t="s">
        <v>1419</v>
      </c>
      <c r="D251" s="37" t="s">
        <v>51</v>
      </c>
      <c r="E251" s="13" t="s">
        <v>1420</v>
      </c>
      <c r="F251" s="38" t="s">
        <v>144</v>
      </c>
      <c r="G251" s="39">
        <v>1497.2</v>
      </c>
      <c r="H251" s="38">
        <v>0</v>
      </c>
      <c r="I251" s="38">
        <f>ROUND(G251*H251,6)</f>
        <v>0</v>
      </c>
      <c r="L251" s="40">
        <v>0</v>
      </c>
      <c r="M251" s="34">
        <f>ROUND(ROUND(L251,2)*ROUND(G251,3),2)</f>
        <v>0</v>
      </c>
      <c r="N251" s="38" t="s">
        <v>54</v>
      </c>
      <c r="O251">
        <f>(M251*21)/100</f>
        <v>0</v>
      </c>
      <c r="P251" t="s">
        <v>27</v>
      </c>
    </row>
    <row r="252" spans="1:16" x14ac:dyDescent="0.2">
      <c r="A252" s="37" t="s">
        <v>55</v>
      </c>
      <c r="E252" s="41" t="s">
        <v>1421</v>
      </c>
    </row>
    <row r="253" spans="1:16" x14ac:dyDescent="0.2">
      <c r="A253" s="37" t="s">
        <v>56</v>
      </c>
      <c r="E253" s="42" t="s">
        <v>1422</v>
      </c>
    </row>
    <row r="254" spans="1:16" x14ac:dyDescent="0.2">
      <c r="A254" t="s">
        <v>58</v>
      </c>
      <c r="E254" s="41" t="s">
        <v>59</v>
      </c>
    </row>
    <row r="255" spans="1:16" x14ac:dyDescent="0.2">
      <c r="A255" t="s">
        <v>49</v>
      </c>
      <c r="B255" s="36" t="s">
        <v>113</v>
      </c>
      <c r="C255" s="36" t="s">
        <v>1423</v>
      </c>
      <c r="D255" s="37" t="s">
        <v>51</v>
      </c>
      <c r="E255" s="13" t="s">
        <v>1424</v>
      </c>
      <c r="F255" s="38" t="s">
        <v>53</v>
      </c>
      <c r="G255" s="39">
        <v>74.86</v>
      </c>
      <c r="H255" s="38">
        <v>0</v>
      </c>
      <c r="I255" s="38">
        <f>ROUND(G255*H255,6)</f>
        <v>0</v>
      </c>
      <c r="L255" s="40">
        <v>0</v>
      </c>
      <c r="M255" s="34">
        <f>ROUND(ROUND(L255,2)*ROUND(G255,3),2)</f>
        <v>0</v>
      </c>
      <c r="N255" s="38" t="s">
        <v>54</v>
      </c>
      <c r="O255">
        <f>(M255*21)/100</f>
        <v>0</v>
      </c>
      <c r="P255" t="s">
        <v>27</v>
      </c>
    </row>
    <row r="256" spans="1:16" x14ac:dyDescent="0.2">
      <c r="A256" s="37" t="s">
        <v>55</v>
      </c>
      <c r="E256" s="41" t="s">
        <v>1425</v>
      </c>
    </row>
    <row r="257" spans="1:16" x14ac:dyDescent="0.2">
      <c r="A257" s="37" t="s">
        <v>56</v>
      </c>
      <c r="E257" s="42" t="s">
        <v>1426</v>
      </c>
    </row>
    <row r="258" spans="1:16" x14ac:dyDescent="0.2">
      <c r="A258" t="s">
        <v>58</v>
      </c>
      <c r="E258" s="41" t="s">
        <v>59</v>
      </c>
    </row>
    <row r="259" spans="1:16" x14ac:dyDescent="0.2">
      <c r="A259" t="s">
        <v>49</v>
      </c>
      <c r="B259" s="36" t="s">
        <v>116</v>
      </c>
      <c r="C259" s="36" t="s">
        <v>1427</v>
      </c>
      <c r="D259" s="37" t="s">
        <v>51</v>
      </c>
      <c r="E259" s="13" t="s">
        <v>1428</v>
      </c>
      <c r="F259" s="38" t="s">
        <v>144</v>
      </c>
      <c r="G259" s="39">
        <v>1445.6</v>
      </c>
      <c r="H259" s="38">
        <v>0</v>
      </c>
      <c r="I259" s="38">
        <f>ROUND(G259*H259,6)</f>
        <v>0</v>
      </c>
      <c r="L259" s="40">
        <v>0</v>
      </c>
      <c r="M259" s="34">
        <f>ROUND(ROUND(L259,2)*ROUND(G259,3),2)</f>
        <v>0</v>
      </c>
      <c r="N259" s="38" t="s">
        <v>54</v>
      </c>
      <c r="O259">
        <f>(M259*21)/100</f>
        <v>0</v>
      </c>
      <c r="P259" t="s">
        <v>27</v>
      </c>
    </row>
    <row r="260" spans="1:16" x14ac:dyDescent="0.2">
      <c r="A260" s="37" t="s">
        <v>55</v>
      </c>
      <c r="E260" s="41" t="s">
        <v>1429</v>
      </c>
    </row>
    <row r="261" spans="1:16" ht="25.5" x14ac:dyDescent="0.2">
      <c r="A261" s="37" t="s">
        <v>56</v>
      </c>
      <c r="E261" s="42" t="s">
        <v>1430</v>
      </c>
    </row>
    <row r="262" spans="1:16" x14ac:dyDescent="0.2">
      <c r="A262" t="s">
        <v>58</v>
      </c>
      <c r="E262" s="41" t="s">
        <v>59</v>
      </c>
    </row>
    <row r="263" spans="1:16" x14ac:dyDescent="0.2">
      <c r="A263" t="s">
        <v>49</v>
      </c>
      <c r="B263" s="36" t="s">
        <v>119</v>
      </c>
      <c r="C263" s="36" t="s">
        <v>1431</v>
      </c>
      <c r="D263" s="37" t="s">
        <v>51</v>
      </c>
      <c r="E263" s="13" t="s">
        <v>1432</v>
      </c>
      <c r="F263" s="38" t="s">
        <v>144</v>
      </c>
      <c r="G263" s="39">
        <v>24</v>
      </c>
      <c r="H263" s="38">
        <v>0</v>
      </c>
      <c r="I263" s="38">
        <f>ROUND(G263*H263,6)</f>
        <v>0</v>
      </c>
      <c r="L263" s="40">
        <v>0</v>
      </c>
      <c r="M263" s="34">
        <f>ROUND(ROUND(L263,2)*ROUND(G263,3),2)</f>
        <v>0</v>
      </c>
      <c r="N263" s="38" t="s">
        <v>54</v>
      </c>
      <c r="O263">
        <f>(M263*21)/100</f>
        <v>0</v>
      </c>
      <c r="P263" t="s">
        <v>27</v>
      </c>
    </row>
    <row r="264" spans="1:16" x14ac:dyDescent="0.2">
      <c r="A264" s="37" t="s">
        <v>55</v>
      </c>
      <c r="E264" s="41" t="s">
        <v>1433</v>
      </c>
    </row>
    <row r="265" spans="1:16" x14ac:dyDescent="0.2">
      <c r="A265" s="37" t="s">
        <v>56</v>
      </c>
      <c r="E265" s="42" t="s">
        <v>1434</v>
      </c>
    </row>
    <row r="266" spans="1:16" x14ac:dyDescent="0.2">
      <c r="A266" t="s">
        <v>58</v>
      </c>
      <c r="E266" s="41" t="s">
        <v>59</v>
      </c>
    </row>
    <row r="267" spans="1:16" x14ac:dyDescent="0.2">
      <c r="A267" t="s">
        <v>46</v>
      </c>
      <c r="C267" s="33" t="s">
        <v>148</v>
      </c>
      <c r="E267" s="35" t="s">
        <v>1435</v>
      </c>
      <c r="J267" s="34">
        <f>0</f>
        <v>0</v>
      </c>
      <c r="K267" s="34">
        <f>0</f>
        <v>0</v>
      </c>
      <c r="L267" s="34">
        <f>0+L268+L272+L276+L280+L284+L288</f>
        <v>0</v>
      </c>
      <c r="M267" s="34">
        <f>0+M268+M272+M276+M280+M284+M288</f>
        <v>0</v>
      </c>
    </row>
    <row r="268" spans="1:16" ht="25.5" x14ac:dyDescent="0.2">
      <c r="A268" t="s">
        <v>49</v>
      </c>
      <c r="B268" s="36" t="s">
        <v>122</v>
      </c>
      <c r="C268" s="36" t="s">
        <v>1153</v>
      </c>
      <c r="D268" s="37" t="s">
        <v>51</v>
      </c>
      <c r="E268" s="13" t="s">
        <v>1154</v>
      </c>
      <c r="F268" s="38" t="s">
        <v>144</v>
      </c>
      <c r="G268" s="39">
        <v>860.4</v>
      </c>
      <c r="H268" s="38">
        <v>0</v>
      </c>
      <c r="I268" s="38">
        <f>ROUND(G268*H268,6)</f>
        <v>0</v>
      </c>
      <c r="L268" s="40">
        <v>0</v>
      </c>
      <c r="M268" s="34">
        <f>ROUND(ROUND(L268,2)*ROUND(G268,3),2)</f>
        <v>0</v>
      </c>
      <c r="N268" s="38" t="s">
        <v>54</v>
      </c>
      <c r="O268">
        <f>(M268*21)/100</f>
        <v>0</v>
      </c>
      <c r="P268" t="s">
        <v>27</v>
      </c>
    </row>
    <row r="269" spans="1:16" x14ac:dyDescent="0.2">
      <c r="A269" s="37" t="s">
        <v>55</v>
      </c>
      <c r="E269" s="41" t="s">
        <v>1436</v>
      </c>
    </row>
    <row r="270" spans="1:16" ht="76.5" x14ac:dyDescent="0.2">
      <c r="A270" s="37" t="s">
        <v>56</v>
      </c>
      <c r="E270" s="42" t="s">
        <v>1437</v>
      </c>
    </row>
    <row r="271" spans="1:16" x14ac:dyDescent="0.2">
      <c r="A271" t="s">
        <v>58</v>
      </c>
      <c r="E271" s="41" t="s">
        <v>59</v>
      </c>
    </row>
    <row r="272" spans="1:16" x14ac:dyDescent="0.2">
      <c r="A272" t="s">
        <v>49</v>
      </c>
      <c r="B272" s="36" t="s">
        <v>125</v>
      </c>
      <c r="C272" s="36" t="s">
        <v>1438</v>
      </c>
      <c r="D272" s="37" t="s">
        <v>51</v>
      </c>
      <c r="E272" s="13" t="s">
        <v>1439</v>
      </c>
      <c r="F272" s="38" t="s">
        <v>144</v>
      </c>
      <c r="G272" s="39">
        <v>244.8</v>
      </c>
      <c r="H272" s="38">
        <v>0</v>
      </c>
      <c r="I272" s="38">
        <f>ROUND(G272*H272,6)</f>
        <v>0</v>
      </c>
      <c r="L272" s="40">
        <v>0</v>
      </c>
      <c r="M272" s="34">
        <f>ROUND(ROUND(L272,2)*ROUND(G272,3),2)</f>
        <v>0</v>
      </c>
      <c r="N272" s="38" t="s">
        <v>54</v>
      </c>
      <c r="O272">
        <f>(M272*21)/100</f>
        <v>0</v>
      </c>
      <c r="P272" t="s">
        <v>27</v>
      </c>
    </row>
    <row r="273" spans="1:16" x14ac:dyDescent="0.2">
      <c r="A273" s="37" t="s">
        <v>55</v>
      </c>
      <c r="E273" s="41" t="s">
        <v>1440</v>
      </c>
    </row>
    <row r="274" spans="1:16" ht="25.5" x14ac:dyDescent="0.2">
      <c r="A274" s="37" t="s">
        <v>56</v>
      </c>
      <c r="E274" s="42" t="s">
        <v>1441</v>
      </c>
    </row>
    <row r="275" spans="1:16" x14ac:dyDescent="0.2">
      <c r="A275" t="s">
        <v>58</v>
      </c>
      <c r="E275" s="41" t="s">
        <v>59</v>
      </c>
    </row>
    <row r="276" spans="1:16" x14ac:dyDescent="0.2">
      <c r="A276" t="s">
        <v>49</v>
      </c>
      <c r="B276" s="36" t="s">
        <v>129</v>
      </c>
      <c r="C276" s="36" t="s">
        <v>1442</v>
      </c>
      <c r="D276" s="37" t="s">
        <v>51</v>
      </c>
      <c r="E276" s="13" t="s">
        <v>1443</v>
      </c>
      <c r="F276" s="38" t="s">
        <v>144</v>
      </c>
      <c r="G276" s="39">
        <v>2057.8000000000002</v>
      </c>
      <c r="H276" s="38">
        <v>0</v>
      </c>
      <c r="I276" s="38">
        <f>ROUND(G276*H276,6)</f>
        <v>0</v>
      </c>
      <c r="L276" s="40">
        <v>0</v>
      </c>
      <c r="M276" s="34">
        <f>ROUND(ROUND(L276,2)*ROUND(G276,3),2)</f>
        <v>0</v>
      </c>
      <c r="N276" s="38" t="s">
        <v>54</v>
      </c>
      <c r="O276">
        <f>(M276*21)/100</f>
        <v>0</v>
      </c>
      <c r="P276" t="s">
        <v>27</v>
      </c>
    </row>
    <row r="277" spans="1:16" x14ac:dyDescent="0.2">
      <c r="A277" s="37" t="s">
        <v>55</v>
      </c>
      <c r="E277" s="41" t="s">
        <v>1444</v>
      </c>
    </row>
    <row r="278" spans="1:16" x14ac:dyDescent="0.2">
      <c r="A278" s="37" t="s">
        <v>56</v>
      </c>
      <c r="E278" s="42" t="s">
        <v>1445</v>
      </c>
    </row>
    <row r="279" spans="1:16" x14ac:dyDescent="0.2">
      <c r="A279" t="s">
        <v>58</v>
      </c>
      <c r="E279" s="41" t="s">
        <v>59</v>
      </c>
    </row>
    <row r="280" spans="1:16" x14ac:dyDescent="0.2">
      <c r="A280" t="s">
        <v>49</v>
      </c>
      <c r="B280" s="36" t="s">
        <v>132</v>
      </c>
      <c r="C280" s="36" t="s">
        <v>1446</v>
      </c>
      <c r="D280" s="37" t="s">
        <v>51</v>
      </c>
      <c r="E280" s="13" t="s">
        <v>1447</v>
      </c>
      <c r="F280" s="38" t="s">
        <v>144</v>
      </c>
      <c r="G280" s="39">
        <v>607.4</v>
      </c>
      <c r="H280" s="38">
        <v>0</v>
      </c>
      <c r="I280" s="38">
        <f>ROUND(G280*H280,6)</f>
        <v>0</v>
      </c>
      <c r="L280" s="40">
        <v>0</v>
      </c>
      <c r="M280" s="34">
        <f>ROUND(ROUND(L280,2)*ROUND(G280,3),2)</f>
        <v>0</v>
      </c>
      <c r="N280" s="38" t="s">
        <v>54</v>
      </c>
      <c r="O280">
        <f>(M280*21)/100</f>
        <v>0</v>
      </c>
      <c r="P280" t="s">
        <v>27</v>
      </c>
    </row>
    <row r="281" spans="1:16" x14ac:dyDescent="0.2">
      <c r="A281" s="37" t="s">
        <v>55</v>
      </c>
      <c r="E281" s="41" t="s">
        <v>1448</v>
      </c>
    </row>
    <row r="282" spans="1:16" ht="25.5" x14ac:dyDescent="0.2">
      <c r="A282" s="37" t="s">
        <v>56</v>
      </c>
      <c r="E282" s="42" t="s">
        <v>1449</v>
      </c>
    </row>
    <row r="283" spans="1:16" x14ac:dyDescent="0.2">
      <c r="A283" t="s">
        <v>58</v>
      </c>
      <c r="E283" s="41" t="s">
        <v>59</v>
      </c>
    </row>
    <row r="284" spans="1:16" x14ac:dyDescent="0.2">
      <c r="A284" t="s">
        <v>49</v>
      </c>
      <c r="B284" s="36" t="s">
        <v>270</v>
      </c>
      <c r="C284" s="36" t="s">
        <v>1450</v>
      </c>
      <c r="D284" s="37" t="s">
        <v>51</v>
      </c>
      <c r="E284" s="13" t="s">
        <v>1451</v>
      </c>
      <c r="F284" s="38" t="s">
        <v>144</v>
      </c>
      <c r="G284" s="39">
        <v>122.23</v>
      </c>
      <c r="H284" s="38">
        <v>0</v>
      </c>
      <c r="I284" s="38">
        <f>ROUND(G284*H284,6)</f>
        <v>0</v>
      </c>
      <c r="L284" s="40">
        <v>0</v>
      </c>
      <c r="M284" s="34">
        <f>ROUND(ROUND(L284,2)*ROUND(G284,3),2)</f>
        <v>0</v>
      </c>
      <c r="N284" s="38" t="s">
        <v>54</v>
      </c>
      <c r="O284">
        <f>(M284*21)/100</f>
        <v>0</v>
      </c>
      <c r="P284" t="s">
        <v>27</v>
      </c>
    </row>
    <row r="285" spans="1:16" x14ac:dyDescent="0.2">
      <c r="A285" s="37" t="s">
        <v>55</v>
      </c>
      <c r="E285" s="41" t="s">
        <v>1452</v>
      </c>
    </row>
    <row r="286" spans="1:16" x14ac:dyDescent="0.2">
      <c r="A286" s="37" t="s">
        <v>56</v>
      </c>
      <c r="E286" s="42" t="s">
        <v>1453</v>
      </c>
    </row>
    <row r="287" spans="1:16" x14ac:dyDescent="0.2">
      <c r="A287" t="s">
        <v>58</v>
      </c>
      <c r="E287" s="41" t="s">
        <v>59</v>
      </c>
    </row>
    <row r="288" spans="1:16" x14ac:dyDescent="0.2">
      <c r="A288" t="s">
        <v>49</v>
      </c>
      <c r="B288" s="36" t="s">
        <v>273</v>
      </c>
      <c r="C288" s="36" t="s">
        <v>1454</v>
      </c>
      <c r="D288" s="37" t="s">
        <v>51</v>
      </c>
      <c r="E288" s="13" t="s">
        <v>1455</v>
      </c>
      <c r="F288" s="38" t="s">
        <v>144</v>
      </c>
      <c r="G288" s="39">
        <v>360.7</v>
      </c>
      <c r="H288" s="38">
        <v>0</v>
      </c>
      <c r="I288" s="38">
        <f>ROUND(G288*H288,6)</f>
        <v>0</v>
      </c>
      <c r="L288" s="40">
        <v>0</v>
      </c>
      <c r="M288" s="34">
        <f>ROUND(ROUND(L288,2)*ROUND(G288,3),2)</f>
        <v>0</v>
      </c>
      <c r="N288" s="38" t="s">
        <v>54</v>
      </c>
      <c r="O288">
        <f>(M288*21)/100</f>
        <v>0</v>
      </c>
      <c r="P288" t="s">
        <v>27</v>
      </c>
    </row>
    <row r="289" spans="1:16" ht="25.5" x14ac:dyDescent="0.2">
      <c r="A289" s="37" t="s">
        <v>55</v>
      </c>
      <c r="E289" s="41" t="s">
        <v>1456</v>
      </c>
    </row>
    <row r="290" spans="1:16" ht="51" x14ac:dyDescent="0.2">
      <c r="A290" s="37" t="s">
        <v>56</v>
      </c>
      <c r="E290" s="42" t="s">
        <v>1457</v>
      </c>
    </row>
    <row r="291" spans="1:16" x14ac:dyDescent="0.2">
      <c r="A291" t="s">
        <v>58</v>
      </c>
      <c r="E291" s="41" t="s">
        <v>59</v>
      </c>
    </row>
    <row r="292" spans="1:16" x14ac:dyDescent="0.2">
      <c r="A292" t="s">
        <v>46</v>
      </c>
      <c r="C292" s="33" t="s">
        <v>151</v>
      </c>
      <c r="E292" s="35" t="s">
        <v>1458</v>
      </c>
      <c r="J292" s="34">
        <f>0</f>
        <v>0</v>
      </c>
      <c r="K292" s="34">
        <f>0</f>
        <v>0</v>
      </c>
      <c r="L292" s="34">
        <f>0+L293+L297+L301+L305</f>
        <v>0</v>
      </c>
      <c r="M292" s="34">
        <f>0+M293+M297+M301+M305</f>
        <v>0</v>
      </c>
    </row>
    <row r="293" spans="1:16" x14ac:dyDescent="0.2">
      <c r="A293" t="s">
        <v>49</v>
      </c>
      <c r="B293" s="36" t="s">
        <v>135</v>
      </c>
      <c r="C293" s="36" t="s">
        <v>1459</v>
      </c>
      <c r="D293" s="37" t="s">
        <v>51</v>
      </c>
      <c r="E293" s="13" t="s">
        <v>1460</v>
      </c>
      <c r="F293" s="38" t="s">
        <v>65</v>
      </c>
      <c r="G293" s="39">
        <v>1481.6</v>
      </c>
      <c r="H293" s="38">
        <v>0</v>
      </c>
      <c r="I293" s="38">
        <f>ROUND(G293*H293,6)</f>
        <v>0</v>
      </c>
      <c r="L293" s="40">
        <v>0</v>
      </c>
      <c r="M293" s="34">
        <f>ROUND(ROUND(L293,2)*ROUND(G293,3),2)</f>
        <v>0</v>
      </c>
      <c r="N293" s="38" t="s">
        <v>54</v>
      </c>
      <c r="O293">
        <f>(M293*21)/100</f>
        <v>0</v>
      </c>
      <c r="P293" t="s">
        <v>27</v>
      </c>
    </row>
    <row r="294" spans="1:16" x14ac:dyDescent="0.2">
      <c r="A294" s="37" t="s">
        <v>55</v>
      </c>
      <c r="E294" s="41" t="s">
        <v>1461</v>
      </c>
    </row>
    <row r="295" spans="1:16" x14ac:dyDescent="0.2">
      <c r="A295" s="37" t="s">
        <v>56</v>
      </c>
      <c r="E295" s="42" t="s">
        <v>1462</v>
      </c>
    </row>
    <row r="296" spans="1:16" x14ac:dyDescent="0.2">
      <c r="A296" t="s">
        <v>58</v>
      </c>
      <c r="E296" s="41" t="s">
        <v>59</v>
      </c>
    </row>
    <row r="297" spans="1:16" x14ac:dyDescent="0.2">
      <c r="A297" t="s">
        <v>49</v>
      </c>
      <c r="B297" s="36" t="s">
        <v>276</v>
      </c>
      <c r="C297" s="36" t="s">
        <v>1463</v>
      </c>
      <c r="D297" s="37" t="s">
        <v>51</v>
      </c>
      <c r="E297" s="13" t="s">
        <v>1464</v>
      </c>
      <c r="F297" s="38" t="s">
        <v>65</v>
      </c>
      <c r="G297" s="39">
        <v>57</v>
      </c>
      <c r="H297" s="38">
        <v>0</v>
      </c>
      <c r="I297" s="38">
        <f>ROUND(G297*H297,6)</f>
        <v>0</v>
      </c>
      <c r="L297" s="40">
        <v>0</v>
      </c>
      <c r="M297" s="34">
        <f>ROUND(ROUND(L297,2)*ROUND(G297,3),2)</f>
        <v>0</v>
      </c>
      <c r="N297" s="38" t="s">
        <v>54</v>
      </c>
      <c r="O297">
        <f>(M297*21)/100</f>
        <v>0</v>
      </c>
      <c r="P297" t="s">
        <v>27</v>
      </c>
    </row>
    <row r="298" spans="1:16" ht="25.5" x14ac:dyDescent="0.2">
      <c r="A298" s="37" t="s">
        <v>55</v>
      </c>
      <c r="E298" s="41" t="s">
        <v>1465</v>
      </c>
    </row>
    <row r="299" spans="1:16" x14ac:dyDescent="0.2">
      <c r="A299" s="37" t="s">
        <v>56</v>
      </c>
      <c r="E299" s="42" t="s">
        <v>1466</v>
      </c>
    </row>
    <row r="300" spans="1:16" x14ac:dyDescent="0.2">
      <c r="A300" t="s">
        <v>58</v>
      </c>
      <c r="E300" s="41" t="s">
        <v>59</v>
      </c>
    </row>
    <row r="301" spans="1:16" x14ac:dyDescent="0.2">
      <c r="A301" t="s">
        <v>49</v>
      </c>
      <c r="B301" s="36" t="s">
        <v>279</v>
      </c>
      <c r="C301" s="36" t="s">
        <v>1467</v>
      </c>
      <c r="D301" s="37" t="s">
        <v>51</v>
      </c>
      <c r="E301" s="13" t="s">
        <v>1468</v>
      </c>
      <c r="F301" s="38" t="s">
        <v>65</v>
      </c>
      <c r="G301" s="39">
        <v>333.15</v>
      </c>
      <c r="H301" s="38">
        <v>0</v>
      </c>
      <c r="I301" s="38">
        <f>ROUND(G301*H301,6)</f>
        <v>0</v>
      </c>
      <c r="L301" s="40">
        <v>0</v>
      </c>
      <c r="M301" s="34">
        <f>ROUND(ROUND(L301,2)*ROUND(G301,3),2)</f>
        <v>0</v>
      </c>
      <c r="N301" s="38" t="s">
        <v>54</v>
      </c>
      <c r="O301">
        <f>(M301*21)/100</f>
        <v>0</v>
      </c>
      <c r="P301" t="s">
        <v>27</v>
      </c>
    </row>
    <row r="302" spans="1:16" x14ac:dyDescent="0.2">
      <c r="A302" s="37" t="s">
        <v>55</v>
      </c>
      <c r="E302" s="41" t="s">
        <v>1469</v>
      </c>
    </row>
    <row r="303" spans="1:16" x14ac:dyDescent="0.2">
      <c r="A303" s="37" t="s">
        <v>56</v>
      </c>
      <c r="E303" s="42" t="s">
        <v>1470</v>
      </c>
    </row>
    <row r="304" spans="1:16" x14ac:dyDescent="0.2">
      <c r="A304" t="s">
        <v>58</v>
      </c>
      <c r="E304" s="41" t="s">
        <v>59</v>
      </c>
    </row>
    <row r="305" spans="1:16" x14ac:dyDescent="0.2">
      <c r="A305" t="s">
        <v>49</v>
      </c>
      <c r="B305" s="36" t="s">
        <v>138</v>
      </c>
      <c r="C305" s="36" t="s">
        <v>1471</v>
      </c>
      <c r="D305" s="37" t="s">
        <v>51</v>
      </c>
      <c r="E305" s="13" t="s">
        <v>1472</v>
      </c>
      <c r="F305" s="38" t="s">
        <v>65</v>
      </c>
      <c r="G305" s="39">
        <v>37</v>
      </c>
      <c r="H305" s="38">
        <v>0</v>
      </c>
      <c r="I305" s="38">
        <f>ROUND(G305*H305,6)</f>
        <v>0</v>
      </c>
      <c r="L305" s="40">
        <v>0</v>
      </c>
      <c r="M305" s="34">
        <f>ROUND(ROUND(L305,2)*ROUND(G305,3),2)</f>
        <v>0</v>
      </c>
      <c r="N305" s="38" t="s">
        <v>54</v>
      </c>
      <c r="O305">
        <f>(M305*21)/100</f>
        <v>0</v>
      </c>
      <c r="P305" t="s">
        <v>27</v>
      </c>
    </row>
    <row r="306" spans="1:16" x14ac:dyDescent="0.2">
      <c r="A306" s="37" t="s">
        <v>55</v>
      </c>
      <c r="E306" s="41" t="s">
        <v>1473</v>
      </c>
    </row>
    <row r="307" spans="1:16" x14ac:dyDescent="0.2">
      <c r="A307" s="37" t="s">
        <v>56</v>
      </c>
      <c r="E307" s="42" t="s">
        <v>1474</v>
      </c>
    </row>
    <row r="308" spans="1:16" x14ac:dyDescent="0.2">
      <c r="A308" t="s">
        <v>58</v>
      </c>
      <c r="E308" s="41" t="s">
        <v>59</v>
      </c>
    </row>
    <row r="309" spans="1:16" x14ac:dyDescent="0.2">
      <c r="A309" t="s">
        <v>46</v>
      </c>
      <c r="C309" s="33" t="s">
        <v>154</v>
      </c>
      <c r="E309" s="35" t="s">
        <v>909</v>
      </c>
      <c r="J309" s="34">
        <f>0</f>
        <v>0</v>
      </c>
      <c r="K309" s="34">
        <f>0</f>
        <v>0</v>
      </c>
      <c r="L309" s="34">
        <f>0+L310+L314+L318+L322+L326+L330+L334+L338+L342+L346+L350+L354+L358+L362+L366+L370</f>
        <v>0</v>
      </c>
      <c r="M309" s="34">
        <f>0+M310+M314+M318+M322+M326+M330+M334+M338+M342+M346+M350+M354+M358+M362+M366+M370</f>
        <v>0</v>
      </c>
    </row>
    <row r="310" spans="1:16" x14ac:dyDescent="0.2">
      <c r="A310" t="s">
        <v>49</v>
      </c>
      <c r="B310" s="36" t="s">
        <v>284</v>
      </c>
      <c r="C310" s="36" t="s">
        <v>1475</v>
      </c>
      <c r="D310" s="37" t="s">
        <v>51</v>
      </c>
      <c r="E310" s="13" t="s">
        <v>1476</v>
      </c>
      <c r="F310" s="38" t="s">
        <v>65</v>
      </c>
      <c r="G310" s="39">
        <v>72.8</v>
      </c>
      <c r="H310" s="38">
        <v>0</v>
      </c>
      <c r="I310" s="38">
        <f>ROUND(G310*H310,6)</f>
        <v>0</v>
      </c>
      <c r="L310" s="40">
        <v>0</v>
      </c>
      <c r="M310" s="34">
        <f>ROUND(ROUND(L310,2)*ROUND(G310,3),2)</f>
        <v>0</v>
      </c>
      <c r="N310" s="38" t="s">
        <v>54</v>
      </c>
      <c r="O310">
        <f>(M310*21)/100</f>
        <v>0</v>
      </c>
      <c r="P310" t="s">
        <v>27</v>
      </c>
    </row>
    <row r="311" spans="1:16" x14ac:dyDescent="0.2">
      <c r="A311" s="37" t="s">
        <v>55</v>
      </c>
      <c r="E311" s="41" t="s">
        <v>1477</v>
      </c>
    </row>
    <row r="312" spans="1:16" x14ac:dyDescent="0.2">
      <c r="A312" s="37" t="s">
        <v>56</v>
      </c>
      <c r="E312" s="42" t="s">
        <v>1478</v>
      </c>
    </row>
    <row r="313" spans="1:16" x14ac:dyDescent="0.2">
      <c r="A313" t="s">
        <v>58</v>
      </c>
      <c r="E313" s="41" t="s">
        <v>59</v>
      </c>
    </row>
    <row r="314" spans="1:16" x14ac:dyDescent="0.2">
      <c r="A314" t="s">
        <v>49</v>
      </c>
      <c r="B314" s="36" t="s">
        <v>292</v>
      </c>
      <c r="C314" s="36" t="s">
        <v>1479</v>
      </c>
      <c r="D314" s="37" t="s">
        <v>51</v>
      </c>
      <c r="E314" s="13" t="s">
        <v>1480</v>
      </c>
      <c r="F314" s="38" t="s">
        <v>65</v>
      </c>
      <c r="G314" s="39">
        <v>197.8</v>
      </c>
      <c r="H314" s="38">
        <v>0</v>
      </c>
      <c r="I314" s="38">
        <f>ROUND(G314*H314,6)</f>
        <v>0</v>
      </c>
      <c r="L314" s="40">
        <v>0</v>
      </c>
      <c r="M314" s="34">
        <f>ROUND(ROUND(L314,2)*ROUND(G314,3),2)</f>
        <v>0</v>
      </c>
      <c r="N314" s="38" t="s">
        <v>54</v>
      </c>
      <c r="O314">
        <f>(M314*21)/100</f>
        <v>0</v>
      </c>
      <c r="P314" t="s">
        <v>27</v>
      </c>
    </row>
    <row r="315" spans="1:16" x14ac:dyDescent="0.2">
      <c r="A315" s="37" t="s">
        <v>55</v>
      </c>
      <c r="E315" s="41" t="s">
        <v>1481</v>
      </c>
    </row>
    <row r="316" spans="1:16" x14ac:dyDescent="0.2">
      <c r="A316" s="37" t="s">
        <v>56</v>
      </c>
      <c r="E316" s="42" t="s">
        <v>1482</v>
      </c>
    </row>
    <row r="317" spans="1:16" x14ac:dyDescent="0.2">
      <c r="A317" t="s">
        <v>58</v>
      </c>
      <c r="E317" s="41" t="s">
        <v>59</v>
      </c>
    </row>
    <row r="318" spans="1:16" ht="25.5" x14ac:dyDescent="0.2">
      <c r="A318" t="s">
        <v>49</v>
      </c>
      <c r="B318" s="36" t="s">
        <v>296</v>
      </c>
      <c r="C318" s="36" t="s">
        <v>1483</v>
      </c>
      <c r="D318" s="37" t="s">
        <v>51</v>
      </c>
      <c r="E318" s="13" t="s">
        <v>1484</v>
      </c>
      <c r="F318" s="38" t="s">
        <v>65</v>
      </c>
      <c r="G318" s="39">
        <v>20</v>
      </c>
      <c r="H318" s="38">
        <v>0</v>
      </c>
      <c r="I318" s="38">
        <f>ROUND(G318*H318,6)</f>
        <v>0</v>
      </c>
      <c r="L318" s="40">
        <v>0</v>
      </c>
      <c r="M318" s="34">
        <f>ROUND(ROUND(L318,2)*ROUND(G318,3),2)</f>
        <v>0</v>
      </c>
      <c r="N318" s="38" t="s">
        <v>54</v>
      </c>
      <c r="O318">
        <f>(M318*21)/100</f>
        <v>0</v>
      </c>
      <c r="P318" t="s">
        <v>27</v>
      </c>
    </row>
    <row r="319" spans="1:16" ht="25.5" x14ac:dyDescent="0.2">
      <c r="A319" s="37" t="s">
        <v>55</v>
      </c>
      <c r="E319" s="41" t="s">
        <v>1485</v>
      </c>
    </row>
    <row r="320" spans="1:16" x14ac:dyDescent="0.2">
      <c r="A320" s="37" t="s">
        <v>56</v>
      </c>
      <c r="E320" s="42" t="s">
        <v>1486</v>
      </c>
    </row>
    <row r="321" spans="1:16" x14ac:dyDescent="0.2">
      <c r="A321" t="s">
        <v>58</v>
      </c>
      <c r="E321" s="41" t="s">
        <v>59</v>
      </c>
    </row>
    <row r="322" spans="1:16" ht="25.5" x14ac:dyDescent="0.2">
      <c r="A322" t="s">
        <v>49</v>
      </c>
      <c r="B322" s="36" t="s">
        <v>300</v>
      </c>
      <c r="C322" s="36" t="s">
        <v>1487</v>
      </c>
      <c r="D322" s="37" t="s">
        <v>51</v>
      </c>
      <c r="E322" s="13" t="s">
        <v>1488</v>
      </c>
      <c r="F322" s="38" t="s">
        <v>65</v>
      </c>
      <c r="G322" s="39">
        <v>197.46</v>
      </c>
      <c r="H322" s="38">
        <v>0</v>
      </c>
      <c r="I322" s="38">
        <f>ROUND(G322*H322,6)</f>
        <v>0</v>
      </c>
      <c r="L322" s="40">
        <v>0</v>
      </c>
      <c r="M322" s="34">
        <f>ROUND(ROUND(L322,2)*ROUND(G322,3),2)</f>
        <v>0</v>
      </c>
      <c r="N322" s="38" t="s">
        <v>54</v>
      </c>
      <c r="O322">
        <f>(M322*21)/100</f>
        <v>0</v>
      </c>
      <c r="P322" t="s">
        <v>27</v>
      </c>
    </row>
    <row r="323" spans="1:16" x14ac:dyDescent="0.2">
      <c r="A323" s="37" t="s">
        <v>55</v>
      </c>
      <c r="E323" s="41" t="s">
        <v>1489</v>
      </c>
    </row>
    <row r="324" spans="1:16" x14ac:dyDescent="0.2">
      <c r="A324" s="37" t="s">
        <v>56</v>
      </c>
      <c r="E324" s="42" t="s">
        <v>1490</v>
      </c>
    </row>
    <row r="325" spans="1:16" x14ac:dyDescent="0.2">
      <c r="A325" t="s">
        <v>58</v>
      </c>
      <c r="E325" s="41" t="s">
        <v>59</v>
      </c>
    </row>
    <row r="326" spans="1:16" x14ac:dyDescent="0.2">
      <c r="A326" t="s">
        <v>49</v>
      </c>
      <c r="B326" s="36" t="s">
        <v>304</v>
      </c>
      <c r="C326" s="36" t="s">
        <v>1491</v>
      </c>
      <c r="D326" s="37" t="s">
        <v>51</v>
      </c>
      <c r="E326" s="13" t="s">
        <v>1492</v>
      </c>
      <c r="F326" s="38" t="s">
        <v>65</v>
      </c>
      <c r="G326" s="39">
        <v>185.2</v>
      </c>
      <c r="H326" s="38">
        <v>0</v>
      </c>
      <c r="I326" s="38">
        <f>ROUND(G326*H326,6)</f>
        <v>0</v>
      </c>
      <c r="L326" s="40">
        <v>0</v>
      </c>
      <c r="M326" s="34">
        <f>ROUND(ROUND(L326,2)*ROUND(G326,3),2)</f>
        <v>0</v>
      </c>
      <c r="N326" s="38" t="s">
        <v>54</v>
      </c>
      <c r="O326">
        <f>(M326*21)/100</f>
        <v>0</v>
      </c>
      <c r="P326" t="s">
        <v>27</v>
      </c>
    </row>
    <row r="327" spans="1:16" x14ac:dyDescent="0.2">
      <c r="A327" s="37" t="s">
        <v>55</v>
      </c>
      <c r="E327" s="41" t="s">
        <v>1493</v>
      </c>
    </row>
    <row r="328" spans="1:16" x14ac:dyDescent="0.2">
      <c r="A328" s="37" t="s">
        <v>56</v>
      </c>
      <c r="E328" s="42" t="s">
        <v>1494</v>
      </c>
    </row>
    <row r="329" spans="1:16" x14ac:dyDescent="0.2">
      <c r="A329" t="s">
        <v>58</v>
      </c>
      <c r="E329" s="41" t="s">
        <v>59</v>
      </c>
    </row>
    <row r="330" spans="1:16" ht="25.5" x14ac:dyDescent="0.2">
      <c r="A330" t="s">
        <v>49</v>
      </c>
      <c r="B330" s="36" t="s">
        <v>308</v>
      </c>
      <c r="C330" s="36" t="s">
        <v>1495</v>
      </c>
      <c r="D330" s="37" t="s">
        <v>51</v>
      </c>
      <c r="E330" s="13" t="s">
        <v>1496</v>
      </c>
      <c r="F330" s="38" t="s">
        <v>94</v>
      </c>
      <c r="G330" s="39">
        <v>78</v>
      </c>
      <c r="H330" s="38">
        <v>0</v>
      </c>
      <c r="I330" s="38">
        <f>ROUND(G330*H330,6)</f>
        <v>0</v>
      </c>
      <c r="L330" s="40">
        <v>0</v>
      </c>
      <c r="M330" s="34">
        <f>ROUND(ROUND(L330,2)*ROUND(G330,3),2)</f>
        <v>0</v>
      </c>
      <c r="N330" s="38" t="s">
        <v>54</v>
      </c>
      <c r="O330">
        <f>(M330*21)/100</f>
        <v>0</v>
      </c>
      <c r="P330" t="s">
        <v>27</v>
      </c>
    </row>
    <row r="331" spans="1:16" x14ac:dyDescent="0.2">
      <c r="A331" s="37" t="s">
        <v>55</v>
      </c>
      <c r="E331" s="41" t="s">
        <v>1497</v>
      </c>
    </row>
    <row r="332" spans="1:16" ht="25.5" x14ac:dyDescent="0.2">
      <c r="A332" s="37" t="s">
        <v>56</v>
      </c>
      <c r="E332" s="42" t="s">
        <v>1498</v>
      </c>
    </row>
    <row r="333" spans="1:16" x14ac:dyDescent="0.2">
      <c r="A333" t="s">
        <v>58</v>
      </c>
      <c r="E333" s="41" t="s">
        <v>59</v>
      </c>
    </row>
    <row r="334" spans="1:16" x14ac:dyDescent="0.2">
      <c r="A334" t="s">
        <v>49</v>
      </c>
      <c r="B334" s="36" t="s">
        <v>312</v>
      </c>
      <c r="C334" s="36" t="s">
        <v>1499</v>
      </c>
      <c r="D334" s="37" t="s">
        <v>51</v>
      </c>
      <c r="E334" s="13" t="s">
        <v>1500</v>
      </c>
      <c r="F334" s="38" t="s">
        <v>94</v>
      </c>
      <c r="G334" s="39">
        <v>70</v>
      </c>
      <c r="H334" s="38">
        <v>0</v>
      </c>
      <c r="I334" s="38">
        <f>ROUND(G334*H334,6)</f>
        <v>0</v>
      </c>
      <c r="L334" s="40">
        <v>0</v>
      </c>
      <c r="M334" s="34">
        <f>ROUND(ROUND(L334,2)*ROUND(G334,3),2)</f>
        <v>0</v>
      </c>
      <c r="N334" s="38" t="s">
        <v>54</v>
      </c>
      <c r="O334">
        <f>(M334*21)/100</f>
        <v>0</v>
      </c>
      <c r="P334" t="s">
        <v>27</v>
      </c>
    </row>
    <row r="335" spans="1:16" x14ac:dyDescent="0.2">
      <c r="A335" s="37" t="s">
        <v>55</v>
      </c>
      <c r="E335" s="41" t="s">
        <v>1501</v>
      </c>
    </row>
    <row r="336" spans="1:16" ht="63.75" x14ac:dyDescent="0.2">
      <c r="A336" s="37" t="s">
        <v>56</v>
      </c>
      <c r="E336" s="42" t="s">
        <v>1502</v>
      </c>
    </row>
    <row r="337" spans="1:16" x14ac:dyDescent="0.2">
      <c r="A337" t="s">
        <v>58</v>
      </c>
      <c r="E337" s="41" t="s">
        <v>59</v>
      </c>
    </row>
    <row r="338" spans="1:16" x14ac:dyDescent="0.2">
      <c r="A338" t="s">
        <v>49</v>
      </c>
      <c r="B338" s="36" t="s">
        <v>316</v>
      </c>
      <c r="C338" s="36" t="s">
        <v>1503</v>
      </c>
      <c r="D338" s="37" t="s">
        <v>51</v>
      </c>
      <c r="E338" s="13" t="s">
        <v>1504</v>
      </c>
      <c r="F338" s="38" t="s">
        <v>94</v>
      </c>
      <c r="G338" s="39">
        <v>2</v>
      </c>
      <c r="H338" s="38">
        <v>0</v>
      </c>
      <c r="I338" s="38">
        <f>ROUND(G338*H338,6)</f>
        <v>0</v>
      </c>
      <c r="L338" s="40">
        <v>0</v>
      </c>
      <c r="M338" s="34">
        <f>ROUND(ROUND(L338,2)*ROUND(G338,3),2)</f>
        <v>0</v>
      </c>
      <c r="N338" s="38" t="s">
        <v>54</v>
      </c>
      <c r="O338">
        <f>(M338*21)/100</f>
        <v>0</v>
      </c>
      <c r="P338" t="s">
        <v>27</v>
      </c>
    </row>
    <row r="339" spans="1:16" x14ac:dyDescent="0.2">
      <c r="A339" s="37" t="s">
        <v>55</v>
      </c>
      <c r="E339" s="41" t="s">
        <v>1505</v>
      </c>
    </row>
    <row r="340" spans="1:16" x14ac:dyDescent="0.2">
      <c r="A340" s="37" t="s">
        <v>56</v>
      </c>
      <c r="E340" s="42" t="s">
        <v>1506</v>
      </c>
    </row>
    <row r="341" spans="1:16" x14ac:dyDescent="0.2">
      <c r="A341" t="s">
        <v>58</v>
      </c>
      <c r="E341" s="41" t="s">
        <v>59</v>
      </c>
    </row>
    <row r="342" spans="1:16" x14ac:dyDescent="0.2">
      <c r="A342" t="s">
        <v>49</v>
      </c>
      <c r="B342" s="36" t="s">
        <v>1507</v>
      </c>
      <c r="C342" s="36" t="s">
        <v>1508</v>
      </c>
      <c r="D342" s="37" t="s">
        <v>51</v>
      </c>
      <c r="E342" s="13" t="s">
        <v>1509</v>
      </c>
      <c r="F342" s="38" t="s">
        <v>65</v>
      </c>
      <c r="G342" s="39">
        <v>32</v>
      </c>
      <c r="H342" s="38">
        <v>0</v>
      </c>
      <c r="I342" s="38">
        <f>ROUND(G342*H342,6)</f>
        <v>0</v>
      </c>
      <c r="L342" s="40">
        <v>0</v>
      </c>
      <c r="M342" s="34">
        <f>ROUND(ROUND(L342,2)*ROUND(G342,3),2)</f>
        <v>0</v>
      </c>
      <c r="N342" s="38" t="s">
        <v>54</v>
      </c>
      <c r="O342">
        <f>(M342*21)/100</f>
        <v>0</v>
      </c>
      <c r="P342" t="s">
        <v>27</v>
      </c>
    </row>
    <row r="343" spans="1:16" x14ac:dyDescent="0.2">
      <c r="A343" s="37" t="s">
        <v>55</v>
      </c>
      <c r="E343" s="41" t="s">
        <v>1510</v>
      </c>
    </row>
    <row r="344" spans="1:16" x14ac:dyDescent="0.2">
      <c r="A344" s="37" t="s">
        <v>56</v>
      </c>
      <c r="E344" s="42" t="s">
        <v>1511</v>
      </c>
    </row>
    <row r="345" spans="1:16" x14ac:dyDescent="0.2">
      <c r="A345" t="s">
        <v>58</v>
      </c>
      <c r="E345" s="41" t="s">
        <v>59</v>
      </c>
    </row>
    <row r="346" spans="1:16" x14ac:dyDescent="0.2">
      <c r="A346" t="s">
        <v>49</v>
      </c>
      <c r="B346" s="36" t="s">
        <v>1512</v>
      </c>
      <c r="C346" s="36" t="s">
        <v>1513</v>
      </c>
      <c r="D346" s="37" t="s">
        <v>51</v>
      </c>
      <c r="E346" s="13" t="s">
        <v>1514</v>
      </c>
      <c r="F346" s="38" t="s">
        <v>65</v>
      </c>
      <c r="G346" s="39">
        <v>35.770000000000003</v>
      </c>
      <c r="H346" s="38">
        <v>0</v>
      </c>
      <c r="I346" s="38">
        <f>ROUND(G346*H346,6)</f>
        <v>0</v>
      </c>
      <c r="L346" s="40">
        <v>0</v>
      </c>
      <c r="M346" s="34">
        <f>ROUND(ROUND(L346,2)*ROUND(G346,3),2)</f>
        <v>0</v>
      </c>
      <c r="N346" s="38" t="s">
        <v>54</v>
      </c>
      <c r="O346">
        <f>(M346*21)/100</f>
        <v>0</v>
      </c>
      <c r="P346" t="s">
        <v>27</v>
      </c>
    </row>
    <row r="347" spans="1:16" x14ac:dyDescent="0.2">
      <c r="A347" s="37" t="s">
        <v>55</v>
      </c>
      <c r="E347" s="41" t="s">
        <v>1515</v>
      </c>
    </row>
    <row r="348" spans="1:16" ht="76.5" x14ac:dyDescent="0.2">
      <c r="A348" s="37" t="s">
        <v>56</v>
      </c>
      <c r="E348" s="42" t="s">
        <v>1516</v>
      </c>
    </row>
    <row r="349" spans="1:16" x14ac:dyDescent="0.2">
      <c r="A349" t="s">
        <v>58</v>
      </c>
      <c r="E349" s="41" t="s">
        <v>59</v>
      </c>
    </row>
    <row r="350" spans="1:16" x14ac:dyDescent="0.2">
      <c r="A350" t="s">
        <v>49</v>
      </c>
      <c r="B350" s="36" t="s">
        <v>1517</v>
      </c>
      <c r="C350" s="36" t="s">
        <v>1518</v>
      </c>
      <c r="D350" s="37" t="s">
        <v>51</v>
      </c>
      <c r="E350" s="13" t="s">
        <v>1519</v>
      </c>
      <c r="F350" s="38" t="s">
        <v>144</v>
      </c>
      <c r="G350" s="39">
        <v>136.30000000000001</v>
      </c>
      <c r="H350" s="38">
        <v>0</v>
      </c>
      <c r="I350" s="38">
        <f>ROUND(G350*H350,6)</f>
        <v>0</v>
      </c>
      <c r="L350" s="40">
        <v>0</v>
      </c>
      <c r="M350" s="34">
        <f>ROUND(ROUND(L350,2)*ROUND(G350,3),2)</f>
        <v>0</v>
      </c>
      <c r="N350" s="38" t="s">
        <v>54</v>
      </c>
      <c r="O350">
        <f>(M350*21)/100</f>
        <v>0</v>
      </c>
      <c r="P350" t="s">
        <v>27</v>
      </c>
    </row>
    <row r="351" spans="1:16" x14ac:dyDescent="0.2">
      <c r="A351" s="37" t="s">
        <v>55</v>
      </c>
      <c r="E351" s="41" t="s">
        <v>1520</v>
      </c>
    </row>
    <row r="352" spans="1:16" x14ac:dyDescent="0.2">
      <c r="A352" s="37" t="s">
        <v>56</v>
      </c>
      <c r="E352" s="42" t="s">
        <v>1521</v>
      </c>
    </row>
    <row r="353" spans="1:16" x14ac:dyDescent="0.2">
      <c r="A353" t="s">
        <v>58</v>
      </c>
      <c r="E353" s="41" t="s">
        <v>59</v>
      </c>
    </row>
    <row r="354" spans="1:16" x14ac:dyDescent="0.2">
      <c r="A354" t="s">
        <v>49</v>
      </c>
      <c r="B354" s="36" t="s">
        <v>1522</v>
      </c>
      <c r="C354" s="36" t="s">
        <v>1523</v>
      </c>
      <c r="D354" s="37" t="s">
        <v>51</v>
      </c>
      <c r="E354" s="13" t="s">
        <v>1524</v>
      </c>
      <c r="F354" s="38" t="s">
        <v>94</v>
      </c>
      <c r="G354" s="39">
        <v>1</v>
      </c>
      <c r="H354" s="38">
        <v>0</v>
      </c>
      <c r="I354" s="38">
        <f>ROUND(G354*H354,6)</f>
        <v>0</v>
      </c>
      <c r="L354" s="40">
        <v>0</v>
      </c>
      <c r="M354" s="34">
        <f>ROUND(ROUND(L354,2)*ROUND(G354,3),2)</f>
        <v>0</v>
      </c>
      <c r="N354" s="38" t="s">
        <v>54</v>
      </c>
      <c r="O354">
        <f>(M354*21)/100</f>
        <v>0</v>
      </c>
      <c r="P354" t="s">
        <v>27</v>
      </c>
    </row>
    <row r="355" spans="1:16" x14ac:dyDescent="0.2">
      <c r="A355" s="37" t="s">
        <v>55</v>
      </c>
      <c r="E355" s="41" t="s">
        <v>1525</v>
      </c>
    </row>
    <row r="356" spans="1:16" x14ac:dyDescent="0.2">
      <c r="A356" s="37" t="s">
        <v>56</v>
      </c>
      <c r="E356" s="42" t="s">
        <v>1526</v>
      </c>
    </row>
    <row r="357" spans="1:16" x14ac:dyDescent="0.2">
      <c r="A357" t="s">
        <v>58</v>
      </c>
      <c r="E357" s="41" t="s">
        <v>59</v>
      </c>
    </row>
    <row r="358" spans="1:16" x14ac:dyDescent="0.2">
      <c r="A358" t="s">
        <v>49</v>
      </c>
      <c r="B358" s="36" t="s">
        <v>1527</v>
      </c>
      <c r="C358" s="36" t="s">
        <v>1528</v>
      </c>
      <c r="D358" s="37" t="s">
        <v>51</v>
      </c>
      <c r="E358" s="13" t="s">
        <v>1529</v>
      </c>
      <c r="F358" s="38" t="s">
        <v>94</v>
      </c>
      <c r="G358" s="39">
        <v>2</v>
      </c>
      <c r="H358" s="38">
        <v>0</v>
      </c>
      <c r="I358" s="38">
        <f>ROUND(G358*H358,6)</f>
        <v>0</v>
      </c>
      <c r="L358" s="40">
        <v>0</v>
      </c>
      <c r="M358" s="34">
        <f>ROUND(ROUND(L358,2)*ROUND(G358,3),2)</f>
        <v>0</v>
      </c>
      <c r="N358" s="38" t="s">
        <v>54</v>
      </c>
      <c r="O358">
        <f>(M358*21)/100</f>
        <v>0</v>
      </c>
      <c r="P358" t="s">
        <v>27</v>
      </c>
    </row>
    <row r="359" spans="1:16" x14ac:dyDescent="0.2">
      <c r="A359" s="37" t="s">
        <v>55</v>
      </c>
      <c r="E359" s="41" t="s">
        <v>1530</v>
      </c>
    </row>
    <row r="360" spans="1:16" x14ac:dyDescent="0.2">
      <c r="A360" s="37" t="s">
        <v>56</v>
      </c>
      <c r="E360" s="42" t="s">
        <v>1531</v>
      </c>
    </row>
    <row r="361" spans="1:16" x14ac:dyDescent="0.2">
      <c r="A361" t="s">
        <v>58</v>
      </c>
      <c r="E361" s="41" t="s">
        <v>59</v>
      </c>
    </row>
    <row r="362" spans="1:16" x14ac:dyDescent="0.2">
      <c r="A362" t="s">
        <v>49</v>
      </c>
      <c r="B362" s="36" t="s">
        <v>1532</v>
      </c>
      <c r="C362" s="36" t="s">
        <v>1533</v>
      </c>
      <c r="D362" s="37" t="s">
        <v>51</v>
      </c>
      <c r="E362" s="13" t="s">
        <v>1534</v>
      </c>
      <c r="F362" s="38" t="s">
        <v>94</v>
      </c>
      <c r="G362" s="39">
        <v>1</v>
      </c>
      <c r="H362" s="38">
        <v>0</v>
      </c>
      <c r="I362" s="38">
        <f>ROUND(G362*H362,6)</f>
        <v>0</v>
      </c>
      <c r="L362" s="40">
        <v>0</v>
      </c>
      <c r="M362" s="34">
        <f>ROUND(ROUND(L362,2)*ROUND(G362,3),2)</f>
        <v>0</v>
      </c>
      <c r="N362" s="38" t="s">
        <v>54</v>
      </c>
      <c r="O362">
        <f>(M362*21)/100</f>
        <v>0</v>
      </c>
      <c r="P362" t="s">
        <v>27</v>
      </c>
    </row>
    <row r="363" spans="1:16" x14ac:dyDescent="0.2">
      <c r="A363" s="37" t="s">
        <v>55</v>
      </c>
      <c r="E363" s="41" t="s">
        <v>1525</v>
      </c>
    </row>
    <row r="364" spans="1:16" x14ac:dyDescent="0.2">
      <c r="A364" s="37" t="s">
        <v>56</v>
      </c>
      <c r="E364" s="42" t="s">
        <v>1535</v>
      </c>
    </row>
    <row r="365" spans="1:16" x14ac:dyDescent="0.2">
      <c r="A365" t="s">
        <v>58</v>
      </c>
      <c r="E365" s="41" t="s">
        <v>59</v>
      </c>
    </row>
    <row r="366" spans="1:16" x14ac:dyDescent="0.2">
      <c r="A366" t="s">
        <v>49</v>
      </c>
      <c r="B366" s="36" t="s">
        <v>1536</v>
      </c>
      <c r="C366" s="36" t="s">
        <v>1537</v>
      </c>
      <c r="D366" s="37" t="s">
        <v>51</v>
      </c>
      <c r="E366" s="13" t="s">
        <v>1538</v>
      </c>
      <c r="F366" s="38" t="s">
        <v>94</v>
      </c>
      <c r="G366" s="39">
        <v>22</v>
      </c>
      <c r="H366" s="38">
        <v>0</v>
      </c>
      <c r="I366" s="38">
        <f>ROUND(G366*H366,6)</f>
        <v>0</v>
      </c>
      <c r="L366" s="40">
        <v>0</v>
      </c>
      <c r="M366" s="34">
        <f>ROUND(ROUND(L366,2)*ROUND(G366,3),2)</f>
        <v>0</v>
      </c>
      <c r="N366" s="38" t="s">
        <v>54</v>
      </c>
      <c r="O366">
        <f>(M366*21)/100</f>
        <v>0</v>
      </c>
      <c r="P366" t="s">
        <v>27</v>
      </c>
    </row>
    <row r="367" spans="1:16" x14ac:dyDescent="0.2">
      <c r="A367" s="37" t="s">
        <v>55</v>
      </c>
      <c r="E367" s="41" t="s">
        <v>1539</v>
      </c>
    </row>
    <row r="368" spans="1:16" x14ac:dyDescent="0.2">
      <c r="A368" s="37" t="s">
        <v>56</v>
      </c>
      <c r="E368" s="42" t="s">
        <v>1540</v>
      </c>
    </row>
    <row r="369" spans="1:16" x14ac:dyDescent="0.2">
      <c r="A369" t="s">
        <v>58</v>
      </c>
      <c r="E369" s="41" t="s">
        <v>59</v>
      </c>
    </row>
    <row r="370" spans="1:16" x14ac:dyDescent="0.2">
      <c r="A370" t="s">
        <v>49</v>
      </c>
      <c r="B370" s="36" t="s">
        <v>1541</v>
      </c>
      <c r="C370" s="36" t="s">
        <v>1542</v>
      </c>
      <c r="D370" s="37" t="s">
        <v>51</v>
      </c>
      <c r="E370" s="13" t="s">
        <v>1543</v>
      </c>
      <c r="F370" s="38" t="s">
        <v>94</v>
      </c>
      <c r="G370" s="39">
        <v>3</v>
      </c>
      <c r="H370" s="38">
        <v>0</v>
      </c>
      <c r="I370" s="38">
        <f>ROUND(G370*H370,6)</f>
        <v>0</v>
      </c>
      <c r="L370" s="40">
        <v>0</v>
      </c>
      <c r="M370" s="34">
        <f>ROUND(ROUND(L370,2)*ROUND(G370,3),2)</f>
        <v>0</v>
      </c>
      <c r="N370" s="38" t="s">
        <v>54</v>
      </c>
      <c r="O370">
        <f>(M370*21)/100</f>
        <v>0</v>
      </c>
      <c r="P370" t="s">
        <v>27</v>
      </c>
    </row>
    <row r="371" spans="1:16" x14ac:dyDescent="0.2">
      <c r="A371" s="37" t="s">
        <v>55</v>
      </c>
      <c r="E371" s="41" t="s">
        <v>1544</v>
      </c>
    </row>
    <row r="372" spans="1:16" x14ac:dyDescent="0.2">
      <c r="A372" s="37" t="s">
        <v>56</v>
      </c>
      <c r="E372" s="42" t="s">
        <v>1545</v>
      </c>
    </row>
    <row r="373" spans="1:16" x14ac:dyDescent="0.2">
      <c r="A373" t="s">
        <v>58</v>
      </c>
      <c r="E373" s="41" t="s">
        <v>59</v>
      </c>
    </row>
    <row r="374" spans="1:16" x14ac:dyDescent="0.2">
      <c r="A374" t="s">
        <v>46</v>
      </c>
      <c r="C374" s="33" t="s">
        <v>282</v>
      </c>
      <c r="E374" s="35" t="s">
        <v>283</v>
      </c>
      <c r="J374" s="34">
        <f>0</f>
        <v>0</v>
      </c>
      <c r="K374" s="34">
        <f>0</f>
        <v>0</v>
      </c>
      <c r="L374" s="34">
        <f>0+L375+L379</f>
        <v>0</v>
      </c>
      <c r="M374" s="34">
        <f>0+M375+M379</f>
        <v>0</v>
      </c>
    </row>
    <row r="375" spans="1:16" ht="25.5" x14ac:dyDescent="0.2">
      <c r="A375" t="s">
        <v>49</v>
      </c>
      <c r="B375" s="36" t="s">
        <v>908</v>
      </c>
      <c r="C375" s="36" t="s">
        <v>285</v>
      </c>
      <c r="D375" s="37" t="s">
        <v>286</v>
      </c>
      <c r="E375" s="13" t="s">
        <v>287</v>
      </c>
      <c r="F375" s="38" t="s">
        <v>288</v>
      </c>
      <c r="G375" s="39">
        <v>6208.8</v>
      </c>
      <c r="H375" s="38">
        <v>0</v>
      </c>
      <c r="I375" s="38">
        <f>ROUND(G375*H375,6)</f>
        <v>0</v>
      </c>
      <c r="L375" s="40">
        <v>0</v>
      </c>
      <c r="M375" s="34">
        <f>ROUND(ROUND(L375,2)*ROUND(G375,3),2)</f>
        <v>0</v>
      </c>
      <c r="N375" s="38" t="s">
        <v>289</v>
      </c>
      <c r="O375">
        <f>(M375*21)/100</f>
        <v>0</v>
      </c>
      <c r="P375" t="s">
        <v>27</v>
      </c>
    </row>
    <row r="376" spans="1:16" ht="25.5" x14ac:dyDescent="0.2">
      <c r="A376" s="37" t="s">
        <v>55</v>
      </c>
      <c r="E376" s="41" t="s">
        <v>290</v>
      </c>
    </row>
    <row r="377" spans="1:16" ht="76.5" x14ac:dyDescent="0.2">
      <c r="A377" s="37" t="s">
        <v>56</v>
      </c>
      <c r="E377" s="42" t="s">
        <v>1546</v>
      </c>
    </row>
    <row r="378" spans="1:16" ht="102" x14ac:dyDescent="0.2">
      <c r="A378" t="s">
        <v>58</v>
      </c>
      <c r="E378" s="41" t="s">
        <v>291</v>
      </c>
    </row>
    <row r="379" spans="1:16" ht="25.5" x14ac:dyDescent="0.2">
      <c r="A379" t="s">
        <v>49</v>
      </c>
      <c r="B379" s="36" t="s">
        <v>1547</v>
      </c>
      <c r="C379" s="36" t="s">
        <v>630</v>
      </c>
      <c r="D379" s="37" t="s">
        <v>631</v>
      </c>
      <c r="E379" s="13" t="s">
        <v>632</v>
      </c>
      <c r="F379" s="38" t="s">
        <v>288</v>
      </c>
      <c r="G379" s="39">
        <v>17.66</v>
      </c>
      <c r="H379" s="38">
        <v>0</v>
      </c>
      <c r="I379" s="38">
        <f>ROUND(G379*H379,6)</f>
        <v>0</v>
      </c>
      <c r="L379" s="40">
        <v>0</v>
      </c>
      <c r="M379" s="34">
        <f>ROUND(ROUND(L379,2)*ROUND(G379,3),2)</f>
        <v>0</v>
      </c>
      <c r="N379" s="38" t="s">
        <v>289</v>
      </c>
      <c r="O379">
        <f>(M379*21)/100</f>
        <v>0</v>
      </c>
      <c r="P379" t="s">
        <v>27</v>
      </c>
    </row>
    <row r="380" spans="1:16" ht="25.5" x14ac:dyDescent="0.2">
      <c r="A380" s="37" t="s">
        <v>55</v>
      </c>
      <c r="E380" s="41" t="s">
        <v>290</v>
      </c>
    </row>
    <row r="381" spans="1:16" ht="51" x14ac:dyDescent="0.2">
      <c r="A381" s="37" t="s">
        <v>56</v>
      </c>
      <c r="E381" s="42" t="s">
        <v>1548</v>
      </c>
    </row>
    <row r="382" spans="1:16" ht="102" x14ac:dyDescent="0.2">
      <c r="A382" t="s">
        <v>58</v>
      </c>
      <c r="E382"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1203</v>
      </c>
      <c r="M3" s="43">
        <f>Rekapitulace!C30</f>
        <v>0</v>
      </c>
      <c r="N3" s="25" t="s">
        <v>0</v>
      </c>
      <c r="O3" t="s">
        <v>23</v>
      </c>
      <c r="P3" t="s">
        <v>27</v>
      </c>
    </row>
    <row r="4" spans="1:20" ht="32.1" customHeight="1" x14ac:dyDescent="0.2">
      <c r="A4" s="28" t="s">
        <v>20</v>
      </c>
      <c r="B4" s="29" t="s">
        <v>28</v>
      </c>
      <c r="C4" s="2" t="s">
        <v>1203</v>
      </c>
      <c r="D4" s="9"/>
      <c r="E4" s="3" t="s">
        <v>1204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COUNTIFS(L8:L156,"=0",A8:A156,"P")+COUNTIFS(L8:L156,"",A8:A156,"P")+SUM(Q8:Q156)</f>
        <v>35</v>
      </c>
    </row>
    <row r="8" spans="1:20" x14ac:dyDescent="0.2">
      <c r="A8" t="s">
        <v>44</v>
      </c>
      <c r="C8" s="30" t="s">
        <v>1551</v>
      </c>
      <c r="E8" s="32" t="s">
        <v>1550</v>
      </c>
      <c r="J8" s="31">
        <f>0+J9+J14+J31+J52+J73+J90+J99+J124+J129+J134+J155</f>
        <v>0</v>
      </c>
      <c r="K8" s="31">
        <f>0+K9+K14+K31+K52+K73+K90+K99+K124+K129+K134+K155</f>
        <v>0</v>
      </c>
      <c r="L8" s="31">
        <f>0+L9+L14+L31+L52+L73+L90+L99+L124+L129+L134+L155</f>
        <v>0</v>
      </c>
      <c r="M8" s="31">
        <f>0+M9+M14+M31+M52+M73+M90+M99+M124+M129+M134+M155</f>
        <v>0</v>
      </c>
    </row>
    <row r="9" spans="1:20" x14ac:dyDescent="0.2">
      <c r="A9" t="s">
        <v>46</v>
      </c>
      <c r="C9" s="33" t="s">
        <v>953</v>
      </c>
      <c r="E9" s="35" t="s">
        <v>1208</v>
      </c>
      <c r="J9" s="34">
        <f>0</f>
        <v>0</v>
      </c>
      <c r="K9" s="34">
        <f>0</f>
        <v>0</v>
      </c>
      <c r="L9" s="34">
        <f>0+L10</f>
        <v>0</v>
      </c>
      <c r="M9" s="34">
        <f>0+M10</f>
        <v>0</v>
      </c>
    </row>
    <row r="10" spans="1:20" x14ac:dyDescent="0.2">
      <c r="A10" t="s">
        <v>49</v>
      </c>
      <c r="B10" s="36" t="s">
        <v>207</v>
      </c>
      <c r="C10" s="36" t="s">
        <v>1212</v>
      </c>
      <c r="D10" s="37" t="s">
        <v>51</v>
      </c>
      <c r="E10" s="13" t="s">
        <v>1213</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1214</v>
      </c>
    </row>
    <row r="12" spans="1:20" x14ac:dyDescent="0.2">
      <c r="A12" s="37" t="s">
        <v>56</v>
      </c>
      <c r="E12" s="42" t="s">
        <v>51</v>
      </c>
    </row>
    <row r="13" spans="1:20" x14ac:dyDescent="0.2">
      <c r="A13" t="s">
        <v>58</v>
      </c>
      <c r="E13" s="41" t="s">
        <v>59</v>
      </c>
    </row>
    <row r="14" spans="1:20" x14ac:dyDescent="0.2">
      <c r="A14" t="s">
        <v>46</v>
      </c>
      <c r="C14" s="33" t="s">
        <v>157</v>
      </c>
      <c r="E14" s="35" t="s">
        <v>325</v>
      </c>
      <c r="J14" s="34">
        <f>0</f>
        <v>0</v>
      </c>
      <c r="K14" s="34">
        <f>0</f>
        <v>0</v>
      </c>
      <c r="L14" s="34">
        <f>0+L15+L19+L23+L27</f>
        <v>0</v>
      </c>
      <c r="M14" s="34">
        <f>0+M15+M19+M23+M27</f>
        <v>0</v>
      </c>
    </row>
    <row r="15" spans="1:20" x14ac:dyDescent="0.2">
      <c r="A15" t="s">
        <v>49</v>
      </c>
      <c r="B15" s="36" t="s">
        <v>47</v>
      </c>
      <c r="C15" s="36" t="s">
        <v>1552</v>
      </c>
      <c r="D15" s="37" t="s">
        <v>51</v>
      </c>
      <c r="E15" s="13" t="s">
        <v>1553</v>
      </c>
      <c r="F15" s="38" t="s">
        <v>65</v>
      </c>
      <c r="G15" s="39">
        <v>32</v>
      </c>
      <c r="H15" s="38">
        <v>0</v>
      </c>
      <c r="I15" s="38">
        <f>ROUND(G15*H15,6)</f>
        <v>0</v>
      </c>
      <c r="L15" s="40">
        <v>0</v>
      </c>
      <c r="M15" s="34">
        <f>ROUND(ROUND(L15,2)*ROUND(G15,3),2)</f>
        <v>0</v>
      </c>
      <c r="N15" s="38" t="s">
        <v>54</v>
      </c>
      <c r="O15">
        <f>(M15*21)/100</f>
        <v>0</v>
      </c>
      <c r="P15" t="s">
        <v>27</v>
      </c>
    </row>
    <row r="16" spans="1:20" x14ac:dyDescent="0.2">
      <c r="A16" s="37" t="s">
        <v>55</v>
      </c>
      <c r="E16" s="41" t="s">
        <v>51</v>
      </c>
    </row>
    <row r="17" spans="1:16" ht="51" x14ac:dyDescent="0.2">
      <c r="A17" s="37" t="s">
        <v>56</v>
      </c>
      <c r="E17" s="42" t="s">
        <v>1554</v>
      </c>
    </row>
    <row r="18" spans="1:16" x14ac:dyDescent="0.2">
      <c r="A18" t="s">
        <v>58</v>
      </c>
      <c r="E18" s="41" t="s">
        <v>59</v>
      </c>
    </row>
    <row r="19" spans="1:16" x14ac:dyDescent="0.2">
      <c r="A19" t="s">
        <v>49</v>
      </c>
      <c r="B19" s="36" t="s">
        <v>27</v>
      </c>
      <c r="C19" s="36" t="s">
        <v>1555</v>
      </c>
      <c r="D19" s="37" t="s">
        <v>51</v>
      </c>
      <c r="E19" s="13" t="s">
        <v>1556</v>
      </c>
      <c r="F19" s="38" t="s">
        <v>53</v>
      </c>
      <c r="G19" s="39">
        <v>37.5</v>
      </c>
      <c r="H19" s="38">
        <v>0</v>
      </c>
      <c r="I19" s="38">
        <f>ROUND(G19*H19,6)</f>
        <v>0</v>
      </c>
      <c r="L19" s="40">
        <v>0</v>
      </c>
      <c r="M19" s="34">
        <f>ROUND(ROUND(L19,2)*ROUND(G19,3),2)</f>
        <v>0</v>
      </c>
      <c r="N19" s="38" t="s">
        <v>54</v>
      </c>
      <c r="O19">
        <f>(M19*21)/100</f>
        <v>0</v>
      </c>
      <c r="P19" t="s">
        <v>27</v>
      </c>
    </row>
    <row r="20" spans="1:16" x14ac:dyDescent="0.2">
      <c r="A20" s="37" t="s">
        <v>55</v>
      </c>
      <c r="E20" s="41" t="s">
        <v>51</v>
      </c>
    </row>
    <row r="21" spans="1:16" ht="51" x14ac:dyDescent="0.2">
      <c r="A21" s="37" t="s">
        <v>56</v>
      </c>
      <c r="E21" s="42" t="s">
        <v>1557</v>
      </c>
    </row>
    <row r="22" spans="1:16" x14ac:dyDescent="0.2">
      <c r="A22" t="s">
        <v>58</v>
      </c>
      <c r="E22" s="41" t="s">
        <v>59</v>
      </c>
    </row>
    <row r="23" spans="1:16" x14ac:dyDescent="0.2">
      <c r="A23" t="s">
        <v>49</v>
      </c>
      <c r="B23" s="36" t="s">
        <v>26</v>
      </c>
      <c r="C23" s="36" t="s">
        <v>331</v>
      </c>
      <c r="D23" s="37" t="s">
        <v>51</v>
      </c>
      <c r="E23" s="13" t="s">
        <v>332</v>
      </c>
      <c r="F23" s="38" t="s">
        <v>53</v>
      </c>
      <c r="G23" s="39">
        <v>582.9</v>
      </c>
      <c r="H23" s="38">
        <v>0</v>
      </c>
      <c r="I23" s="38">
        <f>ROUND(G23*H23,6)</f>
        <v>0</v>
      </c>
      <c r="L23" s="40">
        <v>0</v>
      </c>
      <c r="M23" s="34">
        <f>ROUND(ROUND(L23,2)*ROUND(G23,3),2)</f>
        <v>0</v>
      </c>
      <c r="N23" s="38" t="s">
        <v>54</v>
      </c>
      <c r="O23">
        <f>(M23*21)/100</f>
        <v>0</v>
      </c>
      <c r="P23" t="s">
        <v>27</v>
      </c>
    </row>
    <row r="24" spans="1:16" x14ac:dyDescent="0.2">
      <c r="A24" s="37" t="s">
        <v>55</v>
      </c>
      <c r="E24" s="41" t="s">
        <v>51</v>
      </c>
    </row>
    <row r="25" spans="1:16" ht="76.5" x14ac:dyDescent="0.2">
      <c r="A25" s="37" t="s">
        <v>56</v>
      </c>
      <c r="E25" s="42" t="s">
        <v>1558</v>
      </c>
    </row>
    <row r="26" spans="1:16" x14ac:dyDescent="0.2">
      <c r="A26" t="s">
        <v>58</v>
      </c>
      <c r="E26" s="41" t="s">
        <v>59</v>
      </c>
    </row>
    <row r="27" spans="1:16" x14ac:dyDescent="0.2">
      <c r="A27" t="s">
        <v>49</v>
      </c>
      <c r="B27" s="36" t="s">
        <v>62</v>
      </c>
      <c r="C27" s="36" t="s">
        <v>891</v>
      </c>
      <c r="D27" s="37" t="s">
        <v>51</v>
      </c>
      <c r="E27" s="13" t="s">
        <v>892</v>
      </c>
      <c r="F27" s="38" t="s">
        <v>53</v>
      </c>
      <c r="G27" s="39">
        <v>582.9</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1559</v>
      </c>
    </row>
    <row r="30" spans="1:16" x14ac:dyDescent="0.2">
      <c r="A30" t="s">
        <v>58</v>
      </c>
      <c r="E30" s="41" t="s">
        <v>59</v>
      </c>
    </row>
    <row r="31" spans="1:16" x14ac:dyDescent="0.2">
      <c r="A31" t="s">
        <v>46</v>
      </c>
      <c r="C31" s="33" t="s">
        <v>169</v>
      </c>
      <c r="E31" s="35" t="s">
        <v>1063</v>
      </c>
      <c r="J31" s="34">
        <f>0</f>
        <v>0</v>
      </c>
      <c r="K31" s="34">
        <f>0</f>
        <v>0</v>
      </c>
      <c r="L31" s="34">
        <f>0+L32+L36+L40+L44+L48</f>
        <v>0</v>
      </c>
      <c r="M31" s="34">
        <f>0+M32+M36+M40+M44+M48</f>
        <v>0</v>
      </c>
    </row>
    <row r="32" spans="1:16" x14ac:dyDescent="0.2">
      <c r="A32" t="s">
        <v>49</v>
      </c>
      <c r="B32" s="36" t="s">
        <v>66</v>
      </c>
      <c r="C32" s="36" t="s">
        <v>1281</v>
      </c>
      <c r="D32" s="37" t="s">
        <v>51</v>
      </c>
      <c r="E32" s="13" t="s">
        <v>1282</v>
      </c>
      <c r="F32" s="38" t="s">
        <v>144</v>
      </c>
      <c r="G32" s="39">
        <v>40</v>
      </c>
      <c r="H32" s="38">
        <v>0</v>
      </c>
      <c r="I32" s="38">
        <f>ROUND(G32*H32,6)</f>
        <v>0</v>
      </c>
      <c r="L32" s="40">
        <v>0</v>
      </c>
      <c r="M32" s="34">
        <f>ROUND(ROUND(L32,2)*ROUND(G32,3),2)</f>
        <v>0</v>
      </c>
      <c r="N32" s="38" t="s">
        <v>54</v>
      </c>
      <c r="O32">
        <f>(M32*21)/100</f>
        <v>0</v>
      </c>
      <c r="P32" t="s">
        <v>27</v>
      </c>
    </row>
    <row r="33" spans="1:16" x14ac:dyDescent="0.2">
      <c r="A33" s="37" t="s">
        <v>55</v>
      </c>
      <c r="E33" s="41" t="s">
        <v>51</v>
      </c>
    </row>
    <row r="34" spans="1:16" ht="51" x14ac:dyDescent="0.2">
      <c r="A34" s="37" t="s">
        <v>56</v>
      </c>
      <c r="E34" s="42" t="s">
        <v>1560</v>
      </c>
    </row>
    <row r="35" spans="1:16" x14ac:dyDescent="0.2">
      <c r="A35" t="s">
        <v>58</v>
      </c>
      <c r="E35" s="41" t="s">
        <v>59</v>
      </c>
    </row>
    <row r="36" spans="1:16" x14ac:dyDescent="0.2">
      <c r="A36" t="s">
        <v>49</v>
      </c>
      <c r="B36" s="36" t="s">
        <v>145</v>
      </c>
      <c r="C36" s="36" t="s">
        <v>1289</v>
      </c>
      <c r="D36" s="37" t="s">
        <v>51</v>
      </c>
      <c r="E36" s="13" t="s">
        <v>1290</v>
      </c>
      <c r="F36" s="38" t="s">
        <v>288</v>
      </c>
      <c r="G36" s="39">
        <v>117.58799999999999</v>
      </c>
      <c r="H36" s="38">
        <v>0</v>
      </c>
      <c r="I36" s="38">
        <f>ROUND(G36*H36,6)</f>
        <v>0</v>
      </c>
      <c r="L36" s="40">
        <v>0</v>
      </c>
      <c r="M36" s="34">
        <f>ROUND(ROUND(L36,2)*ROUND(G36,3),2)</f>
        <v>0</v>
      </c>
      <c r="N36" s="38" t="s">
        <v>54</v>
      </c>
      <c r="O36">
        <f>(M36*21)/100</f>
        <v>0</v>
      </c>
      <c r="P36" t="s">
        <v>27</v>
      </c>
    </row>
    <row r="37" spans="1:16" x14ac:dyDescent="0.2">
      <c r="A37" s="37" t="s">
        <v>55</v>
      </c>
      <c r="E37" s="41" t="s">
        <v>51</v>
      </c>
    </row>
    <row r="38" spans="1:16" ht="63.75" x14ac:dyDescent="0.2">
      <c r="A38" s="37" t="s">
        <v>56</v>
      </c>
      <c r="E38" s="42" t="s">
        <v>1561</v>
      </c>
    </row>
    <row r="39" spans="1:16" x14ac:dyDescent="0.2">
      <c r="A39" t="s">
        <v>58</v>
      </c>
      <c r="E39" s="41" t="s">
        <v>59</v>
      </c>
    </row>
    <row r="40" spans="1:16" x14ac:dyDescent="0.2">
      <c r="A40" t="s">
        <v>49</v>
      </c>
      <c r="B40" s="36" t="s">
        <v>148</v>
      </c>
      <c r="C40" s="36" t="s">
        <v>1292</v>
      </c>
      <c r="D40" s="37" t="s">
        <v>51</v>
      </c>
      <c r="E40" s="13" t="s">
        <v>1293</v>
      </c>
      <c r="F40" s="38" t="s">
        <v>288</v>
      </c>
      <c r="G40" s="39">
        <v>117.58799999999999</v>
      </c>
      <c r="H40" s="38">
        <v>0</v>
      </c>
      <c r="I40" s="38">
        <f>ROUND(G40*H40,6)</f>
        <v>0</v>
      </c>
      <c r="L40" s="40">
        <v>0</v>
      </c>
      <c r="M40" s="34">
        <f>ROUND(ROUND(L40,2)*ROUND(G40,3),2)</f>
        <v>0</v>
      </c>
      <c r="N40" s="38" t="s">
        <v>54</v>
      </c>
      <c r="O40">
        <f>(M40*21)/100</f>
        <v>0</v>
      </c>
      <c r="P40" t="s">
        <v>27</v>
      </c>
    </row>
    <row r="41" spans="1:16" x14ac:dyDescent="0.2">
      <c r="A41" s="37" t="s">
        <v>55</v>
      </c>
      <c r="E41" s="41" t="s">
        <v>51</v>
      </c>
    </row>
    <row r="42" spans="1:16" ht="51" x14ac:dyDescent="0.2">
      <c r="A42" s="37" t="s">
        <v>56</v>
      </c>
      <c r="E42" s="42" t="s">
        <v>1562</v>
      </c>
    </row>
    <row r="43" spans="1:16" x14ac:dyDescent="0.2">
      <c r="A43" t="s">
        <v>58</v>
      </c>
      <c r="E43" s="41" t="s">
        <v>59</v>
      </c>
    </row>
    <row r="44" spans="1:16" x14ac:dyDescent="0.2">
      <c r="A44" t="s">
        <v>49</v>
      </c>
      <c r="B44" s="36" t="s">
        <v>151</v>
      </c>
      <c r="C44" s="36" t="s">
        <v>1563</v>
      </c>
      <c r="D44" s="37" t="s">
        <v>51</v>
      </c>
      <c r="E44" s="13" t="s">
        <v>1564</v>
      </c>
      <c r="F44" s="38" t="s">
        <v>65</v>
      </c>
      <c r="G44" s="39">
        <v>80</v>
      </c>
      <c r="H44" s="38">
        <v>0</v>
      </c>
      <c r="I44" s="38">
        <f>ROUND(G44*H44,6)</f>
        <v>0</v>
      </c>
      <c r="L44" s="40">
        <v>0</v>
      </c>
      <c r="M44" s="34">
        <f>ROUND(ROUND(L44,2)*ROUND(G44,3),2)</f>
        <v>0</v>
      </c>
      <c r="N44" s="38" t="s">
        <v>54</v>
      </c>
      <c r="O44">
        <f>(M44*21)/100</f>
        <v>0</v>
      </c>
      <c r="P44" t="s">
        <v>27</v>
      </c>
    </row>
    <row r="45" spans="1:16" x14ac:dyDescent="0.2">
      <c r="A45" s="37" t="s">
        <v>55</v>
      </c>
      <c r="E45" s="41" t="s">
        <v>51</v>
      </c>
    </row>
    <row r="46" spans="1:16" ht="51" x14ac:dyDescent="0.2">
      <c r="A46" s="37" t="s">
        <v>56</v>
      </c>
      <c r="E46" s="42" t="s">
        <v>1565</v>
      </c>
    </row>
    <row r="47" spans="1:16" x14ac:dyDescent="0.2">
      <c r="A47" t="s">
        <v>58</v>
      </c>
      <c r="E47" s="41" t="s">
        <v>59</v>
      </c>
    </row>
    <row r="48" spans="1:16" x14ac:dyDescent="0.2">
      <c r="A48" t="s">
        <v>49</v>
      </c>
      <c r="B48" s="36" t="s">
        <v>154</v>
      </c>
      <c r="C48" s="36" t="s">
        <v>1566</v>
      </c>
      <c r="D48" s="37" t="s">
        <v>51</v>
      </c>
      <c r="E48" s="13" t="s">
        <v>1567</v>
      </c>
      <c r="F48" s="38" t="s">
        <v>65</v>
      </c>
      <c r="G48" s="39">
        <v>5.36</v>
      </c>
      <c r="H48" s="38">
        <v>0</v>
      </c>
      <c r="I48" s="38">
        <f>ROUND(G48*H48,6)</f>
        <v>0</v>
      </c>
      <c r="L48" s="40">
        <v>0</v>
      </c>
      <c r="M48" s="34">
        <f>ROUND(ROUND(L48,2)*ROUND(G48,3),2)</f>
        <v>0</v>
      </c>
      <c r="N48" s="38" t="s">
        <v>54</v>
      </c>
      <c r="O48">
        <f>(M48*21)/100</f>
        <v>0</v>
      </c>
      <c r="P48" t="s">
        <v>27</v>
      </c>
    </row>
    <row r="49" spans="1:16" x14ac:dyDescent="0.2">
      <c r="A49" s="37" t="s">
        <v>55</v>
      </c>
      <c r="E49" s="41" t="s">
        <v>51</v>
      </c>
    </row>
    <row r="50" spans="1:16" ht="63.75" x14ac:dyDescent="0.2">
      <c r="A50" s="37" t="s">
        <v>56</v>
      </c>
      <c r="E50" s="42" t="s">
        <v>1568</v>
      </c>
    </row>
    <row r="51" spans="1:16" x14ac:dyDescent="0.2">
      <c r="A51" t="s">
        <v>58</v>
      </c>
      <c r="E51" s="41" t="s">
        <v>59</v>
      </c>
    </row>
    <row r="52" spans="1:16" x14ac:dyDescent="0.2">
      <c r="A52" t="s">
        <v>46</v>
      </c>
      <c r="C52" s="33" t="s">
        <v>195</v>
      </c>
      <c r="E52" s="35" t="s">
        <v>1081</v>
      </c>
      <c r="J52" s="34">
        <f>0</f>
        <v>0</v>
      </c>
      <c r="K52" s="34">
        <f>0</f>
        <v>0</v>
      </c>
      <c r="L52" s="34">
        <f>0+L53+L57+L61+L65+L69</f>
        <v>0</v>
      </c>
      <c r="M52" s="34">
        <f>0+M53+M57+M61+M65+M69</f>
        <v>0</v>
      </c>
    </row>
    <row r="53" spans="1:16" x14ac:dyDescent="0.2">
      <c r="A53" t="s">
        <v>49</v>
      </c>
      <c r="B53" s="36" t="s">
        <v>157</v>
      </c>
      <c r="C53" s="36" t="s">
        <v>1569</v>
      </c>
      <c r="D53" s="37" t="s">
        <v>51</v>
      </c>
      <c r="E53" s="13" t="s">
        <v>1570</v>
      </c>
      <c r="F53" s="38" t="s">
        <v>53</v>
      </c>
      <c r="G53" s="39">
        <v>12.2</v>
      </c>
      <c r="H53" s="38">
        <v>0</v>
      </c>
      <c r="I53" s="38">
        <f>ROUND(G53*H53,6)</f>
        <v>0</v>
      </c>
      <c r="L53" s="40">
        <v>0</v>
      </c>
      <c r="M53" s="34">
        <f>ROUND(ROUND(L53,2)*ROUND(G53,3),2)</f>
        <v>0</v>
      </c>
      <c r="N53" s="38" t="s">
        <v>54</v>
      </c>
      <c r="O53">
        <f>(M53*21)/100</f>
        <v>0</v>
      </c>
      <c r="P53" t="s">
        <v>27</v>
      </c>
    </row>
    <row r="54" spans="1:16" x14ac:dyDescent="0.2">
      <c r="A54" s="37" t="s">
        <v>55</v>
      </c>
      <c r="E54" s="41" t="s">
        <v>51</v>
      </c>
    </row>
    <row r="55" spans="1:16" ht="63.75" x14ac:dyDescent="0.2">
      <c r="A55" s="37" t="s">
        <v>56</v>
      </c>
      <c r="E55" s="42" t="s">
        <v>1571</v>
      </c>
    </row>
    <row r="56" spans="1:16" x14ac:dyDescent="0.2">
      <c r="A56" t="s">
        <v>58</v>
      </c>
      <c r="E56" s="41" t="s">
        <v>59</v>
      </c>
    </row>
    <row r="57" spans="1:16" x14ac:dyDescent="0.2">
      <c r="A57" t="s">
        <v>49</v>
      </c>
      <c r="B57" s="36" t="s">
        <v>69</v>
      </c>
      <c r="C57" s="36" t="s">
        <v>1348</v>
      </c>
      <c r="D57" s="37" t="s">
        <v>51</v>
      </c>
      <c r="E57" s="13" t="s">
        <v>1349</v>
      </c>
      <c r="F57" s="38" t="s">
        <v>288</v>
      </c>
      <c r="G57" s="39">
        <v>1.3120000000000001</v>
      </c>
      <c r="H57" s="38">
        <v>0</v>
      </c>
      <c r="I57" s="38">
        <f>ROUND(G57*H57,6)</f>
        <v>0</v>
      </c>
      <c r="L57" s="40">
        <v>0</v>
      </c>
      <c r="M57" s="34">
        <f>ROUND(ROUND(L57,2)*ROUND(G57,3),2)</f>
        <v>0</v>
      </c>
      <c r="N57" s="38" t="s">
        <v>54</v>
      </c>
      <c r="O57">
        <f>(M57*21)/100</f>
        <v>0</v>
      </c>
      <c r="P57" t="s">
        <v>27</v>
      </c>
    </row>
    <row r="58" spans="1:16" x14ac:dyDescent="0.2">
      <c r="A58" s="37" t="s">
        <v>55</v>
      </c>
      <c r="E58" s="41" t="s">
        <v>51</v>
      </c>
    </row>
    <row r="59" spans="1:16" ht="51" x14ac:dyDescent="0.2">
      <c r="A59" s="37" t="s">
        <v>56</v>
      </c>
      <c r="E59" s="42" t="s">
        <v>1572</v>
      </c>
    </row>
    <row r="60" spans="1:16" x14ac:dyDescent="0.2">
      <c r="A60" t="s">
        <v>58</v>
      </c>
      <c r="E60" s="41" t="s">
        <v>59</v>
      </c>
    </row>
    <row r="61" spans="1:16" x14ac:dyDescent="0.2">
      <c r="A61" t="s">
        <v>49</v>
      </c>
      <c r="B61" s="36" t="s">
        <v>73</v>
      </c>
      <c r="C61" s="36" t="s">
        <v>1573</v>
      </c>
      <c r="D61" s="37" t="s">
        <v>51</v>
      </c>
      <c r="E61" s="13" t="s">
        <v>1574</v>
      </c>
      <c r="F61" s="38" t="s">
        <v>595</v>
      </c>
      <c r="G61" s="39">
        <v>756.59</v>
      </c>
      <c r="H61" s="38">
        <v>0</v>
      </c>
      <c r="I61" s="38">
        <f>ROUND(G61*H61,6)</f>
        <v>0</v>
      </c>
      <c r="L61" s="40">
        <v>0</v>
      </c>
      <c r="M61" s="34">
        <f>ROUND(ROUND(L61,2)*ROUND(G61,3),2)</f>
        <v>0</v>
      </c>
      <c r="N61" s="38" t="s">
        <v>54</v>
      </c>
      <c r="O61">
        <f>(M61*21)/100</f>
        <v>0</v>
      </c>
      <c r="P61" t="s">
        <v>27</v>
      </c>
    </row>
    <row r="62" spans="1:16" x14ac:dyDescent="0.2">
      <c r="A62" s="37" t="s">
        <v>55</v>
      </c>
      <c r="E62" s="41" t="s">
        <v>51</v>
      </c>
    </row>
    <row r="63" spans="1:16" ht="51" x14ac:dyDescent="0.2">
      <c r="A63" s="37" t="s">
        <v>56</v>
      </c>
      <c r="E63" s="42" t="s">
        <v>1575</v>
      </c>
    </row>
    <row r="64" spans="1:16" x14ac:dyDescent="0.2">
      <c r="A64" t="s">
        <v>58</v>
      </c>
      <c r="E64" s="41" t="s">
        <v>59</v>
      </c>
    </row>
    <row r="65" spans="1:16" x14ac:dyDescent="0.2">
      <c r="A65" t="s">
        <v>49</v>
      </c>
      <c r="B65" s="36" t="s">
        <v>76</v>
      </c>
      <c r="C65" s="36" t="s">
        <v>1576</v>
      </c>
      <c r="D65" s="37" t="s">
        <v>51</v>
      </c>
      <c r="E65" s="13" t="s">
        <v>1577</v>
      </c>
      <c r="F65" s="38" t="s">
        <v>53</v>
      </c>
      <c r="G65" s="39">
        <v>201</v>
      </c>
      <c r="H65" s="38">
        <v>0</v>
      </c>
      <c r="I65" s="38">
        <f>ROUND(G65*H65,6)</f>
        <v>0</v>
      </c>
      <c r="L65" s="40">
        <v>0</v>
      </c>
      <c r="M65" s="34">
        <f>ROUND(ROUND(L65,2)*ROUND(G65,3),2)</f>
        <v>0</v>
      </c>
      <c r="N65" s="38" t="s">
        <v>54</v>
      </c>
      <c r="O65">
        <f>(M65*21)/100</f>
        <v>0</v>
      </c>
      <c r="P65" t="s">
        <v>27</v>
      </c>
    </row>
    <row r="66" spans="1:16" x14ac:dyDescent="0.2">
      <c r="A66" s="37" t="s">
        <v>55</v>
      </c>
      <c r="E66" s="41" t="s">
        <v>51</v>
      </c>
    </row>
    <row r="67" spans="1:16" ht="51" x14ac:dyDescent="0.2">
      <c r="A67" s="37" t="s">
        <v>56</v>
      </c>
      <c r="E67" s="42" t="s">
        <v>1578</v>
      </c>
    </row>
    <row r="68" spans="1:16" x14ac:dyDescent="0.2">
      <c r="A68" t="s">
        <v>58</v>
      </c>
      <c r="E68" s="41" t="s">
        <v>59</v>
      </c>
    </row>
    <row r="69" spans="1:16" x14ac:dyDescent="0.2">
      <c r="A69" t="s">
        <v>49</v>
      </c>
      <c r="B69" s="36" t="s">
        <v>79</v>
      </c>
      <c r="C69" s="36" t="s">
        <v>1579</v>
      </c>
      <c r="D69" s="37" t="s">
        <v>51</v>
      </c>
      <c r="E69" s="13" t="s">
        <v>1580</v>
      </c>
      <c r="F69" s="38" t="s">
        <v>288</v>
      </c>
      <c r="G69" s="39">
        <v>26.527000000000001</v>
      </c>
      <c r="H69" s="38">
        <v>0</v>
      </c>
      <c r="I69" s="38">
        <f>ROUND(G69*H69,6)</f>
        <v>0</v>
      </c>
      <c r="L69" s="40">
        <v>0</v>
      </c>
      <c r="M69" s="34">
        <f>ROUND(ROUND(L69,2)*ROUND(G69,3),2)</f>
        <v>0</v>
      </c>
      <c r="N69" s="38" t="s">
        <v>54</v>
      </c>
      <c r="O69">
        <f>(M69*21)/100</f>
        <v>0</v>
      </c>
      <c r="P69" t="s">
        <v>27</v>
      </c>
    </row>
    <row r="70" spans="1:16" x14ac:dyDescent="0.2">
      <c r="A70" s="37" t="s">
        <v>55</v>
      </c>
      <c r="E70" s="41" t="s">
        <v>51</v>
      </c>
    </row>
    <row r="71" spans="1:16" ht="51" x14ac:dyDescent="0.2">
      <c r="A71" s="37" t="s">
        <v>56</v>
      </c>
      <c r="E71" s="42" t="s">
        <v>1581</v>
      </c>
    </row>
    <row r="72" spans="1:16" x14ac:dyDescent="0.2">
      <c r="A72" t="s">
        <v>58</v>
      </c>
      <c r="E72" s="41" t="s">
        <v>59</v>
      </c>
    </row>
    <row r="73" spans="1:16" x14ac:dyDescent="0.2">
      <c r="A73" t="s">
        <v>46</v>
      </c>
      <c r="C73" s="33" t="s">
        <v>222</v>
      </c>
      <c r="E73" s="35" t="s">
        <v>1366</v>
      </c>
      <c r="J73" s="34">
        <f>0</f>
        <v>0</v>
      </c>
      <c r="K73" s="34">
        <f>0</f>
        <v>0</v>
      </c>
      <c r="L73" s="34">
        <f>0+L74+L78+L82+L86</f>
        <v>0</v>
      </c>
      <c r="M73" s="34">
        <f>0+M74+M78+M82+M86</f>
        <v>0</v>
      </c>
    </row>
    <row r="74" spans="1:16" x14ac:dyDescent="0.2">
      <c r="A74" t="s">
        <v>49</v>
      </c>
      <c r="B74" s="36" t="s">
        <v>160</v>
      </c>
      <c r="C74" s="36" t="s">
        <v>1582</v>
      </c>
      <c r="D74" s="37" t="s">
        <v>51</v>
      </c>
      <c r="E74" s="13" t="s">
        <v>1583</v>
      </c>
      <c r="F74" s="38" t="s">
        <v>53</v>
      </c>
      <c r="G74" s="39">
        <v>22.5</v>
      </c>
      <c r="H74" s="38">
        <v>0</v>
      </c>
      <c r="I74" s="38">
        <f>ROUND(G74*H74,6)</f>
        <v>0</v>
      </c>
      <c r="L74" s="40">
        <v>0</v>
      </c>
      <c r="M74" s="34">
        <f>ROUND(ROUND(L74,2)*ROUND(G74,3),2)</f>
        <v>0</v>
      </c>
      <c r="N74" s="38" t="s">
        <v>54</v>
      </c>
      <c r="O74">
        <f>(M74*21)/100</f>
        <v>0</v>
      </c>
      <c r="P74" t="s">
        <v>27</v>
      </c>
    </row>
    <row r="75" spans="1:16" x14ac:dyDescent="0.2">
      <c r="A75" s="37" t="s">
        <v>55</v>
      </c>
      <c r="E75" s="41" t="s">
        <v>51</v>
      </c>
    </row>
    <row r="76" spans="1:16" ht="51" x14ac:dyDescent="0.2">
      <c r="A76" s="37" t="s">
        <v>56</v>
      </c>
      <c r="E76" s="42" t="s">
        <v>1584</v>
      </c>
    </row>
    <row r="77" spans="1:16" x14ac:dyDescent="0.2">
      <c r="A77" t="s">
        <v>58</v>
      </c>
      <c r="E77" s="41" t="s">
        <v>59</v>
      </c>
    </row>
    <row r="78" spans="1:16" x14ac:dyDescent="0.2">
      <c r="A78" t="s">
        <v>49</v>
      </c>
      <c r="B78" s="36" t="s">
        <v>82</v>
      </c>
      <c r="C78" s="36" t="s">
        <v>1585</v>
      </c>
      <c r="D78" s="37" t="s">
        <v>51</v>
      </c>
      <c r="E78" s="13" t="s">
        <v>1586</v>
      </c>
      <c r="F78" s="38" t="s">
        <v>53</v>
      </c>
      <c r="G78" s="39">
        <v>64.424999999999997</v>
      </c>
      <c r="H78" s="38">
        <v>0</v>
      </c>
      <c r="I78" s="38">
        <f>ROUND(G78*H78,6)</f>
        <v>0</v>
      </c>
      <c r="L78" s="40">
        <v>0</v>
      </c>
      <c r="M78" s="34">
        <f>ROUND(ROUND(L78,2)*ROUND(G78,3),2)</f>
        <v>0</v>
      </c>
      <c r="N78" s="38" t="s">
        <v>54</v>
      </c>
      <c r="O78">
        <f>(M78*21)/100</f>
        <v>0</v>
      </c>
      <c r="P78" t="s">
        <v>27</v>
      </c>
    </row>
    <row r="79" spans="1:16" x14ac:dyDescent="0.2">
      <c r="A79" s="37" t="s">
        <v>55</v>
      </c>
      <c r="E79" s="41" t="s">
        <v>51</v>
      </c>
    </row>
    <row r="80" spans="1:16" ht="63.75" x14ac:dyDescent="0.2">
      <c r="A80" s="37" t="s">
        <v>56</v>
      </c>
      <c r="E80" s="42" t="s">
        <v>1587</v>
      </c>
    </row>
    <row r="81" spans="1:16" x14ac:dyDescent="0.2">
      <c r="A81" t="s">
        <v>58</v>
      </c>
      <c r="E81" s="41" t="s">
        <v>59</v>
      </c>
    </row>
    <row r="82" spans="1:16" x14ac:dyDescent="0.2">
      <c r="A82" t="s">
        <v>49</v>
      </c>
      <c r="B82" s="36" t="s">
        <v>163</v>
      </c>
      <c r="C82" s="36" t="s">
        <v>1588</v>
      </c>
      <c r="D82" s="37" t="s">
        <v>51</v>
      </c>
      <c r="E82" s="13" t="s">
        <v>1589</v>
      </c>
      <c r="F82" s="38" t="s">
        <v>53</v>
      </c>
      <c r="G82" s="39">
        <v>412.86099999999999</v>
      </c>
      <c r="H82" s="38">
        <v>0</v>
      </c>
      <c r="I82" s="38">
        <f>ROUND(G82*H82,6)</f>
        <v>0</v>
      </c>
      <c r="L82" s="40">
        <v>0</v>
      </c>
      <c r="M82" s="34">
        <f>ROUND(ROUND(L82,2)*ROUND(G82,3),2)</f>
        <v>0</v>
      </c>
      <c r="N82" s="38" t="s">
        <v>54</v>
      </c>
      <c r="O82">
        <f>(M82*21)/100</f>
        <v>0</v>
      </c>
      <c r="P82" t="s">
        <v>27</v>
      </c>
    </row>
    <row r="83" spans="1:16" x14ac:dyDescent="0.2">
      <c r="A83" s="37" t="s">
        <v>55</v>
      </c>
      <c r="E83" s="41" t="s">
        <v>51</v>
      </c>
    </row>
    <row r="84" spans="1:16" ht="51" x14ac:dyDescent="0.2">
      <c r="A84" s="37" t="s">
        <v>56</v>
      </c>
      <c r="E84" s="42" t="s">
        <v>1590</v>
      </c>
    </row>
    <row r="85" spans="1:16" x14ac:dyDescent="0.2">
      <c r="A85" t="s">
        <v>58</v>
      </c>
      <c r="E85" s="41" t="s">
        <v>59</v>
      </c>
    </row>
    <row r="86" spans="1:16" x14ac:dyDescent="0.2">
      <c r="A86" t="s">
        <v>49</v>
      </c>
      <c r="B86" s="36" t="s">
        <v>85</v>
      </c>
      <c r="C86" s="36" t="s">
        <v>1415</v>
      </c>
      <c r="D86" s="37" t="s">
        <v>51</v>
      </c>
      <c r="E86" s="13" t="s">
        <v>1416</v>
      </c>
      <c r="F86" s="38" t="s">
        <v>53</v>
      </c>
      <c r="G86" s="39">
        <v>36.122999999999998</v>
      </c>
      <c r="H86" s="38">
        <v>0</v>
      </c>
      <c r="I86" s="38">
        <f>ROUND(G86*H86,6)</f>
        <v>0</v>
      </c>
      <c r="L86" s="40">
        <v>0</v>
      </c>
      <c r="M86" s="34">
        <f>ROUND(ROUND(L86,2)*ROUND(G86,3),2)</f>
        <v>0</v>
      </c>
      <c r="N86" s="38" t="s">
        <v>54</v>
      </c>
      <c r="O86">
        <f>(M86*21)/100</f>
        <v>0</v>
      </c>
      <c r="P86" t="s">
        <v>27</v>
      </c>
    </row>
    <row r="87" spans="1:16" x14ac:dyDescent="0.2">
      <c r="A87" s="37" t="s">
        <v>55</v>
      </c>
      <c r="E87" s="41" t="s">
        <v>51</v>
      </c>
    </row>
    <row r="88" spans="1:16" ht="63.75" x14ac:dyDescent="0.2">
      <c r="A88" s="37" t="s">
        <v>56</v>
      </c>
      <c r="E88" s="42" t="s">
        <v>1591</v>
      </c>
    </row>
    <row r="89" spans="1:16" x14ac:dyDescent="0.2">
      <c r="A89" t="s">
        <v>58</v>
      </c>
      <c r="E89" s="41" t="s">
        <v>59</v>
      </c>
    </row>
    <row r="90" spans="1:16" x14ac:dyDescent="0.2">
      <c r="A90" t="s">
        <v>46</v>
      </c>
      <c r="C90" s="33" t="s">
        <v>252</v>
      </c>
      <c r="E90" s="35" t="s">
        <v>898</v>
      </c>
      <c r="J90" s="34">
        <f>0</f>
        <v>0</v>
      </c>
      <c r="K90" s="34">
        <f>0</f>
        <v>0</v>
      </c>
      <c r="L90" s="34">
        <f>0+L91+L95</f>
        <v>0</v>
      </c>
      <c r="M90" s="34">
        <f>0+M91+M95</f>
        <v>0</v>
      </c>
    </row>
    <row r="91" spans="1:16" x14ac:dyDescent="0.2">
      <c r="A91" t="s">
        <v>49</v>
      </c>
      <c r="B91" s="36" t="s">
        <v>166</v>
      </c>
      <c r="C91" s="36" t="s">
        <v>1592</v>
      </c>
      <c r="D91" s="37" t="s">
        <v>51</v>
      </c>
      <c r="E91" s="13" t="s">
        <v>1593</v>
      </c>
      <c r="F91" s="38" t="s">
        <v>144</v>
      </c>
      <c r="G91" s="39">
        <v>114.996</v>
      </c>
      <c r="H91" s="38">
        <v>0</v>
      </c>
      <c r="I91" s="38">
        <f>ROUND(G91*H91,6)</f>
        <v>0</v>
      </c>
      <c r="L91" s="40">
        <v>0</v>
      </c>
      <c r="M91" s="34">
        <f>ROUND(ROUND(L91,2)*ROUND(G91,3),2)</f>
        <v>0</v>
      </c>
      <c r="N91" s="38" t="s">
        <v>54</v>
      </c>
      <c r="O91">
        <f>(M91*21)/100</f>
        <v>0</v>
      </c>
      <c r="P91" t="s">
        <v>27</v>
      </c>
    </row>
    <row r="92" spans="1:16" x14ac:dyDescent="0.2">
      <c r="A92" s="37" t="s">
        <v>55</v>
      </c>
      <c r="E92" s="41" t="s">
        <v>51</v>
      </c>
    </row>
    <row r="93" spans="1:16" ht="51" x14ac:dyDescent="0.2">
      <c r="A93" s="37" t="s">
        <v>56</v>
      </c>
      <c r="E93" s="42" t="s">
        <v>1594</v>
      </c>
    </row>
    <row r="94" spans="1:16" x14ac:dyDescent="0.2">
      <c r="A94" t="s">
        <v>58</v>
      </c>
      <c r="E94" s="41" t="s">
        <v>59</v>
      </c>
    </row>
    <row r="95" spans="1:16" x14ac:dyDescent="0.2">
      <c r="A95" t="s">
        <v>49</v>
      </c>
      <c r="B95" s="36" t="s">
        <v>169</v>
      </c>
      <c r="C95" s="36" t="s">
        <v>1595</v>
      </c>
      <c r="D95" s="37" t="s">
        <v>51</v>
      </c>
      <c r="E95" s="13" t="s">
        <v>1596</v>
      </c>
      <c r="F95" s="38" t="s">
        <v>144</v>
      </c>
      <c r="G95" s="39">
        <v>114.996</v>
      </c>
      <c r="H95" s="38">
        <v>0</v>
      </c>
      <c r="I95" s="38">
        <f>ROUND(G95*H95,6)</f>
        <v>0</v>
      </c>
      <c r="L95" s="40">
        <v>0</v>
      </c>
      <c r="M95" s="34">
        <f>ROUND(ROUND(L95,2)*ROUND(G95,3),2)</f>
        <v>0</v>
      </c>
      <c r="N95" s="38" t="s">
        <v>54</v>
      </c>
      <c r="O95">
        <f>(M95*21)/100</f>
        <v>0</v>
      </c>
      <c r="P95" t="s">
        <v>27</v>
      </c>
    </row>
    <row r="96" spans="1:16" x14ac:dyDescent="0.2">
      <c r="A96" s="37" t="s">
        <v>55</v>
      </c>
      <c r="E96" s="41" t="s">
        <v>51</v>
      </c>
    </row>
    <row r="97" spans="1:16" ht="51" x14ac:dyDescent="0.2">
      <c r="A97" s="37" t="s">
        <v>56</v>
      </c>
      <c r="E97" s="42" t="s">
        <v>1597</v>
      </c>
    </row>
    <row r="98" spans="1:16" x14ac:dyDescent="0.2">
      <c r="A98" t="s">
        <v>58</v>
      </c>
      <c r="E98" s="41" t="s">
        <v>59</v>
      </c>
    </row>
    <row r="99" spans="1:16" x14ac:dyDescent="0.2">
      <c r="A99" t="s">
        <v>46</v>
      </c>
      <c r="C99" s="33" t="s">
        <v>1011</v>
      </c>
      <c r="E99" s="35" t="s">
        <v>1598</v>
      </c>
      <c r="J99" s="34">
        <f>0</f>
        <v>0</v>
      </c>
      <c r="K99" s="34">
        <f>0</f>
        <v>0</v>
      </c>
      <c r="L99" s="34">
        <f>0+L100+L104+L108+L112+L116+L120</f>
        <v>0</v>
      </c>
      <c r="M99" s="34">
        <f>0+M100+M104+M108+M112+M116+M120</f>
        <v>0</v>
      </c>
    </row>
    <row r="100" spans="1:16" ht="25.5" x14ac:dyDescent="0.2">
      <c r="A100" t="s">
        <v>49</v>
      </c>
      <c r="B100" s="36" t="s">
        <v>172</v>
      </c>
      <c r="C100" s="36" t="s">
        <v>1599</v>
      </c>
      <c r="D100" s="37" t="s">
        <v>51</v>
      </c>
      <c r="E100" s="13" t="s">
        <v>1600</v>
      </c>
      <c r="F100" s="38" t="s">
        <v>144</v>
      </c>
      <c r="G100" s="39">
        <v>681.03200000000004</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ht="140.25" x14ac:dyDescent="0.2">
      <c r="A102" s="37" t="s">
        <v>56</v>
      </c>
      <c r="E102" s="42" t="s">
        <v>1601</v>
      </c>
    </row>
    <row r="103" spans="1:16" x14ac:dyDescent="0.2">
      <c r="A103" t="s">
        <v>58</v>
      </c>
      <c r="E103" s="41" t="s">
        <v>59</v>
      </c>
    </row>
    <row r="104" spans="1:16" ht="25.5" x14ac:dyDescent="0.2">
      <c r="A104" t="s">
        <v>49</v>
      </c>
      <c r="B104" s="36" t="s">
        <v>88</v>
      </c>
      <c r="C104" s="36" t="s">
        <v>1602</v>
      </c>
      <c r="D104" s="37" t="s">
        <v>51</v>
      </c>
      <c r="E104" s="13" t="s">
        <v>1603</v>
      </c>
      <c r="F104" s="38" t="s">
        <v>144</v>
      </c>
      <c r="G104" s="39">
        <v>262.54199999999997</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ht="102" x14ac:dyDescent="0.2">
      <c r="A106" s="37" t="s">
        <v>56</v>
      </c>
      <c r="E106" s="42" t="s">
        <v>1604</v>
      </c>
    </row>
    <row r="107" spans="1:16" x14ac:dyDescent="0.2">
      <c r="A107" t="s">
        <v>58</v>
      </c>
      <c r="E107" s="41" t="s">
        <v>59</v>
      </c>
    </row>
    <row r="108" spans="1:16" x14ac:dyDescent="0.2">
      <c r="A108" t="s">
        <v>49</v>
      </c>
      <c r="B108" s="36" t="s">
        <v>175</v>
      </c>
      <c r="C108" s="36" t="s">
        <v>1605</v>
      </c>
      <c r="D108" s="37" t="s">
        <v>51</v>
      </c>
      <c r="E108" s="13" t="s">
        <v>1606</v>
      </c>
      <c r="F108" s="38" t="s">
        <v>144</v>
      </c>
      <c r="G108" s="39">
        <v>56.268000000000001</v>
      </c>
      <c r="H108" s="38">
        <v>0</v>
      </c>
      <c r="I108" s="38">
        <f>ROUND(G108*H108,6)</f>
        <v>0</v>
      </c>
      <c r="L108" s="40">
        <v>0</v>
      </c>
      <c r="M108" s="34">
        <f>ROUND(ROUND(L108,2)*ROUND(G108,3),2)</f>
        <v>0</v>
      </c>
      <c r="N108" s="38" t="s">
        <v>54</v>
      </c>
      <c r="O108">
        <f>(M108*21)/100</f>
        <v>0</v>
      </c>
      <c r="P108" t="s">
        <v>27</v>
      </c>
    </row>
    <row r="109" spans="1:16" x14ac:dyDescent="0.2">
      <c r="A109" s="37" t="s">
        <v>55</v>
      </c>
      <c r="E109" s="41" t="s">
        <v>51</v>
      </c>
    </row>
    <row r="110" spans="1:16" ht="76.5" x14ac:dyDescent="0.2">
      <c r="A110" s="37" t="s">
        <v>56</v>
      </c>
      <c r="E110" s="42" t="s">
        <v>1607</v>
      </c>
    </row>
    <row r="111" spans="1:16" x14ac:dyDescent="0.2">
      <c r="A111" t="s">
        <v>58</v>
      </c>
      <c r="E111" s="41" t="s">
        <v>59</v>
      </c>
    </row>
    <row r="112" spans="1:16" ht="25.5" x14ac:dyDescent="0.2">
      <c r="A112" t="s">
        <v>49</v>
      </c>
      <c r="B112" s="36" t="s">
        <v>179</v>
      </c>
      <c r="C112" s="36" t="s">
        <v>1608</v>
      </c>
      <c r="D112" s="37" t="s">
        <v>51</v>
      </c>
      <c r="E112" s="13" t="s">
        <v>1609</v>
      </c>
      <c r="F112" s="38" t="s">
        <v>144</v>
      </c>
      <c r="G112" s="39">
        <v>114.996</v>
      </c>
      <c r="H112" s="38">
        <v>0</v>
      </c>
      <c r="I112" s="38">
        <f>ROUND(G112*H112,6)</f>
        <v>0</v>
      </c>
      <c r="L112" s="40">
        <v>0</v>
      </c>
      <c r="M112" s="34">
        <f>ROUND(ROUND(L112,2)*ROUND(G112,3),2)</f>
        <v>0</v>
      </c>
      <c r="N112" s="38" t="s">
        <v>54</v>
      </c>
      <c r="O112">
        <f>(M112*21)/100</f>
        <v>0</v>
      </c>
      <c r="P112" t="s">
        <v>27</v>
      </c>
    </row>
    <row r="113" spans="1:16" x14ac:dyDescent="0.2">
      <c r="A113" s="37" t="s">
        <v>55</v>
      </c>
      <c r="E113" s="41" t="s">
        <v>51</v>
      </c>
    </row>
    <row r="114" spans="1:16" ht="51" x14ac:dyDescent="0.2">
      <c r="A114" s="37" t="s">
        <v>56</v>
      </c>
      <c r="E114" s="42" t="s">
        <v>1610</v>
      </c>
    </row>
    <row r="115" spans="1:16" x14ac:dyDescent="0.2">
      <c r="A115" t="s">
        <v>58</v>
      </c>
      <c r="E115" s="41" t="s">
        <v>59</v>
      </c>
    </row>
    <row r="116" spans="1:16" x14ac:dyDescent="0.2">
      <c r="A116" t="s">
        <v>49</v>
      </c>
      <c r="B116" s="36" t="s">
        <v>182</v>
      </c>
      <c r="C116" s="36" t="s">
        <v>1611</v>
      </c>
      <c r="D116" s="37" t="s">
        <v>51</v>
      </c>
      <c r="E116" s="13" t="s">
        <v>1612</v>
      </c>
      <c r="F116" s="38" t="s">
        <v>144</v>
      </c>
      <c r="G116" s="39">
        <v>262.54199999999997</v>
      </c>
      <c r="H116" s="38">
        <v>0</v>
      </c>
      <c r="I116" s="38">
        <f>ROUND(G116*H116,6)</f>
        <v>0</v>
      </c>
      <c r="L116" s="40">
        <v>0</v>
      </c>
      <c r="M116" s="34">
        <f>ROUND(ROUND(L116,2)*ROUND(G116,3),2)</f>
        <v>0</v>
      </c>
      <c r="N116" s="38" t="s">
        <v>54</v>
      </c>
      <c r="O116">
        <f>(M116*21)/100</f>
        <v>0</v>
      </c>
      <c r="P116" t="s">
        <v>27</v>
      </c>
    </row>
    <row r="117" spans="1:16" x14ac:dyDescent="0.2">
      <c r="A117" s="37" t="s">
        <v>55</v>
      </c>
      <c r="E117" s="41" t="s">
        <v>51</v>
      </c>
    </row>
    <row r="118" spans="1:16" ht="76.5" x14ac:dyDescent="0.2">
      <c r="A118" s="37" t="s">
        <v>56</v>
      </c>
      <c r="E118" s="42" t="s">
        <v>1613</v>
      </c>
    </row>
    <row r="119" spans="1:16" x14ac:dyDescent="0.2">
      <c r="A119" t="s">
        <v>58</v>
      </c>
      <c r="E119" s="41" t="s">
        <v>59</v>
      </c>
    </row>
    <row r="120" spans="1:16" x14ac:dyDescent="0.2">
      <c r="A120" t="s">
        <v>49</v>
      </c>
      <c r="B120" s="36" t="s">
        <v>201</v>
      </c>
      <c r="C120" s="36" t="s">
        <v>1614</v>
      </c>
      <c r="D120" s="37" t="s">
        <v>51</v>
      </c>
      <c r="E120" s="13" t="s">
        <v>1615</v>
      </c>
      <c r="F120" s="38" t="s">
        <v>65</v>
      </c>
      <c r="G120" s="39">
        <v>37.700000000000003</v>
      </c>
      <c r="H120" s="38">
        <v>0</v>
      </c>
      <c r="I120" s="38">
        <f>ROUND(G120*H120,6)</f>
        <v>0</v>
      </c>
      <c r="L120" s="40">
        <v>0</v>
      </c>
      <c r="M120" s="34">
        <f>ROUND(ROUND(L120,2)*ROUND(G120,3),2)</f>
        <v>0</v>
      </c>
      <c r="N120" s="38" t="s">
        <v>1616</v>
      </c>
      <c r="O120">
        <f>(M120*21)/100</f>
        <v>0</v>
      </c>
      <c r="P120" t="s">
        <v>27</v>
      </c>
    </row>
    <row r="121" spans="1:16" x14ac:dyDescent="0.2">
      <c r="A121" s="37" t="s">
        <v>55</v>
      </c>
      <c r="E121" s="41" t="s">
        <v>51</v>
      </c>
    </row>
    <row r="122" spans="1:16" ht="63.75" x14ac:dyDescent="0.2">
      <c r="A122" s="37" t="s">
        <v>56</v>
      </c>
      <c r="E122" s="42" t="s">
        <v>1617</v>
      </c>
    </row>
    <row r="123" spans="1:16" ht="25.5" x14ac:dyDescent="0.2">
      <c r="A123" t="s">
        <v>58</v>
      </c>
      <c r="E123" s="41" t="s">
        <v>1618</v>
      </c>
    </row>
    <row r="124" spans="1:16" x14ac:dyDescent="0.2">
      <c r="A124" t="s">
        <v>46</v>
      </c>
      <c r="C124" s="33" t="s">
        <v>1619</v>
      </c>
      <c r="E124" s="35" t="s">
        <v>1620</v>
      </c>
      <c r="J124" s="34">
        <f>0</f>
        <v>0</v>
      </c>
      <c r="K124" s="34">
        <f>0</f>
        <v>0</v>
      </c>
      <c r="L124" s="34">
        <f>0+L125</f>
        <v>0</v>
      </c>
      <c r="M124" s="34">
        <f>0+M125</f>
        <v>0</v>
      </c>
    </row>
    <row r="125" spans="1:16" x14ac:dyDescent="0.2">
      <c r="A125" t="s">
        <v>49</v>
      </c>
      <c r="B125" s="36" t="s">
        <v>95</v>
      </c>
      <c r="C125" s="36" t="s">
        <v>1621</v>
      </c>
      <c r="D125" s="37" t="s">
        <v>51</v>
      </c>
      <c r="E125" s="13" t="s">
        <v>1622</v>
      </c>
      <c r="F125" s="38" t="s">
        <v>94</v>
      </c>
      <c r="G125" s="39">
        <v>2</v>
      </c>
      <c r="H125" s="38">
        <v>0</v>
      </c>
      <c r="I125" s="38">
        <f>ROUND(G125*H125,6)</f>
        <v>0</v>
      </c>
      <c r="L125" s="40">
        <v>0</v>
      </c>
      <c r="M125" s="34">
        <f>ROUND(ROUND(L125,2)*ROUND(G125,3),2)</f>
        <v>0</v>
      </c>
      <c r="N125" s="38" t="s">
        <v>1616</v>
      </c>
      <c r="O125">
        <f>(M125*21)/100</f>
        <v>0</v>
      </c>
      <c r="P125" t="s">
        <v>27</v>
      </c>
    </row>
    <row r="126" spans="1:16" x14ac:dyDescent="0.2">
      <c r="A126" s="37" t="s">
        <v>55</v>
      </c>
      <c r="E126" s="41" t="s">
        <v>51</v>
      </c>
    </row>
    <row r="127" spans="1:16" ht="51" x14ac:dyDescent="0.2">
      <c r="A127" s="37" t="s">
        <v>56</v>
      </c>
      <c r="E127" s="42" t="s">
        <v>1623</v>
      </c>
    </row>
    <row r="128" spans="1:16" x14ac:dyDescent="0.2">
      <c r="A128" t="s">
        <v>58</v>
      </c>
      <c r="E128" s="41" t="s">
        <v>1624</v>
      </c>
    </row>
    <row r="129" spans="1:16" x14ac:dyDescent="0.2">
      <c r="A129" t="s">
        <v>46</v>
      </c>
      <c r="C129" s="33" t="s">
        <v>312</v>
      </c>
      <c r="E129" s="35" t="s">
        <v>1625</v>
      </c>
      <c r="J129" s="34">
        <f>0</f>
        <v>0</v>
      </c>
      <c r="K129" s="34">
        <f>0</f>
        <v>0</v>
      </c>
      <c r="L129" s="34">
        <f>0+L130</f>
        <v>0</v>
      </c>
      <c r="M129" s="34">
        <f>0+M130</f>
        <v>0</v>
      </c>
    </row>
    <row r="130" spans="1:16" x14ac:dyDescent="0.2">
      <c r="A130" t="s">
        <v>49</v>
      </c>
      <c r="B130" s="36" t="s">
        <v>91</v>
      </c>
      <c r="C130" s="36" t="s">
        <v>1146</v>
      </c>
      <c r="D130" s="37" t="s">
        <v>51</v>
      </c>
      <c r="E130" s="13" t="s">
        <v>1147</v>
      </c>
      <c r="F130" s="38" t="s">
        <v>65</v>
      </c>
      <c r="G130" s="39">
        <v>94.05</v>
      </c>
      <c r="H130" s="38">
        <v>0</v>
      </c>
      <c r="I130" s="38">
        <f>ROUND(G130*H130,6)</f>
        <v>0</v>
      </c>
      <c r="L130" s="40">
        <v>0</v>
      </c>
      <c r="M130" s="34">
        <f>ROUND(ROUND(L130,2)*ROUND(G130,3),2)</f>
        <v>0</v>
      </c>
      <c r="N130" s="38" t="s">
        <v>54</v>
      </c>
      <c r="O130">
        <f>(M130*21)/100</f>
        <v>0</v>
      </c>
      <c r="P130" t="s">
        <v>27</v>
      </c>
    </row>
    <row r="131" spans="1:16" x14ac:dyDescent="0.2">
      <c r="A131" s="37" t="s">
        <v>55</v>
      </c>
      <c r="E131" s="41" t="s">
        <v>51</v>
      </c>
    </row>
    <row r="132" spans="1:16" ht="51" x14ac:dyDescent="0.2">
      <c r="A132" s="37" t="s">
        <v>56</v>
      </c>
      <c r="E132" s="42" t="s">
        <v>1626</v>
      </c>
    </row>
    <row r="133" spans="1:16" x14ac:dyDescent="0.2">
      <c r="A133" t="s">
        <v>58</v>
      </c>
      <c r="E133" s="41" t="s">
        <v>59</v>
      </c>
    </row>
    <row r="134" spans="1:16" x14ac:dyDescent="0.2">
      <c r="A134" t="s">
        <v>46</v>
      </c>
      <c r="C134" s="33" t="s">
        <v>908</v>
      </c>
      <c r="E134" s="35" t="s">
        <v>909</v>
      </c>
      <c r="J134" s="34">
        <f>0</f>
        <v>0</v>
      </c>
      <c r="K134" s="34">
        <f>0</f>
        <v>0</v>
      </c>
      <c r="L134" s="34">
        <f>0+L135+L139+L143+L147+L151</f>
        <v>0</v>
      </c>
      <c r="M134" s="34">
        <f>0+M135+M139+M143+M147+M151</f>
        <v>0</v>
      </c>
    </row>
    <row r="135" spans="1:16" x14ac:dyDescent="0.2">
      <c r="A135" t="s">
        <v>49</v>
      </c>
      <c r="B135" s="36" t="s">
        <v>185</v>
      </c>
      <c r="C135" s="36" t="s">
        <v>1499</v>
      </c>
      <c r="D135" s="37" t="s">
        <v>51</v>
      </c>
      <c r="E135" s="13" t="s">
        <v>1500</v>
      </c>
      <c r="F135" s="38" t="s">
        <v>94</v>
      </c>
      <c r="G135" s="39">
        <v>4</v>
      </c>
      <c r="H135" s="38">
        <v>0</v>
      </c>
      <c r="I135" s="38">
        <f>ROUND(G135*H135,6)</f>
        <v>0</v>
      </c>
      <c r="L135" s="40">
        <v>0</v>
      </c>
      <c r="M135" s="34">
        <f>ROUND(ROUND(L135,2)*ROUND(G135,3),2)</f>
        <v>0</v>
      </c>
      <c r="N135" s="38" t="s">
        <v>54</v>
      </c>
      <c r="O135">
        <f>(M135*21)/100</f>
        <v>0</v>
      </c>
      <c r="P135" t="s">
        <v>27</v>
      </c>
    </row>
    <row r="136" spans="1:16" x14ac:dyDescent="0.2">
      <c r="A136" s="37" t="s">
        <v>55</v>
      </c>
      <c r="E136" s="41" t="s">
        <v>51</v>
      </c>
    </row>
    <row r="137" spans="1:16" ht="51" x14ac:dyDescent="0.2">
      <c r="A137" s="37" t="s">
        <v>56</v>
      </c>
      <c r="E137" s="42" t="s">
        <v>1627</v>
      </c>
    </row>
    <row r="138" spans="1:16" x14ac:dyDescent="0.2">
      <c r="A138" t="s">
        <v>58</v>
      </c>
      <c r="E138" s="41" t="s">
        <v>59</v>
      </c>
    </row>
    <row r="139" spans="1:16" x14ac:dyDescent="0.2">
      <c r="A139" t="s">
        <v>49</v>
      </c>
      <c r="B139" s="36" t="s">
        <v>189</v>
      </c>
      <c r="C139" s="36" t="s">
        <v>1503</v>
      </c>
      <c r="D139" s="37" t="s">
        <v>51</v>
      </c>
      <c r="E139" s="13" t="s">
        <v>1504</v>
      </c>
      <c r="F139" s="38" t="s">
        <v>94</v>
      </c>
      <c r="G139" s="39">
        <v>2</v>
      </c>
      <c r="H139" s="38">
        <v>0</v>
      </c>
      <c r="I139" s="38">
        <f>ROUND(G139*H139,6)</f>
        <v>0</v>
      </c>
      <c r="L139" s="40">
        <v>0</v>
      </c>
      <c r="M139" s="34">
        <f>ROUND(ROUND(L139,2)*ROUND(G139,3),2)</f>
        <v>0</v>
      </c>
      <c r="N139" s="38" t="s">
        <v>54</v>
      </c>
      <c r="O139">
        <f>(M139*21)/100</f>
        <v>0</v>
      </c>
      <c r="P139" t="s">
        <v>27</v>
      </c>
    </row>
    <row r="140" spans="1:16" x14ac:dyDescent="0.2">
      <c r="A140" s="37" t="s">
        <v>55</v>
      </c>
      <c r="E140" s="41" t="s">
        <v>51</v>
      </c>
    </row>
    <row r="141" spans="1:16" ht="51" x14ac:dyDescent="0.2">
      <c r="A141" s="37" t="s">
        <v>56</v>
      </c>
      <c r="E141" s="42" t="s">
        <v>1628</v>
      </c>
    </row>
    <row r="142" spans="1:16" x14ac:dyDescent="0.2">
      <c r="A142" t="s">
        <v>58</v>
      </c>
      <c r="E142" s="41" t="s">
        <v>59</v>
      </c>
    </row>
    <row r="143" spans="1:16" x14ac:dyDescent="0.2">
      <c r="A143" t="s">
        <v>49</v>
      </c>
      <c r="B143" s="36" t="s">
        <v>192</v>
      </c>
      <c r="C143" s="36" t="s">
        <v>1629</v>
      </c>
      <c r="D143" s="37" t="s">
        <v>51</v>
      </c>
      <c r="E143" s="13" t="s">
        <v>1630</v>
      </c>
      <c r="F143" s="38" t="s">
        <v>595</v>
      </c>
      <c r="G143" s="39">
        <v>150.58000000000001</v>
      </c>
      <c r="H143" s="38">
        <v>0</v>
      </c>
      <c r="I143" s="38">
        <f>ROUND(G143*H143,6)</f>
        <v>0</v>
      </c>
      <c r="L143" s="40">
        <v>0</v>
      </c>
      <c r="M143" s="34">
        <f>ROUND(ROUND(L143,2)*ROUND(G143,3),2)</f>
        <v>0</v>
      </c>
      <c r="N143" s="38" t="s">
        <v>54</v>
      </c>
      <c r="O143">
        <f>(M143*21)/100</f>
        <v>0</v>
      </c>
      <c r="P143" t="s">
        <v>27</v>
      </c>
    </row>
    <row r="144" spans="1:16" x14ac:dyDescent="0.2">
      <c r="A144" s="37" t="s">
        <v>55</v>
      </c>
      <c r="E144" s="41" t="s">
        <v>51</v>
      </c>
    </row>
    <row r="145" spans="1:16" ht="76.5" x14ac:dyDescent="0.2">
      <c r="A145" s="37" t="s">
        <v>56</v>
      </c>
      <c r="E145" s="42" t="s">
        <v>1631</v>
      </c>
    </row>
    <row r="146" spans="1:16" x14ac:dyDescent="0.2">
      <c r="A146" t="s">
        <v>58</v>
      </c>
      <c r="E146" s="41" t="s">
        <v>59</v>
      </c>
    </row>
    <row r="147" spans="1:16" x14ac:dyDescent="0.2">
      <c r="A147" t="s">
        <v>49</v>
      </c>
      <c r="B147" s="36" t="s">
        <v>195</v>
      </c>
      <c r="C147" s="36" t="s">
        <v>1632</v>
      </c>
      <c r="D147" s="37" t="s">
        <v>51</v>
      </c>
      <c r="E147" s="13" t="s">
        <v>1633</v>
      </c>
      <c r="F147" s="38" t="s">
        <v>595</v>
      </c>
      <c r="G147" s="39">
        <v>421.161</v>
      </c>
      <c r="H147" s="38">
        <v>0</v>
      </c>
      <c r="I147" s="38">
        <f>ROUND(G147*H147,6)</f>
        <v>0</v>
      </c>
      <c r="L147" s="40">
        <v>0</v>
      </c>
      <c r="M147" s="34">
        <f>ROUND(ROUND(L147,2)*ROUND(G147,3),2)</f>
        <v>0</v>
      </c>
      <c r="N147" s="38" t="s">
        <v>54</v>
      </c>
      <c r="O147">
        <f>(M147*21)/100</f>
        <v>0</v>
      </c>
      <c r="P147" t="s">
        <v>27</v>
      </c>
    </row>
    <row r="148" spans="1:16" x14ac:dyDescent="0.2">
      <c r="A148" s="37" t="s">
        <v>55</v>
      </c>
      <c r="E148" s="41" t="s">
        <v>51</v>
      </c>
    </row>
    <row r="149" spans="1:16" ht="76.5" x14ac:dyDescent="0.2">
      <c r="A149" s="37" t="s">
        <v>56</v>
      </c>
      <c r="E149" s="42" t="s">
        <v>1634</v>
      </c>
    </row>
    <row r="150" spans="1:16" x14ac:dyDescent="0.2">
      <c r="A150" t="s">
        <v>58</v>
      </c>
      <c r="E150" s="41" t="s">
        <v>59</v>
      </c>
    </row>
    <row r="151" spans="1:16" x14ac:dyDescent="0.2">
      <c r="A151" t="s">
        <v>49</v>
      </c>
      <c r="B151" s="36" t="s">
        <v>204</v>
      </c>
      <c r="C151" s="36" t="s">
        <v>1635</v>
      </c>
      <c r="D151" s="37" t="s">
        <v>51</v>
      </c>
      <c r="E151" s="13" t="s">
        <v>1636</v>
      </c>
      <c r="F151" s="38" t="s">
        <v>94</v>
      </c>
      <c r="G151" s="39">
        <v>2</v>
      </c>
      <c r="H151" s="38">
        <v>0</v>
      </c>
      <c r="I151" s="38">
        <f>ROUND(G151*H151,6)</f>
        <v>0</v>
      </c>
      <c r="L151" s="40">
        <v>0</v>
      </c>
      <c r="M151" s="34">
        <f>ROUND(ROUND(L151,2)*ROUND(G151,3),2)</f>
        <v>0</v>
      </c>
      <c r="N151" s="38" t="s">
        <v>1616</v>
      </c>
      <c r="O151">
        <f>(M151*21)/100</f>
        <v>0</v>
      </c>
      <c r="P151" t="s">
        <v>27</v>
      </c>
    </row>
    <row r="152" spans="1:16" x14ac:dyDescent="0.2">
      <c r="A152" s="37" t="s">
        <v>55</v>
      </c>
      <c r="E152" s="41" t="s">
        <v>51</v>
      </c>
    </row>
    <row r="153" spans="1:16" ht="51" x14ac:dyDescent="0.2">
      <c r="A153" s="37" t="s">
        <v>56</v>
      </c>
      <c r="E153" s="42" t="s">
        <v>1637</v>
      </c>
    </row>
    <row r="154" spans="1:16" ht="25.5" x14ac:dyDescent="0.2">
      <c r="A154" t="s">
        <v>58</v>
      </c>
      <c r="E154" s="41" t="s">
        <v>1638</v>
      </c>
    </row>
    <row r="155" spans="1:16" x14ac:dyDescent="0.2">
      <c r="A155" t="s">
        <v>46</v>
      </c>
      <c r="C155" s="33" t="s">
        <v>282</v>
      </c>
      <c r="E155" s="35" t="s">
        <v>283</v>
      </c>
      <c r="J155" s="34">
        <f>0</f>
        <v>0</v>
      </c>
      <c r="K155" s="34">
        <f>0</f>
        <v>0</v>
      </c>
      <c r="L155" s="34">
        <f>0+L156</f>
        <v>0</v>
      </c>
      <c r="M155" s="34">
        <f>0+M156</f>
        <v>0</v>
      </c>
    </row>
    <row r="156" spans="1:16" ht="25.5" x14ac:dyDescent="0.2">
      <c r="A156" t="s">
        <v>49</v>
      </c>
      <c r="B156" s="36" t="s">
        <v>198</v>
      </c>
      <c r="C156" s="36" t="s">
        <v>285</v>
      </c>
      <c r="D156" s="37" t="s">
        <v>286</v>
      </c>
      <c r="E156" s="13" t="s">
        <v>287</v>
      </c>
      <c r="F156" s="38" t="s">
        <v>288</v>
      </c>
      <c r="G156" s="39">
        <v>1178.76</v>
      </c>
      <c r="H156" s="38">
        <v>0</v>
      </c>
      <c r="I156" s="38">
        <f>ROUND(G156*H156,6)</f>
        <v>0</v>
      </c>
      <c r="L156" s="40">
        <v>0</v>
      </c>
      <c r="M156" s="34">
        <f>ROUND(ROUND(L156,2)*ROUND(G156,3),2)</f>
        <v>0</v>
      </c>
      <c r="N156" s="38" t="s">
        <v>289</v>
      </c>
      <c r="O156">
        <f>(M156*21)/100</f>
        <v>0</v>
      </c>
      <c r="P156" t="s">
        <v>27</v>
      </c>
    </row>
    <row r="157" spans="1:16" ht="25.5" x14ac:dyDescent="0.2">
      <c r="A157" s="37" t="s">
        <v>55</v>
      </c>
      <c r="E157" s="41" t="s">
        <v>290</v>
      </c>
    </row>
    <row r="158" spans="1:16" ht="25.5" x14ac:dyDescent="0.2">
      <c r="A158" s="37" t="s">
        <v>56</v>
      </c>
      <c r="E158" s="42" t="s">
        <v>1639</v>
      </c>
    </row>
    <row r="159" spans="1:16" ht="102" x14ac:dyDescent="0.2">
      <c r="A159" t="s">
        <v>58</v>
      </c>
      <c r="E159"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1203</v>
      </c>
      <c r="M3" s="43">
        <f>Rekapitulace!C30</f>
        <v>0</v>
      </c>
      <c r="N3" s="25" t="s">
        <v>0</v>
      </c>
      <c r="O3" t="s">
        <v>23</v>
      </c>
      <c r="P3" t="s">
        <v>27</v>
      </c>
    </row>
    <row r="4" spans="1:20" ht="32.1" customHeight="1" x14ac:dyDescent="0.2">
      <c r="A4" s="28" t="s">
        <v>20</v>
      </c>
      <c r="B4" s="29" t="s">
        <v>28</v>
      </c>
      <c r="C4" s="2" t="s">
        <v>1203</v>
      </c>
      <c r="D4" s="9"/>
      <c r="E4" s="3" t="s">
        <v>1204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COUNTIFS(L8:L196,"=0",A8:A196,"P")+COUNTIFS(L8:L196,"",A8:A196,"P")+SUM(Q8:Q196)</f>
        <v>44</v>
      </c>
    </row>
    <row r="8" spans="1:20" x14ac:dyDescent="0.2">
      <c r="A8" t="s">
        <v>44</v>
      </c>
      <c r="C8" s="30" t="s">
        <v>1642</v>
      </c>
      <c r="E8" s="32" t="s">
        <v>1641</v>
      </c>
      <c r="J8" s="31">
        <f>0+J9+J14+J19+J56+J65+J98+J119+J124+J149+J154+J159+J164+J169+J186+J195</f>
        <v>0</v>
      </c>
      <c r="K8" s="31">
        <f>0+K9+K14+K19+K56+K65+K98+K119+K124+K149+K154+K159+K164+K169+K186+K195</f>
        <v>0</v>
      </c>
      <c r="L8" s="31">
        <f>0+L9+L14+L19+L56+L65+L98+L119+L124+L149+L154+L159+L164+L169+L186+L195</f>
        <v>0</v>
      </c>
      <c r="M8" s="31">
        <f>0+M9+M14+M19+M56+M65+M98+M119+M124+M149+M154+M159+M164+M169+M186+M195</f>
        <v>0</v>
      </c>
    </row>
    <row r="9" spans="1:20" x14ac:dyDescent="0.2">
      <c r="A9" t="s">
        <v>46</v>
      </c>
      <c r="C9" s="33" t="s">
        <v>953</v>
      </c>
      <c r="E9" s="35" t="s">
        <v>954</v>
      </c>
      <c r="J9" s="34">
        <f>0</f>
        <v>0</v>
      </c>
      <c r="K9" s="34">
        <f>0</f>
        <v>0</v>
      </c>
      <c r="L9" s="34">
        <f>0+L10</f>
        <v>0</v>
      </c>
      <c r="M9" s="34">
        <f>0+M10</f>
        <v>0</v>
      </c>
    </row>
    <row r="10" spans="1:20" x14ac:dyDescent="0.2">
      <c r="A10" t="s">
        <v>49</v>
      </c>
      <c r="B10" s="36" t="s">
        <v>228</v>
      </c>
      <c r="C10" s="36" t="s">
        <v>955</v>
      </c>
      <c r="D10" s="37" t="s">
        <v>51</v>
      </c>
      <c r="E10" s="13" t="s">
        <v>956</v>
      </c>
      <c r="F10" s="38" t="s">
        <v>957</v>
      </c>
      <c r="G10" s="39">
        <v>1</v>
      </c>
      <c r="H10" s="38">
        <v>0</v>
      </c>
      <c r="I10" s="38">
        <f>ROUND(G10*H10,6)</f>
        <v>0</v>
      </c>
      <c r="L10" s="40">
        <v>0</v>
      </c>
      <c r="M10" s="34">
        <f>ROUND(ROUND(L10,2)*ROUND(G10,3),2)</f>
        <v>0</v>
      </c>
      <c r="N10" s="38" t="s">
        <v>795</v>
      </c>
      <c r="O10">
        <f>(M10*21)/100</f>
        <v>0</v>
      </c>
      <c r="P10" t="s">
        <v>27</v>
      </c>
    </row>
    <row r="11" spans="1:20" ht="25.5" x14ac:dyDescent="0.2">
      <c r="A11" s="37" t="s">
        <v>55</v>
      </c>
      <c r="E11" s="41" t="s">
        <v>1643</v>
      </c>
    </row>
    <row r="12" spans="1:20" x14ac:dyDescent="0.2">
      <c r="A12" s="37" t="s">
        <v>56</v>
      </c>
      <c r="E12" s="42" t="s">
        <v>51</v>
      </c>
    </row>
    <row r="13" spans="1:20" x14ac:dyDescent="0.2">
      <c r="A13" t="s">
        <v>58</v>
      </c>
      <c r="E13" s="41" t="s">
        <v>959</v>
      </c>
    </row>
    <row r="14" spans="1:20" x14ac:dyDescent="0.2">
      <c r="A14" t="s">
        <v>46</v>
      </c>
      <c r="C14" s="33" t="s">
        <v>47</v>
      </c>
      <c r="E14" s="35" t="s">
        <v>960</v>
      </c>
      <c r="J14" s="34">
        <f>0</f>
        <v>0</v>
      </c>
      <c r="K14" s="34">
        <f>0</f>
        <v>0</v>
      </c>
      <c r="L14" s="34">
        <f>0+L15</f>
        <v>0</v>
      </c>
      <c r="M14" s="34">
        <f>0+M15</f>
        <v>0</v>
      </c>
    </row>
    <row r="15" spans="1:20" x14ac:dyDescent="0.2">
      <c r="A15" t="s">
        <v>49</v>
      </c>
      <c r="B15" s="36" t="s">
        <v>47</v>
      </c>
      <c r="C15" s="36" t="s">
        <v>334</v>
      </c>
      <c r="D15" s="37" t="s">
        <v>51</v>
      </c>
      <c r="E15" s="13" t="s">
        <v>335</v>
      </c>
      <c r="F15" s="38" t="s">
        <v>53</v>
      </c>
      <c r="G15" s="39">
        <v>2256</v>
      </c>
      <c r="H15" s="38">
        <v>0</v>
      </c>
      <c r="I15" s="38">
        <f>ROUND(G15*H15,6)</f>
        <v>0</v>
      </c>
      <c r="L15" s="40">
        <v>0</v>
      </c>
      <c r="M15" s="34">
        <f>ROUND(ROUND(L15,2)*ROUND(G15,3),2)</f>
        <v>0</v>
      </c>
      <c r="N15" s="38" t="s">
        <v>54</v>
      </c>
      <c r="O15">
        <f>(M15*21)/100</f>
        <v>0</v>
      </c>
      <c r="P15" t="s">
        <v>27</v>
      </c>
    </row>
    <row r="16" spans="1:20" x14ac:dyDescent="0.2">
      <c r="A16" s="37" t="s">
        <v>55</v>
      </c>
      <c r="E16" s="41" t="s">
        <v>1644</v>
      </c>
    </row>
    <row r="17" spans="1:16" x14ac:dyDescent="0.2">
      <c r="A17" s="37" t="s">
        <v>56</v>
      </c>
      <c r="E17" s="42" t="s">
        <v>1645</v>
      </c>
    </row>
    <row r="18" spans="1:16" x14ac:dyDescent="0.2">
      <c r="A18" t="s">
        <v>58</v>
      </c>
      <c r="E18" s="41" t="s">
        <v>59</v>
      </c>
    </row>
    <row r="19" spans="1:16" x14ac:dyDescent="0.2">
      <c r="A19" t="s">
        <v>46</v>
      </c>
      <c r="C19" s="33" t="s">
        <v>27</v>
      </c>
      <c r="E19" s="35" t="s">
        <v>974</v>
      </c>
      <c r="J19" s="34">
        <f>0</f>
        <v>0</v>
      </c>
      <c r="K19" s="34">
        <f>0</f>
        <v>0</v>
      </c>
      <c r="L19" s="34">
        <f>0+L20+L24+L28+L32+L36+L40+L44+L48+L52</f>
        <v>0</v>
      </c>
      <c r="M19" s="34">
        <f>0+M20+M24+M28+M32+M36+M40+M44+M48+M52</f>
        <v>0</v>
      </c>
    </row>
    <row r="20" spans="1:16" x14ac:dyDescent="0.2">
      <c r="A20" t="s">
        <v>49</v>
      </c>
      <c r="B20" s="36" t="s">
        <v>27</v>
      </c>
      <c r="C20" s="36" t="s">
        <v>1277</v>
      </c>
      <c r="D20" s="37" t="s">
        <v>51</v>
      </c>
      <c r="E20" s="13" t="s">
        <v>1278</v>
      </c>
      <c r="F20" s="38" t="s">
        <v>288</v>
      </c>
      <c r="G20" s="39">
        <v>44.6</v>
      </c>
      <c r="H20" s="38">
        <v>0</v>
      </c>
      <c r="I20" s="38">
        <f>ROUND(G20*H20,6)</f>
        <v>0</v>
      </c>
      <c r="L20" s="40">
        <v>0</v>
      </c>
      <c r="M20" s="34">
        <f>ROUND(ROUND(L20,2)*ROUND(G20,3),2)</f>
        <v>0</v>
      </c>
      <c r="N20" s="38" t="s">
        <v>54</v>
      </c>
      <c r="O20">
        <f>(M20*21)/100</f>
        <v>0</v>
      </c>
      <c r="P20" t="s">
        <v>27</v>
      </c>
    </row>
    <row r="21" spans="1:16" x14ac:dyDescent="0.2">
      <c r="A21" s="37" t="s">
        <v>55</v>
      </c>
      <c r="E21" s="41" t="s">
        <v>1646</v>
      </c>
    </row>
    <row r="22" spans="1:16" x14ac:dyDescent="0.2">
      <c r="A22" s="37" t="s">
        <v>56</v>
      </c>
      <c r="E22" s="42" t="s">
        <v>1647</v>
      </c>
    </row>
    <row r="23" spans="1:16" x14ac:dyDescent="0.2">
      <c r="A23" t="s">
        <v>58</v>
      </c>
      <c r="E23" s="41" t="s">
        <v>59</v>
      </c>
    </row>
    <row r="24" spans="1:16" x14ac:dyDescent="0.2">
      <c r="A24" t="s">
        <v>49</v>
      </c>
      <c r="B24" s="36" t="s">
        <v>26</v>
      </c>
      <c r="C24" s="36" t="s">
        <v>1648</v>
      </c>
      <c r="D24" s="37" t="s">
        <v>51</v>
      </c>
      <c r="E24" s="13" t="s">
        <v>1649</v>
      </c>
      <c r="F24" s="38" t="s">
        <v>53</v>
      </c>
      <c r="G24" s="39">
        <v>13.5</v>
      </c>
      <c r="H24" s="38">
        <v>0</v>
      </c>
      <c r="I24" s="38">
        <f>ROUND(G24*H24,6)</f>
        <v>0</v>
      </c>
      <c r="L24" s="40">
        <v>0</v>
      </c>
      <c r="M24" s="34">
        <f>ROUND(ROUND(L24,2)*ROUND(G24,3),2)</f>
        <v>0</v>
      </c>
      <c r="N24" s="38" t="s">
        <v>54</v>
      </c>
      <c r="O24">
        <f>(M24*21)/100</f>
        <v>0</v>
      </c>
      <c r="P24" t="s">
        <v>27</v>
      </c>
    </row>
    <row r="25" spans="1:16" x14ac:dyDescent="0.2">
      <c r="A25" s="37" t="s">
        <v>55</v>
      </c>
      <c r="E25" s="41" t="s">
        <v>1650</v>
      </c>
    </row>
    <row r="26" spans="1:16" x14ac:dyDescent="0.2">
      <c r="A26" s="37" t="s">
        <v>56</v>
      </c>
      <c r="E26" s="42" t="s">
        <v>1651</v>
      </c>
    </row>
    <row r="27" spans="1:16" x14ac:dyDescent="0.2">
      <c r="A27" t="s">
        <v>58</v>
      </c>
      <c r="E27" s="41" t="s">
        <v>59</v>
      </c>
    </row>
    <row r="28" spans="1:16" x14ac:dyDescent="0.2">
      <c r="A28" t="s">
        <v>49</v>
      </c>
      <c r="B28" s="36" t="s">
        <v>62</v>
      </c>
      <c r="C28" s="36" t="s">
        <v>1289</v>
      </c>
      <c r="D28" s="37" t="s">
        <v>51</v>
      </c>
      <c r="E28" s="13" t="s">
        <v>1290</v>
      </c>
      <c r="F28" s="38" t="s">
        <v>288</v>
      </c>
      <c r="G28" s="39">
        <v>228.904</v>
      </c>
      <c r="H28" s="38">
        <v>0</v>
      </c>
      <c r="I28" s="38">
        <f>ROUND(G28*H28,6)</f>
        <v>0</v>
      </c>
      <c r="L28" s="40">
        <v>0</v>
      </c>
      <c r="M28" s="34">
        <f>ROUND(ROUND(L28,2)*ROUND(G28,3),2)</f>
        <v>0</v>
      </c>
      <c r="N28" s="38" t="s">
        <v>54</v>
      </c>
      <c r="O28">
        <f>(M28*21)/100</f>
        <v>0</v>
      </c>
      <c r="P28" t="s">
        <v>27</v>
      </c>
    </row>
    <row r="29" spans="1:16" x14ac:dyDescent="0.2">
      <c r="A29" s="37" t="s">
        <v>55</v>
      </c>
      <c r="E29" s="41" t="s">
        <v>1652</v>
      </c>
    </row>
    <row r="30" spans="1:16" x14ac:dyDescent="0.2">
      <c r="A30" s="37" t="s">
        <v>56</v>
      </c>
      <c r="E30" s="42" t="s">
        <v>1653</v>
      </c>
    </row>
    <row r="31" spans="1:16" x14ac:dyDescent="0.2">
      <c r="A31" t="s">
        <v>58</v>
      </c>
      <c r="E31" s="41" t="s">
        <v>59</v>
      </c>
    </row>
    <row r="32" spans="1:16" x14ac:dyDescent="0.2">
      <c r="A32" t="s">
        <v>49</v>
      </c>
      <c r="B32" s="36" t="s">
        <v>66</v>
      </c>
      <c r="C32" s="36" t="s">
        <v>1654</v>
      </c>
      <c r="D32" s="37" t="s">
        <v>51</v>
      </c>
      <c r="E32" s="13" t="s">
        <v>1655</v>
      </c>
      <c r="F32" s="38" t="s">
        <v>144</v>
      </c>
      <c r="G32" s="39">
        <v>800</v>
      </c>
      <c r="H32" s="38">
        <v>0</v>
      </c>
      <c r="I32" s="38">
        <f>ROUND(G32*H32,6)</f>
        <v>0</v>
      </c>
      <c r="L32" s="40">
        <v>0</v>
      </c>
      <c r="M32" s="34">
        <f>ROUND(ROUND(L32,2)*ROUND(G32,3),2)</f>
        <v>0</v>
      </c>
      <c r="N32" s="38" t="s">
        <v>54</v>
      </c>
      <c r="O32">
        <f>(M32*21)/100</f>
        <v>0</v>
      </c>
      <c r="P32" t="s">
        <v>27</v>
      </c>
    </row>
    <row r="33" spans="1:16" x14ac:dyDescent="0.2">
      <c r="A33" s="37" t="s">
        <v>55</v>
      </c>
      <c r="E33" s="41" t="s">
        <v>1656</v>
      </c>
    </row>
    <row r="34" spans="1:16" x14ac:dyDescent="0.2">
      <c r="A34" s="37" t="s">
        <v>56</v>
      </c>
      <c r="E34" s="42" t="s">
        <v>1657</v>
      </c>
    </row>
    <row r="35" spans="1:16" x14ac:dyDescent="0.2">
      <c r="A35" t="s">
        <v>58</v>
      </c>
      <c r="E35" s="41" t="s">
        <v>59</v>
      </c>
    </row>
    <row r="36" spans="1:16" x14ac:dyDescent="0.2">
      <c r="A36" t="s">
        <v>49</v>
      </c>
      <c r="B36" s="36" t="s">
        <v>145</v>
      </c>
      <c r="C36" s="36" t="s">
        <v>1658</v>
      </c>
      <c r="D36" s="37" t="s">
        <v>51</v>
      </c>
      <c r="E36" s="13" t="s">
        <v>1659</v>
      </c>
      <c r="F36" s="38" t="s">
        <v>53</v>
      </c>
      <c r="G36" s="39">
        <v>75</v>
      </c>
      <c r="H36" s="38">
        <v>0</v>
      </c>
      <c r="I36" s="38">
        <f>ROUND(G36*H36,6)</f>
        <v>0</v>
      </c>
      <c r="L36" s="40">
        <v>0</v>
      </c>
      <c r="M36" s="34">
        <f>ROUND(ROUND(L36,2)*ROUND(G36,3),2)</f>
        <v>0</v>
      </c>
      <c r="N36" s="38" t="s">
        <v>54</v>
      </c>
      <c r="O36">
        <f>(M36*21)/100</f>
        <v>0</v>
      </c>
      <c r="P36" t="s">
        <v>27</v>
      </c>
    </row>
    <row r="37" spans="1:16" x14ac:dyDescent="0.2">
      <c r="A37" s="37" t="s">
        <v>55</v>
      </c>
      <c r="E37" s="41" t="s">
        <v>1660</v>
      </c>
    </row>
    <row r="38" spans="1:16" x14ac:dyDescent="0.2">
      <c r="A38" s="37" t="s">
        <v>56</v>
      </c>
      <c r="E38" s="42" t="s">
        <v>1661</v>
      </c>
    </row>
    <row r="39" spans="1:16" x14ac:dyDescent="0.2">
      <c r="A39" t="s">
        <v>58</v>
      </c>
      <c r="E39" s="41" t="s">
        <v>59</v>
      </c>
    </row>
    <row r="40" spans="1:16" x14ac:dyDescent="0.2">
      <c r="A40" t="s">
        <v>49</v>
      </c>
      <c r="B40" s="36" t="s">
        <v>148</v>
      </c>
      <c r="C40" s="36" t="s">
        <v>1121</v>
      </c>
      <c r="D40" s="37" t="s">
        <v>51</v>
      </c>
      <c r="E40" s="13" t="s">
        <v>1122</v>
      </c>
      <c r="F40" s="38" t="s">
        <v>53</v>
      </c>
      <c r="G40" s="39">
        <v>147</v>
      </c>
      <c r="H40" s="38">
        <v>0</v>
      </c>
      <c r="I40" s="38">
        <f>ROUND(G40*H40,6)</f>
        <v>0</v>
      </c>
      <c r="L40" s="40">
        <v>0</v>
      </c>
      <c r="M40" s="34">
        <f>ROUND(ROUND(L40,2)*ROUND(G40,3),2)</f>
        <v>0</v>
      </c>
      <c r="N40" s="38" t="s">
        <v>54</v>
      </c>
      <c r="O40">
        <f>(M40*21)/100</f>
        <v>0</v>
      </c>
      <c r="P40" t="s">
        <v>27</v>
      </c>
    </row>
    <row r="41" spans="1:16" x14ac:dyDescent="0.2">
      <c r="A41" s="37" t="s">
        <v>55</v>
      </c>
      <c r="E41" s="41" t="s">
        <v>1662</v>
      </c>
    </row>
    <row r="42" spans="1:16" x14ac:dyDescent="0.2">
      <c r="A42" s="37" t="s">
        <v>56</v>
      </c>
      <c r="E42" s="42" t="s">
        <v>1663</v>
      </c>
    </row>
    <row r="43" spans="1:16" x14ac:dyDescent="0.2">
      <c r="A43" t="s">
        <v>58</v>
      </c>
      <c r="E43" s="41" t="s">
        <v>59</v>
      </c>
    </row>
    <row r="44" spans="1:16" x14ac:dyDescent="0.2">
      <c r="A44" t="s">
        <v>49</v>
      </c>
      <c r="B44" s="36" t="s">
        <v>151</v>
      </c>
      <c r="C44" s="36" t="s">
        <v>1078</v>
      </c>
      <c r="D44" s="37" t="s">
        <v>51</v>
      </c>
      <c r="E44" s="13" t="s">
        <v>1079</v>
      </c>
      <c r="F44" s="38" t="s">
        <v>53</v>
      </c>
      <c r="G44" s="39">
        <v>196.5</v>
      </c>
      <c r="H44" s="38">
        <v>0</v>
      </c>
      <c r="I44" s="38">
        <f>ROUND(G44*H44,6)</f>
        <v>0</v>
      </c>
      <c r="L44" s="40">
        <v>0</v>
      </c>
      <c r="M44" s="34">
        <f>ROUND(ROUND(L44,2)*ROUND(G44,3),2)</f>
        <v>0</v>
      </c>
      <c r="N44" s="38" t="s">
        <v>54</v>
      </c>
      <c r="O44">
        <f>(M44*21)/100</f>
        <v>0</v>
      </c>
      <c r="P44" t="s">
        <v>27</v>
      </c>
    </row>
    <row r="45" spans="1:16" x14ac:dyDescent="0.2">
      <c r="A45" s="37" t="s">
        <v>55</v>
      </c>
      <c r="E45" s="41" t="s">
        <v>1664</v>
      </c>
    </row>
    <row r="46" spans="1:16" x14ac:dyDescent="0.2">
      <c r="A46" s="37" t="s">
        <v>56</v>
      </c>
      <c r="E46" s="42" t="s">
        <v>1665</v>
      </c>
    </row>
    <row r="47" spans="1:16" x14ac:dyDescent="0.2">
      <c r="A47" t="s">
        <v>58</v>
      </c>
      <c r="E47" s="41" t="s">
        <v>59</v>
      </c>
    </row>
    <row r="48" spans="1:16" x14ac:dyDescent="0.2">
      <c r="A48" t="s">
        <v>49</v>
      </c>
      <c r="B48" s="36" t="s">
        <v>154</v>
      </c>
      <c r="C48" s="36" t="s">
        <v>1324</v>
      </c>
      <c r="D48" s="37" t="s">
        <v>51</v>
      </c>
      <c r="E48" s="13" t="s">
        <v>1326</v>
      </c>
      <c r="F48" s="38" t="s">
        <v>288</v>
      </c>
      <c r="G48" s="39">
        <v>8.2349999999999994</v>
      </c>
      <c r="H48" s="38">
        <v>0</v>
      </c>
      <c r="I48" s="38">
        <f>ROUND(G48*H48,6)</f>
        <v>0</v>
      </c>
      <c r="L48" s="40">
        <v>0</v>
      </c>
      <c r="M48" s="34">
        <f>ROUND(ROUND(L48,2)*ROUND(G48,3),2)</f>
        <v>0</v>
      </c>
      <c r="N48" s="38" t="s">
        <v>54</v>
      </c>
      <c r="O48">
        <f>(M48*21)/100</f>
        <v>0</v>
      </c>
      <c r="P48" t="s">
        <v>27</v>
      </c>
    </row>
    <row r="49" spans="1:16" x14ac:dyDescent="0.2">
      <c r="A49" s="37" t="s">
        <v>55</v>
      </c>
      <c r="E49" s="41" t="s">
        <v>1666</v>
      </c>
    </row>
    <row r="50" spans="1:16" x14ac:dyDescent="0.2">
      <c r="A50" s="37" t="s">
        <v>56</v>
      </c>
      <c r="E50" s="42" t="s">
        <v>1667</v>
      </c>
    </row>
    <row r="51" spans="1:16" x14ac:dyDescent="0.2">
      <c r="A51" t="s">
        <v>58</v>
      </c>
      <c r="E51" s="41" t="s">
        <v>59</v>
      </c>
    </row>
    <row r="52" spans="1:16" x14ac:dyDescent="0.2">
      <c r="A52" t="s">
        <v>49</v>
      </c>
      <c r="B52" s="36" t="s">
        <v>157</v>
      </c>
      <c r="C52" s="36" t="s">
        <v>1668</v>
      </c>
      <c r="D52" s="37" t="s">
        <v>51</v>
      </c>
      <c r="E52" s="13" t="s">
        <v>1669</v>
      </c>
      <c r="F52" s="38" t="s">
        <v>288</v>
      </c>
      <c r="G52" s="39">
        <v>9.3629999999999995</v>
      </c>
      <c r="H52" s="38">
        <v>0</v>
      </c>
      <c r="I52" s="38">
        <f>ROUND(G52*H52,6)</f>
        <v>0</v>
      </c>
      <c r="L52" s="40">
        <v>0</v>
      </c>
      <c r="M52" s="34">
        <f>ROUND(ROUND(L52,2)*ROUND(G52,3),2)</f>
        <v>0</v>
      </c>
      <c r="N52" s="38" t="s">
        <v>54</v>
      </c>
      <c r="O52">
        <f>(M52*21)/100</f>
        <v>0</v>
      </c>
      <c r="P52" t="s">
        <v>27</v>
      </c>
    </row>
    <row r="53" spans="1:16" x14ac:dyDescent="0.2">
      <c r="A53" s="37" t="s">
        <v>55</v>
      </c>
      <c r="E53" s="41" t="s">
        <v>1670</v>
      </c>
    </row>
    <row r="54" spans="1:16" x14ac:dyDescent="0.2">
      <c r="A54" s="37" t="s">
        <v>56</v>
      </c>
      <c r="E54" s="42" t="s">
        <v>1671</v>
      </c>
    </row>
    <row r="55" spans="1:16" x14ac:dyDescent="0.2">
      <c r="A55" t="s">
        <v>58</v>
      </c>
      <c r="E55" s="41" t="s">
        <v>59</v>
      </c>
    </row>
    <row r="56" spans="1:16" x14ac:dyDescent="0.2">
      <c r="A56" t="s">
        <v>46</v>
      </c>
      <c r="C56" s="33" t="s">
        <v>26</v>
      </c>
      <c r="E56" s="35" t="s">
        <v>986</v>
      </c>
      <c r="J56" s="34">
        <f>0</f>
        <v>0</v>
      </c>
      <c r="K56" s="34">
        <f>0</f>
        <v>0</v>
      </c>
      <c r="L56" s="34">
        <f>0+L57+L61</f>
        <v>0</v>
      </c>
      <c r="M56" s="34">
        <f>0+M57+M61</f>
        <v>0</v>
      </c>
    </row>
    <row r="57" spans="1:16" x14ac:dyDescent="0.2">
      <c r="A57" t="s">
        <v>49</v>
      </c>
      <c r="B57" s="36" t="s">
        <v>69</v>
      </c>
      <c r="C57" s="36" t="s">
        <v>1576</v>
      </c>
      <c r="D57" s="37" t="s">
        <v>51</v>
      </c>
      <c r="E57" s="13" t="s">
        <v>1577</v>
      </c>
      <c r="F57" s="38" t="s">
        <v>53</v>
      </c>
      <c r="G57" s="39">
        <v>435</v>
      </c>
      <c r="H57" s="38">
        <v>0</v>
      </c>
      <c r="I57" s="38">
        <f>ROUND(G57*H57,6)</f>
        <v>0</v>
      </c>
      <c r="L57" s="40">
        <v>0</v>
      </c>
      <c r="M57" s="34">
        <f>ROUND(ROUND(L57,2)*ROUND(G57,3),2)</f>
        <v>0</v>
      </c>
      <c r="N57" s="38" t="s">
        <v>54</v>
      </c>
      <c r="O57">
        <f>(M57*21)/100</f>
        <v>0</v>
      </c>
      <c r="P57" t="s">
        <v>27</v>
      </c>
    </row>
    <row r="58" spans="1:16" ht="25.5" x14ac:dyDescent="0.2">
      <c r="A58" s="37" t="s">
        <v>55</v>
      </c>
      <c r="E58" s="41" t="s">
        <v>1672</v>
      </c>
    </row>
    <row r="59" spans="1:16" x14ac:dyDescent="0.2">
      <c r="A59" s="37" t="s">
        <v>56</v>
      </c>
      <c r="E59" s="42" t="s">
        <v>1673</v>
      </c>
    </row>
    <row r="60" spans="1:16" x14ac:dyDescent="0.2">
      <c r="A60" t="s">
        <v>58</v>
      </c>
      <c r="E60" s="41" t="s">
        <v>59</v>
      </c>
    </row>
    <row r="61" spans="1:16" x14ac:dyDescent="0.2">
      <c r="A61" t="s">
        <v>49</v>
      </c>
      <c r="B61" s="36" t="s">
        <v>73</v>
      </c>
      <c r="C61" s="36" t="s">
        <v>1579</v>
      </c>
      <c r="D61" s="37" t="s">
        <v>51</v>
      </c>
      <c r="E61" s="13" t="s">
        <v>1580</v>
      </c>
      <c r="F61" s="38" t="s">
        <v>288</v>
      </c>
      <c r="G61" s="39">
        <v>97.397000000000006</v>
      </c>
      <c r="H61" s="38">
        <v>0</v>
      </c>
      <c r="I61" s="38">
        <f>ROUND(G61*H61,6)</f>
        <v>0</v>
      </c>
      <c r="L61" s="40">
        <v>0</v>
      </c>
      <c r="M61" s="34">
        <f>ROUND(ROUND(L61,2)*ROUND(G61,3),2)</f>
        <v>0</v>
      </c>
      <c r="N61" s="38" t="s">
        <v>54</v>
      </c>
      <c r="O61">
        <f>(M61*21)/100</f>
        <v>0</v>
      </c>
      <c r="P61" t="s">
        <v>27</v>
      </c>
    </row>
    <row r="62" spans="1:16" x14ac:dyDescent="0.2">
      <c r="A62" s="37" t="s">
        <v>55</v>
      </c>
      <c r="E62" s="41" t="s">
        <v>1674</v>
      </c>
    </row>
    <row r="63" spans="1:16" ht="25.5" x14ac:dyDescent="0.2">
      <c r="A63" s="37" t="s">
        <v>56</v>
      </c>
      <c r="E63" s="42" t="s">
        <v>1675</v>
      </c>
    </row>
    <row r="64" spans="1:16" x14ac:dyDescent="0.2">
      <c r="A64" t="s">
        <v>58</v>
      </c>
      <c r="E64" s="41" t="s">
        <v>59</v>
      </c>
    </row>
    <row r="65" spans="1:16" x14ac:dyDescent="0.2">
      <c r="A65" t="s">
        <v>46</v>
      </c>
      <c r="C65" s="33" t="s">
        <v>62</v>
      </c>
      <c r="E65" s="35" t="s">
        <v>1001</v>
      </c>
      <c r="J65" s="34">
        <f>0</f>
        <v>0</v>
      </c>
      <c r="K65" s="34">
        <f>0</f>
        <v>0</v>
      </c>
      <c r="L65" s="34">
        <f>0+L66+L70+L74+L78+L82+L86+L90+L94</f>
        <v>0</v>
      </c>
      <c r="M65" s="34">
        <f>0+M66+M70+M74+M78+M82+M86+M90+M94</f>
        <v>0</v>
      </c>
    </row>
    <row r="66" spans="1:16" x14ac:dyDescent="0.2">
      <c r="A66" t="s">
        <v>49</v>
      </c>
      <c r="B66" s="36" t="s">
        <v>76</v>
      </c>
      <c r="C66" s="36" t="s">
        <v>1676</v>
      </c>
      <c r="D66" s="37" t="s">
        <v>51</v>
      </c>
      <c r="E66" s="13" t="s">
        <v>1677</v>
      </c>
      <c r="F66" s="38" t="s">
        <v>53</v>
      </c>
      <c r="G66" s="39">
        <v>12.6</v>
      </c>
      <c r="H66" s="38">
        <v>0</v>
      </c>
      <c r="I66" s="38">
        <f>ROUND(G66*H66,6)</f>
        <v>0</v>
      </c>
      <c r="L66" s="40">
        <v>0</v>
      </c>
      <c r="M66" s="34">
        <f>ROUND(ROUND(L66,2)*ROUND(G66,3),2)</f>
        <v>0</v>
      </c>
      <c r="N66" s="38" t="s">
        <v>54</v>
      </c>
      <c r="O66">
        <f>(M66*21)/100</f>
        <v>0</v>
      </c>
      <c r="P66" t="s">
        <v>27</v>
      </c>
    </row>
    <row r="67" spans="1:16" x14ac:dyDescent="0.2">
      <c r="A67" s="37" t="s">
        <v>55</v>
      </c>
      <c r="E67" s="41" t="s">
        <v>1678</v>
      </c>
    </row>
    <row r="68" spans="1:16" x14ac:dyDescent="0.2">
      <c r="A68" s="37" t="s">
        <v>56</v>
      </c>
      <c r="E68" s="42" t="s">
        <v>1679</v>
      </c>
    </row>
    <row r="69" spans="1:16" x14ac:dyDescent="0.2">
      <c r="A69" t="s">
        <v>58</v>
      </c>
      <c r="E69" s="41" t="s">
        <v>59</v>
      </c>
    </row>
    <row r="70" spans="1:16" x14ac:dyDescent="0.2">
      <c r="A70" t="s">
        <v>49</v>
      </c>
      <c r="B70" s="36" t="s">
        <v>79</v>
      </c>
      <c r="C70" s="36" t="s">
        <v>1680</v>
      </c>
      <c r="D70" s="37" t="s">
        <v>51</v>
      </c>
      <c r="E70" s="13" t="s">
        <v>1681</v>
      </c>
      <c r="F70" s="38" t="s">
        <v>288</v>
      </c>
      <c r="G70" s="39">
        <v>0.1</v>
      </c>
      <c r="H70" s="38">
        <v>0</v>
      </c>
      <c r="I70" s="38">
        <f>ROUND(G70*H70,6)</f>
        <v>0</v>
      </c>
      <c r="L70" s="40">
        <v>0</v>
      </c>
      <c r="M70" s="34">
        <f>ROUND(ROUND(L70,2)*ROUND(G70,3),2)</f>
        <v>0</v>
      </c>
      <c r="N70" s="38" t="s">
        <v>54</v>
      </c>
      <c r="O70">
        <f>(M70*21)/100</f>
        <v>0</v>
      </c>
      <c r="P70" t="s">
        <v>27</v>
      </c>
    </row>
    <row r="71" spans="1:16" x14ac:dyDescent="0.2">
      <c r="A71" s="37" t="s">
        <v>55</v>
      </c>
      <c r="E71" s="41" t="s">
        <v>1682</v>
      </c>
    </row>
    <row r="72" spans="1:16" x14ac:dyDescent="0.2">
      <c r="A72" s="37" t="s">
        <v>56</v>
      </c>
      <c r="E72" s="42" t="s">
        <v>1683</v>
      </c>
    </row>
    <row r="73" spans="1:16" x14ac:dyDescent="0.2">
      <c r="A73" t="s">
        <v>58</v>
      </c>
      <c r="E73" s="41" t="s">
        <v>59</v>
      </c>
    </row>
    <row r="74" spans="1:16" x14ac:dyDescent="0.2">
      <c r="A74" t="s">
        <v>49</v>
      </c>
      <c r="B74" s="36" t="s">
        <v>160</v>
      </c>
      <c r="C74" s="36" t="s">
        <v>1684</v>
      </c>
      <c r="D74" s="37" t="s">
        <v>51</v>
      </c>
      <c r="E74" s="13" t="s">
        <v>1685</v>
      </c>
      <c r="F74" s="38" t="s">
        <v>53</v>
      </c>
      <c r="G74" s="39">
        <v>2</v>
      </c>
      <c r="H74" s="38">
        <v>0</v>
      </c>
      <c r="I74" s="38">
        <f>ROUND(G74*H74,6)</f>
        <v>0</v>
      </c>
      <c r="L74" s="40">
        <v>0</v>
      </c>
      <c r="M74" s="34">
        <f>ROUND(ROUND(L74,2)*ROUND(G74,3),2)</f>
        <v>0</v>
      </c>
      <c r="N74" s="38" t="s">
        <v>54</v>
      </c>
      <c r="O74">
        <f>(M74*21)/100</f>
        <v>0</v>
      </c>
      <c r="P74" t="s">
        <v>27</v>
      </c>
    </row>
    <row r="75" spans="1:16" ht="25.5" x14ac:dyDescent="0.2">
      <c r="A75" s="37" t="s">
        <v>55</v>
      </c>
      <c r="E75" s="41" t="s">
        <v>1686</v>
      </c>
    </row>
    <row r="76" spans="1:16" x14ac:dyDescent="0.2">
      <c r="A76" s="37" t="s">
        <v>56</v>
      </c>
      <c r="E76" s="42" t="s">
        <v>51</v>
      </c>
    </row>
    <row r="77" spans="1:16" x14ac:dyDescent="0.2">
      <c r="A77" t="s">
        <v>58</v>
      </c>
      <c r="E77" s="41" t="s">
        <v>59</v>
      </c>
    </row>
    <row r="78" spans="1:16" x14ac:dyDescent="0.2">
      <c r="A78" t="s">
        <v>49</v>
      </c>
      <c r="B78" s="36" t="s">
        <v>82</v>
      </c>
      <c r="C78" s="36" t="s">
        <v>1687</v>
      </c>
      <c r="D78" s="37" t="s">
        <v>51</v>
      </c>
      <c r="E78" s="13" t="s">
        <v>1688</v>
      </c>
      <c r="F78" s="38" t="s">
        <v>53</v>
      </c>
      <c r="G78" s="39">
        <v>58.994</v>
      </c>
      <c r="H78" s="38">
        <v>0</v>
      </c>
      <c r="I78" s="38">
        <f>ROUND(G78*H78,6)</f>
        <v>0</v>
      </c>
      <c r="L78" s="40">
        <v>0</v>
      </c>
      <c r="M78" s="34">
        <f>ROUND(ROUND(L78,2)*ROUND(G78,3),2)</f>
        <v>0</v>
      </c>
      <c r="N78" s="38" t="s">
        <v>54</v>
      </c>
      <c r="O78">
        <f>(M78*21)/100</f>
        <v>0</v>
      </c>
      <c r="P78" t="s">
        <v>27</v>
      </c>
    </row>
    <row r="79" spans="1:16" ht="25.5" x14ac:dyDescent="0.2">
      <c r="A79" s="37" t="s">
        <v>55</v>
      </c>
      <c r="E79" s="41" t="s">
        <v>1689</v>
      </c>
    </row>
    <row r="80" spans="1:16" x14ac:dyDescent="0.2">
      <c r="A80" s="37" t="s">
        <v>56</v>
      </c>
      <c r="E80" s="42" t="s">
        <v>1690</v>
      </c>
    </row>
    <row r="81" spans="1:16" x14ac:dyDescent="0.2">
      <c r="A81" t="s">
        <v>58</v>
      </c>
      <c r="E81" s="41" t="s">
        <v>59</v>
      </c>
    </row>
    <row r="82" spans="1:16" x14ac:dyDescent="0.2">
      <c r="A82" t="s">
        <v>49</v>
      </c>
      <c r="B82" s="36" t="s">
        <v>163</v>
      </c>
      <c r="C82" s="36" t="s">
        <v>1691</v>
      </c>
      <c r="D82" s="37" t="s">
        <v>51</v>
      </c>
      <c r="E82" s="13" t="s">
        <v>1692</v>
      </c>
      <c r="F82" s="38" t="s">
        <v>288</v>
      </c>
      <c r="G82" s="39">
        <v>1.0389999999999999</v>
      </c>
      <c r="H82" s="38">
        <v>0</v>
      </c>
      <c r="I82" s="38">
        <f>ROUND(G82*H82,6)</f>
        <v>0</v>
      </c>
      <c r="L82" s="40">
        <v>0</v>
      </c>
      <c r="M82" s="34">
        <f>ROUND(ROUND(L82,2)*ROUND(G82,3),2)</f>
        <v>0</v>
      </c>
      <c r="N82" s="38" t="s">
        <v>54</v>
      </c>
      <c r="O82">
        <f>(M82*21)/100</f>
        <v>0</v>
      </c>
      <c r="P82" t="s">
        <v>27</v>
      </c>
    </row>
    <row r="83" spans="1:16" ht="25.5" x14ac:dyDescent="0.2">
      <c r="A83" s="37" t="s">
        <v>55</v>
      </c>
      <c r="E83" s="41" t="s">
        <v>1693</v>
      </c>
    </row>
    <row r="84" spans="1:16" x14ac:dyDescent="0.2">
      <c r="A84" s="37" t="s">
        <v>56</v>
      </c>
      <c r="E84" s="42" t="s">
        <v>1694</v>
      </c>
    </row>
    <row r="85" spans="1:16" x14ac:dyDescent="0.2">
      <c r="A85" t="s">
        <v>58</v>
      </c>
      <c r="E85" s="41" t="s">
        <v>59</v>
      </c>
    </row>
    <row r="86" spans="1:16" x14ac:dyDescent="0.2">
      <c r="A86" t="s">
        <v>49</v>
      </c>
      <c r="B86" s="36" t="s">
        <v>85</v>
      </c>
      <c r="C86" s="36" t="s">
        <v>1695</v>
      </c>
      <c r="D86" s="37" t="s">
        <v>51</v>
      </c>
      <c r="E86" s="13" t="s">
        <v>1696</v>
      </c>
      <c r="F86" s="38" t="s">
        <v>53</v>
      </c>
      <c r="G86" s="39">
        <v>28.103999999999999</v>
      </c>
      <c r="H86" s="38">
        <v>0</v>
      </c>
      <c r="I86" s="38">
        <f>ROUND(G86*H86,6)</f>
        <v>0</v>
      </c>
      <c r="L86" s="40">
        <v>0</v>
      </c>
      <c r="M86" s="34">
        <f>ROUND(ROUND(L86,2)*ROUND(G86,3),2)</f>
        <v>0</v>
      </c>
      <c r="N86" s="38" t="s">
        <v>54</v>
      </c>
      <c r="O86">
        <f>(M86*21)/100</f>
        <v>0</v>
      </c>
      <c r="P86" t="s">
        <v>27</v>
      </c>
    </row>
    <row r="87" spans="1:16" ht="25.5" x14ac:dyDescent="0.2">
      <c r="A87" s="37" t="s">
        <v>55</v>
      </c>
      <c r="E87" s="41" t="s">
        <v>1697</v>
      </c>
    </row>
    <row r="88" spans="1:16" x14ac:dyDescent="0.2">
      <c r="A88" s="37" t="s">
        <v>56</v>
      </c>
      <c r="E88" s="42" t="s">
        <v>1698</v>
      </c>
    </row>
    <row r="89" spans="1:16" x14ac:dyDescent="0.2">
      <c r="A89" t="s">
        <v>58</v>
      </c>
      <c r="E89" s="41" t="s">
        <v>59</v>
      </c>
    </row>
    <row r="90" spans="1:16" ht="25.5" x14ac:dyDescent="0.2">
      <c r="A90" t="s">
        <v>49</v>
      </c>
      <c r="B90" s="36" t="s">
        <v>166</v>
      </c>
      <c r="C90" s="36" t="s">
        <v>1408</v>
      </c>
      <c r="D90" s="37" t="s">
        <v>51</v>
      </c>
      <c r="E90" s="13" t="s">
        <v>1409</v>
      </c>
      <c r="F90" s="38" t="s">
        <v>53</v>
      </c>
      <c r="G90" s="39">
        <v>711</v>
      </c>
      <c r="H90" s="38">
        <v>0</v>
      </c>
      <c r="I90" s="38">
        <f>ROUND(G90*H90,6)</f>
        <v>0</v>
      </c>
      <c r="L90" s="40">
        <v>0</v>
      </c>
      <c r="M90" s="34">
        <f>ROUND(ROUND(L90,2)*ROUND(G90,3),2)</f>
        <v>0</v>
      </c>
      <c r="N90" s="38" t="s">
        <v>54</v>
      </c>
      <c r="O90">
        <f>(M90*21)/100</f>
        <v>0</v>
      </c>
      <c r="P90" t="s">
        <v>27</v>
      </c>
    </row>
    <row r="91" spans="1:16" x14ac:dyDescent="0.2">
      <c r="A91" s="37" t="s">
        <v>55</v>
      </c>
      <c r="E91" s="41" t="s">
        <v>1699</v>
      </c>
    </row>
    <row r="92" spans="1:16" x14ac:dyDescent="0.2">
      <c r="A92" s="37" t="s">
        <v>56</v>
      </c>
      <c r="E92" s="42" t="s">
        <v>1700</v>
      </c>
    </row>
    <row r="93" spans="1:16" x14ac:dyDescent="0.2">
      <c r="A93" t="s">
        <v>58</v>
      </c>
      <c r="E93" s="41" t="s">
        <v>59</v>
      </c>
    </row>
    <row r="94" spans="1:16" x14ac:dyDescent="0.2">
      <c r="A94" t="s">
        <v>49</v>
      </c>
      <c r="B94" s="36" t="s">
        <v>169</v>
      </c>
      <c r="C94" s="36" t="s">
        <v>1701</v>
      </c>
      <c r="D94" s="37" t="s">
        <v>51</v>
      </c>
      <c r="E94" s="13" t="s">
        <v>1702</v>
      </c>
      <c r="F94" s="38" t="s">
        <v>53</v>
      </c>
      <c r="G94" s="39">
        <v>72</v>
      </c>
      <c r="H94" s="38">
        <v>0</v>
      </c>
      <c r="I94" s="38">
        <f>ROUND(G94*H94,6)</f>
        <v>0</v>
      </c>
      <c r="L94" s="40">
        <v>0</v>
      </c>
      <c r="M94" s="34">
        <f>ROUND(ROUND(L94,2)*ROUND(G94,3),2)</f>
        <v>0</v>
      </c>
      <c r="N94" s="38" t="s">
        <v>54</v>
      </c>
      <c r="O94">
        <f>(M94*21)/100</f>
        <v>0</v>
      </c>
      <c r="P94" t="s">
        <v>27</v>
      </c>
    </row>
    <row r="95" spans="1:16" ht="25.5" x14ac:dyDescent="0.2">
      <c r="A95" s="37" t="s">
        <v>55</v>
      </c>
      <c r="E95" s="41" t="s">
        <v>1703</v>
      </c>
    </row>
    <row r="96" spans="1:16" x14ac:dyDescent="0.2">
      <c r="A96" s="37" t="s">
        <v>56</v>
      </c>
      <c r="E96" s="42" t="s">
        <v>1704</v>
      </c>
    </row>
    <row r="97" spans="1:16" x14ac:dyDescent="0.2">
      <c r="A97" t="s">
        <v>58</v>
      </c>
      <c r="E97" s="41" t="s">
        <v>59</v>
      </c>
    </row>
    <row r="98" spans="1:16" x14ac:dyDescent="0.2">
      <c r="A98" t="s">
        <v>46</v>
      </c>
      <c r="C98" s="33" t="s">
        <v>1011</v>
      </c>
      <c r="E98" s="35" t="s">
        <v>1012</v>
      </c>
      <c r="J98" s="34">
        <f>0</f>
        <v>0</v>
      </c>
      <c r="K98" s="34">
        <f>0</f>
        <v>0</v>
      </c>
      <c r="L98" s="34">
        <f>0+L99+L103+L107+L111+L115</f>
        <v>0</v>
      </c>
      <c r="M98" s="34">
        <f>0+M99+M103+M107+M111+M115</f>
        <v>0</v>
      </c>
    </row>
    <row r="99" spans="1:16" x14ac:dyDescent="0.2">
      <c r="A99" t="s">
        <v>49</v>
      </c>
      <c r="B99" s="36" t="s">
        <v>88</v>
      </c>
      <c r="C99" s="36" t="s">
        <v>1705</v>
      </c>
      <c r="D99" s="37" t="s">
        <v>51</v>
      </c>
      <c r="E99" s="13" t="s">
        <v>1706</v>
      </c>
      <c r="F99" s="38" t="s">
        <v>144</v>
      </c>
      <c r="G99" s="39">
        <v>1807.998</v>
      </c>
      <c r="H99" s="38">
        <v>0</v>
      </c>
      <c r="I99" s="38">
        <f>ROUND(G99*H99,6)</f>
        <v>0</v>
      </c>
      <c r="L99" s="40">
        <v>0</v>
      </c>
      <c r="M99" s="34">
        <f>ROUND(ROUND(L99,2)*ROUND(G99,3),2)</f>
        <v>0</v>
      </c>
      <c r="N99" s="38" t="s">
        <v>54</v>
      </c>
      <c r="O99">
        <f>(M99*21)/100</f>
        <v>0</v>
      </c>
      <c r="P99" t="s">
        <v>27</v>
      </c>
    </row>
    <row r="100" spans="1:16" ht="25.5" x14ac:dyDescent="0.2">
      <c r="A100" s="37" t="s">
        <v>55</v>
      </c>
      <c r="E100" s="41" t="s">
        <v>1707</v>
      </c>
    </row>
    <row r="101" spans="1:16" ht="25.5" x14ac:dyDescent="0.2">
      <c r="A101" s="37" t="s">
        <v>56</v>
      </c>
      <c r="E101" s="42" t="s">
        <v>1708</v>
      </c>
    </row>
    <row r="102" spans="1:16" x14ac:dyDescent="0.2">
      <c r="A102" t="s">
        <v>58</v>
      </c>
      <c r="E102" s="41" t="s">
        <v>59</v>
      </c>
    </row>
    <row r="103" spans="1:16" x14ac:dyDescent="0.2">
      <c r="A103" t="s">
        <v>49</v>
      </c>
      <c r="B103" s="36" t="s">
        <v>175</v>
      </c>
      <c r="C103" s="36" t="s">
        <v>1709</v>
      </c>
      <c r="D103" s="37" t="s">
        <v>51</v>
      </c>
      <c r="E103" s="13" t="s">
        <v>1710</v>
      </c>
      <c r="F103" s="38" t="s">
        <v>144</v>
      </c>
      <c r="G103" s="39">
        <v>1097.5940000000001</v>
      </c>
      <c r="H103" s="38">
        <v>0</v>
      </c>
      <c r="I103" s="38">
        <f>ROUND(G103*H103,6)</f>
        <v>0</v>
      </c>
      <c r="L103" s="40">
        <v>0</v>
      </c>
      <c r="M103" s="34">
        <f>ROUND(ROUND(L103,2)*ROUND(G103,3),2)</f>
        <v>0</v>
      </c>
      <c r="N103" s="38" t="s">
        <v>54</v>
      </c>
      <c r="O103">
        <f>(M103*21)/100</f>
        <v>0</v>
      </c>
      <c r="P103" t="s">
        <v>27</v>
      </c>
    </row>
    <row r="104" spans="1:16" ht="25.5" x14ac:dyDescent="0.2">
      <c r="A104" s="37" t="s">
        <v>55</v>
      </c>
      <c r="E104" s="41" t="s">
        <v>1711</v>
      </c>
    </row>
    <row r="105" spans="1:16" ht="25.5" x14ac:dyDescent="0.2">
      <c r="A105" s="37" t="s">
        <v>56</v>
      </c>
      <c r="E105" s="42" t="s">
        <v>1712</v>
      </c>
    </row>
    <row r="106" spans="1:16" x14ac:dyDescent="0.2">
      <c r="A106" t="s">
        <v>58</v>
      </c>
      <c r="E106" s="41" t="s">
        <v>59</v>
      </c>
    </row>
    <row r="107" spans="1:16" x14ac:dyDescent="0.2">
      <c r="A107" t="s">
        <v>49</v>
      </c>
      <c r="B107" s="36" t="s">
        <v>179</v>
      </c>
      <c r="C107" s="36" t="s">
        <v>1713</v>
      </c>
      <c r="D107" s="37" t="s">
        <v>51</v>
      </c>
      <c r="E107" s="13" t="s">
        <v>1714</v>
      </c>
      <c r="F107" s="38" t="s">
        <v>144</v>
      </c>
      <c r="G107" s="39">
        <v>470.64499999999998</v>
      </c>
      <c r="H107" s="38">
        <v>0</v>
      </c>
      <c r="I107" s="38">
        <f>ROUND(G107*H107,6)</f>
        <v>0</v>
      </c>
      <c r="L107" s="40">
        <v>0</v>
      </c>
      <c r="M107" s="34">
        <f>ROUND(ROUND(L107,2)*ROUND(G107,3),2)</f>
        <v>0</v>
      </c>
      <c r="N107" s="38" t="s">
        <v>54</v>
      </c>
      <c r="O107">
        <f>(M107*21)/100</f>
        <v>0</v>
      </c>
      <c r="P107" t="s">
        <v>27</v>
      </c>
    </row>
    <row r="108" spans="1:16" ht="25.5" x14ac:dyDescent="0.2">
      <c r="A108" s="37" t="s">
        <v>55</v>
      </c>
      <c r="E108" s="41" t="s">
        <v>1715</v>
      </c>
    </row>
    <row r="109" spans="1:16" x14ac:dyDescent="0.2">
      <c r="A109" s="37" t="s">
        <v>56</v>
      </c>
      <c r="E109" s="42" t="s">
        <v>1716</v>
      </c>
    </row>
    <row r="110" spans="1:16" x14ac:dyDescent="0.2">
      <c r="A110" t="s">
        <v>58</v>
      </c>
      <c r="E110" s="41" t="s">
        <v>59</v>
      </c>
    </row>
    <row r="111" spans="1:16" x14ac:dyDescent="0.2">
      <c r="A111" t="s">
        <v>49</v>
      </c>
      <c r="B111" s="36" t="s">
        <v>182</v>
      </c>
      <c r="C111" s="36" t="s">
        <v>1717</v>
      </c>
      <c r="D111" s="37" t="s">
        <v>51</v>
      </c>
      <c r="E111" s="13" t="s">
        <v>1718</v>
      </c>
      <c r="F111" s="38" t="s">
        <v>144</v>
      </c>
      <c r="G111" s="39">
        <v>674.49599999999998</v>
      </c>
      <c r="H111" s="38">
        <v>0</v>
      </c>
      <c r="I111" s="38">
        <f>ROUND(G111*H111,6)</f>
        <v>0</v>
      </c>
      <c r="L111" s="40">
        <v>0</v>
      </c>
      <c r="M111" s="34">
        <f>ROUND(ROUND(L111,2)*ROUND(G111,3),2)</f>
        <v>0</v>
      </c>
      <c r="N111" s="38" t="s">
        <v>54</v>
      </c>
      <c r="O111">
        <f>(M111*21)/100</f>
        <v>0</v>
      </c>
      <c r="P111" t="s">
        <v>27</v>
      </c>
    </row>
    <row r="112" spans="1:16" x14ac:dyDescent="0.2">
      <c r="A112" s="37" t="s">
        <v>55</v>
      </c>
      <c r="E112" s="41" t="s">
        <v>1719</v>
      </c>
    </row>
    <row r="113" spans="1:16" x14ac:dyDescent="0.2">
      <c r="A113" s="37" t="s">
        <v>56</v>
      </c>
      <c r="E113" s="42" t="s">
        <v>1720</v>
      </c>
    </row>
    <row r="114" spans="1:16" x14ac:dyDescent="0.2">
      <c r="A114" t="s">
        <v>58</v>
      </c>
      <c r="E114" s="41" t="s">
        <v>59</v>
      </c>
    </row>
    <row r="115" spans="1:16" x14ac:dyDescent="0.2">
      <c r="A115" t="s">
        <v>49</v>
      </c>
      <c r="B115" s="36" t="s">
        <v>91</v>
      </c>
      <c r="C115" s="36" t="s">
        <v>1611</v>
      </c>
      <c r="D115" s="37" t="s">
        <v>51</v>
      </c>
      <c r="E115" s="13" t="s">
        <v>1612</v>
      </c>
      <c r="F115" s="38" t="s">
        <v>144</v>
      </c>
      <c r="G115" s="39">
        <v>1111.4159999999999</v>
      </c>
      <c r="H115" s="38">
        <v>0</v>
      </c>
      <c r="I115" s="38">
        <f>ROUND(G115*H115,6)</f>
        <v>0</v>
      </c>
      <c r="L115" s="40">
        <v>0</v>
      </c>
      <c r="M115" s="34">
        <f>ROUND(ROUND(L115,2)*ROUND(G115,3),2)</f>
        <v>0</v>
      </c>
      <c r="N115" s="38" t="s">
        <v>54</v>
      </c>
      <c r="O115">
        <f>(M115*21)/100</f>
        <v>0</v>
      </c>
      <c r="P115" t="s">
        <v>27</v>
      </c>
    </row>
    <row r="116" spans="1:16" ht="25.5" x14ac:dyDescent="0.2">
      <c r="A116" s="37" t="s">
        <v>55</v>
      </c>
      <c r="E116" s="41" t="s">
        <v>1721</v>
      </c>
    </row>
    <row r="117" spans="1:16" x14ac:dyDescent="0.2">
      <c r="A117" s="37" t="s">
        <v>56</v>
      </c>
      <c r="E117" s="42" t="s">
        <v>1722</v>
      </c>
    </row>
    <row r="118" spans="1:16" x14ac:dyDescent="0.2">
      <c r="A118" t="s">
        <v>58</v>
      </c>
      <c r="E118" s="41" t="s">
        <v>59</v>
      </c>
    </row>
    <row r="119" spans="1:16" x14ac:dyDescent="0.2">
      <c r="A119" t="s">
        <v>46</v>
      </c>
      <c r="C119" s="33" t="s">
        <v>1723</v>
      </c>
      <c r="E119" s="35" t="s">
        <v>1724</v>
      </c>
      <c r="J119" s="34">
        <f>0</f>
        <v>0</v>
      </c>
      <c r="K119" s="34">
        <f>0</f>
        <v>0</v>
      </c>
      <c r="L119" s="34">
        <f>0+L120</f>
        <v>0</v>
      </c>
      <c r="M119" s="34">
        <f>0+M120</f>
        <v>0</v>
      </c>
    </row>
    <row r="120" spans="1:16" x14ac:dyDescent="0.2">
      <c r="A120" t="s">
        <v>49</v>
      </c>
      <c r="B120" s="36" t="s">
        <v>195</v>
      </c>
      <c r="C120" s="36" t="s">
        <v>1725</v>
      </c>
      <c r="D120" s="37" t="s">
        <v>51</v>
      </c>
      <c r="E120" s="13" t="s">
        <v>1726</v>
      </c>
      <c r="F120" s="38" t="s">
        <v>94</v>
      </c>
      <c r="G120" s="39">
        <v>1</v>
      </c>
      <c r="H120" s="38">
        <v>0</v>
      </c>
      <c r="I120" s="38">
        <f>ROUND(G120*H120,6)</f>
        <v>0</v>
      </c>
      <c r="L120" s="40">
        <v>0</v>
      </c>
      <c r="M120" s="34">
        <f>ROUND(ROUND(L120,2)*ROUND(G120,3),2)</f>
        <v>0</v>
      </c>
      <c r="N120" s="38" t="s">
        <v>54</v>
      </c>
      <c r="O120">
        <f>(M120*21)/100</f>
        <v>0</v>
      </c>
      <c r="P120" t="s">
        <v>27</v>
      </c>
    </row>
    <row r="121" spans="1:16" x14ac:dyDescent="0.2">
      <c r="A121" s="37" t="s">
        <v>55</v>
      </c>
      <c r="E121" s="41" t="s">
        <v>1727</v>
      </c>
    </row>
    <row r="122" spans="1:16" x14ac:dyDescent="0.2">
      <c r="A122" s="37" t="s">
        <v>56</v>
      </c>
      <c r="E122" s="42" t="s">
        <v>51</v>
      </c>
    </row>
    <row r="123" spans="1:16" x14ac:dyDescent="0.2">
      <c r="A123" t="s">
        <v>58</v>
      </c>
      <c r="E123" s="41" t="s">
        <v>59</v>
      </c>
    </row>
    <row r="124" spans="1:16" x14ac:dyDescent="0.2">
      <c r="A124" t="s">
        <v>46</v>
      </c>
      <c r="C124" s="33" t="s">
        <v>1728</v>
      </c>
      <c r="E124" s="35" t="s">
        <v>1729</v>
      </c>
      <c r="J124" s="34">
        <f>0</f>
        <v>0</v>
      </c>
      <c r="K124" s="34">
        <f>0</f>
        <v>0</v>
      </c>
      <c r="L124" s="34">
        <f>0+L125+L129+L133+L137+L141+L145</f>
        <v>0</v>
      </c>
      <c r="M124" s="34">
        <f>0+M125+M129+M133+M137+M141+M145</f>
        <v>0</v>
      </c>
    </row>
    <row r="125" spans="1:16" ht="25.5" x14ac:dyDescent="0.2">
      <c r="A125" t="s">
        <v>49</v>
      </c>
      <c r="B125" s="36" t="s">
        <v>172</v>
      </c>
      <c r="C125" s="36" t="s">
        <v>1730</v>
      </c>
      <c r="D125" s="37" t="s">
        <v>51</v>
      </c>
      <c r="E125" s="13" t="s">
        <v>1731</v>
      </c>
      <c r="F125" s="38" t="s">
        <v>65</v>
      </c>
      <c r="G125" s="39">
        <v>9</v>
      </c>
      <c r="H125" s="38">
        <v>0</v>
      </c>
      <c r="I125" s="38">
        <f>ROUND(G125*H125,6)</f>
        <v>0</v>
      </c>
      <c r="L125" s="40">
        <v>0</v>
      </c>
      <c r="M125" s="34">
        <f>ROUND(ROUND(L125,2)*ROUND(G125,3),2)</f>
        <v>0</v>
      </c>
      <c r="N125" s="38" t="s">
        <v>54</v>
      </c>
      <c r="O125">
        <f>(M125*21)/100</f>
        <v>0</v>
      </c>
      <c r="P125" t="s">
        <v>27</v>
      </c>
    </row>
    <row r="126" spans="1:16" x14ac:dyDescent="0.2">
      <c r="A126" s="37" t="s">
        <v>55</v>
      </c>
      <c r="E126" s="41" t="s">
        <v>1732</v>
      </c>
    </row>
    <row r="127" spans="1:16" x14ac:dyDescent="0.2">
      <c r="A127" s="37" t="s">
        <v>56</v>
      </c>
      <c r="E127" s="42" t="s">
        <v>51</v>
      </c>
    </row>
    <row r="128" spans="1:16" x14ac:dyDescent="0.2">
      <c r="A128" t="s">
        <v>58</v>
      </c>
      <c r="E128" s="41" t="s">
        <v>59</v>
      </c>
    </row>
    <row r="129" spans="1:16" x14ac:dyDescent="0.2">
      <c r="A129" t="s">
        <v>49</v>
      </c>
      <c r="B129" s="36" t="s">
        <v>185</v>
      </c>
      <c r="C129" s="36" t="s">
        <v>1733</v>
      </c>
      <c r="D129" s="37" t="s">
        <v>51</v>
      </c>
      <c r="E129" s="13" t="s">
        <v>1734</v>
      </c>
      <c r="F129" s="38" t="s">
        <v>65</v>
      </c>
      <c r="G129" s="39">
        <v>3.2</v>
      </c>
      <c r="H129" s="38">
        <v>0</v>
      </c>
      <c r="I129" s="38">
        <f>ROUND(G129*H129,6)</f>
        <v>0</v>
      </c>
      <c r="L129" s="40">
        <v>0</v>
      </c>
      <c r="M129" s="34">
        <f>ROUND(ROUND(L129,2)*ROUND(G129,3),2)</f>
        <v>0</v>
      </c>
      <c r="N129" s="38" t="s">
        <v>54</v>
      </c>
      <c r="O129">
        <f>(M129*21)/100</f>
        <v>0</v>
      </c>
      <c r="P129" t="s">
        <v>27</v>
      </c>
    </row>
    <row r="130" spans="1:16" ht="25.5" x14ac:dyDescent="0.2">
      <c r="A130" s="37" t="s">
        <v>55</v>
      </c>
      <c r="E130" s="41" t="s">
        <v>1735</v>
      </c>
    </row>
    <row r="131" spans="1:16" x14ac:dyDescent="0.2">
      <c r="A131" s="37" t="s">
        <v>56</v>
      </c>
      <c r="E131" s="42" t="s">
        <v>1736</v>
      </c>
    </row>
    <row r="132" spans="1:16" x14ac:dyDescent="0.2">
      <c r="A132" t="s">
        <v>58</v>
      </c>
      <c r="E132" s="41" t="s">
        <v>59</v>
      </c>
    </row>
    <row r="133" spans="1:16" x14ac:dyDescent="0.2">
      <c r="A133" t="s">
        <v>49</v>
      </c>
      <c r="B133" s="36" t="s">
        <v>189</v>
      </c>
      <c r="C133" s="36" t="s">
        <v>1737</v>
      </c>
      <c r="D133" s="37" t="s">
        <v>51</v>
      </c>
      <c r="E133" s="13" t="s">
        <v>1738</v>
      </c>
      <c r="F133" s="38" t="s">
        <v>65</v>
      </c>
      <c r="G133" s="39">
        <v>2.5</v>
      </c>
      <c r="H133" s="38">
        <v>0</v>
      </c>
      <c r="I133" s="38">
        <f>ROUND(G133*H133,6)</f>
        <v>0</v>
      </c>
      <c r="L133" s="40">
        <v>0</v>
      </c>
      <c r="M133" s="34">
        <f>ROUND(ROUND(L133,2)*ROUND(G133,3),2)</f>
        <v>0</v>
      </c>
      <c r="N133" s="38" t="s">
        <v>54</v>
      </c>
      <c r="O133">
        <f>(M133*21)/100</f>
        <v>0</v>
      </c>
      <c r="P133" t="s">
        <v>27</v>
      </c>
    </row>
    <row r="134" spans="1:16" x14ac:dyDescent="0.2">
      <c r="A134" s="37" t="s">
        <v>55</v>
      </c>
      <c r="E134" s="41" t="s">
        <v>1739</v>
      </c>
    </row>
    <row r="135" spans="1:16" x14ac:dyDescent="0.2">
      <c r="A135" s="37" t="s">
        <v>56</v>
      </c>
      <c r="E135" s="42" t="s">
        <v>1185</v>
      </c>
    </row>
    <row r="136" spans="1:16" x14ac:dyDescent="0.2">
      <c r="A136" t="s">
        <v>58</v>
      </c>
      <c r="E136" s="41" t="s">
        <v>59</v>
      </c>
    </row>
    <row r="137" spans="1:16" ht="38.25" x14ac:dyDescent="0.2">
      <c r="A137" t="s">
        <v>49</v>
      </c>
      <c r="B137" s="36" t="s">
        <v>192</v>
      </c>
      <c r="C137" s="36" t="s">
        <v>1740</v>
      </c>
      <c r="D137" s="37" t="s">
        <v>51</v>
      </c>
      <c r="E137" s="13" t="s">
        <v>1741</v>
      </c>
      <c r="F137" s="38" t="s">
        <v>94</v>
      </c>
      <c r="G137" s="39">
        <v>45</v>
      </c>
      <c r="H137" s="38">
        <v>0</v>
      </c>
      <c r="I137" s="38">
        <f>ROUND(G137*H137,6)</f>
        <v>0</v>
      </c>
      <c r="L137" s="40">
        <v>0</v>
      </c>
      <c r="M137" s="34">
        <f>ROUND(ROUND(L137,2)*ROUND(G137,3),2)</f>
        <v>0</v>
      </c>
      <c r="N137" s="38" t="s">
        <v>54</v>
      </c>
      <c r="O137">
        <f>(M137*21)/100</f>
        <v>0</v>
      </c>
      <c r="P137" t="s">
        <v>27</v>
      </c>
    </row>
    <row r="138" spans="1:16" x14ac:dyDescent="0.2">
      <c r="A138" s="37" t="s">
        <v>55</v>
      </c>
      <c r="E138" s="41" t="s">
        <v>1742</v>
      </c>
    </row>
    <row r="139" spans="1:16" x14ac:dyDescent="0.2">
      <c r="A139" s="37" t="s">
        <v>56</v>
      </c>
      <c r="E139" s="42" t="s">
        <v>1743</v>
      </c>
    </row>
    <row r="140" spans="1:16" x14ac:dyDescent="0.2">
      <c r="A140" t="s">
        <v>58</v>
      </c>
      <c r="E140" s="41" t="s">
        <v>59</v>
      </c>
    </row>
    <row r="141" spans="1:16" x14ac:dyDescent="0.2">
      <c r="A141" t="s">
        <v>49</v>
      </c>
      <c r="B141" s="36" t="s">
        <v>198</v>
      </c>
      <c r="C141" s="36" t="s">
        <v>1744</v>
      </c>
      <c r="D141" s="37" t="s">
        <v>51</v>
      </c>
      <c r="E141" s="13" t="s">
        <v>1745</v>
      </c>
      <c r="F141" s="38" t="s">
        <v>94</v>
      </c>
      <c r="G141" s="39">
        <v>1</v>
      </c>
      <c r="H141" s="38">
        <v>0</v>
      </c>
      <c r="I141" s="38">
        <f>ROUND(G141*H141,6)</f>
        <v>0</v>
      </c>
      <c r="L141" s="40">
        <v>0</v>
      </c>
      <c r="M141" s="34">
        <f>ROUND(ROUND(L141,2)*ROUND(G141,3),2)</f>
        <v>0</v>
      </c>
      <c r="N141" s="38" t="s">
        <v>54</v>
      </c>
      <c r="O141">
        <f>(M141*21)/100</f>
        <v>0</v>
      </c>
      <c r="P141" t="s">
        <v>27</v>
      </c>
    </row>
    <row r="142" spans="1:16" x14ac:dyDescent="0.2">
      <c r="A142" s="37" t="s">
        <v>55</v>
      </c>
      <c r="E142" s="41" t="s">
        <v>1746</v>
      </c>
    </row>
    <row r="143" spans="1:16" x14ac:dyDescent="0.2">
      <c r="A143" s="37" t="s">
        <v>56</v>
      </c>
      <c r="E143" s="42" t="s">
        <v>51</v>
      </c>
    </row>
    <row r="144" spans="1:16" x14ac:dyDescent="0.2">
      <c r="A144" t="s">
        <v>58</v>
      </c>
      <c r="E144" s="41" t="s">
        <v>59</v>
      </c>
    </row>
    <row r="145" spans="1:16" x14ac:dyDescent="0.2">
      <c r="A145" t="s">
        <v>49</v>
      </c>
      <c r="B145" s="36" t="s">
        <v>95</v>
      </c>
      <c r="C145" s="36" t="s">
        <v>1747</v>
      </c>
      <c r="D145" s="37" t="s">
        <v>51</v>
      </c>
      <c r="E145" s="13" t="s">
        <v>1748</v>
      </c>
      <c r="F145" s="38" t="s">
        <v>94</v>
      </c>
      <c r="G145" s="39">
        <v>1</v>
      </c>
      <c r="H145" s="38">
        <v>0</v>
      </c>
      <c r="I145" s="38">
        <f>ROUND(G145*H145,6)</f>
        <v>0</v>
      </c>
      <c r="L145" s="40">
        <v>0</v>
      </c>
      <c r="M145" s="34">
        <f>ROUND(ROUND(L145,2)*ROUND(G145,3),2)</f>
        <v>0</v>
      </c>
      <c r="N145" s="38" t="s">
        <v>54</v>
      </c>
      <c r="O145">
        <f>(M145*21)/100</f>
        <v>0</v>
      </c>
      <c r="P145" t="s">
        <v>27</v>
      </c>
    </row>
    <row r="146" spans="1:16" x14ac:dyDescent="0.2">
      <c r="A146" s="37" t="s">
        <v>55</v>
      </c>
      <c r="E146" s="41" t="s">
        <v>1749</v>
      </c>
    </row>
    <row r="147" spans="1:16" x14ac:dyDescent="0.2">
      <c r="A147" s="37" t="s">
        <v>56</v>
      </c>
      <c r="E147" s="42" t="s">
        <v>51</v>
      </c>
    </row>
    <row r="148" spans="1:16" x14ac:dyDescent="0.2">
      <c r="A148" t="s">
        <v>58</v>
      </c>
      <c r="E148" s="41" t="s">
        <v>59</v>
      </c>
    </row>
    <row r="149" spans="1:16" x14ac:dyDescent="0.2">
      <c r="A149" t="s">
        <v>46</v>
      </c>
      <c r="C149" s="33" t="s">
        <v>1156</v>
      </c>
      <c r="E149" s="35" t="s">
        <v>1750</v>
      </c>
      <c r="J149" s="34">
        <f>0</f>
        <v>0</v>
      </c>
      <c r="K149" s="34">
        <f>0</f>
        <v>0</v>
      </c>
      <c r="L149" s="34">
        <f>0+L150</f>
        <v>0</v>
      </c>
      <c r="M149" s="34">
        <f>0+M150</f>
        <v>0</v>
      </c>
    </row>
    <row r="150" spans="1:16" x14ac:dyDescent="0.2">
      <c r="A150" t="s">
        <v>49</v>
      </c>
      <c r="B150" s="36" t="s">
        <v>201</v>
      </c>
      <c r="C150" s="36" t="s">
        <v>1751</v>
      </c>
      <c r="D150" s="37" t="s">
        <v>51</v>
      </c>
      <c r="E150" s="13" t="s">
        <v>1752</v>
      </c>
      <c r="F150" s="38" t="s">
        <v>288</v>
      </c>
      <c r="G150" s="39">
        <v>5.9950000000000001</v>
      </c>
      <c r="H150" s="38">
        <v>0</v>
      </c>
      <c r="I150" s="38">
        <f>ROUND(G150*H150,6)</f>
        <v>0</v>
      </c>
      <c r="L150" s="40">
        <v>0</v>
      </c>
      <c r="M150" s="34">
        <f>ROUND(ROUND(L150,2)*ROUND(G150,3),2)</f>
        <v>0</v>
      </c>
      <c r="N150" s="38" t="s">
        <v>54</v>
      </c>
      <c r="O150">
        <f>(M150*21)/100</f>
        <v>0</v>
      </c>
      <c r="P150" t="s">
        <v>27</v>
      </c>
    </row>
    <row r="151" spans="1:16" ht="25.5" x14ac:dyDescent="0.2">
      <c r="A151" s="37" t="s">
        <v>55</v>
      </c>
      <c r="E151" s="41" t="s">
        <v>1753</v>
      </c>
    </row>
    <row r="152" spans="1:16" x14ac:dyDescent="0.2">
      <c r="A152" s="37" t="s">
        <v>56</v>
      </c>
      <c r="E152" s="42" t="s">
        <v>1754</v>
      </c>
    </row>
    <row r="153" spans="1:16" x14ac:dyDescent="0.2">
      <c r="A153" t="s">
        <v>58</v>
      </c>
      <c r="E153" s="41" t="s">
        <v>59</v>
      </c>
    </row>
    <row r="154" spans="1:16" x14ac:dyDescent="0.2">
      <c r="A154" t="s">
        <v>46</v>
      </c>
      <c r="C154" s="33" t="s">
        <v>1755</v>
      </c>
      <c r="E154" s="35" t="s">
        <v>1756</v>
      </c>
      <c r="J154" s="34">
        <f>0</f>
        <v>0</v>
      </c>
      <c r="K154" s="34">
        <f>0</f>
        <v>0</v>
      </c>
      <c r="L154" s="34">
        <f>0+L155</f>
        <v>0</v>
      </c>
      <c r="M154" s="34">
        <f>0+M155</f>
        <v>0</v>
      </c>
    </row>
    <row r="155" spans="1:16" x14ac:dyDescent="0.2">
      <c r="A155" t="s">
        <v>49</v>
      </c>
      <c r="B155" s="36" t="s">
        <v>204</v>
      </c>
      <c r="C155" s="36" t="s">
        <v>1757</v>
      </c>
      <c r="D155" s="37" t="s">
        <v>51</v>
      </c>
      <c r="E155" s="13" t="s">
        <v>1758</v>
      </c>
      <c r="F155" s="38" t="s">
        <v>144</v>
      </c>
      <c r="G155" s="39">
        <v>293.79000000000002</v>
      </c>
      <c r="H155" s="38">
        <v>0</v>
      </c>
      <c r="I155" s="38">
        <f>ROUND(G155*H155,6)</f>
        <v>0</v>
      </c>
      <c r="L155" s="40">
        <v>0</v>
      </c>
      <c r="M155" s="34">
        <f>ROUND(ROUND(L155,2)*ROUND(G155,3),2)</f>
        <v>0</v>
      </c>
      <c r="N155" s="38" t="s">
        <v>54</v>
      </c>
      <c r="O155">
        <f>(M155*21)/100</f>
        <v>0</v>
      </c>
      <c r="P155" t="s">
        <v>27</v>
      </c>
    </row>
    <row r="156" spans="1:16" ht="25.5" x14ac:dyDescent="0.2">
      <c r="A156" s="37" t="s">
        <v>55</v>
      </c>
      <c r="E156" s="41" t="s">
        <v>1759</v>
      </c>
    </row>
    <row r="157" spans="1:16" x14ac:dyDescent="0.2">
      <c r="A157" s="37" t="s">
        <v>56</v>
      </c>
      <c r="E157" s="42" t="s">
        <v>1760</v>
      </c>
    </row>
    <row r="158" spans="1:16" x14ac:dyDescent="0.2">
      <c r="A158" t="s">
        <v>58</v>
      </c>
      <c r="E158" s="41" t="s">
        <v>59</v>
      </c>
    </row>
    <row r="159" spans="1:16" x14ac:dyDescent="0.2">
      <c r="A159" t="s">
        <v>46</v>
      </c>
      <c r="C159" s="33" t="s">
        <v>1761</v>
      </c>
      <c r="E159" s="35" t="s">
        <v>1762</v>
      </c>
      <c r="J159" s="34">
        <f>0</f>
        <v>0</v>
      </c>
      <c r="K159" s="34">
        <f>0</f>
        <v>0</v>
      </c>
      <c r="L159" s="34">
        <f>0+L160</f>
        <v>0</v>
      </c>
      <c r="M159" s="34">
        <f>0+M160</f>
        <v>0</v>
      </c>
    </row>
    <row r="160" spans="1:16" x14ac:dyDescent="0.2">
      <c r="A160" t="s">
        <v>49</v>
      </c>
      <c r="B160" s="36" t="s">
        <v>207</v>
      </c>
      <c r="C160" s="36" t="s">
        <v>1763</v>
      </c>
      <c r="D160" s="37" t="s">
        <v>51</v>
      </c>
      <c r="E160" s="13" t="s">
        <v>1764</v>
      </c>
      <c r="F160" s="38" t="s">
        <v>144</v>
      </c>
      <c r="G160" s="39">
        <v>341.32299999999998</v>
      </c>
      <c r="H160" s="38">
        <v>0</v>
      </c>
      <c r="I160" s="38">
        <f>ROUND(G160*H160,6)</f>
        <v>0</v>
      </c>
      <c r="L160" s="40">
        <v>0</v>
      </c>
      <c r="M160" s="34">
        <f>ROUND(ROUND(L160,2)*ROUND(G160,3),2)</f>
        <v>0</v>
      </c>
      <c r="N160" s="38" t="s">
        <v>54</v>
      </c>
      <c r="O160">
        <f>(M160*21)/100</f>
        <v>0</v>
      </c>
      <c r="P160" t="s">
        <v>27</v>
      </c>
    </row>
    <row r="161" spans="1:16" ht="25.5" x14ac:dyDescent="0.2">
      <c r="A161" s="37" t="s">
        <v>55</v>
      </c>
      <c r="E161" s="41" t="s">
        <v>1765</v>
      </c>
    </row>
    <row r="162" spans="1:16" ht="25.5" x14ac:dyDescent="0.2">
      <c r="A162" s="37" t="s">
        <v>56</v>
      </c>
      <c r="E162" s="42" t="s">
        <v>1766</v>
      </c>
    </row>
    <row r="163" spans="1:16" x14ac:dyDescent="0.2">
      <c r="A163" t="s">
        <v>58</v>
      </c>
      <c r="E163" s="41" t="s">
        <v>59</v>
      </c>
    </row>
    <row r="164" spans="1:16" x14ac:dyDescent="0.2">
      <c r="A164" t="s">
        <v>46</v>
      </c>
      <c r="C164" s="33" t="s">
        <v>1017</v>
      </c>
      <c r="E164" s="35" t="s">
        <v>1018</v>
      </c>
      <c r="J164" s="34">
        <f>0</f>
        <v>0</v>
      </c>
      <c r="K164" s="34">
        <f>0</f>
        <v>0</v>
      </c>
      <c r="L164" s="34">
        <f>0+L165</f>
        <v>0</v>
      </c>
      <c r="M164" s="34">
        <f>0+M165</f>
        <v>0</v>
      </c>
    </row>
    <row r="165" spans="1:16" x14ac:dyDescent="0.2">
      <c r="A165" t="s">
        <v>49</v>
      </c>
      <c r="B165" s="36" t="s">
        <v>210</v>
      </c>
      <c r="C165" s="36" t="s">
        <v>1454</v>
      </c>
      <c r="D165" s="37" t="s">
        <v>51</v>
      </c>
      <c r="E165" s="13" t="s">
        <v>1455</v>
      </c>
      <c r="F165" s="38" t="s">
        <v>144</v>
      </c>
      <c r="G165" s="39">
        <v>1030.7439999999999</v>
      </c>
      <c r="H165" s="38">
        <v>0</v>
      </c>
      <c r="I165" s="38">
        <f>ROUND(G165*H165,6)</f>
        <v>0</v>
      </c>
      <c r="L165" s="40">
        <v>0</v>
      </c>
      <c r="M165" s="34">
        <f>ROUND(ROUND(L165,2)*ROUND(G165,3),2)</f>
        <v>0</v>
      </c>
      <c r="N165" s="38" t="s">
        <v>54</v>
      </c>
      <c r="O165">
        <f>(M165*21)/100</f>
        <v>0</v>
      </c>
      <c r="P165" t="s">
        <v>27</v>
      </c>
    </row>
    <row r="166" spans="1:16" x14ac:dyDescent="0.2">
      <c r="A166" s="37" t="s">
        <v>55</v>
      </c>
      <c r="E166" s="41" t="s">
        <v>1767</v>
      </c>
    </row>
    <row r="167" spans="1:16" ht="38.25" x14ac:dyDescent="0.2">
      <c r="A167" s="37" t="s">
        <v>56</v>
      </c>
      <c r="E167" s="42" t="s">
        <v>1768</v>
      </c>
    </row>
    <row r="168" spans="1:16" x14ac:dyDescent="0.2">
      <c r="A168" t="s">
        <v>58</v>
      </c>
      <c r="E168" s="41" t="s">
        <v>59</v>
      </c>
    </row>
    <row r="169" spans="1:16" x14ac:dyDescent="0.2">
      <c r="A169" t="s">
        <v>46</v>
      </c>
      <c r="C169" s="33" t="s">
        <v>151</v>
      </c>
      <c r="E169" s="35" t="s">
        <v>1142</v>
      </c>
      <c r="J169" s="34">
        <f>0</f>
        <v>0</v>
      </c>
      <c r="K169" s="34">
        <f>0</f>
        <v>0</v>
      </c>
      <c r="L169" s="34">
        <f>0+L170+L174+L178+L182</f>
        <v>0</v>
      </c>
      <c r="M169" s="34">
        <f>0+M170+M174+M178+M182</f>
        <v>0</v>
      </c>
    </row>
    <row r="170" spans="1:16" x14ac:dyDescent="0.2">
      <c r="A170" t="s">
        <v>49</v>
      </c>
      <c r="B170" s="36" t="s">
        <v>213</v>
      </c>
      <c r="C170" s="36" t="s">
        <v>1769</v>
      </c>
      <c r="D170" s="37" t="s">
        <v>51</v>
      </c>
      <c r="E170" s="13" t="s">
        <v>1770</v>
      </c>
      <c r="F170" s="38" t="s">
        <v>65</v>
      </c>
      <c r="G170" s="39">
        <v>223.73</v>
      </c>
      <c r="H170" s="38">
        <v>0</v>
      </c>
      <c r="I170" s="38">
        <f>ROUND(G170*H170,6)</f>
        <v>0</v>
      </c>
      <c r="L170" s="40">
        <v>0</v>
      </c>
      <c r="M170" s="34">
        <f>ROUND(ROUND(L170,2)*ROUND(G170,3),2)</f>
        <v>0</v>
      </c>
      <c r="N170" s="38" t="s">
        <v>54</v>
      </c>
      <c r="O170">
        <f>(M170*21)/100</f>
        <v>0</v>
      </c>
      <c r="P170" t="s">
        <v>27</v>
      </c>
    </row>
    <row r="171" spans="1:16" x14ac:dyDescent="0.2">
      <c r="A171" s="37" t="s">
        <v>55</v>
      </c>
      <c r="E171" s="41" t="s">
        <v>1771</v>
      </c>
    </row>
    <row r="172" spans="1:16" x14ac:dyDescent="0.2">
      <c r="A172" s="37" t="s">
        <v>56</v>
      </c>
      <c r="E172" s="42" t="s">
        <v>1772</v>
      </c>
    </row>
    <row r="173" spans="1:16" x14ac:dyDescent="0.2">
      <c r="A173" t="s">
        <v>58</v>
      </c>
      <c r="E173" s="41" t="s">
        <v>59</v>
      </c>
    </row>
    <row r="174" spans="1:16" x14ac:dyDescent="0.2">
      <c r="A174" t="s">
        <v>49</v>
      </c>
      <c r="B174" s="36" t="s">
        <v>216</v>
      </c>
      <c r="C174" s="36" t="s">
        <v>1773</v>
      </c>
      <c r="D174" s="37" t="s">
        <v>51</v>
      </c>
      <c r="E174" s="13" t="s">
        <v>1774</v>
      </c>
      <c r="F174" s="38" t="s">
        <v>94</v>
      </c>
      <c r="G174" s="39">
        <v>1</v>
      </c>
      <c r="H174" s="38">
        <v>0</v>
      </c>
      <c r="I174" s="38">
        <f>ROUND(G174*H174,6)</f>
        <v>0</v>
      </c>
      <c r="L174" s="40">
        <v>0</v>
      </c>
      <c r="M174" s="34">
        <f>ROUND(ROUND(L174,2)*ROUND(G174,3),2)</f>
        <v>0</v>
      </c>
      <c r="N174" s="38" t="s">
        <v>54</v>
      </c>
      <c r="O174">
        <f>(M174*21)/100</f>
        <v>0</v>
      </c>
      <c r="P174" t="s">
        <v>27</v>
      </c>
    </row>
    <row r="175" spans="1:16" x14ac:dyDescent="0.2">
      <c r="A175" s="37" t="s">
        <v>55</v>
      </c>
      <c r="E175" s="41" t="s">
        <v>1775</v>
      </c>
    </row>
    <row r="176" spans="1:16" x14ac:dyDescent="0.2">
      <c r="A176" s="37" t="s">
        <v>56</v>
      </c>
      <c r="E176" s="42" t="s">
        <v>51</v>
      </c>
    </row>
    <row r="177" spans="1:16" x14ac:dyDescent="0.2">
      <c r="A177" t="s">
        <v>58</v>
      </c>
      <c r="E177" s="41" t="s">
        <v>59</v>
      </c>
    </row>
    <row r="178" spans="1:16" x14ac:dyDescent="0.2">
      <c r="A178" t="s">
        <v>49</v>
      </c>
      <c r="B178" s="36" t="s">
        <v>231</v>
      </c>
      <c r="C178" s="36" t="s">
        <v>1776</v>
      </c>
      <c r="D178" s="37" t="s">
        <v>51</v>
      </c>
      <c r="E178" s="13" t="s">
        <v>1777</v>
      </c>
      <c r="F178" s="38" t="s">
        <v>65</v>
      </c>
      <c r="G178" s="39">
        <v>4</v>
      </c>
      <c r="H178" s="38">
        <v>0</v>
      </c>
      <c r="I178" s="38">
        <f>ROUND(G178*H178,6)</f>
        <v>0</v>
      </c>
      <c r="L178" s="40">
        <v>0</v>
      </c>
      <c r="M178" s="34">
        <f>ROUND(ROUND(L178,2)*ROUND(G178,3),2)</f>
        <v>0</v>
      </c>
      <c r="N178" s="38" t="s">
        <v>795</v>
      </c>
      <c r="O178">
        <f>(M178*21)/100</f>
        <v>0</v>
      </c>
      <c r="P178" t="s">
        <v>27</v>
      </c>
    </row>
    <row r="179" spans="1:16" ht="25.5" x14ac:dyDescent="0.2">
      <c r="A179" s="37" t="s">
        <v>55</v>
      </c>
      <c r="E179" s="41" t="s">
        <v>1778</v>
      </c>
    </row>
    <row r="180" spans="1:16" x14ac:dyDescent="0.2">
      <c r="A180" s="37" t="s">
        <v>56</v>
      </c>
      <c r="E180" s="42" t="s">
        <v>1779</v>
      </c>
    </row>
    <row r="181" spans="1:16" ht="25.5" x14ac:dyDescent="0.2">
      <c r="A181" t="s">
        <v>58</v>
      </c>
      <c r="E181" s="41" t="s">
        <v>1780</v>
      </c>
    </row>
    <row r="182" spans="1:16" x14ac:dyDescent="0.2">
      <c r="A182" t="s">
        <v>49</v>
      </c>
      <c r="B182" s="36" t="s">
        <v>234</v>
      </c>
      <c r="C182" s="36" t="s">
        <v>1781</v>
      </c>
      <c r="D182" s="37" t="s">
        <v>51</v>
      </c>
      <c r="E182" s="13" t="s">
        <v>1147</v>
      </c>
      <c r="F182" s="38" t="s">
        <v>65</v>
      </c>
      <c r="G182" s="39">
        <v>1</v>
      </c>
      <c r="H182" s="38">
        <v>0</v>
      </c>
      <c r="I182" s="38">
        <f>ROUND(G182*H182,6)</f>
        <v>0</v>
      </c>
      <c r="L182" s="40">
        <v>0</v>
      </c>
      <c r="M182" s="34">
        <f>ROUND(ROUND(L182,2)*ROUND(G182,3),2)</f>
        <v>0</v>
      </c>
      <c r="N182" s="38" t="s">
        <v>795</v>
      </c>
      <c r="O182">
        <f>(M182*21)/100</f>
        <v>0</v>
      </c>
      <c r="P182" t="s">
        <v>27</v>
      </c>
    </row>
    <row r="183" spans="1:16" ht="25.5" x14ac:dyDescent="0.2">
      <c r="A183" s="37" t="s">
        <v>55</v>
      </c>
      <c r="E183" s="41" t="s">
        <v>1782</v>
      </c>
    </row>
    <row r="184" spans="1:16" x14ac:dyDescent="0.2">
      <c r="A184" s="37" t="s">
        <v>56</v>
      </c>
      <c r="E184" s="42" t="s">
        <v>51</v>
      </c>
    </row>
    <row r="185" spans="1:16" ht="25.5" x14ac:dyDescent="0.2">
      <c r="A185" t="s">
        <v>58</v>
      </c>
      <c r="E185" s="41" t="s">
        <v>1783</v>
      </c>
    </row>
    <row r="186" spans="1:16" x14ac:dyDescent="0.2">
      <c r="A186" t="s">
        <v>46</v>
      </c>
      <c r="C186" s="33" t="s">
        <v>154</v>
      </c>
      <c r="E186" s="35" t="s">
        <v>1026</v>
      </c>
      <c r="J186" s="34">
        <f>0</f>
        <v>0</v>
      </c>
      <c r="K186" s="34">
        <f>0</f>
        <v>0</v>
      </c>
      <c r="L186" s="34">
        <f>0+L187+L191</f>
        <v>0</v>
      </c>
      <c r="M186" s="34">
        <f>0+M187+M191</f>
        <v>0</v>
      </c>
    </row>
    <row r="187" spans="1:16" x14ac:dyDescent="0.2">
      <c r="A187" t="s">
        <v>49</v>
      </c>
      <c r="B187" s="36" t="s">
        <v>219</v>
      </c>
      <c r="C187" s="36" t="s">
        <v>1784</v>
      </c>
      <c r="D187" s="37" t="s">
        <v>51</v>
      </c>
      <c r="E187" s="13" t="s">
        <v>1785</v>
      </c>
      <c r="F187" s="38" t="s">
        <v>65</v>
      </c>
      <c r="G187" s="39">
        <v>223</v>
      </c>
      <c r="H187" s="38">
        <v>0</v>
      </c>
      <c r="I187" s="38">
        <f>ROUND(G187*H187,6)</f>
        <v>0</v>
      </c>
      <c r="L187" s="40">
        <v>0</v>
      </c>
      <c r="M187" s="34">
        <f>ROUND(ROUND(L187,2)*ROUND(G187,3),2)</f>
        <v>0</v>
      </c>
      <c r="N187" s="38" t="s">
        <v>54</v>
      </c>
      <c r="O187">
        <f>(M187*21)/100</f>
        <v>0</v>
      </c>
      <c r="P187" t="s">
        <v>27</v>
      </c>
    </row>
    <row r="188" spans="1:16" x14ac:dyDescent="0.2">
      <c r="A188" s="37" t="s">
        <v>55</v>
      </c>
      <c r="E188" s="41" t="s">
        <v>1786</v>
      </c>
    </row>
    <row r="189" spans="1:16" x14ac:dyDescent="0.2">
      <c r="A189" s="37" t="s">
        <v>56</v>
      </c>
      <c r="E189" s="42" t="s">
        <v>1787</v>
      </c>
    </row>
    <row r="190" spans="1:16" x14ac:dyDescent="0.2">
      <c r="A190" t="s">
        <v>58</v>
      </c>
      <c r="E190" s="41" t="s">
        <v>59</v>
      </c>
    </row>
    <row r="191" spans="1:16" x14ac:dyDescent="0.2">
      <c r="A191" t="s">
        <v>49</v>
      </c>
      <c r="B191" s="36" t="s">
        <v>222</v>
      </c>
      <c r="C191" s="36" t="s">
        <v>1788</v>
      </c>
      <c r="D191" s="37" t="s">
        <v>51</v>
      </c>
      <c r="E191" s="13" t="s">
        <v>1789</v>
      </c>
      <c r="F191" s="38" t="s">
        <v>288</v>
      </c>
      <c r="G191" s="39">
        <v>2.3450000000000002</v>
      </c>
      <c r="H191" s="38">
        <v>0</v>
      </c>
      <c r="I191" s="38">
        <f>ROUND(G191*H191,6)</f>
        <v>0</v>
      </c>
      <c r="L191" s="40">
        <v>0</v>
      </c>
      <c r="M191" s="34">
        <f>ROUND(ROUND(L191,2)*ROUND(G191,3),2)</f>
        <v>0</v>
      </c>
      <c r="N191" s="38" t="s">
        <v>54</v>
      </c>
      <c r="O191">
        <f>(M191*21)/100</f>
        <v>0</v>
      </c>
      <c r="P191" t="s">
        <v>27</v>
      </c>
    </row>
    <row r="192" spans="1:16" x14ac:dyDescent="0.2">
      <c r="A192" s="37" t="s">
        <v>55</v>
      </c>
      <c r="E192" s="41" t="s">
        <v>1790</v>
      </c>
    </row>
    <row r="193" spans="1:16" x14ac:dyDescent="0.2">
      <c r="A193" s="37" t="s">
        <v>56</v>
      </c>
      <c r="E193" s="42" t="s">
        <v>1791</v>
      </c>
    </row>
    <row r="194" spans="1:16" x14ac:dyDescent="0.2">
      <c r="A194" t="s">
        <v>58</v>
      </c>
      <c r="E194" s="41" t="s">
        <v>59</v>
      </c>
    </row>
    <row r="195" spans="1:16" x14ac:dyDescent="0.2">
      <c r="A195" t="s">
        <v>46</v>
      </c>
      <c r="C195" s="33" t="s">
        <v>282</v>
      </c>
      <c r="E195" s="35" t="s">
        <v>1043</v>
      </c>
      <c r="J195" s="34">
        <f>0</f>
        <v>0</v>
      </c>
      <c r="K195" s="34">
        <f>0</f>
        <v>0</v>
      </c>
      <c r="L195" s="34">
        <f>0+L196</f>
        <v>0</v>
      </c>
      <c r="M195" s="34">
        <f>0+M196</f>
        <v>0</v>
      </c>
    </row>
    <row r="196" spans="1:16" ht="25.5" x14ac:dyDescent="0.2">
      <c r="A196" t="s">
        <v>49</v>
      </c>
      <c r="B196" s="36" t="s">
        <v>225</v>
      </c>
      <c r="C196" s="36" t="s">
        <v>285</v>
      </c>
      <c r="D196" s="37" t="s">
        <v>286</v>
      </c>
      <c r="E196" s="13" t="s">
        <v>287</v>
      </c>
      <c r="F196" s="38" t="s">
        <v>288</v>
      </c>
      <c r="G196" s="39">
        <v>4060.8</v>
      </c>
      <c r="H196" s="38">
        <v>0</v>
      </c>
      <c r="I196" s="38">
        <f>ROUND(G196*H196,6)</f>
        <v>0</v>
      </c>
      <c r="L196" s="40">
        <v>0</v>
      </c>
      <c r="M196" s="34">
        <f>ROUND(ROUND(L196,2)*ROUND(G196,3),2)</f>
        <v>0</v>
      </c>
      <c r="N196" s="38" t="s">
        <v>289</v>
      </c>
      <c r="O196">
        <f>(M196*21)/100</f>
        <v>0</v>
      </c>
      <c r="P196" t="s">
        <v>27</v>
      </c>
    </row>
    <row r="197" spans="1:16" x14ac:dyDescent="0.2">
      <c r="A197" s="37" t="s">
        <v>55</v>
      </c>
      <c r="E197" s="41" t="s">
        <v>1044</v>
      </c>
    </row>
    <row r="198" spans="1:16" x14ac:dyDescent="0.2">
      <c r="A198" s="37" t="s">
        <v>56</v>
      </c>
      <c r="E198" s="42" t="s">
        <v>1792</v>
      </c>
    </row>
    <row r="199" spans="1:16" ht="102" x14ac:dyDescent="0.2">
      <c r="A199" t="s">
        <v>58</v>
      </c>
      <c r="E199"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18"/>
  <sheetViews>
    <sheetView showGridLines="0" tabSelected="1" topLeftCell="B1" zoomScale="85" zoomScaleNormal="85" zoomScaleSheetLayoutView="85" workbookViewId="0">
      <selection activeCell="K2" sqref="K2:L2"/>
    </sheetView>
  </sheetViews>
  <sheetFormatPr defaultColWidth="9.28515625" defaultRowHeight="11.25" x14ac:dyDescent="0.2"/>
  <cols>
    <col min="1" max="1" width="4.28515625" style="44" hidden="1" customWidth="1"/>
    <col min="2" max="2" width="8.5703125" style="44" customWidth="1"/>
    <col min="3" max="3" width="10.5703125" style="44" customWidth="1"/>
    <col min="4" max="4" width="10" style="44" customWidth="1"/>
    <col min="5" max="5" width="11.42578125" style="44" customWidth="1"/>
    <col min="6" max="6" width="74.28515625" style="44" customWidth="1"/>
    <col min="7" max="7" width="9" style="45" customWidth="1"/>
    <col min="8" max="8" width="13" style="45" customWidth="1"/>
    <col min="9" max="9" width="10.7109375" style="45" customWidth="1"/>
    <col min="10" max="10" width="10.28515625" style="45" customWidth="1"/>
    <col min="11" max="11" width="12.7109375" style="45" customWidth="1"/>
    <col min="12" max="12" width="19" style="45" customWidth="1"/>
    <col min="13" max="14" width="28.28515625" style="44" customWidth="1"/>
    <col min="15" max="15" width="9.28515625" style="44" customWidth="1"/>
    <col min="16" max="16384" width="9.28515625" style="44"/>
  </cols>
  <sheetData>
    <row r="1" spans="1:15" s="57" customFormat="1" ht="30.75" customHeight="1" thickTop="1" thickBot="1" x14ac:dyDescent="0.25">
      <c r="B1" s="167" t="s">
        <v>4506</v>
      </c>
      <c r="C1" s="166"/>
      <c r="D1" s="164"/>
      <c r="E1" s="164"/>
      <c r="F1" s="165" t="s">
        <v>4505</v>
      </c>
      <c r="G1" s="164"/>
      <c r="H1" s="163"/>
      <c r="I1" s="162"/>
      <c r="J1" s="161"/>
      <c r="K1" s="161"/>
      <c r="L1" s="160" t="str">
        <f>D3</f>
        <v>PS 61-21-01</v>
      </c>
      <c r="M1" s="159"/>
    </row>
    <row r="2" spans="1:15" s="57" customFormat="1" ht="57" customHeight="1" thickTop="1" thickBot="1" x14ac:dyDescent="0.25">
      <c r="B2" s="158" t="s">
        <v>4504</v>
      </c>
      <c r="C2" s="157"/>
      <c r="D2" s="156"/>
      <c r="E2" s="155"/>
      <c r="F2" s="154" t="s">
        <v>3</v>
      </c>
      <c r="G2" s="153"/>
      <c r="H2" s="152"/>
      <c r="I2" s="151" t="s">
        <v>4503</v>
      </c>
      <c r="J2" s="150"/>
      <c r="K2" s="149">
        <f>SUMIFS(L:L,B:B,"SOUČET")</f>
        <v>0</v>
      </c>
      <c r="L2" s="148"/>
    </row>
    <row r="3" spans="1:15" s="57" customFormat="1" ht="42.75" customHeight="1" thickTop="1" thickBot="1" x14ac:dyDescent="0.25">
      <c r="B3" s="147" t="s">
        <v>4502</v>
      </c>
      <c r="C3" s="146"/>
      <c r="D3" s="145" t="s">
        <v>45</v>
      </c>
      <c r="E3" s="145"/>
      <c r="F3" s="144" t="s">
        <v>17</v>
      </c>
      <c r="G3" s="143"/>
      <c r="H3" s="142"/>
      <c r="I3" s="141"/>
      <c r="J3" s="140"/>
      <c r="K3" s="139"/>
      <c r="L3" s="138"/>
    </row>
    <row r="4" spans="1:15" s="57" customFormat="1" ht="18" customHeight="1" thickTop="1" x14ac:dyDescent="0.2">
      <c r="B4" s="137" t="s">
        <v>4501</v>
      </c>
      <c r="C4" s="112"/>
      <c r="D4" s="121"/>
      <c r="E4" s="129" t="s">
        <v>14</v>
      </c>
      <c r="F4" s="136" t="str">
        <f>IF(E4="D.2.1.9"," Kabelovody, kolektory",IF(E4="D.2.1.10"," Protihlukové objekty",LOOKUP(E4,'[1]Kategorie monitoringu'!A1:A35,'[1]Kategorie monitoringu'!B1:B35)))</f>
        <v xml:space="preserve"> Zabezpečovací zařízení</v>
      </c>
      <c r="G4" s="135"/>
      <c r="H4" s="134"/>
      <c r="I4" s="133" t="s">
        <v>4500</v>
      </c>
      <c r="J4" s="132"/>
      <c r="K4" s="131"/>
      <c r="L4" s="130"/>
    </row>
    <row r="5" spans="1:15" s="57" customFormat="1" ht="18" customHeight="1" x14ac:dyDescent="0.2">
      <c r="B5" s="126" t="s">
        <v>4499</v>
      </c>
      <c r="C5" s="125"/>
      <c r="D5" s="125"/>
      <c r="E5" s="129" t="s">
        <v>4498</v>
      </c>
      <c r="F5" s="128" t="str">
        <f>IF((E5="Stádium 2"),"  Dokumentace pro územní řízení - DUR",(IF((E5="Stádium 3"),"  Projektová dokumentace (DOS/DSP)","")))</f>
        <v xml:space="preserve">  Projektová dokumentace (DOS/DSP)</v>
      </c>
      <c r="G5" s="128"/>
      <c r="H5" s="127"/>
      <c r="I5" s="122" t="s">
        <v>4497</v>
      </c>
      <c r="J5" s="121"/>
      <c r="K5" s="120"/>
      <c r="L5" s="110"/>
    </row>
    <row r="6" spans="1:15" s="57" customFormat="1" ht="18" customHeight="1" x14ac:dyDescent="0.2">
      <c r="B6" s="126" t="s">
        <v>4496</v>
      </c>
      <c r="C6" s="125"/>
      <c r="D6" s="125"/>
      <c r="E6" s="120" t="s">
        <v>4495</v>
      </c>
      <c r="F6" s="124"/>
      <c r="G6" s="124"/>
      <c r="H6" s="123"/>
      <c r="I6" s="122" t="s">
        <v>4494</v>
      </c>
      <c r="J6" s="121"/>
      <c r="K6" s="120" t="s">
        <v>51</v>
      </c>
      <c r="L6" s="110"/>
      <c r="O6" s="119"/>
    </row>
    <row r="7" spans="1:15" s="57" customFormat="1" ht="18" customHeight="1" x14ac:dyDescent="0.2">
      <c r="B7" s="118" t="s">
        <v>4493</v>
      </c>
      <c r="C7" s="101"/>
      <c r="D7" s="101"/>
      <c r="E7" s="117" t="s">
        <v>4492</v>
      </c>
      <c r="F7" s="116" t="s">
        <v>4491</v>
      </c>
      <c r="G7" s="115"/>
      <c r="H7" s="114"/>
      <c r="I7" s="113" t="s">
        <v>4490</v>
      </c>
      <c r="J7" s="112"/>
      <c r="K7" s="111" t="s">
        <v>4489</v>
      </c>
      <c r="L7" s="110"/>
      <c r="O7" s="109"/>
    </row>
    <row r="8" spans="1:15" s="57" customFormat="1" ht="19.5" customHeight="1" thickBot="1" x14ac:dyDescent="0.25">
      <c r="B8" s="108" t="s">
        <v>4488</v>
      </c>
      <c r="C8" s="107"/>
      <c r="D8" s="107"/>
      <c r="E8" s="106" t="s">
        <v>4487</v>
      </c>
      <c r="F8" s="105" t="s">
        <v>4486</v>
      </c>
      <c r="G8" s="104" t="s">
        <v>4485</v>
      </c>
      <c r="H8" s="103"/>
      <c r="I8" s="102" t="s">
        <v>4484</v>
      </c>
      <c r="J8" s="101"/>
      <c r="K8" s="100">
        <v>45300</v>
      </c>
      <c r="L8" s="99"/>
    </row>
    <row r="9" spans="1:15" s="57" customFormat="1" ht="9.75" customHeight="1" x14ac:dyDescent="0.2">
      <c r="B9" s="98" t="str">
        <f>F2</f>
        <v>Optimalizace trati Praha Smíchov (mimo) - Černošice (mimo), varianta nadjezd</v>
      </c>
      <c r="C9" s="97"/>
      <c r="D9" s="97"/>
      <c r="E9" s="97"/>
      <c r="F9" s="97"/>
      <c r="G9" s="97"/>
      <c r="H9" s="97"/>
      <c r="I9" s="97"/>
      <c r="J9" s="97"/>
      <c r="K9" s="96" t="str">
        <f>$I$5</f>
        <v>ISPROFIN:</v>
      </c>
      <c r="L9" s="95">
        <f>K5</f>
        <v>0</v>
      </c>
    </row>
    <row r="10" spans="1:15" s="57" customFormat="1" ht="15" customHeight="1" x14ac:dyDescent="0.2">
      <c r="B10" s="94" t="s">
        <v>30</v>
      </c>
      <c r="C10" s="92" t="s">
        <v>31</v>
      </c>
      <c r="D10" s="92" t="s">
        <v>32</v>
      </c>
      <c r="E10" s="92" t="s">
        <v>4483</v>
      </c>
      <c r="F10" s="93" t="s">
        <v>4482</v>
      </c>
      <c r="G10" s="93" t="s">
        <v>34</v>
      </c>
      <c r="H10" s="93" t="s">
        <v>35</v>
      </c>
      <c r="I10" s="92" t="s">
        <v>36</v>
      </c>
      <c r="J10" s="92" t="s">
        <v>37</v>
      </c>
      <c r="K10" s="91" t="s">
        <v>4481</v>
      </c>
      <c r="L10" s="90"/>
    </row>
    <row r="11" spans="1:15" s="57" customFormat="1" ht="15" customHeight="1" x14ac:dyDescent="0.2">
      <c r="B11" s="94"/>
      <c r="C11" s="92"/>
      <c r="D11" s="92"/>
      <c r="E11" s="92"/>
      <c r="F11" s="93"/>
      <c r="G11" s="93"/>
      <c r="H11" s="93"/>
      <c r="I11" s="92"/>
      <c r="J11" s="92"/>
      <c r="K11" s="91"/>
      <c r="L11" s="90"/>
    </row>
    <row r="12" spans="1:15" s="57" customFormat="1" ht="12.75" customHeight="1" thickBot="1" x14ac:dyDescent="0.25">
      <c r="B12" s="89"/>
      <c r="C12" s="87"/>
      <c r="D12" s="87"/>
      <c r="E12" s="87"/>
      <c r="F12" s="88"/>
      <c r="G12" s="88"/>
      <c r="H12" s="88"/>
      <c r="I12" s="87"/>
      <c r="J12" s="87"/>
      <c r="K12" s="86" t="s">
        <v>40</v>
      </c>
      <c r="L12" s="85" t="s">
        <v>41</v>
      </c>
    </row>
    <row r="13" spans="1:15" s="57" customFormat="1" ht="13.5" thickBot="1" x14ac:dyDescent="0.25">
      <c r="A13" s="77" t="s">
        <v>4480</v>
      </c>
      <c r="B13" s="76" t="s">
        <v>4479</v>
      </c>
      <c r="C13" s="73" t="s">
        <v>47</v>
      </c>
      <c r="D13" s="75"/>
      <c r="E13" s="75"/>
      <c r="F13" s="74" t="s">
        <v>48</v>
      </c>
      <c r="G13" s="73"/>
      <c r="H13" s="73"/>
      <c r="I13" s="73"/>
      <c r="J13" s="73"/>
      <c r="K13" s="73"/>
      <c r="L13" s="72"/>
    </row>
    <row r="14" spans="1:15" s="57" customFormat="1" ht="12" thickBot="1" x14ac:dyDescent="0.25">
      <c r="A14" s="57" t="s">
        <v>49</v>
      </c>
      <c r="B14" s="71">
        <f>1+MAX($B$13:B13)</f>
        <v>1</v>
      </c>
      <c r="C14" s="70" t="s">
        <v>50</v>
      </c>
      <c r="D14" s="69" t="s">
        <v>51</v>
      </c>
      <c r="E14" s="66" t="s">
        <v>54</v>
      </c>
      <c r="F14" s="68" t="s">
        <v>52</v>
      </c>
      <c r="G14" s="66" t="s">
        <v>53</v>
      </c>
      <c r="H14" s="67">
        <v>3.75</v>
      </c>
      <c r="I14" s="66">
        <v>0</v>
      </c>
      <c r="J14" s="65">
        <v>0</v>
      </c>
      <c r="K14" s="64"/>
      <c r="L14" s="84">
        <f>ROUND((ROUND(H14,3))*(ROUND(K14,2)),2)</f>
        <v>0</v>
      </c>
    </row>
    <row r="15" spans="1:15" s="57" customFormat="1" x14ac:dyDescent="0.2">
      <c r="A15" s="57" t="s">
        <v>55</v>
      </c>
      <c r="B15" s="61"/>
      <c r="F15" s="62" t="s">
        <v>51</v>
      </c>
      <c r="G15" s="59"/>
      <c r="H15" s="59"/>
      <c r="I15" s="59"/>
      <c r="J15" s="59"/>
      <c r="K15" s="59"/>
      <c r="L15" s="58"/>
    </row>
    <row r="16" spans="1:15" s="57" customFormat="1" x14ac:dyDescent="0.2">
      <c r="A16" s="57" t="s">
        <v>56</v>
      </c>
      <c r="B16" s="61"/>
      <c r="F16" s="60" t="s">
        <v>57</v>
      </c>
      <c r="G16" s="59"/>
      <c r="H16" s="59"/>
      <c r="I16" s="59"/>
      <c r="J16" s="59"/>
      <c r="K16" s="59"/>
      <c r="L16" s="58"/>
    </row>
    <row r="17" spans="1:12" s="57" customFormat="1" ht="12" thickBot="1" x14ac:dyDescent="0.25">
      <c r="A17" s="57" t="s">
        <v>58</v>
      </c>
      <c r="B17" s="83"/>
      <c r="C17" s="82"/>
      <c r="D17" s="82"/>
      <c r="E17" s="82"/>
      <c r="F17" s="81" t="s">
        <v>59</v>
      </c>
      <c r="G17" s="80"/>
      <c r="H17" s="80"/>
      <c r="I17" s="80"/>
      <c r="J17" s="80"/>
      <c r="K17" s="80"/>
      <c r="L17" s="79"/>
    </row>
    <row r="18" spans="1:12" s="57" customFormat="1" ht="12" thickBot="1" x14ac:dyDescent="0.25">
      <c r="A18" s="57" t="s">
        <v>49</v>
      </c>
      <c r="B18" s="71">
        <f>1+MAX($B$13:B17)</f>
        <v>2</v>
      </c>
      <c r="C18" s="70" t="s">
        <v>60</v>
      </c>
      <c r="D18" s="69" t="s">
        <v>51</v>
      </c>
      <c r="E18" s="66" t="s">
        <v>54</v>
      </c>
      <c r="F18" s="68" t="s">
        <v>61</v>
      </c>
      <c r="G18" s="66" t="s">
        <v>53</v>
      </c>
      <c r="H18" s="67">
        <v>3.75</v>
      </c>
      <c r="I18" s="66">
        <v>0</v>
      </c>
      <c r="J18" s="65">
        <v>0</v>
      </c>
      <c r="K18" s="64"/>
      <c r="L18" s="63">
        <f>ROUND((ROUND(H18,3))*(ROUND(K18,2)),2)</f>
        <v>0</v>
      </c>
    </row>
    <row r="19" spans="1:12" s="57" customFormat="1" x14ac:dyDescent="0.2">
      <c r="A19" s="57" t="s">
        <v>55</v>
      </c>
      <c r="B19" s="61"/>
      <c r="F19" s="62" t="s">
        <v>51</v>
      </c>
      <c r="G19" s="59"/>
      <c r="H19" s="59"/>
      <c r="I19" s="59"/>
      <c r="J19" s="59"/>
      <c r="K19" s="59"/>
      <c r="L19" s="58"/>
    </row>
    <row r="20" spans="1:12" s="57" customFormat="1" x14ac:dyDescent="0.2">
      <c r="A20" s="57" t="s">
        <v>56</v>
      </c>
      <c r="B20" s="61"/>
      <c r="F20" s="60" t="s">
        <v>57</v>
      </c>
      <c r="G20" s="59"/>
      <c r="H20" s="59"/>
      <c r="I20" s="59"/>
      <c r="J20" s="59"/>
      <c r="K20" s="59"/>
      <c r="L20" s="58"/>
    </row>
    <row r="21" spans="1:12" s="57" customFormat="1" ht="12" thickBot="1" x14ac:dyDescent="0.25">
      <c r="A21" s="57" t="s">
        <v>58</v>
      </c>
      <c r="B21" s="56"/>
      <c r="C21" s="55"/>
      <c r="D21" s="55"/>
      <c r="E21" s="55"/>
      <c r="F21" s="54" t="s">
        <v>59</v>
      </c>
      <c r="G21" s="53"/>
      <c r="H21" s="53"/>
      <c r="I21" s="53"/>
      <c r="J21" s="53"/>
      <c r="K21" s="53"/>
      <c r="L21" s="52"/>
    </row>
    <row r="22" spans="1:12" s="57" customFormat="1" ht="12" thickBot="1" x14ac:dyDescent="0.25">
      <c r="A22" s="57" t="s">
        <v>49</v>
      </c>
      <c r="B22" s="71">
        <f>1+MAX($B$13:B21)</f>
        <v>3</v>
      </c>
      <c r="C22" s="70" t="s">
        <v>63</v>
      </c>
      <c r="D22" s="69" t="s">
        <v>51</v>
      </c>
      <c r="E22" s="66" t="s">
        <v>54</v>
      </c>
      <c r="F22" s="68" t="s">
        <v>64</v>
      </c>
      <c r="G22" s="66" t="s">
        <v>65</v>
      </c>
      <c r="H22" s="67">
        <v>10</v>
      </c>
      <c r="I22" s="66">
        <v>0</v>
      </c>
      <c r="J22" s="65">
        <v>0</v>
      </c>
      <c r="K22" s="64"/>
      <c r="L22" s="63">
        <f>ROUND((ROUND(H22,3))*(ROUND(K22,2)),2)</f>
        <v>0</v>
      </c>
    </row>
    <row r="23" spans="1:12" s="57" customFormat="1" x14ac:dyDescent="0.2">
      <c r="A23" s="57" t="s">
        <v>55</v>
      </c>
      <c r="B23" s="61"/>
      <c r="F23" s="62" t="s">
        <v>51</v>
      </c>
      <c r="G23" s="59"/>
      <c r="H23" s="59"/>
      <c r="I23" s="59"/>
      <c r="J23" s="59"/>
      <c r="K23" s="59"/>
      <c r="L23" s="58"/>
    </row>
    <row r="24" spans="1:12" s="57" customFormat="1" x14ac:dyDescent="0.2">
      <c r="A24" s="57" t="s">
        <v>56</v>
      </c>
      <c r="B24" s="61"/>
      <c r="F24" s="60" t="s">
        <v>57</v>
      </c>
      <c r="G24" s="59"/>
      <c r="H24" s="59"/>
      <c r="I24" s="59"/>
      <c r="J24" s="59"/>
      <c r="K24" s="59"/>
      <c r="L24" s="58"/>
    </row>
    <row r="25" spans="1:12" s="57" customFormat="1" ht="12" thickBot="1" x14ac:dyDescent="0.25">
      <c r="A25" s="57" t="s">
        <v>58</v>
      </c>
      <c r="B25" s="56"/>
      <c r="C25" s="55"/>
      <c r="D25" s="55"/>
      <c r="E25" s="55"/>
      <c r="F25" s="54" t="s">
        <v>59</v>
      </c>
      <c r="G25" s="53"/>
      <c r="H25" s="53"/>
      <c r="I25" s="53"/>
      <c r="J25" s="53"/>
      <c r="K25" s="53"/>
      <c r="L25" s="52"/>
    </row>
    <row r="26" spans="1:12" s="57" customFormat="1" ht="12" thickBot="1" x14ac:dyDescent="0.25">
      <c r="A26" s="57" t="s">
        <v>49</v>
      </c>
      <c r="B26" s="71">
        <f>1+MAX($B$13:B25)</f>
        <v>4</v>
      </c>
      <c r="C26" s="70" t="s">
        <v>67</v>
      </c>
      <c r="D26" s="69" t="s">
        <v>51</v>
      </c>
      <c r="E26" s="66" t="s">
        <v>54</v>
      </c>
      <c r="F26" s="68" t="s">
        <v>68</v>
      </c>
      <c r="G26" s="66" t="s">
        <v>65</v>
      </c>
      <c r="H26" s="67">
        <v>40</v>
      </c>
      <c r="I26" s="66">
        <v>0</v>
      </c>
      <c r="J26" s="65">
        <v>0</v>
      </c>
      <c r="K26" s="64"/>
      <c r="L26" s="63">
        <f>ROUND((ROUND(H26,3))*(ROUND(K26,2)),2)</f>
        <v>0</v>
      </c>
    </row>
    <row r="27" spans="1:12" s="57" customFormat="1" x14ac:dyDescent="0.2">
      <c r="A27" s="57" t="s">
        <v>55</v>
      </c>
      <c r="B27" s="61"/>
      <c r="F27" s="62" t="s">
        <v>51</v>
      </c>
      <c r="G27" s="59"/>
      <c r="H27" s="59"/>
      <c r="I27" s="59"/>
      <c r="J27" s="59"/>
      <c r="K27" s="59"/>
      <c r="L27" s="58"/>
    </row>
    <row r="28" spans="1:12" s="57" customFormat="1" x14ac:dyDescent="0.2">
      <c r="A28" s="57" t="s">
        <v>56</v>
      </c>
      <c r="B28" s="61"/>
      <c r="F28" s="60" t="s">
        <v>57</v>
      </c>
      <c r="G28" s="59"/>
      <c r="H28" s="59"/>
      <c r="I28" s="59"/>
      <c r="J28" s="59"/>
      <c r="K28" s="59"/>
      <c r="L28" s="58"/>
    </row>
    <row r="29" spans="1:12" s="57" customFormat="1" ht="12" thickBot="1" x14ac:dyDescent="0.25">
      <c r="A29" s="57" t="s">
        <v>58</v>
      </c>
      <c r="B29" s="56"/>
      <c r="C29" s="55"/>
      <c r="D29" s="55"/>
      <c r="E29" s="55"/>
      <c r="F29" s="54" t="s">
        <v>59</v>
      </c>
      <c r="G29" s="53"/>
      <c r="H29" s="53"/>
      <c r="I29" s="53"/>
      <c r="J29" s="53"/>
      <c r="K29" s="53"/>
      <c r="L29" s="52"/>
    </row>
    <row r="30" spans="1:12" s="57" customFormat="1" ht="12" thickBot="1" x14ac:dyDescent="0.25">
      <c r="A30" s="57" t="s">
        <v>49</v>
      </c>
      <c r="B30" s="71">
        <f>1+MAX($B$13:B29)</f>
        <v>5</v>
      </c>
      <c r="C30" s="70" t="s">
        <v>70</v>
      </c>
      <c r="D30" s="69" t="s">
        <v>51</v>
      </c>
      <c r="E30" s="66" t="s">
        <v>54</v>
      </c>
      <c r="F30" s="68" t="s">
        <v>71</v>
      </c>
      <c r="G30" s="66" t="s">
        <v>72</v>
      </c>
      <c r="H30" s="67">
        <v>2.4</v>
      </c>
      <c r="I30" s="66">
        <v>0</v>
      </c>
      <c r="J30" s="65">
        <v>0</v>
      </c>
      <c r="K30" s="64"/>
      <c r="L30" s="63">
        <f>ROUND((ROUND(H30,3))*(ROUND(K30,2)),2)</f>
        <v>0</v>
      </c>
    </row>
    <row r="31" spans="1:12" s="57" customFormat="1" x14ac:dyDescent="0.2">
      <c r="A31" s="57" t="s">
        <v>55</v>
      </c>
      <c r="B31" s="61"/>
      <c r="F31" s="62" t="s">
        <v>51</v>
      </c>
      <c r="G31" s="59"/>
      <c r="H31" s="59"/>
      <c r="I31" s="59"/>
      <c r="J31" s="59"/>
      <c r="K31" s="59"/>
      <c r="L31" s="58"/>
    </row>
    <row r="32" spans="1:12" s="57" customFormat="1" x14ac:dyDescent="0.2">
      <c r="A32" s="57" t="s">
        <v>56</v>
      </c>
      <c r="B32" s="61"/>
      <c r="F32" s="60" t="s">
        <v>57</v>
      </c>
      <c r="G32" s="59"/>
      <c r="H32" s="59"/>
      <c r="I32" s="59"/>
      <c r="J32" s="59"/>
      <c r="K32" s="59"/>
      <c r="L32" s="58"/>
    </row>
    <row r="33" spans="1:12" s="57" customFormat="1" ht="12" thickBot="1" x14ac:dyDescent="0.25">
      <c r="A33" s="57" t="s">
        <v>58</v>
      </c>
      <c r="B33" s="56"/>
      <c r="C33" s="55"/>
      <c r="D33" s="55"/>
      <c r="E33" s="55"/>
      <c r="F33" s="54" t="s">
        <v>59</v>
      </c>
      <c r="G33" s="53"/>
      <c r="H33" s="53"/>
      <c r="I33" s="53"/>
      <c r="J33" s="53"/>
      <c r="K33" s="53"/>
      <c r="L33" s="52"/>
    </row>
    <row r="34" spans="1:12" s="57" customFormat="1" ht="12" thickBot="1" x14ac:dyDescent="0.25">
      <c r="A34" s="57" t="s">
        <v>49</v>
      </c>
      <c r="B34" s="71">
        <f>1+MAX($B$13:B33)</f>
        <v>6</v>
      </c>
      <c r="C34" s="70" t="s">
        <v>74</v>
      </c>
      <c r="D34" s="69" t="s">
        <v>51</v>
      </c>
      <c r="E34" s="66" t="s">
        <v>54</v>
      </c>
      <c r="F34" s="68" t="s">
        <v>75</v>
      </c>
      <c r="G34" s="66" t="s">
        <v>72</v>
      </c>
      <c r="H34" s="78">
        <v>7.04</v>
      </c>
      <c r="I34" s="66">
        <v>0</v>
      </c>
      <c r="J34" s="65">
        <v>0</v>
      </c>
      <c r="K34" s="64"/>
      <c r="L34" s="63">
        <f>ROUND((ROUND(H34,3))*(ROUND(K34,2)),2)</f>
        <v>0</v>
      </c>
    </row>
    <row r="35" spans="1:12" s="57" customFormat="1" x14ac:dyDescent="0.2">
      <c r="A35" s="57" t="s">
        <v>55</v>
      </c>
      <c r="B35" s="61"/>
      <c r="F35" s="62" t="s">
        <v>51</v>
      </c>
      <c r="G35" s="59"/>
      <c r="H35" s="59"/>
      <c r="I35" s="59"/>
      <c r="J35" s="59"/>
      <c r="K35" s="59"/>
      <c r="L35" s="58"/>
    </row>
    <row r="36" spans="1:12" s="57" customFormat="1" x14ac:dyDescent="0.2">
      <c r="A36" s="57" t="s">
        <v>56</v>
      </c>
      <c r="B36" s="61"/>
      <c r="F36" s="60" t="s">
        <v>57</v>
      </c>
      <c r="G36" s="59"/>
      <c r="H36" s="59"/>
      <c r="I36" s="59"/>
      <c r="J36" s="59"/>
      <c r="K36" s="59"/>
      <c r="L36" s="58"/>
    </row>
    <row r="37" spans="1:12" s="57" customFormat="1" ht="12" thickBot="1" x14ac:dyDescent="0.25">
      <c r="A37" s="57" t="s">
        <v>58</v>
      </c>
      <c r="B37" s="56"/>
      <c r="C37" s="55"/>
      <c r="D37" s="55"/>
      <c r="E37" s="55"/>
      <c r="F37" s="54" t="s">
        <v>59</v>
      </c>
      <c r="G37" s="53"/>
      <c r="H37" s="53"/>
      <c r="I37" s="53"/>
      <c r="J37" s="53"/>
      <c r="K37" s="53"/>
      <c r="L37" s="52"/>
    </row>
    <row r="38" spans="1:12" s="57" customFormat="1" ht="12" thickBot="1" x14ac:dyDescent="0.25">
      <c r="A38" s="57" t="s">
        <v>49</v>
      </c>
      <c r="B38" s="71">
        <f>1+MAX($B$13:B37)</f>
        <v>7</v>
      </c>
      <c r="C38" s="70" t="s">
        <v>77</v>
      </c>
      <c r="D38" s="69" t="s">
        <v>51</v>
      </c>
      <c r="E38" s="66" t="s">
        <v>54</v>
      </c>
      <c r="F38" s="68" t="s">
        <v>78</v>
      </c>
      <c r="G38" s="66" t="s">
        <v>72</v>
      </c>
      <c r="H38" s="67">
        <v>16.32</v>
      </c>
      <c r="I38" s="66">
        <v>0</v>
      </c>
      <c r="J38" s="65">
        <v>0</v>
      </c>
      <c r="K38" s="64"/>
      <c r="L38" s="63">
        <f>ROUND((ROUND(H38,3))*(ROUND(K38,2)),2)</f>
        <v>0</v>
      </c>
    </row>
    <row r="39" spans="1:12" s="57" customFormat="1" x14ac:dyDescent="0.2">
      <c r="A39" s="57" t="s">
        <v>55</v>
      </c>
      <c r="B39" s="61"/>
      <c r="F39" s="62" t="s">
        <v>51</v>
      </c>
      <c r="G39" s="59"/>
      <c r="H39" s="59"/>
      <c r="I39" s="59"/>
      <c r="J39" s="59"/>
      <c r="K39" s="59"/>
      <c r="L39" s="58"/>
    </row>
    <row r="40" spans="1:12" s="57" customFormat="1" x14ac:dyDescent="0.2">
      <c r="A40" s="57" t="s">
        <v>56</v>
      </c>
      <c r="B40" s="61"/>
      <c r="F40" s="60" t="s">
        <v>57</v>
      </c>
      <c r="G40" s="59"/>
      <c r="H40" s="59"/>
      <c r="I40" s="59"/>
      <c r="J40" s="59"/>
      <c r="K40" s="59"/>
      <c r="L40" s="58"/>
    </row>
    <row r="41" spans="1:12" s="57" customFormat="1" ht="12" thickBot="1" x14ac:dyDescent="0.25">
      <c r="A41" s="57" t="s">
        <v>58</v>
      </c>
      <c r="B41" s="56"/>
      <c r="C41" s="55"/>
      <c r="D41" s="55"/>
      <c r="E41" s="55"/>
      <c r="F41" s="54" t="s">
        <v>59</v>
      </c>
      <c r="G41" s="53"/>
      <c r="H41" s="53"/>
      <c r="I41" s="53"/>
      <c r="J41" s="53"/>
      <c r="K41" s="53"/>
      <c r="L41" s="52"/>
    </row>
    <row r="42" spans="1:12" s="57" customFormat="1" ht="12" thickBot="1" x14ac:dyDescent="0.25">
      <c r="A42" s="57" t="s">
        <v>49</v>
      </c>
      <c r="B42" s="71">
        <f>1+MAX($B$13:B41)</f>
        <v>8</v>
      </c>
      <c r="C42" s="70" t="s">
        <v>80</v>
      </c>
      <c r="D42" s="69" t="s">
        <v>51</v>
      </c>
      <c r="E42" s="66" t="s">
        <v>54</v>
      </c>
      <c r="F42" s="68" t="s">
        <v>81</v>
      </c>
      <c r="G42" s="66" t="s">
        <v>72</v>
      </c>
      <c r="H42" s="67">
        <v>2.4</v>
      </c>
      <c r="I42" s="66">
        <v>0</v>
      </c>
      <c r="J42" s="65">
        <v>0</v>
      </c>
      <c r="K42" s="64"/>
      <c r="L42" s="63">
        <f>ROUND((ROUND(H42,3))*(ROUND(K42,2)),2)</f>
        <v>0</v>
      </c>
    </row>
    <row r="43" spans="1:12" s="57" customFormat="1" x14ac:dyDescent="0.2">
      <c r="A43" s="57" t="s">
        <v>55</v>
      </c>
      <c r="B43" s="61"/>
      <c r="F43" s="62" t="s">
        <v>51</v>
      </c>
      <c r="G43" s="59"/>
      <c r="H43" s="59"/>
      <c r="I43" s="59"/>
      <c r="J43" s="59"/>
      <c r="K43" s="59"/>
      <c r="L43" s="58"/>
    </row>
    <row r="44" spans="1:12" s="57" customFormat="1" x14ac:dyDescent="0.2">
      <c r="A44" s="57" t="s">
        <v>56</v>
      </c>
      <c r="B44" s="61"/>
      <c r="F44" s="60" t="s">
        <v>57</v>
      </c>
      <c r="G44" s="59"/>
      <c r="H44" s="59"/>
      <c r="I44" s="59"/>
      <c r="J44" s="59"/>
      <c r="K44" s="59"/>
      <c r="L44" s="58"/>
    </row>
    <row r="45" spans="1:12" s="57" customFormat="1" ht="12" thickBot="1" x14ac:dyDescent="0.25">
      <c r="A45" s="57" t="s">
        <v>58</v>
      </c>
      <c r="B45" s="56"/>
      <c r="C45" s="55"/>
      <c r="D45" s="55"/>
      <c r="E45" s="55"/>
      <c r="F45" s="54" t="s">
        <v>59</v>
      </c>
      <c r="G45" s="53"/>
      <c r="H45" s="53"/>
      <c r="I45" s="53"/>
      <c r="J45" s="53"/>
      <c r="K45" s="53"/>
      <c r="L45" s="52"/>
    </row>
    <row r="46" spans="1:12" s="57" customFormat="1" ht="12" thickBot="1" x14ac:dyDescent="0.25">
      <c r="A46" s="57" t="s">
        <v>49</v>
      </c>
      <c r="B46" s="71">
        <f>1+MAX($B$13:B45)</f>
        <v>9</v>
      </c>
      <c r="C46" s="70" t="s">
        <v>83</v>
      </c>
      <c r="D46" s="69" t="s">
        <v>51</v>
      </c>
      <c r="E46" s="66" t="s">
        <v>54</v>
      </c>
      <c r="F46" s="68" t="s">
        <v>84</v>
      </c>
      <c r="G46" s="66" t="s">
        <v>72</v>
      </c>
      <c r="H46" s="78">
        <v>7.04</v>
      </c>
      <c r="I46" s="66">
        <v>0</v>
      </c>
      <c r="J46" s="65">
        <v>0</v>
      </c>
      <c r="K46" s="64"/>
      <c r="L46" s="63">
        <f>ROUND((ROUND(H46,3))*(ROUND(K46,2)),2)</f>
        <v>0</v>
      </c>
    </row>
    <row r="47" spans="1:12" s="57" customFormat="1" x14ac:dyDescent="0.2">
      <c r="A47" s="57" t="s">
        <v>55</v>
      </c>
      <c r="B47" s="61"/>
      <c r="F47" s="62" t="s">
        <v>51</v>
      </c>
      <c r="G47" s="59"/>
      <c r="H47" s="59"/>
      <c r="I47" s="59"/>
      <c r="J47" s="59"/>
      <c r="K47" s="59"/>
      <c r="L47" s="58"/>
    </row>
    <row r="48" spans="1:12" s="57" customFormat="1" x14ac:dyDescent="0.2">
      <c r="A48" s="57" t="s">
        <v>56</v>
      </c>
      <c r="B48" s="61"/>
      <c r="F48" s="60" t="s">
        <v>57</v>
      </c>
      <c r="G48" s="59"/>
      <c r="H48" s="59"/>
      <c r="I48" s="59"/>
      <c r="J48" s="59"/>
      <c r="K48" s="59"/>
      <c r="L48" s="58"/>
    </row>
    <row r="49" spans="1:12" s="57" customFormat="1" ht="12" thickBot="1" x14ac:dyDescent="0.25">
      <c r="A49" s="57" t="s">
        <v>58</v>
      </c>
      <c r="B49" s="56"/>
      <c r="C49" s="55"/>
      <c r="D49" s="55"/>
      <c r="E49" s="55"/>
      <c r="F49" s="54" t="s">
        <v>59</v>
      </c>
      <c r="G49" s="53"/>
      <c r="H49" s="53"/>
      <c r="I49" s="53"/>
      <c r="J49" s="53"/>
      <c r="K49" s="53"/>
      <c r="L49" s="52"/>
    </row>
    <row r="50" spans="1:12" s="57" customFormat="1" ht="12" thickBot="1" x14ac:dyDescent="0.25">
      <c r="A50" s="57" t="s">
        <v>49</v>
      </c>
      <c r="B50" s="71">
        <f>1+MAX($B$13:B49)</f>
        <v>10</v>
      </c>
      <c r="C50" s="70" t="s">
        <v>86</v>
      </c>
      <c r="D50" s="69" t="s">
        <v>51</v>
      </c>
      <c r="E50" s="66" t="s">
        <v>54</v>
      </c>
      <c r="F50" s="68" t="s">
        <v>87</v>
      </c>
      <c r="G50" s="66" t="s">
        <v>72</v>
      </c>
      <c r="H50" s="67">
        <v>16.32</v>
      </c>
      <c r="I50" s="66">
        <v>0</v>
      </c>
      <c r="J50" s="65">
        <v>0</v>
      </c>
      <c r="K50" s="64"/>
      <c r="L50" s="63">
        <f>ROUND((ROUND(H50,3))*(ROUND(K50,2)),2)</f>
        <v>0</v>
      </c>
    </row>
    <row r="51" spans="1:12" s="57" customFormat="1" x14ac:dyDescent="0.2">
      <c r="A51" s="57" t="s">
        <v>55</v>
      </c>
      <c r="B51" s="61"/>
      <c r="F51" s="62" t="s">
        <v>51</v>
      </c>
      <c r="G51" s="59"/>
      <c r="H51" s="59"/>
      <c r="I51" s="59"/>
      <c r="J51" s="59"/>
      <c r="K51" s="59"/>
      <c r="L51" s="58"/>
    </row>
    <row r="52" spans="1:12" s="57" customFormat="1" x14ac:dyDescent="0.2">
      <c r="A52" s="57" t="s">
        <v>56</v>
      </c>
      <c r="B52" s="61"/>
      <c r="F52" s="60" t="s">
        <v>57</v>
      </c>
      <c r="G52" s="59"/>
      <c r="H52" s="59"/>
      <c r="I52" s="59"/>
      <c r="J52" s="59"/>
      <c r="K52" s="59"/>
      <c r="L52" s="58"/>
    </row>
    <row r="53" spans="1:12" s="57" customFormat="1" ht="12" thickBot="1" x14ac:dyDescent="0.25">
      <c r="A53" s="57" t="s">
        <v>58</v>
      </c>
      <c r="B53" s="56"/>
      <c r="C53" s="55"/>
      <c r="D53" s="55"/>
      <c r="E53" s="55"/>
      <c r="F53" s="54" t="s">
        <v>59</v>
      </c>
      <c r="G53" s="53"/>
      <c r="H53" s="53"/>
      <c r="I53" s="53"/>
      <c r="J53" s="53"/>
      <c r="K53" s="53"/>
      <c r="L53" s="52"/>
    </row>
    <row r="54" spans="1:12" s="57" customFormat="1" ht="12" thickBot="1" x14ac:dyDescent="0.25">
      <c r="A54" s="57" t="s">
        <v>49</v>
      </c>
      <c r="B54" s="71">
        <f>1+MAX($B$13:B53)</f>
        <v>11</v>
      </c>
      <c r="C54" s="70" t="s">
        <v>89</v>
      </c>
      <c r="D54" s="69" t="s">
        <v>51</v>
      </c>
      <c r="E54" s="66" t="s">
        <v>54</v>
      </c>
      <c r="F54" s="68" t="s">
        <v>90</v>
      </c>
      <c r="G54" s="66" t="s">
        <v>65</v>
      </c>
      <c r="H54" s="67">
        <v>5</v>
      </c>
      <c r="I54" s="66">
        <v>0</v>
      </c>
      <c r="J54" s="65">
        <v>0</v>
      </c>
      <c r="K54" s="64"/>
      <c r="L54" s="63">
        <f>ROUND((ROUND(H54,3))*(ROUND(K54,2)),2)</f>
        <v>0</v>
      </c>
    </row>
    <row r="55" spans="1:12" s="57" customFormat="1" x14ac:dyDescent="0.2">
      <c r="A55" s="57" t="s">
        <v>55</v>
      </c>
      <c r="B55" s="61"/>
      <c r="F55" s="62" t="s">
        <v>51</v>
      </c>
      <c r="G55" s="59"/>
      <c r="H55" s="59"/>
      <c r="I55" s="59"/>
      <c r="J55" s="59"/>
      <c r="K55" s="59"/>
      <c r="L55" s="58"/>
    </row>
    <row r="56" spans="1:12" s="57" customFormat="1" x14ac:dyDescent="0.2">
      <c r="A56" s="57" t="s">
        <v>56</v>
      </c>
      <c r="B56" s="61"/>
      <c r="F56" s="60" t="s">
        <v>57</v>
      </c>
      <c r="G56" s="59"/>
      <c r="H56" s="59"/>
      <c r="I56" s="59"/>
      <c r="J56" s="59"/>
      <c r="K56" s="59"/>
      <c r="L56" s="58"/>
    </row>
    <row r="57" spans="1:12" s="57" customFormat="1" ht="12" thickBot="1" x14ac:dyDescent="0.25">
      <c r="A57" s="57" t="s">
        <v>58</v>
      </c>
      <c r="B57" s="56"/>
      <c r="C57" s="55"/>
      <c r="D57" s="55"/>
      <c r="E57" s="55"/>
      <c r="F57" s="54" t="s">
        <v>59</v>
      </c>
      <c r="G57" s="53"/>
      <c r="H57" s="53"/>
      <c r="I57" s="53"/>
      <c r="J57" s="53"/>
      <c r="K57" s="53"/>
      <c r="L57" s="52"/>
    </row>
    <row r="58" spans="1:12" s="57" customFormat="1" ht="12" thickBot="1" x14ac:dyDescent="0.25">
      <c r="A58" s="57" t="s">
        <v>49</v>
      </c>
      <c r="B58" s="71">
        <f>1+MAX($B$13:B57)</f>
        <v>12</v>
      </c>
      <c r="C58" s="70" t="s">
        <v>92</v>
      </c>
      <c r="D58" s="69" t="s">
        <v>51</v>
      </c>
      <c r="E58" s="66" t="s">
        <v>54</v>
      </c>
      <c r="F58" s="68" t="s">
        <v>93</v>
      </c>
      <c r="G58" s="66" t="s">
        <v>94</v>
      </c>
      <c r="H58" s="67">
        <v>3</v>
      </c>
      <c r="I58" s="66">
        <v>0</v>
      </c>
      <c r="J58" s="65">
        <v>0</v>
      </c>
      <c r="K58" s="64"/>
      <c r="L58" s="63">
        <f>ROUND((ROUND(H58,3))*(ROUND(K58,2)),2)</f>
        <v>0</v>
      </c>
    </row>
    <row r="59" spans="1:12" s="57" customFormat="1" x14ac:dyDescent="0.2">
      <c r="A59" s="57" t="s">
        <v>55</v>
      </c>
      <c r="B59" s="61"/>
      <c r="F59" s="62" t="s">
        <v>51</v>
      </c>
      <c r="G59" s="59"/>
      <c r="H59" s="59"/>
      <c r="I59" s="59"/>
      <c r="J59" s="59"/>
      <c r="K59" s="59"/>
      <c r="L59" s="58"/>
    </row>
    <row r="60" spans="1:12" s="57" customFormat="1" x14ac:dyDescent="0.2">
      <c r="A60" s="57" t="s">
        <v>56</v>
      </c>
      <c r="B60" s="61"/>
      <c r="F60" s="60" t="s">
        <v>57</v>
      </c>
      <c r="G60" s="59"/>
      <c r="H60" s="59"/>
      <c r="I60" s="59"/>
      <c r="J60" s="59"/>
      <c r="K60" s="59"/>
      <c r="L60" s="58"/>
    </row>
    <row r="61" spans="1:12" s="57" customFormat="1" ht="12" thickBot="1" x14ac:dyDescent="0.25">
      <c r="A61" s="57" t="s">
        <v>58</v>
      </c>
      <c r="B61" s="56"/>
      <c r="C61" s="55"/>
      <c r="D61" s="55"/>
      <c r="E61" s="55"/>
      <c r="F61" s="54" t="s">
        <v>59</v>
      </c>
      <c r="G61" s="53"/>
      <c r="H61" s="53"/>
      <c r="I61" s="53"/>
      <c r="J61" s="53"/>
      <c r="K61" s="53"/>
      <c r="L61" s="52"/>
    </row>
    <row r="62" spans="1:12" s="57" customFormat="1" ht="12" thickBot="1" x14ac:dyDescent="0.25">
      <c r="A62" s="57" t="s">
        <v>49</v>
      </c>
      <c r="B62" s="71">
        <f>1+MAX($B$13:B61)</f>
        <v>13</v>
      </c>
      <c r="C62" s="70" t="s">
        <v>96</v>
      </c>
      <c r="D62" s="69" t="s">
        <v>51</v>
      </c>
      <c r="E62" s="66" t="s">
        <v>54</v>
      </c>
      <c r="F62" s="68" t="s">
        <v>97</v>
      </c>
      <c r="G62" s="66" t="s">
        <v>94</v>
      </c>
      <c r="H62" s="67">
        <v>48</v>
      </c>
      <c r="I62" s="66">
        <v>0</v>
      </c>
      <c r="J62" s="65">
        <v>0</v>
      </c>
      <c r="K62" s="64"/>
      <c r="L62" s="63">
        <f>ROUND((ROUND(H62,3))*(ROUND(K62,2)),2)</f>
        <v>0</v>
      </c>
    </row>
    <row r="63" spans="1:12" s="57" customFormat="1" x14ac:dyDescent="0.2">
      <c r="A63" s="57" t="s">
        <v>55</v>
      </c>
      <c r="B63" s="61"/>
      <c r="F63" s="62" t="s">
        <v>51</v>
      </c>
      <c r="G63" s="59"/>
      <c r="H63" s="59"/>
      <c r="I63" s="59"/>
      <c r="J63" s="59"/>
      <c r="K63" s="59"/>
      <c r="L63" s="58"/>
    </row>
    <row r="64" spans="1:12" s="57" customFormat="1" x14ac:dyDescent="0.2">
      <c r="A64" s="57" t="s">
        <v>56</v>
      </c>
      <c r="B64" s="61"/>
      <c r="F64" s="60" t="s">
        <v>57</v>
      </c>
      <c r="G64" s="59"/>
      <c r="H64" s="59"/>
      <c r="I64" s="59"/>
      <c r="J64" s="59"/>
      <c r="K64" s="59"/>
      <c r="L64" s="58"/>
    </row>
    <row r="65" spans="1:12" s="57" customFormat="1" ht="12" thickBot="1" x14ac:dyDescent="0.25">
      <c r="A65" s="57" t="s">
        <v>58</v>
      </c>
      <c r="B65" s="56"/>
      <c r="C65" s="55"/>
      <c r="D65" s="55"/>
      <c r="E65" s="55"/>
      <c r="F65" s="54" t="s">
        <v>59</v>
      </c>
      <c r="G65" s="53"/>
      <c r="H65" s="53"/>
      <c r="I65" s="53"/>
      <c r="J65" s="53"/>
      <c r="K65" s="53"/>
      <c r="L65" s="52"/>
    </row>
    <row r="66" spans="1:12" s="57" customFormat="1" ht="12" thickBot="1" x14ac:dyDescent="0.25">
      <c r="A66" s="57" t="s">
        <v>49</v>
      </c>
      <c r="B66" s="71">
        <f>1+MAX($B$13:B65)</f>
        <v>14</v>
      </c>
      <c r="C66" s="70" t="s">
        <v>99</v>
      </c>
      <c r="D66" s="69" t="s">
        <v>51</v>
      </c>
      <c r="E66" s="66" t="s">
        <v>54</v>
      </c>
      <c r="F66" s="68" t="s">
        <v>100</v>
      </c>
      <c r="G66" s="66" t="s">
        <v>94</v>
      </c>
      <c r="H66" s="67">
        <v>1</v>
      </c>
      <c r="I66" s="66">
        <v>0</v>
      </c>
      <c r="J66" s="65">
        <v>0</v>
      </c>
      <c r="K66" s="64"/>
      <c r="L66" s="63">
        <f>ROUND((ROUND(H66,3))*(ROUND(K66,2)),2)</f>
        <v>0</v>
      </c>
    </row>
    <row r="67" spans="1:12" s="57" customFormat="1" x14ac:dyDescent="0.2">
      <c r="A67" s="57" t="s">
        <v>55</v>
      </c>
      <c r="B67" s="61"/>
      <c r="F67" s="62" t="s">
        <v>51</v>
      </c>
      <c r="G67" s="59"/>
      <c r="H67" s="59"/>
      <c r="I67" s="59"/>
      <c r="J67" s="59"/>
      <c r="K67" s="59"/>
      <c r="L67" s="58"/>
    </row>
    <row r="68" spans="1:12" s="57" customFormat="1" x14ac:dyDescent="0.2">
      <c r="A68" s="57" t="s">
        <v>56</v>
      </c>
      <c r="B68" s="61"/>
      <c r="F68" s="60" t="s">
        <v>57</v>
      </c>
      <c r="G68" s="59"/>
      <c r="H68" s="59"/>
      <c r="I68" s="59"/>
      <c r="J68" s="59"/>
      <c r="K68" s="59"/>
      <c r="L68" s="58"/>
    </row>
    <row r="69" spans="1:12" s="57" customFormat="1" ht="12" thickBot="1" x14ac:dyDescent="0.25">
      <c r="A69" s="57" t="s">
        <v>58</v>
      </c>
      <c r="B69" s="56"/>
      <c r="C69" s="55"/>
      <c r="D69" s="55"/>
      <c r="E69" s="55"/>
      <c r="F69" s="54" t="s">
        <v>59</v>
      </c>
      <c r="G69" s="53"/>
      <c r="H69" s="53"/>
      <c r="I69" s="53"/>
      <c r="J69" s="53"/>
      <c r="K69" s="53"/>
      <c r="L69" s="52"/>
    </row>
    <row r="70" spans="1:12" s="57" customFormat="1" ht="12" thickBot="1" x14ac:dyDescent="0.25">
      <c r="A70" s="57" t="s">
        <v>49</v>
      </c>
      <c r="B70" s="71">
        <f>1+MAX($B$13:B69)</f>
        <v>15</v>
      </c>
      <c r="C70" s="70" t="s">
        <v>102</v>
      </c>
      <c r="D70" s="69" t="s">
        <v>51</v>
      </c>
      <c r="E70" s="66" t="s">
        <v>54</v>
      </c>
      <c r="F70" s="68" t="s">
        <v>103</v>
      </c>
      <c r="G70" s="66" t="s">
        <v>94</v>
      </c>
      <c r="H70" s="67">
        <v>1</v>
      </c>
      <c r="I70" s="66">
        <v>0</v>
      </c>
      <c r="J70" s="65">
        <v>0</v>
      </c>
      <c r="K70" s="64"/>
      <c r="L70" s="63">
        <f>ROUND((ROUND(H70,3))*(ROUND(K70,2)),2)</f>
        <v>0</v>
      </c>
    </row>
    <row r="71" spans="1:12" s="57" customFormat="1" x14ac:dyDescent="0.2">
      <c r="A71" s="57" t="s">
        <v>55</v>
      </c>
      <c r="B71" s="61"/>
      <c r="F71" s="62" t="s">
        <v>51</v>
      </c>
      <c r="G71" s="59"/>
      <c r="H71" s="59"/>
      <c r="I71" s="59"/>
      <c r="J71" s="59"/>
      <c r="K71" s="59"/>
      <c r="L71" s="58"/>
    </row>
    <row r="72" spans="1:12" s="57" customFormat="1" x14ac:dyDescent="0.2">
      <c r="A72" s="57" t="s">
        <v>56</v>
      </c>
      <c r="B72" s="61"/>
      <c r="F72" s="60" t="s">
        <v>57</v>
      </c>
      <c r="G72" s="59"/>
      <c r="H72" s="59"/>
      <c r="I72" s="59"/>
      <c r="J72" s="59"/>
      <c r="K72" s="59"/>
      <c r="L72" s="58"/>
    </row>
    <row r="73" spans="1:12" s="57" customFormat="1" ht="12" thickBot="1" x14ac:dyDescent="0.25">
      <c r="A73" s="57" t="s">
        <v>58</v>
      </c>
      <c r="B73" s="56"/>
      <c r="C73" s="55"/>
      <c r="D73" s="55"/>
      <c r="E73" s="55"/>
      <c r="F73" s="54" t="s">
        <v>59</v>
      </c>
      <c r="G73" s="53"/>
      <c r="H73" s="53"/>
      <c r="I73" s="53"/>
      <c r="J73" s="53"/>
      <c r="K73" s="53"/>
      <c r="L73" s="52"/>
    </row>
    <row r="74" spans="1:12" s="57" customFormat="1" ht="12" thickBot="1" x14ac:dyDescent="0.25">
      <c r="A74" s="57" t="s">
        <v>49</v>
      </c>
      <c r="B74" s="71">
        <f>1+MAX($B$13:B73)</f>
        <v>16</v>
      </c>
      <c r="C74" s="70" t="s">
        <v>105</v>
      </c>
      <c r="D74" s="69" t="s">
        <v>51</v>
      </c>
      <c r="E74" s="66" t="s">
        <v>54</v>
      </c>
      <c r="F74" s="68" t="s">
        <v>106</v>
      </c>
      <c r="G74" s="66" t="s">
        <v>94</v>
      </c>
      <c r="H74" s="67">
        <v>1</v>
      </c>
      <c r="I74" s="66">
        <v>0</v>
      </c>
      <c r="J74" s="65">
        <v>0</v>
      </c>
      <c r="K74" s="64"/>
      <c r="L74" s="63">
        <f>ROUND((ROUND(H74,3))*(ROUND(K74,2)),2)</f>
        <v>0</v>
      </c>
    </row>
    <row r="75" spans="1:12" s="57" customFormat="1" x14ac:dyDescent="0.2">
      <c r="A75" s="57" t="s">
        <v>55</v>
      </c>
      <c r="B75" s="61"/>
      <c r="F75" s="62" t="s">
        <v>51</v>
      </c>
      <c r="G75" s="59"/>
      <c r="H75" s="59"/>
      <c r="I75" s="59"/>
      <c r="J75" s="59"/>
      <c r="K75" s="59"/>
      <c r="L75" s="58"/>
    </row>
    <row r="76" spans="1:12" s="57" customFormat="1" x14ac:dyDescent="0.2">
      <c r="A76" s="57" t="s">
        <v>56</v>
      </c>
      <c r="B76" s="61"/>
      <c r="F76" s="60" t="s">
        <v>57</v>
      </c>
      <c r="G76" s="59"/>
      <c r="H76" s="59"/>
      <c r="I76" s="59"/>
      <c r="J76" s="59"/>
      <c r="K76" s="59"/>
      <c r="L76" s="58"/>
    </row>
    <row r="77" spans="1:12" s="57" customFormat="1" ht="12" thickBot="1" x14ac:dyDescent="0.25">
      <c r="A77" s="57" t="s">
        <v>58</v>
      </c>
      <c r="B77" s="56"/>
      <c r="C77" s="55"/>
      <c r="D77" s="55"/>
      <c r="E77" s="55"/>
      <c r="F77" s="54" t="s">
        <v>59</v>
      </c>
      <c r="G77" s="53"/>
      <c r="H77" s="53"/>
      <c r="I77" s="53"/>
      <c r="J77" s="53"/>
      <c r="K77" s="53"/>
      <c r="L77" s="52"/>
    </row>
    <row r="78" spans="1:12" s="57" customFormat="1" ht="12" thickBot="1" x14ac:dyDescent="0.25">
      <c r="A78" s="57" t="s">
        <v>49</v>
      </c>
      <c r="B78" s="71">
        <f>1+MAX($B$13:B77)</f>
        <v>17</v>
      </c>
      <c r="C78" s="70" t="s">
        <v>108</v>
      </c>
      <c r="D78" s="69" t="s">
        <v>51</v>
      </c>
      <c r="E78" s="66" t="s">
        <v>54</v>
      </c>
      <c r="F78" s="68" t="s">
        <v>109</v>
      </c>
      <c r="G78" s="66" t="s">
        <v>94</v>
      </c>
      <c r="H78" s="67">
        <v>1</v>
      </c>
      <c r="I78" s="66">
        <v>0</v>
      </c>
      <c r="J78" s="65">
        <v>0</v>
      </c>
      <c r="K78" s="64"/>
      <c r="L78" s="63">
        <f>ROUND((ROUND(H78,3))*(ROUND(K78,2)),2)</f>
        <v>0</v>
      </c>
    </row>
    <row r="79" spans="1:12" s="57" customFormat="1" x14ac:dyDescent="0.2">
      <c r="A79" s="57" t="s">
        <v>55</v>
      </c>
      <c r="B79" s="61"/>
      <c r="F79" s="62" t="s">
        <v>51</v>
      </c>
      <c r="G79" s="59"/>
      <c r="H79" s="59"/>
      <c r="I79" s="59"/>
      <c r="J79" s="59"/>
      <c r="K79" s="59"/>
      <c r="L79" s="58"/>
    </row>
    <row r="80" spans="1:12" s="57" customFormat="1" x14ac:dyDescent="0.2">
      <c r="A80" s="57" t="s">
        <v>56</v>
      </c>
      <c r="B80" s="61"/>
      <c r="F80" s="60" t="s">
        <v>57</v>
      </c>
      <c r="G80" s="59"/>
      <c r="H80" s="59"/>
      <c r="I80" s="59"/>
      <c r="J80" s="59"/>
      <c r="K80" s="59"/>
      <c r="L80" s="58"/>
    </row>
    <row r="81" spans="1:12" s="57" customFormat="1" ht="12" thickBot="1" x14ac:dyDescent="0.25">
      <c r="A81" s="57" t="s">
        <v>58</v>
      </c>
      <c r="B81" s="56"/>
      <c r="C81" s="55"/>
      <c r="D81" s="55"/>
      <c r="E81" s="55"/>
      <c r="F81" s="54" t="s">
        <v>59</v>
      </c>
      <c r="G81" s="53"/>
      <c r="H81" s="53"/>
      <c r="I81" s="53"/>
      <c r="J81" s="53"/>
      <c r="K81" s="53"/>
      <c r="L81" s="52"/>
    </row>
    <row r="82" spans="1:12" s="57" customFormat="1" ht="12" thickBot="1" x14ac:dyDescent="0.25">
      <c r="A82" s="57" t="s">
        <v>49</v>
      </c>
      <c r="B82" s="71">
        <f>1+MAX($B$13:B81)</f>
        <v>18</v>
      </c>
      <c r="C82" s="70" t="s">
        <v>111</v>
      </c>
      <c r="D82" s="69" t="s">
        <v>51</v>
      </c>
      <c r="E82" s="66" t="s">
        <v>54</v>
      </c>
      <c r="F82" s="68" t="s">
        <v>112</v>
      </c>
      <c r="G82" s="66" t="s">
        <v>94</v>
      </c>
      <c r="H82" s="67">
        <v>1</v>
      </c>
      <c r="I82" s="66">
        <v>0</v>
      </c>
      <c r="J82" s="65">
        <v>0</v>
      </c>
      <c r="K82" s="64"/>
      <c r="L82" s="63">
        <f>ROUND((ROUND(H82,3))*(ROUND(K82,2)),2)</f>
        <v>0</v>
      </c>
    </row>
    <row r="83" spans="1:12" s="57" customFormat="1" x14ac:dyDescent="0.2">
      <c r="A83" s="57" t="s">
        <v>55</v>
      </c>
      <c r="B83" s="61"/>
      <c r="F83" s="62" t="s">
        <v>51</v>
      </c>
      <c r="G83" s="59"/>
      <c r="H83" s="59"/>
      <c r="I83" s="59"/>
      <c r="J83" s="59"/>
      <c r="K83" s="59"/>
      <c r="L83" s="58"/>
    </row>
    <row r="84" spans="1:12" s="57" customFormat="1" x14ac:dyDescent="0.2">
      <c r="A84" s="57" t="s">
        <v>56</v>
      </c>
      <c r="B84" s="61"/>
      <c r="F84" s="60" t="s">
        <v>57</v>
      </c>
      <c r="G84" s="59"/>
      <c r="H84" s="59"/>
      <c r="I84" s="59"/>
      <c r="J84" s="59"/>
      <c r="K84" s="59"/>
      <c r="L84" s="58"/>
    </row>
    <row r="85" spans="1:12" s="57" customFormat="1" ht="12" thickBot="1" x14ac:dyDescent="0.25">
      <c r="A85" s="57" t="s">
        <v>58</v>
      </c>
      <c r="B85" s="56"/>
      <c r="C85" s="55"/>
      <c r="D85" s="55"/>
      <c r="E85" s="55"/>
      <c r="F85" s="54" t="s">
        <v>59</v>
      </c>
      <c r="G85" s="53"/>
      <c r="H85" s="53"/>
      <c r="I85" s="53"/>
      <c r="J85" s="53"/>
      <c r="K85" s="53"/>
      <c r="L85" s="52"/>
    </row>
    <row r="86" spans="1:12" s="57" customFormat="1" ht="12" thickBot="1" x14ac:dyDescent="0.25">
      <c r="A86" s="57" t="s">
        <v>49</v>
      </c>
      <c r="B86" s="71">
        <f>1+MAX($B$13:B85)</f>
        <v>19</v>
      </c>
      <c r="C86" s="70" t="s">
        <v>114</v>
      </c>
      <c r="D86" s="69" t="s">
        <v>51</v>
      </c>
      <c r="E86" s="66" t="s">
        <v>54</v>
      </c>
      <c r="F86" s="68" t="s">
        <v>115</v>
      </c>
      <c r="G86" s="66" t="s">
        <v>94</v>
      </c>
      <c r="H86" s="67">
        <v>1</v>
      </c>
      <c r="I86" s="66">
        <v>0</v>
      </c>
      <c r="J86" s="65">
        <v>0</v>
      </c>
      <c r="K86" s="64"/>
      <c r="L86" s="63">
        <f>ROUND((ROUND(H86,3))*(ROUND(K86,2)),2)</f>
        <v>0</v>
      </c>
    </row>
    <row r="87" spans="1:12" s="57" customFormat="1" x14ac:dyDescent="0.2">
      <c r="A87" s="57" t="s">
        <v>55</v>
      </c>
      <c r="B87" s="61"/>
      <c r="F87" s="62" t="s">
        <v>51</v>
      </c>
      <c r="G87" s="59"/>
      <c r="H87" s="59"/>
      <c r="I87" s="59"/>
      <c r="J87" s="59"/>
      <c r="K87" s="59"/>
      <c r="L87" s="58"/>
    </row>
    <row r="88" spans="1:12" s="57" customFormat="1" x14ac:dyDescent="0.2">
      <c r="A88" s="57" t="s">
        <v>56</v>
      </c>
      <c r="B88" s="61"/>
      <c r="F88" s="60" t="s">
        <v>57</v>
      </c>
      <c r="G88" s="59"/>
      <c r="H88" s="59"/>
      <c r="I88" s="59"/>
      <c r="J88" s="59"/>
      <c r="K88" s="59"/>
      <c r="L88" s="58"/>
    </row>
    <row r="89" spans="1:12" s="57" customFormat="1" ht="12" thickBot="1" x14ac:dyDescent="0.25">
      <c r="A89" s="57" t="s">
        <v>58</v>
      </c>
      <c r="B89" s="56"/>
      <c r="C89" s="55"/>
      <c r="D89" s="55"/>
      <c r="E89" s="55"/>
      <c r="F89" s="54" t="s">
        <v>59</v>
      </c>
      <c r="G89" s="53"/>
      <c r="H89" s="53"/>
      <c r="I89" s="53"/>
      <c r="J89" s="53"/>
      <c r="K89" s="53"/>
      <c r="L89" s="52"/>
    </row>
    <row r="90" spans="1:12" s="57" customFormat="1" ht="12" thickBot="1" x14ac:dyDescent="0.25">
      <c r="A90" s="57" t="s">
        <v>49</v>
      </c>
      <c r="B90" s="71">
        <f>1+MAX($B$13:B89)</f>
        <v>20</v>
      </c>
      <c r="C90" s="70" t="s">
        <v>117</v>
      </c>
      <c r="D90" s="69" t="s">
        <v>51</v>
      </c>
      <c r="E90" s="66" t="s">
        <v>54</v>
      </c>
      <c r="F90" s="68" t="s">
        <v>118</v>
      </c>
      <c r="G90" s="66" t="s">
        <v>94</v>
      </c>
      <c r="H90" s="67">
        <v>5</v>
      </c>
      <c r="I90" s="66">
        <v>0</v>
      </c>
      <c r="J90" s="65">
        <v>0</v>
      </c>
      <c r="K90" s="64"/>
      <c r="L90" s="63">
        <f>ROUND((ROUND(H90,3))*(ROUND(K90,2)),2)</f>
        <v>0</v>
      </c>
    </row>
    <row r="91" spans="1:12" s="57" customFormat="1" x14ac:dyDescent="0.2">
      <c r="A91" s="57" t="s">
        <v>55</v>
      </c>
      <c r="B91" s="61"/>
      <c r="F91" s="62" t="s">
        <v>51</v>
      </c>
      <c r="G91" s="59"/>
      <c r="H91" s="59"/>
      <c r="I91" s="59"/>
      <c r="J91" s="59"/>
      <c r="K91" s="59"/>
      <c r="L91" s="58"/>
    </row>
    <row r="92" spans="1:12" s="57" customFormat="1" x14ac:dyDescent="0.2">
      <c r="A92" s="57" t="s">
        <v>56</v>
      </c>
      <c r="B92" s="61"/>
      <c r="F92" s="60" t="s">
        <v>57</v>
      </c>
      <c r="G92" s="59"/>
      <c r="H92" s="59"/>
      <c r="I92" s="59"/>
      <c r="J92" s="59"/>
      <c r="K92" s="59"/>
      <c r="L92" s="58"/>
    </row>
    <row r="93" spans="1:12" s="57" customFormat="1" ht="12" thickBot="1" x14ac:dyDescent="0.25">
      <c r="A93" s="57" t="s">
        <v>58</v>
      </c>
      <c r="B93" s="56"/>
      <c r="C93" s="55"/>
      <c r="D93" s="55"/>
      <c r="E93" s="55"/>
      <c r="F93" s="54" t="s">
        <v>59</v>
      </c>
      <c r="G93" s="53"/>
      <c r="H93" s="53"/>
      <c r="I93" s="53"/>
      <c r="J93" s="53"/>
      <c r="K93" s="53"/>
      <c r="L93" s="52"/>
    </row>
    <row r="94" spans="1:12" s="57" customFormat="1" ht="12" thickBot="1" x14ac:dyDescent="0.25">
      <c r="A94" s="57" t="s">
        <v>49</v>
      </c>
      <c r="B94" s="71">
        <f>1+MAX($B$13:B93)</f>
        <v>21</v>
      </c>
      <c r="C94" s="70" t="s">
        <v>120</v>
      </c>
      <c r="D94" s="69" t="s">
        <v>51</v>
      </c>
      <c r="E94" s="66" t="s">
        <v>54</v>
      </c>
      <c r="F94" s="68" t="s">
        <v>121</v>
      </c>
      <c r="G94" s="66" t="s">
        <v>94</v>
      </c>
      <c r="H94" s="67">
        <v>1</v>
      </c>
      <c r="I94" s="66">
        <v>0</v>
      </c>
      <c r="J94" s="65">
        <v>0</v>
      </c>
      <c r="K94" s="64"/>
      <c r="L94" s="63">
        <f>ROUND((ROUND(H94,3))*(ROUND(K94,2)),2)</f>
        <v>0</v>
      </c>
    </row>
    <row r="95" spans="1:12" s="57" customFormat="1" x14ac:dyDescent="0.2">
      <c r="A95" s="57" t="s">
        <v>55</v>
      </c>
      <c r="B95" s="61"/>
      <c r="F95" s="62" t="s">
        <v>51</v>
      </c>
      <c r="G95" s="59"/>
      <c r="H95" s="59"/>
      <c r="I95" s="59"/>
      <c r="J95" s="59"/>
      <c r="K95" s="59"/>
      <c r="L95" s="58"/>
    </row>
    <row r="96" spans="1:12" s="57" customFormat="1" x14ac:dyDescent="0.2">
      <c r="A96" s="57" t="s">
        <v>56</v>
      </c>
      <c r="B96" s="61"/>
      <c r="F96" s="60" t="s">
        <v>57</v>
      </c>
      <c r="G96" s="59"/>
      <c r="H96" s="59"/>
      <c r="I96" s="59"/>
      <c r="J96" s="59"/>
      <c r="K96" s="59"/>
      <c r="L96" s="58"/>
    </row>
    <row r="97" spans="1:12" s="57" customFormat="1" ht="12" thickBot="1" x14ac:dyDescent="0.25">
      <c r="A97" s="57" t="s">
        <v>58</v>
      </c>
      <c r="B97" s="56"/>
      <c r="C97" s="55"/>
      <c r="D97" s="55"/>
      <c r="E97" s="55"/>
      <c r="F97" s="54" t="s">
        <v>59</v>
      </c>
      <c r="G97" s="53"/>
      <c r="H97" s="53"/>
      <c r="I97" s="53"/>
      <c r="J97" s="53"/>
      <c r="K97" s="53"/>
      <c r="L97" s="52"/>
    </row>
    <row r="98" spans="1:12" s="57" customFormat="1" ht="12" thickBot="1" x14ac:dyDescent="0.25">
      <c r="A98" s="57" t="s">
        <v>49</v>
      </c>
      <c r="B98" s="71">
        <f>1+MAX($B$13:B97)</f>
        <v>22</v>
      </c>
      <c r="C98" s="70" t="s">
        <v>123</v>
      </c>
      <c r="D98" s="69" t="s">
        <v>51</v>
      </c>
      <c r="E98" s="66" t="s">
        <v>54</v>
      </c>
      <c r="F98" s="68" t="s">
        <v>124</v>
      </c>
      <c r="G98" s="66" t="s">
        <v>94</v>
      </c>
      <c r="H98" s="67">
        <v>1</v>
      </c>
      <c r="I98" s="66">
        <v>0</v>
      </c>
      <c r="J98" s="65">
        <v>0</v>
      </c>
      <c r="K98" s="64"/>
      <c r="L98" s="63">
        <f>ROUND((ROUND(H98,3))*(ROUND(K98,2)),2)</f>
        <v>0</v>
      </c>
    </row>
    <row r="99" spans="1:12" s="57" customFormat="1" x14ac:dyDescent="0.2">
      <c r="A99" s="57" t="s">
        <v>55</v>
      </c>
      <c r="B99" s="61"/>
      <c r="F99" s="62" t="s">
        <v>51</v>
      </c>
      <c r="G99" s="59"/>
      <c r="H99" s="59"/>
      <c r="I99" s="59"/>
      <c r="J99" s="59"/>
      <c r="K99" s="59"/>
      <c r="L99" s="58"/>
    </row>
    <row r="100" spans="1:12" s="57" customFormat="1" x14ac:dyDescent="0.2">
      <c r="A100" s="57" t="s">
        <v>56</v>
      </c>
      <c r="B100" s="61"/>
      <c r="F100" s="60" t="s">
        <v>57</v>
      </c>
      <c r="G100" s="59"/>
      <c r="H100" s="59"/>
      <c r="I100" s="59"/>
      <c r="J100" s="59"/>
      <c r="K100" s="59"/>
      <c r="L100" s="58"/>
    </row>
    <row r="101" spans="1:12" s="57" customFormat="1" ht="12" thickBot="1" x14ac:dyDescent="0.25">
      <c r="A101" s="57" t="s">
        <v>58</v>
      </c>
      <c r="B101" s="56"/>
      <c r="C101" s="55"/>
      <c r="D101" s="55"/>
      <c r="E101" s="55"/>
      <c r="F101" s="54" t="s">
        <v>59</v>
      </c>
      <c r="G101" s="53"/>
      <c r="H101" s="53"/>
      <c r="I101" s="53"/>
      <c r="J101" s="53"/>
      <c r="K101" s="53"/>
      <c r="L101" s="52"/>
    </row>
    <row r="102" spans="1:12" s="57" customFormat="1" ht="12" thickBot="1" x14ac:dyDescent="0.25">
      <c r="A102" s="57" t="s">
        <v>49</v>
      </c>
      <c r="B102" s="71">
        <f>1+MAX($B$13:B101)</f>
        <v>23</v>
      </c>
      <c r="C102" s="70" t="s">
        <v>126</v>
      </c>
      <c r="D102" s="69" t="s">
        <v>51</v>
      </c>
      <c r="E102" s="66" t="s">
        <v>54</v>
      </c>
      <c r="F102" s="68" t="s">
        <v>127</v>
      </c>
      <c r="G102" s="66" t="s">
        <v>128</v>
      </c>
      <c r="H102" s="67">
        <v>80</v>
      </c>
      <c r="I102" s="66">
        <v>0</v>
      </c>
      <c r="J102" s="65">
        <v>0</v>
      </c>
      <c r="K102" s="64"/>
      <c r="L102" s="63">
        <f>ROUND((ROUND(H102,3))*(ROUND(K102,2)),2)</f>
        <v>0</v>
      </c>
    </row>
    <row r="103" spans="1:12" s="57" customFormat="1" x14ac:dyDescent="0.2">
      <c r="A103" s="57" t="s">
        <v>55</v>
      </c>
      <c r="B103" s="61"/>
      <c r="F103" s="62" t="s">
        <v>51</v>
      </c>
      <c r="G103" s="59"/>
      <c r="H103" s="59"/>
      <c r="I103" s="59"/>
      <c r="J103" s="59"/>
      <c r="K103" s="59"/>
      <c r="L103" s="58"/>
    </row>
    <row r="104" spans="1:12" s="57" customFormat="1" x14ac:dyDescent="0.2">
      <c r="A104" s="57" t="s">
        <v>56</v>
      </c>
      <c r="B104" s="61"/>
      <c r="F104" s="60" t="s">
        <v>57</v>
      </c>
      <c r="G104" s="59"/>
      <c r="H104" s="59"/>
      <c r="I104" s="59"/>
      <c r="J104" s="59"/>
      <c r="K104" s="59"/>
      <c r="L104" s="58"/>
    </row>
    <row r="105" spans="1:12" s="57" customFormat="1" ht="12" thickBot="1" x14ac:dyDescent="0.25">
      <c r="A105" s="57" t="s">
        <v>58</v>
      </c>
      <c r="B105" s="56"/>
      <c r="C105" s="55"/>
      <c r="D105" s="55"/>
      <c r="E105" s="55"/>
      <c r="F105" s="54" t="s">
        <v>59</v>
      </c>
      <c r="G105" s="53"/>
      <c r="H105" s="53"/>
      <c r="I105" s="53"/>
      <c r="J105" s="53"/>
      <c r="K105" s="53"/>
      <c r="L105" s="52"/>
    </row>
    <row r="106" spans="1:12" s="57" customFormat="1" ht="12" thickBot="1" x14ac:dyDescent="0.25">
      <c r="A106" s="57" t="s">
        <v>49</v>
      </c>
      <c r="B106" s="71">
        <f>1+MAX($B$13:B105)</f>
        <v>24</v>
      </c>
      <c r="C106" s="70" t="s">
        <v>130</v>
      </c>
      <c r="D106" s="69" t="s">
        <v>51</v>
      </c>
      <c r="E106" s="66" t="s">
        <v>54</v>
      </c>
      <c r="F106" s="68" t="s">
        <v>131</v>
      </c>
      <c r="G106" s="66" t="s">
        <v>128</v>
      </c>
      <c r="H106" s="67">
        <v>8</v>
      </c>
      <c r="I106" s="66">
        <v>0</v>
      </c>
      <c r="J106" s="65">
        <v>0</v>
      </c>
      <c r="K106" s="64"/>
      <c r="L106" s="63">
        <f>ROUND((ROUND(H106,3))*(ROUND(K106,2)),2)</f>
        <v>0</v>
      </c>
    </row>
    <row r="107" spans="1:12" s="57" customFormat="1" x14ac:dyDescent="0.2">
      <c r="A107" s="57" t="s">
        <v>55</v>
      </c>
      <c r="B107" s="61"/>
      <c r="F107" s="62" t="s">
        <v>51</v>
      </c>
      <c r="G107" s="59"/>
      <c r="H107" s="59"/>
      <c r="I107" s="59"/>
      <c r="J107" s="59"/>
      <c r="K107" s="59"/>
      <c r="L107" s="58"/>
    </row>
    <row r="108" spans="1:12" s="57" customFormat="1" x14ac:dyDescent="0.2">
      <c r="A108" s="57" t="s">
        <v>56</v>
      </c>
      <c r="B108" s="61"/>
      <c r="F108" s="60" t="s">
        <v>57</v>
      </c>
      <c r="G108" s="59"/>
      <c r="H108" s="59"/>
      <c r="I108" s="59"/>
      <c r="J108" s="59"/>
      <c r="K108" s="59"/>
      <c r="L108" s="58"/>
    </row>
    <row r="109" spans="1:12" s="57" customFormat="1" ht="12" thickBot="1" x14ac:dyDescent="0.25">
      <c r="A109" s="57" t="s">
        <v>58</v>
      </c>
      <c r="B109" s="56"/>
      <c r="C109" s="55"/>
      <c r="D109" s="55"/>
      <c r="E109" s="55"/>
      <c r="F109" s="54" t="s">
        <v>59</v>
      </c>
      <c r="G109" s="53"/>
      <c r="H109" s="53"/>
      <c r="I109" s="53"/>
      <c r="J109" s="53"/>
      <c r="K109" s="53"/>
      <c r="L109" s="52"/>
    </row>
    <row r="110" spans="1:12" s="57" customFormat="1" ht="12" thickBot="1" x14ac:dyDescent="0.25">
      <c r="A110" s="57" t="s">
        <v>49</v>
      </c>
      <c r="B110" s="71">
        <f>1+MAX($B$13:B109)</f>
        <v>25</v>
      </c>
      <c r="C110" s="70" t="s">
        <v>133</v>
      </c>
      <c r="D110" s="69" t="s">
        <v>51</v>
      </c>
      <c r="E110" s="66" t="s">
        <v>54</v>
      </c>
      <c r="F110" s="68" t="s">
        <v>134</v>
      </c>
      <c r="G110" s="66" t="s">
        <v>94</v>
      </c>
      <c r="H110" s="67">
        <v>12</v>
      </c>
      <c r="I110" s="66">
        <v>0</v>
      </c>
      <c r="J110" s="65">
        <v>0</v>
      </c>
      <c r="K110" s="64"/>
      <c r="L110" s="63">
        <f>ROUND((ROUND(H110,3))*(ROUND(K110,2)),2)</f>
        <v>0</v>
      </c>
    </row>
    <row r="111" spans="1:12" s="57" customFormat="1" x14ac:dyDescent="0.2">
      <c r="A111" s="57" t="s">
        <v>55</v>
      </c>
      <c r="B111" s="61"/>
      <c r="F111" s="62" t="s">
        <v>51</v>
      </c>
      <c r="G111" s="59"/>
      <c r="H111" s="59"/>
      <c r="I111" s="59"/>
      <c r="J111" s="59"/>
      <c r="K111" s="59"/>
      <c r="L111" s="58"/>
    </row>
    <row r="112" spans="1:12" s="57" customFormat="1" x14ac:dyDescent="0.2">
      <c r="A112" s="57" t="s">
        <v>56</v>
      </c>
      <c r="B112" s="61"/>
      <c r="F112" s="60" t="s">
        <v>57</v>
      </c>
      <c r="G112" s="59"/>
      <c r="H112" s="59"/>
      <c r="I112" s="59"/>
      <c r="J112" s="59"/>
      <c r="K112" s="59"/>
      <c r="L112" s="58"/>
    </row>
    <row r="113" spans="1:12" s="57" customFormat="1" ht="12" thickBot="1" x14ac:dyDescent="0.25">
      <c r="A113" s="57" t="s">
        <v>58</v>
      </c>
      <c r="B113" s="56"/>
      <c r="C113" s="55"/>
      <c r="D113" s="55"/>
      <c r="E113" s="55"/>
      <c r="F113" s="54" t="s">
        <v>59</v>
      </c>
      <c r="G113" s="53"/>
      <c r="H113" s="53"/>
      <c r="I113" s="53"/>
      <c r="J113" s="53"/>
      <c r="K113" s="53"/>
      <c r="L113" s="52"/>
    </row>
    <row r="114" spans="1:12" s="57" customFormat="1" ht="12" thickBot="1" x14ac:dyDescent="0.25">
      <c r="A114" s="57" t="s">
        <v>49</v>
      </c>
      <c r="B114" s="71">
        <f>1+MAX($B$13:B113)</f>
        <v>26</v>
      </c>
      <c r="C114" s="70" t="s">
        <v>136</v>
      </c>
      <c r="D114" s="69" t="s">
        <v>51</v>
      </c>
      <c r="E114" s="66" t="s">
        <v>54</v>
      </c>
      <c r="F114" s="68" t="s">
        <v>137</v>
      </c>
      <c r="G114" s="66" t="s">
        <v>94</v>
      </c>
      <c r="H114" s="67">
        <v>12</v>
      </c>
      <c r="I114" s="66">
        <v>0</v>
      </c>
      <c r="J114" s="65">
        <v>0</v>
      </c>
      <c r="K114" s="64"/>
      <c r="L114" s="63">
        <f>ROUND((ROUND(H114,3))*(ROUND(K114,2)),2)</f>
        <v>0</v>
      </c>
    </row>
    <row r="115" spans="1:12" s="57" customFormat="1" x14ac:dyDescent="0.2">
      <c r="A115" s="57" t="s">
        <v>55</v>
      </c>
      <c r="B115" s="61"/>
      <c r="F115" s="62" t="s">
        <v>51</v>
      </c>
      <c r="G115" s="59"/>
      <c r="H115" s="59"/>
      <c r="I115" s="59"/>
      <c r="J115" s="59"/>
      <c r="K115" s="59"/>
      <c r="L115" s="58"/>
    </row>
    <row r="116" spans="1:12" s="57" customFormat="1" x14ac:dyDescent="0.2">
      <c r="A116" s="57" t="s">
        <v>56</v>
      </c>
      <c r="B116" s="61"/>
      <c r="F116" s="60" t="s">
        <v>57</v>
      </c>
      <c r="G116" s="59"/>
      <c r="H116" s="59"/>
      <c r="I116" s="59"/>
      <c r="J116" s="59"/>
      <c r="K116" s="59"/>
      <c r="L116" s="58"/>
    </row>
    <row r="117" spans="1:12" s="57" customFormat="1" ht="12" thickBot="1" x14ac:dyDescent="0.25">
      <c r="A117" s="57" t="s">
        <v>58</v>
      </c>
      <c r="B117" s="56"/>
      <c r="C117" s="55"/>
      <c r="D117" s="55"/>
      <c r="E117" s="55"/>
      <c r="F117" s="54" t="s">
        <v>59</v>
      </c>
      <c r="G117" s="53"/>
      <c r="H117" s="53"/>
      <c r="I117" s="53"/>
      <c r="J117" s="53"/>
      <c r="K117" s="53"/>
      <c r="L117" s="52"/>
    </row>
    <row r="118" spans="1:12" s="57" customFormat="1" ht="12" thickBot="1" x14ac:dyDescent="0.25">
      <c r="A118" s="57" t="s">
        <v>49</v>
      </c>
      <c r="B118" s="71">
        <f>1+MAX($B$13:B117)</f>
        <v>27</v>
      </c>
      <c r="C118" s="70" t="s">
        <v>139</v>
      </c>
      <c r="D118" s="69" t="s">
        <v>51</v>
      </c>
      <c r="E118" s="66" t="s">
        <v>54</v>
      </c>
      <c r="F118" s="68" t="s">
        <v>140</v>
      </c>
      <c r="G118" s="66" t="s">
        <v>94</v>
      </c>
      <c r="H118" s="67">
        <v>1</v>
      </c>
      <c r="I118" s="66">
        <v>0</v>
      </c>
      <c r="J118" s="65">
        <v>0</v>
      </c>
      <c r="K118" s="64"/>
      <c r="L118" s="63">
        <f>ROUND((ROUND(H118,3))*(ROUND(K118,2)),2)</f>
        <v>0</v>
      </c>
    </row>
    <row r="119" spans="1:12" s="57" customFormat="1" x14ac:dyDescent="0.2">
      <c r="A119" s="57" t="s">
        <v>55</v>
      </c>
      <c r="B119" s="61"/>
      <c r="F119" s="62" t="s">
        <v>51</v>
      </c>
      <c r="G119" s="59"/>
      <c r="H119" s="59"/>
      <c r="I119" s="59"/>
      <c r="J119" s="59"/>
      <c r="K119" s="59"/>
      <c r="L119" s="58"/>
    </row>
    <row r="120" spans="1:12" s="57" customFormat="1" x14ac:dyDescent="0.2">
      <c r="A120" s="57" t="s">
        <v>56</v>
      </c>
      <c r="B120" s="61"/>
      <c r="F120" s="60" t="s">
        <v>57</v>
      </c>
      <c r="G120" s="59"/>
      <c r="H120" s="59"/>
      <c r="I120" s="59"/>
      <c r="J120" s="59"/>
      <c r="K120" s="59"/>
      <c r="L120" s="58"/>
    </row>
    <row r="121" spans="1:12" s="57" customFormat="1" ht="12" thickBot="1" x14ac:dyDescent="0.25">
      <c r="A121" s="57" t="s">
        <v>58</v>
      </c>
      <c r="B121" s="56"/>
      <c r="C121" s="55"/>
      <c r="D121" s="55"/>
      <c r="E121" s="55"/>
      <c r="F121" s="54" t="s">
        <v>59</v>
      </c>
      <c r="G121" s="53"/>
      <c r="H121" s="53"/>
      <c r="I121" s="53"/>
      <c r="J121" s="53"/>
      <c r="K121" s="53"/>
      <c r="L121" s="52"/>
    </row>
    <row r="122" spans="1:12" ht="13.5" thickBot="1" x14ac:dyDescent="0.25">
      <c r="A122" s="51" t="s">
        <v>4478</v>
      </c>
      <c r="B122" s="50" t="s">
        <v>4477</v>
      </c>
      <c r="C122" s="47" t="s">
        <v>4476</v>
      </c>
      <c r="D122" s="49"/>
      <c r="E122" s="49"/>
      <c r="F122" s="48" t="s">
        <v>48</v>
      </c>
      <c r="G122" s="47"/>
      <c r="H122" s="47"/>
      <c r="I122" s="47"/>
      <c r="J122" s="47"/>
      <c r="K122" s="47"/>
      <c r="L122" s="46">
        <f>SUM(L14:L121)</f>
        <v>0</v>
      </c>
    </row>
    <row r="123" spans="1:12" ht="13.5" thickBot="1" x14ac:dyDescent="0.25">
      <c r="A123" s="77" t="s">
        <v>4480</v>
      </c>
      <c r="B123" s="76" t="s">
        <v>4479</v>
      </c>
      <c r="C123" s="73" t="s">
        <v>27</v>
      </c>
      <c r="D123" s="75"/>
      <c r="E123" s="75"/>
      <c r="F123" s="74" t="s">
        <v>141</v>
      </c>
      <c r="G123" s="73"/>
      <c r="H123" s="73"/>
      <c r="I123" s="73"/>
      <c r="J123" s="73"/>
      <c r="K123" s="73"/>
      <c r="L123" s="72"/>
    </row>
    <row r="124" spans="1:12" ht="12" thickBot="1" x14ac:dyDescent="0.25">
      <c r="A124" s="57" t="s">
        <v>49</v>
      </c>
      <c r="B124" s="71">
        <f>1+MAX($B$13:B123)</f>
        <v>28</v>
      </c>
      <c r="C124" s="70" t="s">
        <v>142</v>
      </c>
      <c r="D124" s="69" t="s">
        <v>51</v>
      </c>
      <c r="E124" s="66" t="s">
        <v>54</v>
      </c>
      <c r="F124" s="68" t="s">
        <v>143</v>
      </c>
      <c r="G124" s="66" t="s">
        <v>144</v>
      </c>
      <c r="H124" s="67">
        <v>151</v>
      </c>
      <c r="I124" s="66">
        <v>0</v>
      </c>
      <c r="J124" s="65">
        <v>0</v>
      </c>
      <c r="K124" s="64"/>
      <c r="L124" s="63">
        <f>ROUND((ROUND(H124,3))*(ROUND(K124,2)),2)</f>
        <v>0</v>
      </c>
    </row>
    <row r="125" spans="1:12" x14ac:dyDescent="0.2">
      <c r="A125" s="57" t="s">
        <v>55</v>
      </c>
      <c r="B125" s="61"/>
      <c r="C125" s="57"/>
      <c r="D125" s="57"/>
      <c r="E125" s="57"/>
      <c r="F125" s="62" t="s">
        <v>51</v>
      </c>
      <c r="G125" s="59"/>
      <c r="H125" s="59"/>
      <c r="I125" s="59"/>
      <c r="J125" s="59"/>
      <c r="K125" s="59"/>
      <c r="L125" s="58"/>
    </row>
    <row r="126" spans="1:12" x14ac:dyDescent="0.2">
      <c r="A126" s="57" t="s">
        <v>56</v>
      </c>
      <c r="B126" s="61"/>
      <c r="C126" s="57"/>
      <c r="D126" s="57"/>
      <c r="E126" s="57"/>
      <c r="F126" s="60" t="s">
        <v>57</v>
      </c>
      <c r="G126" s="59"/>
      <c r="H126" s="59"/>
      <c r="I126" s="59"/>
      <c r="J126" s="59"/>
      <c r="K126" s="59"/>
      <c r="L126" s="58"/>
    </row>
    <row r="127" spans="1:12" ht="12" thickBot="1" x14ac:dyDescent="0.25">
      <c r="A127" s="57" t="s">
        <v>58</v>
      </c>
      <c r="B127" s="56"/>
      <c r="C127" s="55"/>
      <c r="D127" s="55"/>
      <c r="E127" s="55"/>
      <c r="F127" s="54" t="s">
        <v>59</v>
      </c>
      <c r="G127" s="53"/>
      <c r="H127" s="53"/>
      <c r="I127" s="53"/>
      <c r="J127" s="53"/>
      <c r="K127" s="53"/>
      <c r="L127" s="52"/>
    </row>
    <row r="128" spans="1:12" ht="12" thickBot="1" x14ac:dyDescent="0.25">
      <c r="A128" s="57" t="s">
        <v>49</v>
      </c>
      <c r="B128" s="71">
        <f>1+MAX($B$13:B127)</f>
        <v>29</v>
      </c>
      <c r="C128" s="70" t="s">
        <v>50</v>
      </c>
      <c r="D128" s="69" t="s">
        <v>51</v>
      </c>
      <c r="E128" s="66" t="s">
        <v>54</v>
      </c>
      <c r="F128" s="68" t="s">
        <v>52</v>
      </c>
      <c r="G128" s="66" t="s">
        <v>53</v>
      </c>
      <c r="H128" s="67">
        <v>107.235</v>
      </c>
      <c r="I128" s="66">
        <v>0</v>
      </c>
      <c r="J128" s="65">
        <v>0</v>
      </c>
      <c r="K128" s="64"/>
      <c r="L128" s="63">
        <f>ROUND((ROUND(H128,3))*(ROUND(K128,2)),2)</f>
        <v>0</v>
      </c>
    </row>
    <row r="129" spans="1:12" x14ac:dyDescent="0.2">
      <c r="A129" s="57" t="s">
        <v>55</v>
      </c>
      <c r="B129" s="61"/>
      <c r="C129" s="57"/>
      <c r="D129" s="57"/>
      <c r="E129" s="57"/>
      <c r="F129" s="62" t="s">
        <v>51</v>
      </c>
      <c r="G129" s="59"/>
      <c r="H129" s="59"/>
      <c r="I129" s="59"/>
      <c r="J129" s="59"/>
      <c r="K129" s="59"/>
      <c r="L129" s="58"/>
    </row>
    <row r="130" spans="1:12" x14ac:dyDescent="0.2">
      <c r="A130" s="57" t="s">
        <v>56</v>
      </c>
      <c r="B130" s="61"/>
      <c r="C130" s="57"/>
      <c r="D130" s="57"/>
      <c r="E130" s="57"/>
      <c r="F130" s="60" t="s">
        <v>57</v>
      </c>
      <c r="G130" s="59"/>
      <c r="H130" s="59"/>
      <c r="I130" s="59"/>
      <c r="J130" s="59"/>
      <c r="K130" s="59"/>
      <c r="L130" s="58"/>
    </row>
    <row r="131" spans="1:12" ht="12" thickBot="1" x14ac:dyDescent="0.25">
      <c r="A131" s="57" t="s">
        <v>58</v>
      </c>
      <c r="B131" s="56"/>
      <c r="C131" s="55"/>
      <c r="D131" s="55"/>
      <c r="E131" s="55"/>
      <c r="F131" s="54" t="s">
        <v>59</v>
      </c>
      <c r="G131" s="53"/>
      <c r="H131" s="53"/>
      <c r="I131" s="53"/>
      <c r="J131" s="53"/>
      <c r="K131" s="53"/>
      <c r="L131" s="52"/>
    </row>
    <row r="132" spans="1:12" ht="12" thickBot="1" x14ac:dyDescent="0.25">
      <c r="A132" s="57" t="s">
        <v>49</v>
      </c>
      <c r="B132" s="71">
        <f>1+MAX($B$13:B131)</f>
        <v>30</v>
      </c>
      <c r="C132" s="70" t="s">
        <v>60</v>
      </c>
      <c r="D132" s="69" t="s">
        <v>51</v>
      </c>
      <c r="E132" s="66" t="s">
        <v>54</v>
      </c>
      <c r="F132" s="68" t="s">
        <v>61</v>
      </c>
      <c r="G132" s="66" t="s">
        <v>53</v>
      </c>
      <c r="H132" s="67">
        <v>107.235</v>
      </c>
      <c r="I132" s="66">
        <v>0</v>
      </c>
      <c r="J132" s="65">
        <v>0</v>
      </c>
      <c r="K132" s="64"/>
      <c r="L132" s="63">
        <f>ROUND((ROUND(H132,3))*(ROUND(K132,2)),2)</f>
        <v>0</v>
      </c>
    </row>
    <row r="133" spans="1:12" x14ac:dyDescent="0.2">
      <c r="A133" s="57" t="s">
        <v>55</v>
      </c>
      <c r="B133" s="61"/>
      <c r="C133" s="57"/>
      <c r="D133" s="57"/>
      <c r="E133" s="57"/>
      <c r="F133" s="62" t="s">
        <v>51</v>
      </c>
      <c r="G133" s="59"/>
      <c r="H133" s="59"/>
      <c r="I133" s="59"/>
      <c r="J133" s="59"/>
      <c r="K133" s="59"/>
      <c r="L133" s="58"/>
    </row>
    <row r="134" spans="1:12" x14ac:dyDescent="0.2">
      <c r="A134" s="57" t="s">
        <v>56</v>
      </c>
      <c r="B134" s="61"/>
      <c r="C134" s="57"/>
      <c r="D134" s="57"/>
      <c r="E134" s="57"/>
      <c r="F134" s="60" t="s">
        <v>57</v>
      </c>
      <c r="G134" s="59"/>
      <c r="H134" s="59"/>
      <c r="I134" s="59"/>
      <c r="J134" s="59"/>
      <c r="K134" s="59"/>
      <c r="L134" s="58"/>
    </row>
    <row r="135" spans="1:12" ht="12" thickBot="1" x14ac:dyDescent="0.25">
      <c r="A135" s="57" t="s">
        <v>58</v>
      </c>
      <c r="B135" s="56"/>
      <c r="C135" s="55"/>
      <c r="D135" s="55"/>
      <c r="E135" s="55"/>
      <c r="F135" s="54" t="s">
        <v>59</v>
      </c>
      <c r="G135" s="53"/>
      <c r="H135" s="53"/>
      <c r="I135" s="53"/>
      <c r="J135" s="53"/>
      <c r="K135" s="53"/>
      <c r="L135" s="52"/>
    </row>
    <row r="136" spans="1:12" ht="12" thickBot="1" x14ac:dyDescent="0.25">
      <c r="A136" s="57" t="s">
        <v>49</v>
      </c>
      <c r="B136" s="71">
        <f>1+MAX($B$13:B135)</f>
        <v>31</v>
      </c>
      <c r="C136" s="70" t="s">
        <v>63</v>
      </c>
      <c r="D136" s="69" t="s">
        <v>51</v>
      </c>
      <c r="E136" s="66" t="s">
        <v>54</v>
      </c>
      <c r="F136" s="68" t="s">
        <v>64</v>
      </c>
      <c r="G136" s="66" t="s">
        <v>65</v>
      </c>
      <c r="H136" s="67">
        <v>492</v>
      </c>
      <c r="I136" s="66">
        <v>0</v>
      </c>
      <c r="J136" s="65">
        <v>0</v>
      </c>
      <c r="K136" s="64"/>
      <c r="L136" s="63">
        <f>ROUND((ROUND(H136,3))*(ROUND(K136,2)),2)</f>
        <v>0</v>
      </c>
    </row>
    <row r="137" spans="1:12" x14ac:dyDescent="0.2">
      <c r="A137" s="57" t="s">
        <v>55</v>
      </c>
      <c r="B137" s="61"/>
      <c r="C137" s="57"/>
      <c r="D137" s="57"/>
      <c r="E137" s="57"/>
      <c r="F137" s="62" t="s">
        <v>51</v>
      </c>
      <c r="G137" s="59"/>
      <c r="H137" s="59"/>
      <c r="I137" s="59"/>
      <c r="J137" s="59"/>
      <c r="K137" s="59"/>
      <c r="L137" s="58"/>
    </row>
    <row r="138" spans="1:12" x14ac:dyDescent="0.2">
      <c r="A138" s="57" t="s">
        <v>56</v>
      </c>
      <c r="B138" s="61"/>
      <c r="C138" s="57"/>
      <c r="D138" s="57"/>
      <c r="E138" s="57"/>
      <c r="F138" s="60" t="s">
        <v>57</v>
      </c>
      <c r="G138" s="59"/>
      <c r="H138" s="59"/>
      <c r="I138" s="59"/>
      <c r="J138" s="59"/>
      <c r="K138" s="59"/>
      <c r="L138" s="58"/>
    </row>
    <row r="139" spans="1:12" ht="12" thickBot="1" x14ac:dyDescent="0.25">
      <c r="A139" s="57" t="s">
        <v>58</v>
      </c>
      <c r="B139" s="56"/>
      <c r="C139" s="55"/>
      <c r="D139" s="55"/>
      <c r="E139" s="55"/>
      <c r="F139" s="54" t="s">
        <v>59</v>
      </c>
      <c r="G139" s="53"/>
      <c r="H139" s="53"/>
      <c r="I139" s="53"/>
      <c r="J139" s="53"/>
      <c r="K139" s="53"/>
      <c r="L139" s="52"/>
    </row>
    <row r="140" spans="1:12" ht="12" thickBot="1" x14ac:dyDescent="0.25">
      <c r="A140" s="57" t="s">
        <v>49</v>
      </c>
      <c r="B140" s="71">
        <f>1+MAX($B$13:B139)</f>
        <v>32</v>
      </c>
      <c r="C140" s="70" t="s">
        <v>67</v>
      </c>
      <c r="D140" s="69" t="s">
        <v>51</v>
      </c>
      <c r="E140" s="66" t="s">
        <v>54</v>
      </c>
      <c r="F140" s="68" t="s">
        <v>68</v>
      </c>
      <c r="G140" s="66" t="s">
        <v>65</v>
      </c>
      <c r="H140" s="67">
        <v>452</v>
      </c>
      <c r="I140" s="66">
        <v>0</v>
      </c>
      <c r="J140" s="65">
        <v>0</v>
      </c>
      <c r="K140" s="64"/>
      <c r="L140" s="63">
        <f>ROUND((ROUND(H140,3))*(ROUND(K140,2)),2)</f>
        <v>0</v>
      </c>
    </row>
    <row r="141" spans="1:12" x14ac:dyDescent="0.2">
      <c r="A141" s="57" t="s">
        <v>55</v>
      </c>
      <c r="B141" s="61"/>
      <c r="C141" s="57"/>
      <c r="D141" s="57"/>
      <c r="E141" s="57"/>
      <c r="F141" s="62" t="s">
        <v>51</v>
      </c>
      <c r="G141" s="59"/>
      <c r="H141" s="59"/>
      <c r="I141" s="59"/>
      <c r="J141" s="59"/>
      <c r="K141" s="59"/>
      <c r="L141" s="58"/>
    </row>
    <row r="142" spans="1:12" x14ac:dyDescent="0.2">
      <c r="A142" s="57" t="s">
        <v>56</v>
      </c>
      <c r="B142" s="61"/>
      <c r="C142" s="57"/>
      <c r="D142" s="57"/>
      <c r="E142" s="57"/>
      <c r="F142" s="60" t="s">
        <v>57</v>
      </c>
      <c r="G142" s="59"/>
      <c r="H142" s="59"/>
      <c r="I142" s="59"/>
      <c r="J142" s="59"/>
      <c r="K142" s="59"/>
      <c r="L142" s="58"/>
    </row>
    <row r="143" spans="1:12" ht="12" thickBot="1" x14ac:dyDescent="0.25">
      <c r="A143" s="57" t="s">
        <v>58</v>
      </c>
      <c r="B143" s="56"/>
      <c r="C143" s="55"/>
      <c r="D143" s="55"/>
      <c r="E143" s="55"/>
      <c r="F143" s="54" t="s">
        <v>59</v>
      </c>
      <c r="G143" s="53"/>
      <c r="H143" s="53"/>
      <c r="I143" s="53"/>
      <c r="J143" s="53"/>
      <c r="K143" s="53"/>
      <c r="L143" s="52"/>
    </row>
    <row r="144" spans="1:12" ht="12" thickBot="1" x14ac:dyDescent="0.25">
      <c r="A144" s="57" t="s">
        <v>49</v>
      </c>
      <c r="B144" s="71">
        <f>1+MAX($B$13:B143)</f>
        <v>33</v>
      </c>
      <c r="C144" s="70" t="s">
        <v>146</v>
      </c>
      <c r="D144" s="69" t="s">
        <v>51</v>
      </c>
      <c r="E144" s="66" t="s">
        <v>54</v>
      </c>
      <c r="F144" s="68" t="s">
        <v>147</v>
      </c>
      <c r="G144" s="66" t="s">
        <v>65</v>
      </c>
      <c r="H144" s="67">
        <v>227</v>
      </c>
      <c r="I144" s="66">
        <v>0</v>
      </c>
      <c r="J144" s="65">
        <v>0</v>
      </c>
      <c r="K144" s="64"/>
      <c r="L144" s="63">
        <f>ROUND((ROUND(H144,3))*(ROUND(K144,2)),2)</f>
        <v>0</v>
      </c>
    </row>
    <row r="145" spans="1:12" x14ac:dyDescent="0.2">
      <c r="A145" s="57" t="s">
        <v>55</v>
      </c>
      <c r="B145" s="61"/>
      <c r="C145" s="57"/>
      <c r="D145" s="57"/>
      <c r="E145" s="57"/>
      <c r="F145" s="62" t="s">
        <v>51</v>
      </c>
      <c r="G145" s="59"/>
      <c r="H145" s="59"/>
      <c r="I145" s="59"/>
      <c r="J145" s="59"/>
      <c r="K145" s="59"/>
      <c r="L145" s="58"/>
    </row>
    <row r="146" spans="1:12" x14ac:dyDescent="0.2">
      <c r="A146" s="57" t="s">
        <v>56</v>
      </c>
      <c r="B146" s="61"/>
      <c r="C146" s="57"/>
      <c r="D146" s="57"/>
      <c r="E146" s="57"/>
      <c r="F146" s="60" t="s">
        <v>57</v>
      </c>
      <c r="G146" s="59"/>
      <c r="H146" s="59"/>
      <c r="I146" s="59"/>
      <c r="J146" s="59"/>
      <c r="K146" s="59"/>
      <c r="L146" s="58"/>
    </row>
    <row r="147" spans="1:12" ht="12" thickBot="1" x14ac:dyDescent="0.25">
      <c r="A147" s="57" t="s">
        <v>58</v>
      </c>
      <c r="B147" s="56"/>
      <c r="C147" s="55"/>
      <c r="D147" s="55"/>
      <c r="E147" s="55"/>
      <c r="F147" s="54" t="s">
        <v>59</v>
      </c>
      <c r="G147" s="53"/>
      <c r="H147" s="53"/>
      <c r="I147" s="53"/>
      <c r="J147" s="53"/>
      <c r="K147" s="53"/>
      <c r="L147" s="52"/>
    </row>
    <row r="148" spans="1:12" ht="23.25" thickBot="1" x14ac:dyDescent="0.25">
      <c r="A148" s="57" t="s">
        <v>49</v>
      </c>
      <c r="B148" s="71">
        <f>1+MAX($B$13:B147)</f>
        <v>34</v>
      </c>
      <c r="C148" s="70" t="s">
        <v>149</v>
      </c>
      <c r="D148" s="69" t="s">
        <v>51</v>
      </c>
      <c r="E148" s="66" t="s">
        <v>54</v>
      </c>
      <c r="F148" s="68" t="s">
        <v>150</v>
      </c>
      <c r="G148" s="66" t="s">
        <v>94</v>
      </c>
      <c r="H148" s="67">
        <v>22</v>
      </c>
      <c r="I148" s="66">
        <v>0</v>
      </c>
      <c r="J148" s="65">
        <v>0</v>
      </c>
      <c r="K148" s="64"/>
      <c r="L148" s="63">
        <f>ROUND((ROUND(H148,3))*(ROUND(K148,2)),2)</f>
        <v>0</v>
      </c>
    </row>
    <row r="149" spans="1:12" x14ac:dyDescent="0.2">
      <c r="A149" s="57" t="s">
        <v>55</v>
      </c>
      <c r="B149" s="61"/>
      <c r="C149" s="57"/>
      <c r="D149" s="57"/>
      <c r="E149" s="57"/>
      <c r="F149" s="62" t="s">
        <v>51</v>
      </c>
      <c r="G149" s="59"/>
      <c r="H149" s="59"/>
      <c r="I149" s="59"/>
      <c r="J149" s="59"/>
      <c r="K149" s="59"/>
      <c r="L149" s="58"/>
    </row>
    <row r="150" spans="1:12" x14ac:dyDescent="0.2">
      <c r="A150" s="57" t="s">
        <v>56</v>
      </c>
      <c r="B150" s="61"/>
      <c r="C150" s="57"/>
      <c r="D150" s="57"/>
      <c r="E150" s="57"/>
      <c r="F150" s="60" t="s">
        <v>57</v>
      </c>
      <c r="G150" s="59"/>
      <c r="H150" s="59"/>
      <c r="I150" s="59"/>
      <c r="J150" s="59"/>
      <c r="K150" s="59"/>
      <c r="L150" s="58"/>
    </row>
    <row r="151" spans="1:12" ht="12" thickBot="1" x14ac:dyDescent="0.25">
      <c r="A151" s="57" t="s">
        <v>58</v>
      </c>
      <c r="B151" s="56"/>
      <c r="C151" s="55"/>
      <c r="D151" s="55"/>
      <c r="E151" s="55"/>
      <c r="F151" s="54" t="s">
        <v>59</v>
      </c>
      <c r="G151" s="53"/>
      <c r="H151" s="53"/>
      <c r="I151" s="53"/>
      <c r="J151" s="53"/>
      <c r="K151" s="53"/>
      <c r="L151" s="52"/>
    </row>
    <row r="152" spans="1:12" ht="12" thickBot="1" x14ac:dyDescent="0.25">
      <c r="A152" s="57" t="s">
        <v>49</v>
      </c>
      <c r="B152" s="71">
        <f>1+MAX($B$13:B151)</f>
        <v>35</v>
      </c>
      <c r="C152" s="70" t="s">
        <v>152</v>
      </c>
      <c r="D152" s="69" t="s">
        <v>51</v>
      </c>
      <c r="E152" s="66" t="s">
        <v>54</v>
      </c>
      <c r="F152" s="68" t="s">
        <v>153</v>
      </c>
      <c r="G152" s="66" t="s">
        <v>65</v>
      </c>
      <c r="H152" s="67">
        <v>227</v>
      </c>
      <c r="I152" s="66">
        <v>0</v>
      </c>
      <c r="J152" s="65">
        <v>0</v>
      </c>
      <c r="K152" s="64"/>
      <c r="L152" s="63">
        <f>ROUND((ROUND(H152,3))*(ROUND(K152,2)),2)</f>
        <v>0</v>
      </c>
    </row>
    <row r="153" spans="1:12" x14ac:dyDescent="0.2">
      <c r="A153" s="57" t="s">
        <v>55</v>
      </c>
      <c r="B153" s="61"/>
      <c r="C153" s="57"/>
      <c r="D153" s="57"/>
      <c r="E153" s="57"/>
      <c r="F153" s="62" t="s">
        <v>51</v>
      </c>
      <c r="G153" s="59"/>
      <c r="H153" s="59"/>
      <c r="I153" s="59"/>
      <c r="J153" s="59"/>
      <c r="K153" s="59"/>
      <c r="L153" s="58"/>
    </row>
    <row r="154" spans="1:12" x14ac:dyDescent="0.2">
      <c r="A154" s="57" t="s">
        <v>56</v>
      </c>
      <c r="B154" s="61"/>
      <c r="C154" s="57"/>
      <c r="D154" s="57"/>
      <c r="E154" s="57"/>
      <c r="F154" s="60" t="s">
        <v>57</v>
      </c>
      <c r="G154" s="59"/>
      <c r="H154" s="59"/>
      <c r="I154" s="59"/>
      <c r="J154" s="59"/>
      <c r="K154" s="59"/>
      <c r="L154" s="58"/>
    </row>
    <row r="155" spans="1:12" ht="12" thickBot="1" x14ac:dyDescent="0.25">
      <c r="A155" s="57" t="s">
        <v>58</v>
      </c>
      <c r="B155" s="56"/>
      <c r="C155" s="55"/>
      <c r="D155" s="55"/>
      <c r="E155" s="55"/>
      <c r="F155" s="54" t="s">
        <v>59</v>
      </c>
      <c r="G155" s="53"/>
      <c r="H155" s="53"/>
      <c r="I155" s="53"/>
      <c r="J155" s="53"/>
      <c r="K155" s="53"/>
      <c r="L155" s="52"/>
    </row>
    <row r="156" spans="1:12" ht="12" thickBot="1" x14ac:dyDescent="0.25">
      <c r="A156" s="57" t="s">
        <v>49</v>
      </c>
      <c r="B156" s="71">
        <f>1+MAX($B$13:B155)</f>
        <v>36</v>
      </c>
      <c r="C156" s="70" t="s">
        <v>155</v>
      </c>
      <c r="D156" s="69" t="s">
        <v>51</v>
      </c>
      <c r="E156" s="66" t="s">
        <v>54</v>
      </c>
      <c r="F156" s="68" t="s">
        <v>156</v>
      </c>
      <c r="G156" s="66" t="s">
        <v>65</v>
      </c>
      <c r="H156" s="67">
        <v>492</v>
      </c>
      <c r="I156" s="66">
        <v>0</v>
      </c>
      <c r="J156" s="65">
        <v>0</v>
      </c>
      <c r="K156" s="64"/>
      <c r="L156" s="63">
        <f>ROUND((ROUND(H156,3))*(ROUND(K156,2)),2)</f>
        <v>0</v>
      </c>
    </row>
    <row r="157" spans="1:12" x14ac:dyDescent="0.2">
      <c r="A157" s="57" t="s">
        <v>55</v>
      </c>
      <c r="B157" s="61"/>
      <c r="C157" s="57"/>
      <c r="D157" s="57"/>
      <c r="E157" s="57"/>
      <c r="F157" s="62" t="s">
        <v>51</v>
      </c>
      <c r="G157" s="59"/>
      <c r="H157" s="59"/>
      <c r="I157" s="59"/>
      <c r="J157" s="59"/>
      <c r="K157" s="59"/>
      <c r="L157" s="58"/>
    </row>
    <row r="158" spans="1:12" x14ac:dyDescent="0.2">
      <c r="A158" s="57" t="s">
        <v>56</v>
      </c>
      <c r="B158" s="61"/>
      <c r="C158" s="57"/>
      <c r="D158" s="57"/>
      <c r="E158" s="57"/>
      <c r="F158" s="60" t="s">
        <v>57</v>
      </c>
      <c r="G158" s="59"/>
      <c r="H158" s="59"/>
      <c r="I158" s="59"/>
      <c r="J158" s="59"/>
      <c r="K158" s="59"/>
      <c r="L158" s="58"/>
    </row>
    <row r="159" spans="1:12" ht="12" thickBot="1" x14ac:dyDescent="0.25">
      <c r="A159" s="57" t="s">
        <v>58</v>
      </c>
      <c r="B159" s="56"/>
      <c r="C159" s="55"/>
      <c r="D159" s="55"/>
      <c r="E159" s="55"/>
      <c r="F159" s="54" t="s">
        <v>59</v>
      </c>
      <c r="G159" s="53"/>
      <c r="H159" s="53"/>
      <c r="I159" s="53"/>
      <c r="J159" s="53"/>
      <c r="K159" s="53"/>
      <c r="L159" s="52"/>
    </row>
    <row r="160" spans="1:12" ht="12" thickBot="1" x14ac:dyDescent="0.25">
      <c r="A160" s="57" t="s">
        <v>49</v>
      </c>
      <c r="B160" s="71">
        <f>1+MAX($B$13:B159)</f>
        <v>37</v>
      </c>
      <c r="C160" s="70" t="s">
        <v>158</v>
      </c>
      <c r="D160" s="69" t="s">
        <v>51</v>
      </c>
      <c r="E160" s="66" t="s">
        <v>54</v>
      </c>
      <c r="F160" s="68" t="s">
        <v>159</v>
      </c>
      <c r="G160" s="66" t="s">
        <v>65</v>
      </c>
      <c r="H160" s="67">
        <v>227</v>
      </c>
      <c r="I160" s="66">
        <v>0</v>
      </c>
      <c r="J160" s="65">
        <v>0</v>
      </c>
      <c r="K160" s="64"/>
      <c r="L160" s="63">
        <f>ROUND((ROUND(H160,3))*(ROUND(K160,2)),2)</f>
        <v>0</v>
      </c>
    </row>
    <row r="161" spans="1:12" x14ac:dyDescent="0.2">
      <c r="A161" s="57" t="s">
        <v>55</v>
      </c>
      <c r="B161" s="61"/>
      <c r="C161" s="57"/>
      <c r="D161" s="57"/>
      <c r="E161" s="57"/>
      <c r="F161" s="62" t="s">
        <v>51</v>
      </c>
      <c r="G161" s="59"/>
      <c r="H161" s="59"/>
      <c r="I161" s="59"/>
      <c r="J161" s="59"/>
      <c r="K161" s="59"/>
      <c r="L161" s="58"/>
    </row>
    <row r="162" spans="1:12" x14ac:dyDescent="0.2">
      <c r="A162" s="57" t="s">
        <v>56</v>
      </c>
      <c r="B162" s="61"/>
      <c r="C162" s="57"/>
      <c r="D162" s="57"/>
      <c r="E162" s="57"/>
      <c r="F162" s="60" t="s">
        <v>57</v>
      </c>
      <c r="G162" s="59"/>
      <c r="H162" s="59"/>
      <c r="I162" s="59"/>
      <c r="J162" s="59"/>
      <c r="K162" s="59"/>
      <c r="L162" s="58"/>
    </row>
    <row r="163" spans="1:12" ht="12" thickBot="1" x14ac:dyDescent="0.25">
      <c r="A163" s="57" t="s">
        <v>58</v>
      </c>
      <c r="B163" s="56"/>
      <c r="C163" s="55"/>
      <c r="D163" s="55"/>
      <c r="E163" s="55"/>
      <c r="F163" s="54" t="s">
        <v>59</v>
      </c>
      <c r="G163" s="53"/>
      <c r="H163" s="53"/>
      <c r="I163" s="53"/>
      <c r="J163" s="53"/>
      <c r="K163" s="53"/>
      <c r="L163" s="52"/>
    </row>
    <row r="164" spans="1:12" ht="12" thickBot="1" x14ac:dyDescent="0.25">
      <c r="A164" s="57" t="s">
        <v>49</v>
      </c>
      <c r="B164" s="71">
        <f>1+MAX($B$13:B163)</f>
        <v>38</v>
      </c>
      <c r="C164" s="70" t="s">
        <v>70</v>
      </c>
      <c r="D164" s="69" t="s">
        <v>51</v>
      </c>
      <c r="E164" s="66" t="s">
        <v>54</v>
      </c>
      <c r="F164" s="68" t="s">
        <v>71</v>
      </c>
      <c r="G164" s="66" t="s">
        <v>72</v>
      </c>
      <c r="H164" s="67">
        <v>17.02</v>
      </c>
      <c r="I164" s="66">
        <v>0</v>
      </c>
      <c r="J164" s="65">
        <v>0</v>
      </c>
      <c r="K164" s="64"/>
      <c r="L164" s="63">
        <f>ROUND((ROUND(H164,3))*(ROUND(K164,2)),2)</f>
        <v>0</v>
      </c>
    </row>
    <row r="165" spans="1:12" x14ac:dyDescent="0.2">
      <c r="A165" s="57" t="s">
        <v>55</v>
      </c>
      <c r="B165" s="61"/>
      <c r="C165" s="57"/>
      <c r="D165" s="57"/>
      <c r="E165" s="57"/>
      <c r="F165" s="62" t="s">
        <v>51</v>
      </c>
      <c r="G165" s="59"/>
      <c r="H165" s="59"/>
      <c r="I165" s="59"/>
      <c r="J165" s="59"/>
      <c r="K165" s="59"/>
      <c r="L165" s="58"/>
    </row>
    <row r="166" spans="1:12" x14ac:dyDescent="0.2">
      <c r="A166" s="57" t="s">
        <v>56</v>
      </c>
      <c r="B166" s="61"/>
      <c r="C166" s="57"/>
      <c r="D166" s="57"/>
      <c r="E166" s="57"/>
      <c r="F166" s="60" t="s">
        <v>57</v>
      </c>
      <c r="G166" s="59"/>
      <c r="H166" s="59"/>
      <c r="I166" s="59"/>
      <c r="J166" s="59"/>
      <c r="K166" s="59"/>
      <c r="L166" s="58"/>
    </row>
    <row r="167" spans="1:12" ht="12" thickBot="1" x14ac:dyDescent="0.25">
      <c r="A167" s="57" t="s">
        <v>58</v>
      </c>
      <c r="B167" s="56"/>
      <c r="C167" s="55"/>
      <c r="D167" s="55"/>
      <c r="E167" s="55"/>
      <c r="F167" s="54" t="s">
        <v>59</v>
      </c>
      <c r="G167" s="53"/>
      <c r="H167" s="53"/>
      <c r="I167" s="53"/>
      <c r="J167" s="53"/>
      <c r="K167" s="53"/>
      <c r="L167" s="52"/>
    </row>
    <row r="168" spans="1:12" ht="12" thickBot="1" x14ac:dyDescent="0.25">
      <c r="A168" s="57" t="s">
        <v>49</v>
      </c>
      <c r="B168" s="71">
        <f>1+MAX($B$13:B167)</f>
        <v>39</v>
      </c>
      <c r="C168" s="70" t="s">
        <v>74</v>
      </c>
      <c r="D168" s="69" t="s">
        <v>51</v>
      </c>
      <c r="E168" s="66" t="s">
        <v>54</v>
      </c>
      <c r="F168" s="68" t="s">
        <v>75</v>
      </c>
      <c r="G168" s="66" t="s">
        <v>72</v>
      </c>
      <c r="H168" s="67">
        <v>17.215</v>
      </c>
      <c r="I168" s="66">
        <v>0</v>
      </c>
      <c r="J168" s="65">
        <v>0</v>
      </c>
      <c r="K168" s="64"/>
      <c r="L168" s="63">
        <f>ROUND((ROUND(H168,3))*(ROUND(K168,2)),2)</f>
        <v>0</v>
      </c>
    </row>
    <row r="169" spans="1:12" x14ac:dyDescent="0.2">
      <c r="A169" s="57" t="s">
        <v>55</v>
      </c>
      <c r="B169" s="61"/>
      <c r="C169" s="57"/>
      <c r="D169" s="57"/>
      <c r="E169" s="57"/>
      <c r="F169" s="62" t="s">
        <v>51</v>
      </c>
      <c r="G169" s="59"/>
      <c r="H169" s="59"/>
      <c r="I169" s="59"/>
      <c r="J169" s="59"/>
      <c r="K169" s="59"/>
      <c r="L169" s="58"/>
    </row>
    <row r="170" spans="1:12" x14ac:dyDescent="0.2">
      <c r="A170" s="57" t="s">
        <v>56</v>
      </c>
      <c r="B170" s="61"/>
      <c r="C170" s="57"/>
      <c r="D170" s="57"/>
      <c r="E170" s="57"/>
      <c r="F170" s="60" t="s">
        <v>57</v>
      </c>
      <c r="G170" s="59"/>
      <c r="H170" s="59"/>
      <c r="I170" s="59"/>
      <c r="J170" s="59"/>
      <c r="K170" s="59"/>
      <c r="L170" s="58"/>
    </row>
    <row r="171" spans="1:12" ht="12" thickBot="1" x14ac:dyDescent="0.25">
      <c r="A171" s="57" t="s">
        <v>58</v>
      </c>
      <c r="B171" s="56"/>
      <c r="C171" s="55"/>
      <c r="D171" s="55"/>
      <c r="E171" s="55"/>
      <c r="F171" s="54" t="s">
        <v>59</v>
      </c>
      <c r="G171" s="53"/>
      <c r="H171" s="53"/>
      <c r="I171" s="53"/>
      <c r="J171" s="53"/>
      <c r="K171" s="53"/>
      <c r="L171" s="52"/>
    </row>
    <row r="172" spans="1:12" ht="12" thickBot="1" x14ac:dyDescent="0.25">
      <c r="A172" s="57" t="s">
        <v>49</v>
      </c>
      <c r="B172" s="71">
        <f>1+MAX($B$13:B171)</f>
        <v>40</v>
      </c>
      <c r="C172" s="70" t="s">
        <v>77</v>
      </c>
      <c r="D172" s="69" t="s">
        <v>51</v>
      </c>
      <c r="E172" s="66" t="s">
        <v>54</v>
      </c>
      <c r="F172" s="68" t="s">
        <v>78</v>
      </c>
      <c r="G172" s="66" t="s">
        <v>72</v>
      </c>
      <c r="H172" s="67">
        <v>18.12</v>
      </c>
      <c r="I172" s="66">
        <v>0</v>
      </c>
      <c r="J172" s="65">
        <v>0</v>
      </c>
      <c r="K172" s="64"/>
      <c r="L172" s="63">
        <f>ROUND((ROUND(H172,3))*(ROUND(K172,2)),2)</f>
        <v>0</v>
      </c>
    </row>
    <row r="173" spans="1:12" x14ac:dyDescent="0.2">
      <c r="A173" s="57" t="s">
        <v>55</v>
      </c>
      <c r="B173" s="61"/>
      <c r="C173" s="57"/>
      <c r="D173" s="57"/>
      <c r="E173" s="57"/>
      <c r="F173" s="62" t="s">
        <v>51</v>
      </c>
      <c r="G173" s="59"/>
      <c r="H173" s="59"/>
      <c r="I173" s="59"/>
      <c r="J173" s="59"/>
      <c r="K173" s="59"/>
      <c r="L173" s="58"/>
    </row>
    <row r="174" spans="1:12" x14ac:dyDescent="0.2">
      <c r="A174" s="57" t="s">
        <v>56</v>
      </c>
      <c r="B174" s="61"/>
      <c r="C174" s="57"/>
      <c r="D174" s="57"/>
      <c r="E174" s="57"/>
      <c r="F174" s="60" t="s">
        <v>57</v>
      </c>
      <c r="G174" s="59"/>
      <c r="H174" s="59"/>
      <c r="I174" s="59"/>
      <c r="J174" s="59"/>
      <c r="K174" s="59"/>
      <c r="L174" s="58"/>
    </row>
    <row r="175" spans="1:12" ht="12" thickBot="1" x14ac:dyDescent="0.25">
      <c r="A175" s="57" t="s">
        <v>58</v>
      </c>
      <c r="B175" s="56"/>
      <c r="C175" s="55"/>
      <c r="D175" s="55"/>
      <c r="E175" s="55"/>
      <c r="F175" s="54" t="s">
        <v>59</v>
      </c>
      <c r="G175" s="53"/>
      <c r="H175" s="53"/>
      <c r="I175" s="53"/>
      <c r="J175" s="53"/>
      <c r="K175" s="53"/>
      <c r="L175" s="52"/>
    </row>
    <row r="176" spans="1:12" ht="12" thickBot="1" x14ac:dyDescent="0.25">
      <c r="A176" s="57" t="s">
        <v>49</v>
      </c>
      <c r="B176" s="71">
        <f>1+MAX($B$13:B175)</f>
        <v>41</v>
      </c>
      <c r="C176" s="70" t="s">
        <v>80</v>
      </c>
      <c r="D176" s="69" t="s">
        <v>51</v>
      </c>
      <c r="E176" s="66" t="s">
        <v>54</v>
      </c>
      <c r="F176" s="68" t="s">
        <v>81</v>
      </c>
      <c r="G176" s="66" t="s">
        <v>72</v>
      </c>
      <c r="H176" s="67">
        <v>17.02</v>
      </c>
      <c r="I176" s="66">
        <v>0</v>
      </c>
      <c r="J176" s="65">
        <v>0</v>
      </c>
      <c r="K176" s="64"/>
      <c r="L176" s="63">
        <f>ROUND((ROUND(H176,3))*(ROUND(K176,2)),2)</f>
        <v>0</v>
      </c>
    </row>
    <row r="177" spans="1:12" x14ac:dyDescent="0.2">
      <c r="A177" s="57" t="s">
        <v>55</v>
      </c>
      <c r="B177" s="61"/>
      <c r="C177" s="57"/>
      <c r="D177" s="57"/>
      <c r="E177" s="57"/>
      <c r="F177" s="62" t="s">
        <v>51</v>
      </c>
      <c r="G177" s="59"/>
      <c r="H177" s="59"/>
      <c r="I177" s="59"/>
      <c r="J177" s="59"/>
      <c r="K177" s="59"/>
      <c r="L177" s="58"/>
    </row>
    <row r="178" spans="1:12" x14ac:dyDescent="0.2">
      <c r="A178" s="57" t="s">
        <v>56</v>
      </c>
      <c r="B178" s="61"/>
      <c r="C178" s="57"/>
      <c r="D178" s="57"/>
      <c r="E178" s="57"/>
      <c r="F178" s="60" t="s">
        <v>57</v>
      </c>
      <c r="G178" s="59"/>
      <c r="H178" s="59"/>
      <c r="I178" s="59"/>
      <c r="J178" s="59"/>
      <c r="K178" s="59"/>
      <c r="L178" s="58"/>
    </row>
    <row r="179" spans="1:12" ht="12" thickBot="1" x14ac:dyDescent="0.25">
      <c r="A179" s="57" t="s">
        <v>58</v>
      </c>
      <c r="B179" s="56"/>
      <c r="C179" s="55"/>
      <c r="D179" s="55"/>
      <c r="E179" s="55"/>
      <c r="F179" s="54" t="s">
        <v>59</v>
      </c>
      <c r="G179" s="53"/>
      <c r="H179" s="53"/>
      <c r="I179" s="53"/>
      <c r="J179" s="53"/>
      <c r="K179" s="53"/>
      <c r="L179" s="52"/>
    </row>
    <row r="180" spans="1:12" ht="12" thickBot="1" x14ac:dyDescent="0.25">
      <c r="A180" s="57" t="s">
        <v>49</v>
      </c>
      <c r="B180" s="71">
        <f>1+MAX($B$13:B179)</f>
        <v>42</v>
      </c>
      <c r="C180" s="70" t="s">
        <v>161</v>
      </c>
      <c r="D180" s="69" t="s">
        <v>51</v>
      </c>
      <c r="E180" s="66" t="s">
        <v>54</v>
      </c>
      <c r="F180" s="68" t="s">
        <v>162</v>
      </c>
      <c r="G180" s="66" t="s">
        <v>72</v>
      </c>
      <c r="H180" s="67">
        <v>17.02</v>
      </c>
      <c r="I180" s="66">
        <v>0</v>
      </c>
      <c r="J180" s="65">
        <v>0</v>
      </c>
      <c r="K180" s="64"/>
      <c r="L180" s="63">
        <f>ROUND((ROUND(H180,3))*(ROUND(K180,2)),2)</f>
        <v>0</v>
      </c>
    </row>
    <row r="181" spans="1:12" x14ac:dyDescent="0.2">
      <c r="A181" s="57" t="s">
        <v>55</v>
      </c>
      <c r="B181" s="61"/>
      <c r="C181" s="57"/>
      <c r="D181" s="57"/>
      <c r="E181" s="57"/>
      <c r="F181" s="62" t="s">
        <v>51</v>
      </c>
      <c r="G181" s="59"/>
      <c r="H181" s="59"/>
      <c r="I181" s="59"/>
      <c r="J181" s="59"/>
      <c r="K181" s="59"/>
      <c r="L181" s="58"/>
    </row>
    <row r="182" spans="1:12" x14ac:dyDescent="0.2">
      <c r="A182" s="57" t="s">
        <v>56</v>
      </c>
      <c r="B182" s="61"/>
      <c r="C182" s="57"/>
      <c r="D182" s="57"/>
      <c r="E182" s="57"/>
      <c r="F182" s="60" t="s">
        <v>57</v>
      </c>
      <c r="G182" s="59"/>
      <c r="H182" s="59"/>
      <c r="I182" s="59"/>
      <c r="J182" s="59"/>
      <c r="K182" s="59"/>
      <c r="L182" s="58"/>
    </row>
    <row r="183" spans="1:12" ht="12" thickBot="1" x14ac:dyDescent="0.25">
      <c r="A183" s="57" t="s">
        <v>58</v>
      </c>
      <c r="B183" s="56"/>
      <c r="C183" s="55"/>
      <c r="D183" s="55"/>
      <c r="E183" s="55"/>
      <c r="F183" s="54" t="s">
        <v>59</v>
      </c>
      <c r="G183" s="53"/>
      <c r="H183" s="53"/>
      <c r="I183" s="53"/>
      <c r="J183" s="53"/>
      <c r="K183" s="53"/>
      <c r="L183" s="52"/>
    </row>
    <row r="184" spans="1:12" ht="12" thickBot="1" x14ac:dyDescent="0.25">
      <c r="A184" s="57" t="s">
        <v>49</v>
      </c>
      <c r="B184" s="71">
        <f>1+MAX($B$13:B183)</f>
        <v>43</v>
      </c>
      <c r="C184" s="70" t="s">
        <v>83</v>
      </c>
      <c r="D184" s="69" t="s">
        <v>51</v>
      </c>
      <c r="E184" s="66" t="s">
        <v>54</v>
      </c>
      <c r="F184" s="68" t="s">
        <v>84</v>
      </c>
      <c r="G184" s="66" t="s">
        <v>72</v>
      </c>
      <c r="H184" s="67">
        <v>17.215</v>
      </c>
      <c r="I184" s="66">
        <v>0</v>
      </c>
      <c r="J184" s="65">
        <v>0</v>
      </c>
      <c r="K184" s="64"/>
      <c r="L184" s="63">
        <f>ROUND((ROUND(H184,3))*(ROUND(K184,2)),2)</f>
        <v>0</v>
      </c>
    </row>
    <row r="185" spans="1:12" x14ac:dyDescent="0.2">
      <c r="A185" s="57" t="s">
        <v>55</v>
      </c>
      <c r="B185" s="61"/>
      <c r="C185" s="57"/>
      <c r="D185" s="57"/>
      <c r="E185" s="57"/>
      <c r="F185" s="62" t="s">
        <v>51</v>
      </c>
      <c r="G185" s="59"/>
      <c r="H185" s="59"/>
      <c r="I185" s="59"/>
      <c r="J185" s="59"/>
      <c r="K185" s="59"/>
      <c r="L185" s="58"/>
    </row>
    <row r="186" spans="1:12" x14ac:dyDescent="0.2">
      <c r="A186" s="57" t="s">
        <v>56</v>
      </c>
      <c r="B186" s="61"/>
      <c r="C186" s="57"/>
      <c r="D186" s="57"/>
      <c r="E186" s="57"/>
      <c r="F186" s="60" t="s">
        <v>57</v>
      </c>
      <c r="G186" s="59"/>
      <c r="H186" s="59"/>
      <c r="I186" s="59"/>
      <c r="J186" s="59"/>
      <c r="K186" s="59"/>
      <c r="L186" s="58"/>
    </row>
    <row r="187" spans="1:12" ht="12" thickBot="1" x14ac:dyDescent="0.25">
      <c r="A187" s="57" t="s">
        <v>58</v>
      </c>
      <c r="B187" s="56"/>
      <c r="C187" s="55"/>
      <c r="D187" s="55"/>
      <c r="E187" s="55"/>
      <c r="F187" s="54" t="s">
        <v>59</v>
      </c>
      <c r="G187" s="53"/>
      <c r="H187" s="53"/>
      <c r="I187" s="53"/>
      <c r="J187" s="53"/>
      <c r="K187" s="53"/>
      <c r="L187" s="52"/>
    </row>
    <row r="188" spans="1:12" ht="12" thickBot="1" x14ac:dyDescent="0.25">
      <c r="A188" s="57" t="s">
        <v>49</v>
      </c>
      <c r="B188" s="71">
        <f>1+MAX($B$13:B187)</f>
        <v>44</v>
      </c>
      <c r="C188" s="70" t="s">
        <v>164</v>
      </c>
      <c r="D188" s="69" t="s">
        <v>51</v>
      </c>
      <c r="E188" s="66" t="s">
        <v>54</v>
      </c>
      <c r="F188" s="68" t="s">
        <v>165</v>
      </c>
      <c r="G188" s="66" t="s">
        <v>72</v>
      </c>
      <c r="H188" s="67">
        <v>17.215</v>
      </c>
      <c r="I188" s="66">
        <v>0</v>
      </c>
      <c r="J188" s="65">
        <v>0</v>
      </c>
      <c r="K188" s="64"/>
      <c r="L188" s="63">
        <f>ROUND((ROUND(H188,3))*(ROUND(K188,2)),2)</f>
        <v>0</v>
      </c>
    </row>
    <row r="189" spans="1:12" x14ac:dyDescent="0.2">
      <c r="A189" s="57" t="s">
        <v>55</v>
      </c>
      <c r="B189" s="61"/>
      <c r="C189" s="57"/>
      <c r="D189" s="57"/>
      <c r="E189" s="57"/>
      <c r="F189" s="62" t="s">
        <v>51</v>
      </c>
      <c r="G189" s="59"/>
      <c r="H189" s="59"/>
      <c r="I189" s="59"/>
      <c r="J189" s="59"/>
      <c r="K189" s="59"/>
      <c r="L189" s="58"/>
    </row>
    <row r="190" spans="1:12" x14ac:dyDescent="0.2">
      <c r="A190" s="57" t="s">
        <v>56</v>
      </c>
      <c r="B190" s="61"/>
      <c r="C190" s="57"/>
      <c r="D190" s="57"/>
      <c r="E190" s="57"/>
      <c r="F190" s="60" t="s">
        <v>57</v>
      </c>
      <c r="G190" s="59"/>
      <c r="H190" s="59"/>
      <c r="I190" s="59"/>
      <c r="J190" s="59"/>
      <c r="K190" s="59"/>
      <c r="L190" s="58"/>
    </row>
    <row r="191" spans="1:12" ht="12" thickBot="1" x14ac:dyDescent="0.25">
      <c r="A191" s="57" t="s">
        <v>58</v>
      </c>
      <c r="B191" s="56"/>
      <c r="C191" s="55"/>
      <c r="D191" s="55"/>
      <c r="E191" s="55"/>
      <c r="F191" s="54" t="s">
        <v>59</v>
      </c>
      <c r="G191" s="53"/>
      <c r="H191" s="53"/>
      <c r="I191" s="53"/>
      <c r="J191" s="53"/>
      <c r="K191" s="53"/>
      <c r="L191" s="52"/>
    </row>
    <row r="192" spans="1:12" ht="12" thickBot="1" x14ac:dyDescent="0.25">
      <c r="A192" s="57" t="s">
        <v>49</v>
      </c>
      <c r="B192" s="71">
        <f>1+MAX($B$13:B191)</f>
        <v>45</v>
      </c>
      <c r="C192" s="70" t="s">
        <v>86</v>
      </c>
      <c r="D192" s="69" t="s">
        <v>51</v>
      </c>
      <c r="E192" s="66" t="s">
        <v>54</v>
      </c>
      <c r="F192" s="68" t="s">
        <v>87</v>
      </c>
      <c r="G192" s="66" t="s">
        <v>72</v>
      </c>
      <c r="H192" s="67">
        <v>18.12</v>
      </c>
      <c r="I192" s="66">
        <v>0</v>
      </c>
      <c r="J192" s="65">
        <v>0</v>
      </c>
      <c r="K192" s="64"/>
      <c r="L192" s="63">
        <f>ROUND((ROUND(H192,3))*(ROUND(K192,2)),2)</f>
        <v>0</v>
      </c>
    </row>
    <row r="193" spans="1:12" x14ac:dyDescent="0.2">
      <c r="A193" s="57" t="s">
        <v>55</v>
      </c>
      <c r="B193" s="61"/>
      <c r="C193" s="57"/>
      <c r="D193" s="57"/>
      <c r="E193" s="57"/>
      <c r="F193" s="62" t="s">
        <v>51</v>
      </c>
      <c r="G193" s="59"/>
      <c r="H193" s="59"/>
      <c r="I193" s="59"/>
      <c r="J193" s="59"/>
      <c r="K193" s="59"/>
      <c r="L193" s="58"/>
    </row>
    <row r="194" spans="1:12" x14ac:dyDescent="0.2">
      <c r="A194" s="57" t="s">
        <v>56</v>
      </c>
      <c r="B194" s="61"/>
      <c r="C194" s="57"/>
      <c r="D194" s="57"/>
      <c r="E194" s="57"/>
      <c r="F194" s="60" t="s">
        <v>57</v>
      </c>
      <c r="G194" s="59"/>
      <c r="H194" s="59"/>
      <c r="I194" s="59"/>
      <c r="J194" s="59"/>
      <c r="K194" s="59"/>
      <c r="L194" s="58"/>
    </row>
    <row r="195" spans="1:12" ht="12" thickBot="1" x14ac:dyDescent="0.25">
      <c r="A195" s="57" t="s">
        <v>58</v>
      </c>
      <c r="B195" s="56"/>
      <c r="C195" s="55"/>
      <c r="D195" s="55"/>
      <c r="E195" s="55"/>
      <c r="F195" s="54" t="s">
        <v>59</v>
      </c>
      <c r="G195" s="53"/>
      <c r="H195" s="53"/>
      <c r="I195" s="53"/>
      <c r="J195" s="53"/>
      <c r="K195" s="53"/>
      <c r="L195" s="52"/>
    </row>
    <row r="196" spans="1:12" ht="12" thickBot="1" x14ac:dyDescent="0.25">
      <c r="A196" s="57" t="s">
        <v>49</v>
      </c>
      <c r="B196" s="71">
        <f>1+MAX($B$13:B195)</f>
        <v>46</v>
      </c>
      <c r="C196" s="70" t="s">
        <v>167</v>
      </c>
      <c r="D196" s="69" t="s">
        <v>51</v>
      </c>
      <c r="E196" s="66" t="s">
        <v>54</v>
      </c>
      <c r="F196" s="68" t="s">
        <v>168</v>
      </c>
      <c r="G196" s="66" t="s">
        <v>72</v>
      </c>
      <c r="H196" s="67">
        <v>18.12</v>
      </c>
      <c r="I196" s="66">
        <v>0</v>
      </c>
      <c r="J196" s="65">
        <v>0</v>
      </c>
      <c r="K196" s="64"/>
      <c r="L196" s="63">
        <f>ROUND((ROUND(H196,3))*(ROUND(K196,2)),2)</f>
        <v>0</v>
      </c>
    </row>
    <row r="197" spans="1:12" x14ac:dyDescent="0.2">
      <c r="A197" s="57" t="s">
        <v>55</v>
      </c>
      <c r="B197" s="61"/>
      <c r="C197" s="57"/>
      <c r="D197" s="57"/>
      <c r="E197" s="57"/>
      <c r="F197" s="62" t="s">
        <v>51</v>
      </c>
      <c r="G197" s="59"/>
      <c r="H197" s="59"/>
      <c r="I197" s="59"/>
      <c r="J197" s="59"/>
      <c r="K197" s="59"/>
      <c r="L197" s="58"/>
    </row>
    <row r="198" spans="1:12" x14ac:dyDescent="0.2">
      <c r="A198" s="57" t="s">
        <v>56</v>
      </c>
      <c r="B198" s="61"/>
      <c r="C198" s="57"/>
      <c r="D198" s="57"/>
      <c r="E198" s="57"/>
      <c r="F198" s="60" t="s">
        <v>57</v>
      </c>
      <c r="G198" s="59"/>
      <c r="H198" s="59"/>
      <c r="I198" s="59"/>
      <c r="J198" s="59"/>
      <c r="K198" s="59"/>
      <c r="L198" s="58"/>
    </row>
    <row r="199" spans="1:12" ht="12" thickBot="1" x14ac:dyDescent="0.25">
      <c r="A199" s="57" t="s">
        <v>58</v>
      </c>
      <c r="B199" s="56"/>
      <c r="C199" s="55"/>
      <c r="D199" s="55"/>
      <c r="E199" s="55"/>
      <c r="F199" s="54" t="s">
        <v>59</v>
      </c>
      <c r="G199" s="53"/>
      <c r="H199" s="53"/>
      <c r="I199" s="53"/>
      <c r="J199" s="53"/>
      <c r="K199" s="53"/>
      <c r="L199" s="52"/>
    </row>
    <row r="200" spans="1:12" ht="12" thickBot="1" x14ac:dyDescent="0.25">
      <c r="A200" s="57" t="s">
        <v>49</v>
      </c>
      <c r="B200" s="71">
        <f>1+MAX($B$13:B199)</f>
        <v>47</v>
      </c>
      <c r="C200" s="70" t="s">
        <v>170</v>
      </c>
      <c r="D200" s="69" t="s">
        <v>51</v>
      </c>
      <c r="E200" s="66" t="s">
        <v>54</v>
      </c>
      <c r="F200" s="68" t="s">
        <v>171</v>
      </c>
      <c r="G200" s="66" t="s">
        <v>65</v>
      </c>
      <c r="H200" s="67">
        <v>20</v>
      </c>
      <c r="I200" s="66">
        <v>0</v>
      </c>
      <c r="J200" s="65">
        <v>0</v>
      </c>
      <c r="K200" s="64"/>
      <c r="L200" s="63">
        <f>ROUND((ROUND(H200,3))*(ROUND(K200,2)),2)</f>
        <v>0</v>
      </c>
    </row>
    <row r="201" spans="1:12" x14ac:dyDescent="0.2">
      <c r="A201" s="57" t="s">
        <v>55</v>
      </c>
      <c r="B201" s="61"/>
      <c r="C201" s="57"/>
      <c r="D201" s="57"/>
      <c r="E201" s="57"/>
      <c r="F201" s="62" t="s">
        <v>51</v>
      </c>
      <c r="G201" s="59"/>
      <c r="H201" s="59"/>
      <c r="I201" s="59"/>
      <c r="J201" s="59"/>
      <c r="K201" s="59"/>
      <c r="L201" s="58"/>
    </row>
    <row r="202" spans="1:12" x14ac:dyDescent="0.2">
      <c r="A202" s="57" t="s">
        <v>56</v>
      </c>
      <c r="B202" s="61"/>
      <c r="C202" s="57"/>
      <c r="D202" s="57"/>
      <c r="E202" s="57"/>
      <c r="F202" s="60" t="s">
        <v>57</v>
      </c>
      <c r="G202" s="59"/>
      <c r="H202" s="59"/>
      <c r="I202" s="59"/>
      <c r="J202" s="59"/>
      <c r="K202" s="59"/>
      <c r="L202" s="58"/>
    </row>
    <row r="203" spans="1:12" ht="12" thickBot="1" x14ac:dyDescent="0.25">
      <c r="A203" s="57" t="s">
        <v>58</v>
      </c>
      <c r="B203" s="56"/>
      <c r="C203" s="55"/>
      <c r="D203" s="55"/>
      <c r="E203" s="55"/>
      <c r="F203" s="54" t="s">
        <v>59</v>
      </c>
      <c r="G203" s="53"/>
      <c r="H203" s="53"/>
      <c r="I203" s="53"/>
      <c r="J203" s="53"/>
      <c r="K203" s="53"/>
      <c r="L203" s="52"/>
    </row>
    <row r="204" spans="1:12" ht="12" thickBot="1" x14ac:dyDescent="0.25">
      <c r="A204" s="57" t="s">
        <v>49</v>
      </c>
      <c r="B204" s="71">
        <f>1+MAX($B$13:B203)</f>
        <v>48</v>
      </c>
      <c r="C204" s="70" t="s">
        <v>173</v>
      </c>
      <c r="D204" s="69" t="s">
        <v>51</v>
      </c>
      <c r="E204" s="66" t="s">
        <v>54</v>
      </c>
      <c r="F204" s="68" t="s">
        <v>174</v>
      </c>
      <c r="G204" s="66" t="s">
        <v>65</v>
      </c>
      <c r="H204" s="67">
        <v>20</v>
      </c>
      <c r="I204" s="66">
        <v>0</v>
      </c>
      <c r="J204" s="65">
        <v>0</v>
      </c>
      <c r="K204" s="64"/>
      <c r="L204" s="63">
        <f>ROUND((ROUND(H204,3))*(ROUND(K204,2)),2)</f>
        <v>0</v>
      </c>
    </row>
    <row r="205" spans="1:12" x14ac:dyDescent="0.2">
      <c r="A205" s="57" t="s">
        <v>55</v>
      </c>
      <c r="B205" s="61"/>
      <c r="C205" s="57"/>
      <c r="D205" s="57"/>
      <c r="E205" s="57"/>
      <c r="F205" s="62" t="s">
        <v>51</v>
      </c>
      <c r="G205" s="59"/>
      <c r="H205" s="59"/>
      <c r="I205" s="59"/>
      <c r="J205" s="59"/>
      <c r="K205" s="59"/>
      <c r="L205" s="58"/>
    </row>
    <row r="206" spans="1:12" x14ac:dyDescent="0.2">
      <c r="A206" s="57" t="s">
        <v>56</v>
      </c>
      <c r="B206" s="61"/>
      <c r="C206" s="57"/>
      <c r="D206" s="57"/>
      <c r="E206" s="57"/>
      <c r="F206" s="60" t="s">
        <v>57</v>
      </c>
      <c r="G206" s="59"/>
      <c r="H206" s="59"/>
      <c r="I206" s="59"/>
      <c r="J206" s="59"/>
      <c r="K206" s="59"/>
      <c r="L206" s="58"/>
    </row>
    <row r="207" spans="1:12" ht="12" thickBot="1" x14ac:dyDescent="0.25">
      <c r="A207" s="57" t="s">
        <v>58</v>
      </c>
      <c r="B207" s="56"/>
      <c r="C207" s="55"/>
      <c r="D207" s="55"/>
      <c r="E207" s="55"/>
      <c r="F207" s="54" t="s">
        <v>59</v>
      </c>
      <c r="G207" s="53"/>
      <c r="H207" s="53"/>
      <c r="I207" s="53"/>
      <c r="J207" s="53"/>
      <c r="K207" s="53"/>
      <c r="L207" s="52"/>
    </row>
    <row r="208" spans="1:12" ht="12" thickBot="1" x14ac:dyDescent="0.25">
      <c r="A208" s="57" t="s">
        <v>49</v>
      </c>
      <c r="B208" s="71">
        <f>1+MAX($B$13:B207)</f>
        <v>49</v>
      </c>
      <c r="C208" s="70" t="s">
        <v>89</v>
      </c>
      <c r="D208" s="69" t="s">
        <v>51</v>
      </c>
      <c r="E208" s="66" t="s">
        <v>54</v>
      </c>
      <c r="F208" s="68" t="s">
        <v>90</v>
      </c>
      <c r="G208" s="66" t="s">
        <v>65</v>
      </c>
      <c r="H208" s="67">
        <v>20</v>
      </c>
      <c r="I208" s="66">
        <v>0</v>
      </c>
      <c r="J208" s="65">
        <v>0</v>
      </c>
      <c r="K208" s="64"/>
      <c r="L208" s="63">
        <f>ROUND((ROUND(H208,3))*(ROUND(K208,2)),2)</f>
        <v>0</v>
      </c>
    </row>
    <row r="209" spans="1:12" x14ac:dyDescent="0.2">
      <c r="A209" s="57" t="s">
        <v>55</v>
      </c>
      <c r="B209" s="61"/>
      <c r="C209" s="57"/>
      <c r="D209" s="57"/>
      <c r="E209" s="57"/>
      <c r="F209" s="62" t="s">
        <v>51</v>
      </c>
      <c r="G209" s="59"/>
      <c r="H209" s="59"/>
      <c r="I209" s="59"/>
      <c r="J209" s="59"/>
      <c r="K209" s="59"/>
      <c r="L209" s="58"/>
    </row>
    <row r="210" spans="1:12" x14ac:dyDescent="0.2">
      <c r="A210" s="57" t="s">
        <v>56</v>
      </c>
      <c r="B210" s="61"/>
      <c r="C210" s="57"/>
      <c r="D210" s="57"/>
      <c r="E210" s="57"/>
      <c r="F210" s="60" t="s">
        <v>57</v>
      </c>
      <c r="G210" s="59"/>
      <c r="H210" s="59"/>
      <c r="I210" s="59"/>
      <c r="J210" s="59"/>
      <c r="K210" s="59"/>
      <c r="L210" s="58"/>
    </row>
    <row r="211" spans="1:12" ht="12" thickBot="1" x14ac:dyDescent="0.25">
      <c r="A211" s="57" t="s">
        <v>58</v>
      </c>
      <c r="B211" s="56"/>
      <c r="C211" s="55"/>
      <c r="D211" s="55"/>
      <c r="E211" s="55"/>
      <c r="F211" s="54" t="s">
        <v>59</v>
      </c>
      <c r="G211" s="53"/>
      <c r="H211" s="53"/>
      <c r="I211" s="53"/>
      <c r="J211" s="53"/>
      <c r="K211" s="53"/>
      <c r="L211" s="52"/>
    </row>
    <row r="212" spans="1:12" ht="23.25" thickBot="1" x14ac:dyDescent="0.25">
      <c r="A212" s="57" t="s">
        <v>49</v>
      </c>
      <c r="B212" s="71">
        <f>1+MAX($B$13:B211)</f>
        <v>50</v>
      </c>
      <c r="C212" s="70" t="s">
        <v>176</v>
      </c>
      <c r="D212" s="69" t="s">
        <v>51</v>
      </c>
      <c r="E212" s="66" t="s">
        <v>54</v>
      </c>
      <c r="F212" s="68" t="s">
        <v>177</v>
      </c>
      <c r="G212" s="66" t="s">
        <v>178</v>
      </c>
      <c r="H212" s="67">
        <v>2</v>
      </c>
      <c r="I212" s="66">
        <v>0</v>
      </c>
      <c r="J212" s="65">
        <v>0</v>
      </c>
      <c r="K212" s="64"/>
      <c r="L212" s="63">
        <f>ROUND((ROUND(H212,3))*(ROUND(K212,2)),2)</f>
        <v>0</v>
      </c>
    </row>
    <row r="213" spans="1:12" x14ac:dyDescent="0.2">
      <c r="A213" s="57" t="s">
        <v>55</v>
      </c>
      <c r="B213" s="61"/>
      <c r="C213" s="57"/>
      <c r="D213" s="57"/>
      <c r="E213" s="57"/>
      <c r="F213" s="62" t="s">
        <v>51</v>
      </c>
      <c r="G213" s="59"/>
      <c r="H213" s="59"/>
      <c r="I213" s="59"/>
      <c r="J213" s="59"/>
      <c r="K213" s="59"/>
      <c r="L213" s="58"/>
    </row>
    <row r="214" spans="1:12" x14ac:dyDescent="0.2">
      <c r="A214" s="57" t="s">
        <v>56</v>
      </c>
      <c r="B214" s="61"/>
      <c r="C214" s="57"/>
      <c r="D214" s="57"/>
      <c r="E214" s="57"/>
      <c r="F214" s="60" t="s">
        <v>57</v>
      </c>
      <c r="G214" s="59"/>
      <c r="H214" s="59"/>
      <c r="I214" s="59"/>
      <c r="J214" s="59"/>
      <c r="K214" s="59"/>
      <c r="L214" s="58"/>
    </row>
    <row r="215" spans="1:12" ht="12" thickBot="1" x14ac:dyDescent="0.25">
      <c r="A215" s="57" t="s">
        <v>58</v>
      </c>
      <c r="B215" s="56"/>
      <c r="C215" s="55"/>
      <c r="D215" s="55"/>
      <c r="E215" s="55"/>
      <c r="F215" s="54" t="s">
        <v>59</v>
      </c>
      <c r="G215" s="53"/>
      <c r="H215" s="53"/>
      <c r="I215" s="53"/>
      <c r="J215" s="53"/>
      <c r="K215" s="53"/>
      <c r="L215" s="52"/>
    </row>
    <row r="216" spans="1:12" ht="23.25" thickBot="1" x14ac:dyDescent="0.25">
      <c r="A216" s="57" t="s">
        <v>49</v>
      </c>
      <c r="B216" s="71">
        <f>1+MAX($B$13:B215)</f>
        <v>51</v>
      </c>
      <c r="C216" s="70" t="s">
        <v>180</v>
      </c>
      <c r="D216" s="69" t="s">
        <v>51</v>
      </c>
      <c r="E216" s="66" t="s">
        <v>54</v>
      </c>
      <c r="F216" s="68" t="s">
        <v>181</v>
      </c>
      <c r="G216" s="66" t="s">
        <v>178</v>
      </c>
      <c r="H216" s="67">
        <v>2</v>
      </c>
      <c r="I216" s="66">
        <v>0</v>
      </c>
      <c r="J216" s="65">
        <v>0</v>
      </c>
      <c r="K216" s="64"/>
      <c r="L216" s="63">
        <f>ROUND((ROUND(H216,3))*(ROUND(K216,2)),2)</f>
        <v>0</v>
      </c>
    </row>
    <row r="217" spans="1:12" x14ac:dyDescent="0.2">
      <c r="A217" s="57" t="s">
        <v>55</v>
      </c>
      <c r="B217" s="61"/>
      <c r="C217" s="57"/>
      <c r="D217" s="57"/>
      <c r="E217" s="57"/>
      <c r="F217" s="62" t="s">
        <v>51</v>
      </c>
      <c r="G217" s="59"/>
      <c r="H217" s="59"/>
      <c r="I217" s="59"/>
      <c r="J217" s="59"/>
      <c r="K217" s="59"/>
      <c r="L217" s="58"/>
    </row>
    <row r="218" spans="1:12" x14ac:dyDescent="0.2">
      <c r="A218" s="57" t="s">
        <v>56</v>
      </c>
      <c r="B218" s="61"/>
      <c r="C218" s="57"/>
      <c r="D218" s="57"/>
      <c r="E218" s="57"/>
      <c r="F218" s="60" t="s">
        <v>57</v>
      </c>
      <c r="G218" s="59"/>
      <c r="H218" s="59"/>
      <c r="I218" s="59"/>
      <c r="J218" s="59"/>
      <c r="K218" s="59"/>
      <c r="L218" s="58"/>
    </row>
    <row r="219" spans="1:12" ht="12" thickBot="1" x14ac:dyDescent="0.25">
      <c r="A219" s="57" t="s">
        <v>58</v>
      </c>
      <c r="B219" s="56"/>
      <c r="C219" s="55"/>
      <c r="D219" s="55"/>
      <c r="E219" s="55"/>
      <c r="F219" s="54" t="s">
        <v>59</v>
      </c>
      <c r="G219" s="53"/>
      <c r="H219" s="53"/>
      <c r="I219" s="53"/>
      <c r="J219" s="53"/>
      <c r="K219" s="53"/>
      <c r="L219" s="52"/>
    </row>
    <row r="220" spans="1:12" ht="23.25" thickBot="1" x14ac:dyDescent="0.25">
      <c r="A220" s="57" t="s">
        <v>49</v>
      </c>
      <c r="B220" s="71">
        <f>1+MAX($B$13:B219)</f>
        <v>52</v>
      </c>
      <c r="C220" s="70" t="s">
        <v>183</v>
      </c>
      <c r="D220" s="69" t="s">
        <v>51</v>
      </c>
      <c r="E220" s="66" t="s">
        <v>54</v>
      </c>
      <c r="F220" s="68" t="s">
        <v>184</v>
      </c>
      <c r="G220" s="66" t="s">
        <v>178</v>
      </c>
      <c r="H220" s="67">
        <v>2</v>
      </c>
      <c r="I220" s="66">
        <v>0</v>
      </c>
      <c r="J220" s="65">
        <v>0</v>
      </c>
      <c r="K220" s="64"/>
      <c r="L220" s="63">
        <f>ROUND((ROUND(H220,3))*(ROUND(K220,2)),2)</f>
        <v>0</v>
      </c>
    </row>
    <row r="221" spans="1:12" x14ac:dyDescent="0.2">
      <c r="A221" s="57" t="s">
        <v>55</v>
      </c>
      <c r="B221" s="61"/>
      <c r="C221" s="57"/>
      <c r="D221" s="57"/>
      <c r="E221" s="57"/>
      <c r="F221" s="62" t="s">
        <v>51</v>
      </c>
      <c r="G221" s="59"/>
      <c r="H221" s="59"/>
      <c r="I221" s="59"/>
      <c r="J221" s="59"/>
      <c r="K221" s="59"/>
      <c r="L221" s="58"/>
    </row>
    <row r="222" spans="1:12" x14ac:dyDescent="0.2">
      <c r="A222" s="57" t="s">
        <v>56</v>
      </c>
      <c r="B222" s="61"/>
      <c r="C222" s="57"/>
      <c r="D222" s="57"/>
      <c r="E222" s="57"/>
      <c r="F222" s="60" t="s">
        <v>57</v>
      </c>
      <c r="G222" s="59"/>
      <c r="H222" s="59"/>
      <c r="I222" s="59"/>
      <c r="J222" s="59"/>
      <c r="K222" s="59"/>
      <c r="L222" s="58"/>
    </row>
    <row r="223" spans="1:12" ht="12" thickBot="1" x14ac:dyDescent="0.25">
      <c r="A223" s="57" t="s">
        <v>58</v>
      </c>
      <c r="B223" s="56"/>
      <c r="C223" s="55"/>
      <c r="D223" s="55"/>
      <c r="E223" s="55"/>
      <c r="F223" s="54" t="s">
        <v>59</v>
      </c>
      <c r="G223" s="53"/>
      <c r="H223" s="53"/>
      <c r="I223" s="53"/>
      <c r="J223" s="53"/>
      <c r="K223" s="53"/>
      <c r="L223" s="52"/>
    </row>
    <row r="224" spans="1:12" ht="12" thickBot="1" x14ac:dyDescent="0.25">
      <c r="A224" s="57" t="s">
        <v>49</v>
      </c>
      <c r="B224" s="71">
        <f>1+MAX($B$13:B223)</f>
        <v>53</v>
      </c>
      <c r="C224" s="70" t="s">
        <v>92</v>
      </c>
      <c r="D224" s="69" t="s">
        <v>51</v>
      </c>
      <c r="E224" s="66" t="s">
        <v>54</v>
      </c>
      <c r="F224" s="68" t="s">
        <v>93</v>
      </c>
      <c r="G224" s="66" t="s">
        <v>94</v>
      </c>
      <c r="H224" s="67">
        <v>4</v>
      </c>
      <c r="I224" s="66">
        <v>0</v>
      </c>
      <c r="J224" s="65">
        <v>0</v>
      </c>
      <c r="K224" s="64"/>
      <c r="L224" s="63">
        <f>ROUND((ROUND(H224,3))*(ROUND(K224,2)),2)</f>
        <v>0</v>
      </c>
    </row>
    <row r="225" spans="1:12" x14ac:dyDescent="0.2">
      <c r="A225" s="57" t="s">
        <v>55</v>
      </c>
      <c r="B225" s="61"/>
      <c r="C225" s="57"/>
      <c r="D225" s="57"/>
      <c r="E225" s="57"/>
      <c r="F225" s="62" t="s">
        <v>51</v>
      </c>
      <c r="G225" s="59"/>
      <c r="H225" s="59"/>
      <c r="I225" s="59"/>
      <c r="J225" s="59"/>
      <c r="K225" s="59"/>
      <c r="L225" s="58"/>
    </row>
    <row r="226" spans="1:12" x14ac:dyDescent="0.2">
      <c r="A226" s="57" t="s">
        <v>56</v>
      </c>
      <c r="B226" s="61"/>
      <c r="C226" s="57"/>
      <c r="D226" s="57"/>
      <c r="E226" s="57"/>
      <c r="F226" s="60" t="s">
        <v>57</v>
      </c>
      <c r="G226" s="59"/>
      <c r="H226" s="59"/>
      <c r="I226" s="59"/>
      <c r="J226" s="59"/>
      <c r="K226" s="59"/>
      <c r="L226" s="58"/>
    </row>
    <row r="227" spans="1:12" ht="12" thickBot="1" x14ac:dyDescent="0.25">
      <c r="A227" s="57" t="s">
        <v>58</v>
      </c>
      <c r="B227" s="56"/>
      <c r="C227" s="55"/>
      <c r="D227" s="55"/>
      <c r="E227" s="55"/>
      <c r="F227" s="54" t="s">
        <v>59</v>
      </c>
      <c r="G227" s="53"/>
      <c r="H227" s="53"/>
      <c r="I227" s="53"/>
      <c r="J227" s="53"/>
      <c r="K227" s="53"/>
      <c r="L227" s="52"/>
    </row>
    <row r="228" spans="1:12" ht="12" thickBot="1" x14ac:dyDescent="0.25">
      <c r="A228" s="57" t="s">
        <v>49</v>
      </c>
      <c r="B228" s="71">
        <f>1+MAX($B$13:B227)</f>
        <v>54</v>
      </c>
      <c r="C228" s="70" t="s">
        <v>186</v>
      </c>
      <c r="D228" s="69" t="s">
        <v>51</v>
      </c>
      <c r="E228" s="66" t="s">
        <v>54</v>
      </c>
      <c r="F228" s="68" t="s">
        <v>187</v>
      </c>
      <c r="G228" s="66" t="s">
        <v>188</v>
      </c>
      <c r="H228" s="67">
        <v>1.3</v>
      </c>
      <c r="I228" s="66">
        <v>0</v>
      </c>
      <c r="J228" s="65">
        <v>0</v>
      </c>
      <c r="K228" s="64"/>
      <c r="L228" s="63">
        <f>ROUND((ROUND(H228,3))*(ROUND(K228,2)),2)</f>
        <v>0</v>
      </c>
    </row>
    <row r="229" spans="1:12" x14ac:dyDescent="0.2">
      <c r="A229" s="57" t="s">
        <v>55</v>
      </c>
      <c r="B229" s="61"/>
      <c r="C229" s="57"/>
      <c r="D229" s="57"/>
      <c r="E229" s="57"/>
      <c r="F229" s="62" t="s">
        <v>51</v>
      </c>
      <c r="G229" s="59"/>
      <c r="H229" s="59"/>
      <c r="I229" s="59"/>
      <c r="J229" s="59"/>
      <c r="K229" s="59"/>
      <c r="L229" s="58"/>
    </row>
    <row r="230" spans="1:12" x14ac:dyDescent="0.2">
      <c r="A230" s="57" t="s">
        <v>56</v>
      </c>
      <c r="B230" s="61"/>
      <c r="C230" s="57"/>
      <c r="D230" s="57"/>
      <c r="E230" s="57"/>
      <c r="F230" s="60" t="s">
        <v>57</v>
      </c>
      <c r="G230" s="59"/>
      <c r="H230" s="59"/>
      <c r="I230" s="59"/>
      <c r="J230" s="59"/>
      <c r="K230" s="59"/>
      <c r="L230" s="58"/>
    </row>
    <row r="231" spans="1:12" ht="12" thickBot="1" x14ac:dyDescent="0.25">
      <c r="A231" s="57" t="s">
        <v>58</v>
      </c>
      <c r="B231" s="56"/>
      <c r="C231" s="55"/>
      <c r="D231" s="55"/>
      <c r="E231" s="55"/>
      <c r="F231" s="54" t="s">
        <v>59</v>
      </c>
      <c r="G231" s="53"/>
      <c r="H231" s="53"/>
      <c r="I231" s="53"/>
      <c r="J231" s="53"/>
      <c r="K231" s="53"/>
      <c r="L231" s="52"/>
    </row>
    <row r="232" spans="1:12" ht="12" thickBot="1" x14ac:dyDescent="0.25">
      <c r="A232" s="57" t="s">
        <v>49</v>
      </c>
      <c r="B232" s="71">
        <f>1+MAX($B$13:B231)</f>
        <v>55</v>
      </c>
      <c r="C232" s="70" t="s">
        <v>190</v>
      </c>
      <c r="D232" s="69" t="s">
        <v>51</v>
      </c>
      <c r="E232" s="66" t="s">
        <v>54</v>
      </c>
      <c r="F232" s="68" t="s">
        <v>191</v>
      </c>
      <c r="G232" s="66" t="s">
        <v>178</v>
      </c>
      <c r="H232" s="67">
        <v>10</v>
      </c>
      <c r="I232" s="66">
        <v>0</v>
      </c>
      <c r="J232" s="65">
        <v>0</v>
      </c>
      <c r="K232" s="64"/>
      <c r="L232" s="63">
        <f>ROUND((ROUND(H232,3))*(ROUND(K232,2)),2)</f>
        <v>0</v>
      </c>
    </row>
    <row r="233" spans="1:12" x14ac:dyDescent="0.2">
      <c r="A233" s="57" t="s">
        <v>55</v>
      </c>
      <c r="B233" s="61"/>
      <c r="C233" s="57"/>
      <c r="D233" s="57"/>
      <c r="E233" s="57"/>
      <c r="F233" s="62" t="s">
        <v>51</v>
      </c>
      <c r="G233" s="59"/>
      <c r="H233" s="59"/>
      <c r="I233" s="59"/>
      <c r="J233" s="59"/>
      <c r="K233" s="59"/>
      <c r="L233" s="58"/>
    </row>
    <row r="234" spans="1:12" x14ac:dyDescent="0.2">
      <c r="A234" s="57" t="s">
        <v>56</v>
      </c>
      <c r="B234" s="61"/>
      <c r="C234" s="57"/>
      <c r="D234" s="57"/>
      <c r="E234" s="57"/>
      <c r="F234" s="60" t="s">
        <v>57</v>
      </c>
      <c r="G234" s="59"/>
      <c r="H234" s="59"/>
      <c r="I234" s="59"/>
      <c r="J234" s="59"/>
      <c r="K234" s="59"/>
      <c r="L234" s="58"/>
    </row>
    <row r="235" spans="1:12" ht="12" thickBot="1" x14ac:dyDescent="0.25">
      <c r="A235" s="57" t="s">
        <v>58</v>
      </c>
      <c r="B235" s="56"/>
      <c r="C235" s="55"/>
      <c r="D235" s="55"/>
      <c r="E235" s="55"/>
      <c r="F235" s="54" t="s">
        <v>59</v>
      </c>
      <c r="G235" s="53"/>
      <c r="H235" s="53"/>
      <c r="I235" s="53"/>
      <c r="J235" s="53"/>
      <c r="K235" s="53"/>
      <c r="L235" s="52"/>
    </row>
    <row r="236" spans="1:12" ht="12" thickBot="1" x14ac:dyDescent="0.25">
      <c r="A236" s="57" t="s">
        <v>49</v>
      </c>
      <c r="B236" s="71">
        <f>1+MAX($B$13:B235)</f>
        <v>56</v>
      </c>
      <c r="C236" s="70" t="s">
        <v>193</v>
      </c>
      <c r="D236" s="69" t="s">
        <v>51</v>
      </c>
      <c r="E236" s="66" t="s">
        <v>54</v>
      </c>
      <c r="F236" s="68" t="s">
        <v>194</v>
      </c>
      <c r="G236" s="66" t="s">
        <v>94</v>
      </c>
      <c r="H236" s="67">
        <v>2</v>
      </c>
      <c r="I236" s="66">
        <v>0</v>
      </c>
      <c r="J236" s="65">
        <v>0</v>
      </c>
      <c r="K236" s="64"/>
      <c r="L236" s="63">
        <f>ROUND((ROUND(H236,3))*(ROUND(K236,2)),2)</f>
        <v>0</v>
      </c>
    </row>
    <row r="237" spans="1:12" x14ac:dyDescent="0.2">
      <c r="A237" s="57" t="s">
        <v>55</v>
      </c>
      <c r="B237" s="61"/>
      <c r="C237" s="57"/>
      <c r="D237" s="57"/>
      <c r="E237" s="57"/>
      <c r="F237" s="62" t="s">
        <v>51</v>
      </c>
      <c r="G237" s="59"/>
      <c r="H237" s="59"/>
      <c r="I237" s="59"/>
      <c r="J237" s="59"/>
      <c r="K237" s="59"/>
      <c r="L237" s="58"/>
    </row>
    <row r="238" spans="1:12" x14ac:dyDescent="0.2">
      <c r="A238" s="57" t="s">
        <v>56</v>
      </c>
      <c r="B238" s="61"/>
      <c r="C238" s="57"/>
      <c r="D238" s="57"/>
      <c r="E238" s="57"/>
      <c r="F238" s="60" t="s">
        <v>57</v>
      </c>
      <c r="G238" s="59"/>
      <c r="H238" s="59"/>
      <c r="I238" s="59"/>
      <c r="J238" s="59"/>
      <c r="K238" s="59"/>
      <c r="L238" s="58"/>
    </row>
    <row r="239" spans="1:12" ht="12" thickBot="1" x14ac:dyDescent="0.25">
      <c r="A239" s="57" t="s">
        <v>58</v>
      </c>
      <c r="B239" s="56"/>
      <c r="C239" s="55"/>
      <c r="D239" s="55"/>
      <c r="E239" s="55"/>
      <c r="F239" s="54" t="s">
        <v>59</v>
      </c>
      <c r="G239" s="53"/>
      <c r="H239" s="53"/>
      <c r="I239" s="53"/>
      <c r="J239" s="53"/>
      <c r="K239" s="53"/>
      <c r="L239" s="52"/>
    </row>
    <row r="240" spans="1:12" ht="12" thickBot="1" x14ac:dyDescent="0.25">
      <c r="A240" s="57" t="s">
        <v>49</v>
      </c>
      <c r="B240" s="71">
        <f>1+MAX($B$13:B239)</f>
        <v>57</v>
      </c>
      <c r="C240" s="70" t="s">
        <v>196</v>
      </c>
      <c r="D240" s="69" t="s">
        <v>51</v>
      </c>
      <c r="E240" s="66" t="s">
        <v>54</v>
      </c>
      <c r="F240" s="68" t="s">
        <v>197</v>
      </c>
      <c r="G240" s="66" t="s">
        <v>94</v>
      </c>
      <c r="H240" s="67">
        <v>2</v>
      </c>
      <c r="I240" s="66">
        <v>0</v>
      </c>
      <c r="J240" s="65">
        <v>0</v>
      </c>
      <c r="K240" s="64"/>
      <c r="L240" s="63">
        <f>ROUND((ROUND(H240,3))*(ROUND(K240,2)),2)</f>
        <v>0</v>
      </c>
    </row>
    <row r="241" spans="1:12" x14ac:dyDescent="0.2">
      <c r="A241" s="57" t="s">
        <v>55</v>
      </c>
      <c r="B241" s="61"/>
      <c r="C241" s="57"/>
      <c r="D241" s="57"/>
      <c r="E241" s="57"/>
      <c r="F241" s="62" t="s">
        <v>51</v>
      </c>
      <c r="G241" s="59"/>
      <c r="H241" s="59"/>
      <c r="I241" s="59"/>
      <c r="J241" s="59"/>
      <c r="K241" s="59"/>
      <c r="L241" s="58"/>
    </row>
    <row r="242" spans="1:12" x14ac:dyDescent="0.2">
      <c r="A242" s="57" t="s">
        <v>56</v>
      </c>
      <c r="B242" s="61"/>
      <c r="C242" s="57"/>
      <c r="D242" s="57"/>
      <c r="E242" s="57"/>
      <c r="F242" s="60" t="s">
        <v>57</v>
      </c>
      <c r="G242" s="59"/>
      <c r="H242" s="59"/>
      <c r="I242" s="59"/>
      <c r="J242" s="59"/>
      <c r="K242" s="59"/>
      <c r="L242" s="58"/>
    </row>
    <row r="243" spans="1:12" ht="12" thickBot="1" x14ac:dyDescent="0.25">
      <c r="A243" s="57" t="s">
        <v>58</v>
      </c>
      <c r="B243" s="56"/>
      <c r="C243" s="55"/>
      <c r="D243" s="55"/>
      <c r="E243" s="55"/>
      <c r="F243" s="54" t="s">
        <v>59</v>
      </c>
      <c r="G243" s="53"/>
      <c r="H243" s="53"/>
      <c r="I243" s="53"/>
      <c r="J243" s="53"/>
      <c r="K243" s="53"/>
      <c r="L243" s="52"/>
    </row>
    <row r="244" spans="1:12" ht="12" thickBot="1" x14ac:dyDescent="0.25">
      <c r="A244" s="57" t="s">
        <v>49</v>
      </c>
      <c r="B244" s="71">
        <f>1+MAX($B$13:B243)</f>
        <v>58</v>
      </c>
      <c r="C244" s="70" t="s">
        <v>199</v>
      </c>
      <c r="D244" s="69" t="s">
        <v>51</v>
      </c>
      <c r="E244" s="66" t="s">
        <v>54</v>
      </c>
      <c r="F244" s="68" t="s">
        <v>200</v>
      </c>
      <c r="G244" s="66" t="s">
        <v>94</v>
      </c>
      <c r="H244" s="67">
        <v>1</v>
      </c>
      <c r="I244" s="66">
        <v>0</v>
      </c>
      <c r="J244" s="65">
        <v>0</v>
      </c>
      <c r="K244" s="64"/>
      <c r="L244" s="63">
        <f>ROUND((ROUND(H244,3))*(ROUND(K244,2)),2)</f>
        <v>0</v>
      </c>
    </row>
    <row r="245" spans="1:12" x14ac:dyDescent="0.2">
      <c r="A245" s="57" t="s">
        <v>55</v>
      </c>
      <c r="B245" s="61"/>
      <c r="C245" s="57"/>
      <c r="D245" s="57"/>
      <c r="E245" s="57"/>
      <c r="F245" s="62" t="s">
        <v>51</v>
      </c>
      <c r="G245" s="59"/>
      <c r="H245" s="59"/>
      <c r="I245" s="59"/>
      <c r="J245" s="59"/>
      <c r="K245" s="59"/>
      <c r="L245" s="58"/>
    </row>
    <row r="246" spans="1:12" x14ac:dyDescent="0.2">
      <c r="A246" s="57" t="s">
        <v>56</v>
      </c>
      <c r="B246" s="61"/>
      <c r="C246" s="57"/>
      <c r="D246" s="57"/>
      <c r="E246" s="57"/>
      <c r="F246" s="60" t="s">
        <v>57</v>
      </c>
      <c r="G246" s="59"/>
      <c r="H246" s="59"/>
      <c r="I246" s="59"/>
      <c r="J246" s="59"/>
      <c r="K246" s="59"/>
      <c r="L246" s="58"/>
    </row>
    <row r="247" spans="1:12" ht="12" thickBot="1" x14ac:dyDescent="0.25">
      <c r="A247" s="57" t="s">
        <v>58</v>
      </c>
      <c r="B247" s="56"/>
      <c r="C247" s="55"/>
      <c r="D247" s="55"/>
      <c r="E247" s="55"/>
      <c r="F247" s="54" t="s">
        <v>59</v>
      </c>
      <c r="G247" s="53"/>
      <c r="H247" s="53"/>
      <c r="I247" s="53"/>
      <c r="J247" s="53"/>
      <c r="K247" s="53"/>
      <c r="L247" s="52"/>
    </row>
    <row r="248" spans="1:12" ht="12" thickBot="1" x14ac:dyDescent="0.25">
      <c r="A248" s="57" t="s">
        <v>49</v>
      </c>
      <c r="B248" s="71">
        <f>1+MAX($B$13:B247)</f>
        <v>59</v>
      </c>
      <c r="C248" s="70" t="s">
        <v>202</v>
      </c>
      <c r="D248" s="69" t="s">
        <v>51</v>
      </c>
      <c r="E248" s="66" t="s">
        <v>54</v>
      </c>
      <c r="F248" s="68" t="s">
        <v>203</v>
      </c>
      <c r="G248" s="66" t="s">
        <v>94</v>
      </c>
      <c r="H248" s="67">
        <v>4</v>
      </c>
      <c r="I248" s="66">
        <v>0</v>
      </c>
      <c r="J248" s="65">
        <v>0</v>
      </c>
      <c r="K248" s="64"/>
      <c r="L248" s="63">
        <f>ROUND((ROUND(H248,3))*(ROUND(K248,2)),2)</f>
        <v>0</v>
      </c>
    </row>
    <row r="249" spans="1:12" x14ac:dyDescent="0.2">
      <c r="A249" s="57" t="s">
        <v>55</v>
      </c>
      <c r="B249" s="61"/>
      <c r="C249" s="57"/>
      <c r="D249" s="57"/>
      <c r="E249" s="57"/>
      <c r="F249" s="62" t="s">
        <v>51</v>
      </c>
      <c r="G249" s="59"/>
      <c r="H249" s="59"/>
      <c r="I249" s="59"/>
      <c r="J249" s="59"/>
      <c r="K249" s="59"/>
      <c r="L249" s="58"/>
    </row>
    <row r="250" spans="1:12" x14ac:dyDescent="0.2">
      <c r="A250" s="57" t="s">
        <v>56</v>
      </c>
      <c r="B250" s="61"/>
      <c r="C250" s="57"/>
      <c r="D250" s="57"/>
      <c r="E250" s="57"/>
      <c r="F250" s="60" t="s">
        <v>57</v>
      </c>
      <c r="G250" s="59"/>
      <c r="H250" s="59"/>
      <c r="I250" s="59"/>
      <c r="J250" s="59"/>
      <c r="K250" s="59"/>
      <c r="L250" s="58"/>
    </row>
    <row r="251" spans="1:12" ht="12" thickBot="1" x14ac:dyDescent="0.25">
      <c r="A251" s="57" t="s">
        <v>58</v>
      </c>
      <c r="B251" s="56"/>
      <c r="C251" s="55"/>
      <c r="D251" s="55"/>
      <c r="E251" s="55"/>
      <c r="F251" s="54" t="s">
        <v>59</v>
      </c>
      <c r="G251" s="53"/>
      <c r="H251" s="53"/>
      <c r="I251" s="53"/>
      <c r="J251" s="53"/>
      <c r="K251" s="53"/>
      <c r="L251" s="52"/>
    </row>
    <row r="252" spans="1:12" ht="12" thickBot="1" x14ac:dyDescent="0.25">
      <c r="A252" s="57" t="s">
        <v>49</v>
      </c>
      <c r="B252" s="71">
        <f>1+MAX($B$13:B251)</f>
        <v>60</v>
      </c>
      <c r="C252" s="70" t="s">
        <v>205</v>
      </c>
      <c r="D252" s="69" t="s">
        <v>51</v>
      </c>
      <c r="E252" s="66" t="s">
        <v>54</v>
      </c>
      <c r="F252" s="68" t="s">
        <v>206</v>
      </c>
      <c r="G252" s="66" t="s">
        <v>94</v>
      </c>
      <c r="H252" s="67">
        <v>4</v>
      </c>
      <c r="I252" s="66">
        <v>0</v>
      </c>
      <c r="J252" s="65">
        <v>0</v>
      </c>
      <c r="K252" s="64"/>
      <c r="L252" s="63">
        <f>ROUND((ROUND(H252,3))*(ROUND(K252,2)),2)</f>
        <v>0</v>
      </c>
    </row>
    <row r="253" spans="1:12" x14ac:dyDescent="0.2">
      <c r="A253" s="57" t="s">
        <v>55</v>
      </c>
      <c r="B253" s="61"/>
      <c r="C253" s="57"/>
      <c r="D253" s="57"/>
      <c r="E253" s="57"/>
      <c r="F253" s="62" t="s">
        <v>51</v>
      </c>
      <c r="G253" s="59"/>
      <c r="H253" s="59"/>
      <c r="I253" s="59"/>
      <c r="J253" s="59"/>
      <c r="K253" s="59"/>
      <c r="L253" s="58"/>
    </row>
    <row r="254" spans="1:12" x14ac:dyDescent="0.2">
      <c r="A254" s="57" t="s">
        <v>56</v>
      </c>
      <c r="B254" s="61"/>
      <c r="C254" s="57"/>
      <c r="D254" s="57"/>
      <c r="E254" s="57"/>
      <c r="F254" s="60" t="s">
        <v>57</v>
      </c>
      <c r="G254" s="59"/>
      <c r="H254" s="59"/>
      <c r="I254" s="59"/>
      <c r="J254" s="59"/>
      <c r="K254" s="59"/>
      <c r="L254" s="58"/>
    </row>
    <row r="255" spans="1:12" ht="12" thickBot="1" x14ac:dyDescent="0.25">
      <c r="A255" s="57" t="s">
        <v>58</v>
      </c>
      <c r="B255" s="56"/>
      <c r="C255" s="55"/>
      <c r="D255" s="55"/>
      <c r="E255" s="55"/>
      <c r="F255" s="54" t="s">
        <v>59</v>
      </c>
      <c r="G255" s="53"/>
      <c r="H255" s="53"/>
      <c r="I255" s="53"/>
      <c r="J255" s="53"/>
      <c r="K255" s="53"/>
      <c r="L255" s="52"/>
    </row>
    <row r="256" spans="1:12" ht="12" thickBot="1" x14ac:dyDescent="0.25">
      <c r="A256" s="57" t="s">
        <v>49</v>
      </c>
      <c r="B256" s="71">
        <f>1+MAX($B$13:B255)</f>
        <v>61</v>
      </c>
      <c r="C256" s="70" t="s">
        <v>208</v>
      </c>
      <c r="D256" s="69" t="s">
        <v>51</v>
      </c>
      <c r="E256" s="66" t="s">
        <v>54</v>
      </c>
      <c r="F256" s="68" t="s">
        <v>209</v>
      </c>
      <c r="G256" s="66" t="s">
        <v>94</v>
      </c>
      <c r="H256" s="67">
        <v>4</v>
      </c>
      <c r="I256" s="66">
        <v>0</v>
      </c>
      <c r="J256" s="65">
        <v>0</v>
      </c>
      <c r="K256" s="64"/>
      <c r="L256" s="63">
        <f>ROUND((ROUND(H256,3))*(ROUND(K256,2)),2)</f>
        <v>0</v>
      </c>
    </row>
    <row r="257" spans="1:12" x14ac:dyDescent="0.2">
      <c r="A257" s="57" t="s">
        <v>55</v>
      </c>
      <c r="B257" s="61"/>
      <c r="C257" s="57"/>
      <c r="D257" s="57"/>
      <c r="E257" s="57"/>
      <c r="F257" s="62" t="s">
        <v>51</v>
      </c>
      <c r="G257" s="59"/>
      <c r="H257" s="59"/>
      <c r="I257" s="59"/>
      <c r="J257" s="59"/>
      <c r="K257" s="59"/>
      <c r="L257" s="58"/>
    </row>
    <row r="258" spans="1:12" x14ac:dyDescent="0.2">
      <c r="A258" s="57" t="s">
        <v>56</v>
      </c>
      <c r="B258" s="61"/>
      <c r="C258" s="57"/>
      <c r="D258" s="57"/>
      <c r="E258" s="57"/>
      <c r="F258" s="60" t="s">
        <v>57</v>
      </c>
      <c r="G258" s="59"/>
      <c r="H258" s="59"/>
      <c r="I258" s="59"/>
      <c r="J258" s="59"/>
      <c r="K258" s="59"/>
      <c r="L258" s="58"/>
    </row>
    <row r="259" spans="1:12" ht="12" thickBot="1" x14ac:dyDescent="0.25">
      <c r="A259" s="57" t="s">
        <v>58</v>
      </c>
      <c r="B259" s="56"/>
      <c r="C259" s="55"/>
      <c r="D259" s="55"/>
      <c r="E259" s="55"/>
      <c r="F259" s="54" t="s">
        <v>59</v>
      </c>
      <c r="G259" s="53"/>
      <c r="H259" s="53"/>
      <c r="I259" s="53"/>
      <c r="J259" s="53"/>
      <c r="K259" s="53"/>
      <c r="L259" s="52"/>
    </row>
    <row r="260" spans="1:12" ht="12" thickBot="1" x14ac:dyDescent="0.25">
      <c r="A260" s="57" t="s">
        <v>49</v>
      </c>
      <c r="B260" s="71">
        <f>1+MAX($B$13:B259)</f>
        <v>62</v>
      </c>
      <c r="C260" s="70" t="s">
        <v>211</v>
      </c>
      <c r="D260" s="69" t="s">
        <v>51</v>
      </c>
      <c r="E260" s="66" t="s">
        <v>54</v>
      </c>
      <c r="F260" s="68" t="s">
        <v>212</v>
      </c>
      <c r="G260" s="66" t="s">
        <v>94</v>
      </c>
      <c r="H260" s="67">
        <v>12</v>
      </c>
      <c r="I260" s="66">
        <v>0</v>
      </c>
      <c r="J260" s="65">
        <v>0</v>
      </c>
      <c r="K260" s="64"/>
      <c r="L260" s="63">
        <f>ROUND((ROUND(H260,3))*(ROUND(K260,2)),2)</f>
        <v>0</v>
      </c>
    </row>
    <row r="261" spans="1:12" x14ac:dyDescent="0.2">
      <c r="A261" s="57" t="s">
        <v>55</v>
      </c>
      <c r="B261" s="61"/>
      <c r="C261" s="57"/>
      <c r="D261" s="57"/>
      <c r="E261" s="57"/>
      <c r="F261" s="62" t="s">
        <v>51</v>
      </c>
      <c r="G261" s="59"/>
      <c r="H261" s="59"/>
      <c r="I261" s="59"/>
      <c r="J261" s="59"/>
      <c r="K261" s="59"/>
      <c r="L261" s="58"/>
    </row>
    <row r="262" spans="1:12" x14ac:dyDescent="0.2">
      <c r="A262" s="57" t="s">
        <v>56</v>
      </c>
      <c r="B262" s="61"/>
      <c r="C262" s="57"/>
      <c r="D262" s="57"/>
      <c r="E262" s="57"/>
      <c r="F262" s="60" t="s">
        <v>57</v>
      </c>
      <c r="G262" s="59"/>
      <c r="H262" s="59"/>
      <c r="I262" s="59"/>
      <c r="J262" s="59"/>
      <c r="K262" s="59"/>
      <c r="L262" s="58"/>
    </row>
    <row r="263" spans="1:12" ht="12" thickBot="1" x14ac:dyDescent="0.25">
      <c r="A263" s="57" t="s">
        <v>58</v>
      </c>
      <c r="B263" s="56"/>
      <c r="C263" s="55"/>
      <c r="D263" s="55"/>
      <c r="E263" s="55"/>
      <c r="F263" s="54" t="s">
        <v>59</v>
      </c>
      <c r="G263" s="53"/>
      <c r="H263" s="53"/>
      <c r="I263" s="53"/>
      <c r="J263" s="53"/>
      <c r="K263" s="53"/>
      <c r="L263" s="52"/>
    </row>
    <row r="264" spans="1:12" ht="12" thickBot="1" x14ac:dyDescent="0.25">
      <c r="A264" s="57" t="s">
        <v>49</v>
      </c>
      <c r="B264" s="71">
        <f>1+MAX($B$13:B263)</f>
        <v>63</v>
      </c>
      <c r="C264" s="70" t="s">
        <v>214</v>
      </c>
      <c r="D264" s="69" t="s">
        <v>51</v>
      </c>
      <c r="E264" s="66" t="s">
        <v>54</v>
      </c>
      <c r="F264" s="68" t="s">
        <v>215</v>
      </c>
      <c r="G264" s="66" t="s">
        <v>94</v>
      </c>
      <c r="H264" s="67">
        <v>20</v>
      </c>
      <c r="I264" s="66">
        <v>0</v>
      </c>
      <c r="J264" s="65">
        <v>0</v>
      </c>
      <c r="K264" s="64"/>
      <c r="L264" s="63">
        <f>ROUND((ROUND(H264,3))*(ROUND(K264,2)),2)</f>
        <v>0</v>
      </c>
    </row>
    <row r="265" spans="1:12" x14ac:dyDescent="0.2">
      <c r="A265" s="57" t="s">
        <v>55</v>
      </c>
      <c r="B265" s="61"/>
      <c r="C265" s="57"/>
      <c r="D265" s="57"/>
      <c r="E265" s="57"/>
      <c r="F265" s="62" t="s">
        <v>51</v>
      </c>
      <c r="G265" s="59"/>
      <c r="H265" s="59"/>
      <c r="I265" s="59"/>
      <c r="J265" s="59"/>
      <c r="K265" s="59"/>
      <c r="L265" s="58"/>
    </row>
    <row r="266" spans="1:12" x14ac:dyDescent="0.2">
      <c r="A266" s="57" t="s">
        <v>56</v>
      </c>
      <c r="B266" s="61"/>
      <c r="C266" s="57"/>
      <c r="D266" s="57"/>
      <c r="E266" s="57"/>
      <c r="F266" s="60" t="s">
        <v>57</v>
      </c>
      <c r="G266" s="59"/>
      <c r="H266" s="59"/>
      <c r="I266" s="59"/>
      <c r="J266" s="59"/>
      <c r="K266" s="59"/>
      <c r="L266" s="58"/>
    </row>
    <row r="267" spans="1:12" ht="12" thickBot="1" x14ac:dyDescent="0.25">
      <c r="A267" s="57" t="s">
        <v>58</v>
      </c>
      <c r="B267" s="56"/>
      <c r="C267" s="55"/>
      <c r="D267" s="55"/>
      <c r="E267" s="55"/>
      <c r="F267" s="54" t="s">
        <v>59</v>
      </c>
      <c r="G267" s="53"/>
      <c r="H267" s="53"/>
      <c r="I267" s="53"/>
      <c r="J267" s="53"/>
      <c r="K267" s="53"/>
      <c r="L267" s="52"/>
    </row>
    <row r="268" spans="1:12" ht="12" thickBot="1" x14ac:dyDescent="0.25">
      <c r="A268" s="57" t="s">
        <v>49</v>
      </c>
      <c r="B268" s="71">
        <f>1+MAX($B$13:B267)</f>
        <v>64</v>
      </c>
      <c r="C268" s="70" t="s">
        <v>217</v>
      </c>
      <c r="D268" s="69" t="s">
        <v>51</v>
      </c>
      <c r="E268" s="66" t="s">
        <v>54</v>
      </c>
      <c r="F268" s="68" t="s">
        <v>218</v>
      </c>
      <c r="G268" s="66" t="s">
        <v>94</v>
      </c>
      <c r="H268" s="67">
        <v>20</v>
      </c>
      <c r="I268" s="66">
        <v>0</v>
      </c>
      <c r="J268" s="65">
        <v>0</v>
      </c>
      <c r="K268" s="64"/>
      <c r="L268" s="63">
        <f>ROUND((ROUND(H268,3))*(ROUND(K268,2)),2)</f>
        <v>0</v>
      </c>
    </row>
    <row r="269" spans="1:12" x14ac:dyDescent="0.2">
      <c r="A269" s="57" t="s">
        <v>55</v>
      </c>
      <c r="B269" s="61"/>
      <c r="C269" s="57"/>
      <c r="D269" s="57"/>
      <c r="E269" s="57"/>
      <c r="F269" s="62" t="s">
        <v>51</v>
      </c>
      <c r="G269" s="59"/>
      <c r="H269" s="59"/>
      <c r="I269" s="59"/>
      <c r="J269" s="59"/>
      <c r="K269" s="59"/>
      <c r="L269" s="58"/>
    </row>
    <row r="270" spans="1:12" x14ac:dyDescent="0.2">
      <c r="A270" s="57" t="s">
        <v>56</v>
      </c>
      <c r="B270" s="61"/>
      <c r="C270" s="57"/>
      <c r="D270" s="57"/>
      <c r="E270" s="57"/>
      <c r="F270" s="60" t="s">
        <v>57</v>
      </c>
      <c r="G270" s="59"/>
      <c r="H270" s="59"/>
      <c r="I270" s="59"/>
      <c r="J270" s="59"/>
      <c r="K270" s="59"/>
      <c r="L270" s="58"/>
    </row>
    <row r="271" spans="1:12" ht="12" thickBot="1" x14ac:dyDescent="0.25">
      <c r="A271" s="57" t="s">
        <v>58</v>
      </c>
      <c r="B271" s="56"/>
      <c r="C271" s="55"/>
      <c r="D271" s="55"/>
      <c r="E271" s="55"/>
      <c r="F271" s="54" t="s">
        <v>59</v>
      </c>
      <c r="G271" s="53"/>
      <c r="H271" s="53"/>
      <c r="I271" s="53"/>
      <c r="J271" s="53"/>
      <c r="K271" s="53"/>
      <c r="L271" s="52"/>
    </row>
    <row r="272" spans="1:12" ht="12" thickBot="1" x14ac:dyDescent="0.25">
      <c r="A272" s="57" t="s">
        <v>49</v>
      </c>
      <c r="B272" s="71">
        <f>1+MAX($B$13:B271)</f>
        <v>65</v>
      </c>
      <c r="C272" s="70" t="s">
        <v>220</v>
      </c>
      <c r="D272" s="69" t="s">
        <v>51</v>
      </c>
      <c r="E272" s="66" t="s">
        <v>54</v>
      </c>
      <c r="F272" s="68" t="s">
        <v>221</v>
      </c>
      <c r="G272" s="66" t="s">
        <v>94</v>
      </c>
      <c r="H272" s="67">
        <v>3</v>
      </c>
      <c r="I272" s="66">
        <v>0</v>
      </c>
      <c r="J272" s="65">
        <v>0</v>
      </c>
      <c r="K272" s="64"/>
      <c r="L272" s="63">
        <f>ROUND((ROUND(H272,3))*(ROUND(K272,2)),2)</f>
        <v>0</v>
      </c>
    </row>
    <row r="273" spans="1:12" x14ac:dyDescent="0.2">
      <c r="A273" s="57" t="s">
        <v>55</v>
      </c>
      <c r="B273" s="61"/>
      <c r="C273" s="57"/>
      <c r="D273" s="57"/>
      <c r="E273" s="57"/>
      <c r="F273" s="62" t="s">
        <v>51</v>
      </c>
      <c r="G273" s="59"/>
      <c r="H273" s="59"/>
      <c r="I273" s="59"/>
      <c r="J273" s="59"/>
      <c r="K273" s="59"/>
      <c r="L273" s="58"/>
    </row>
    <row r="274" spans="1:12" x14ac:dyDescent="0.2">
      <c r="A274" s="57" t="s">
        <v>56</v>
      </c>
      <c r="B274" s="61"/>
      <c r="C274" s="57"/>
      <c r="D274" s="57"/>
      <c r="E274" s="57"/>
      <c r="F274" s="60" t="s">
        <v>57</v>
      </c>
      <c r="G274" s="59"/>
      <c r="H274" s="59"/>
      <c r="I274" s="59"/>
      <c r="J274" s="59"/>
      <c r="K274" s="59"/>
      <c r="L274" s="58"/>
    </row>
    <row r="275" spans="1:12" ht="12" thickBot="1" x14ac:dyDescent="0.25">
      <c r="A275" s="57" t="s">
        <v>58</v>
      </c>
      <c r="B275" s="56"/>
      <c r="C275" s="55"/>
      <c r="D275" s="55"/>
      <c r="E275" s="55"/>
      <c r="F275" s="54" t="s">
        <v>59</v>
      </c>
      <c r="G275" s="53"/>
      <c r="H275" s="53"/>
      <c r="I275" s="53"/>
      <c r="J275" s="53"/>
      <c r="K275" s="53"/>
      <c r="L275" s="52"/>
    </row>
    <row r="276" spans="1:12" ht="12" thickBot="1" x14ac:dyDescent="0.25">
      <c r="A276" s="57" t="s">
        <v>49</v>
      </c>
      <c r="B276" s="71">
        <f>1+MAX($B$13:B275)</f>
        <v>66</v>
      </c>
      <c r="C276" s="70" t="s">
        <v>223</v>
      </c>
      <c r="D276" s="69" t="s">
        <v>51</v>
      </c>
      <c r="E276" s="66" t="s">
        <v>54</v>
      </c>
      <c r="F276" s="68" t="s">
        <v>224</v>
      </c>
      <c r="G276" s="66" t="s">
        <v>94</v>
      </c>
      <c r="H276" s="67">
        <v>3</v>
      </c>
      <c r="I276" s="66">
        <v>0</v>
      </c>
      <c r="J276" s="65">
        <v>0</v>
      </c>
      <c r="K276" s="64"/>
      <c r="L276" s="63">
        <f>ROUND((ROUND(H276,3))*(ROUND(K276,2)),2)</f>
        <v>0</v>
      </c>
    </row>
    <row r="277" spans="1:12" x14ac:dyDescent="0.2">
      <c r="A277" s="57" t="s">
        <v>55</v>
      </c>
      <c r="B277" s="61"/>
      <c r="C277" s="57"/>
      <c r="D277" s="57"/>
      <c r="E277" s="57"/>
      <c r="F277" s="62" t="s">
        <v>51</v>
      </c>
      <c r="G277" s="59"/>
      <c r="H277" s="59"/>
      <c r="I277" s="59"/>
      <c r="J277" s="59"/>
      <c r="K277" s="59"/>
      <c r="L277" s="58"/>
    </row>
    <row r="278" spans="1:12" x14ac:dyDescent="0.2">
      <c r="A278" s="57" t="s">
        <v>56</v>
      </c>
      <c r="B278" s="61"/>
      <c r="C278" s="57"/>
      <c r="D278" s="57"/>
      <c r="E278" s="57"/>
      <c r="F278" s="60" t="s">
        <v>57</v>
      </c>
      <c r="G278" s="59"/>
      <c r="H278" s="59"/>
      <c r="I278" s="59"/>
      <c r="J278" s="59"/>
      <c r="K278" s="59"/>
      <c r="L278" s="58"/>
    </row>
    <row r="279" spans="1:12" ht="12" thickBot="1" x14ac:dyDescent="0.25">
      <c r="A279" s="57" t="s">
        <v>58</v>
      </c>
      <c r="B279" s="56"/>
      <c r="C279" s="55"/>
      <c r="D279" s="55"/>
      <c r="E279" s="55"/>
      <c r="F279" s="54" t="s">
        <v>59</v>
      </c>
      <c r="G279" s="53"/>
      <c r="H279" s="53"/>
      <c r="I279" s="53"/>
      <c r="J279" s="53"/>
      <c r="K279" s="53"/>
      <c r="L279" s="52"/>
    </row>
    <row r="280" spans="1:12" ht="12" thickBot="1" x14ac:dyDescent="0.25">
      <c r="A280" s="57" t="s">
        <v>49</v>
      </c>
      <c r="B280" s="71">
        <f>1+MAX($B$13:B279)</f>
        <v>67</v>
      </c>
      <c r="C280" s="70" t="s">
        <v>226</v>
      </c>
      <c r="D280" s="69" t="s">
        <v>51</v>
      </c>
      <c r="E280" s="66" t="s">
        <v>54</v>
      </c>
      <c r="F280" s="68" t="s">
        <v>227</v>
      </c>
      <c r="G280" s="66" t="s">
        <v>94</v>
      </c>
      <c r="H280" s="67">
        <v>3</v>
      </c>
      <c r="I280" s="66">
        <v>0</v>
      </c>
      <c r="J280" s="65">
        <v>0</v>
      </c>
      <c r="K280" s="64"/>
      <c r="L280" s="63">
        <f>ROUND((ROUND(H280,3))*(ROUND(K280,2)),2)</f>
        <v>0</v>
      </c>
    </row>
    <row r="281" spans="1:12" x14ac:dyDescent="0.2">
      <c r="A281" s="57" t="s">
        <v>55</v>
      </c>
      <c r="B281" s="61"/>
      <c r="C281" s="57"/>
      <c r="D281" s="57"/>
      <c r="E281" s="57"/>
      <c r="F281" s="62" t="s">
        <v>51</v>
      </c>
      <c r="G281" s="59"/>
      <c r="H281" s="59"/>
      <c r="I281" s="59"/>
      <c r="J281" s="59"/>
      <c r="K281" s="59"/>
      <c r="L281" s="58"/>
    </row>
    <row r="282" spans="1:12" x14ac:dyDescent="0.2">
      <c r="A282" s="57" t="s">
        <v>56</v>
      </c>
      <c r="B282" s="61"/>
      <c r="C282" s="57"/>
      <c r="D282" s="57"/>
      <c r="E282" s="57"/>
      <c r="F282" s="60" t="s">
        <v>57</v>
      </c>
      <c r="G282" s="59"/>
      <c r="H282" s="59"/>
      <c r="I282" s="59"/>
      <c r="J282" s="59"/>
      <c r="K282" s="59"/>
      <c r="L282" s="58"/>
    </row>
    <row r="283" spans="1:12" ht="12" thickBot="1" x14ac:dyDescent="0.25">
      <c r="A283" s="57" t="s">
        <v>58</v>
      </c>
      <c r="B283" s="56"/>
      <c r="C283" s="55"/>
      <c r="D283" s="55"/>
      <c r="E283" s="55"/>
      <c r="F283" s="54" t="s">
        <v>59</v>
      </c>
      <c r="G283" s="53"/>
      <c r="H283" s="53"/>
      <c r="I283" s="53"/>
      <c r="J283" s="53"/>
      <c r="K283" s="53"/>
      <c r="L283" s="52"/>
    </row>
    <row r="284" spans="1:12" ht="12" thickBot="1" x14ac:dyDescent="0.25">
      <c r="A284" s="57" t="s">
        <v>49</v>
      </c>
      <c r="B284" s="71">
        <f>1+MAX($B$13:B283)</f>
        <v>68</v>
      </c>
      <c r="C284" s="70" t="s">
        <v>229</v>
      </c>
      <c r="D284" s="69" t="s">
        <v>51</v>
      </c>
      <c r="E284" s="66" t="s">
        <v>54</v>
      </c>
      <c r="F284" s="68" t="s">
        <v>230</v>
      </c>
      <c r="G284" s="66" t="s">
        <v>94</v>
      </c>
      <c r="H284" s="67">
        <v>5</v>
      </c>
      <c r="I284" s="66">
        <v>0</v>
      </c>
      <c r="J284" s="65">
        <v>0</v>
      </c>
      <c r="K284" s="64"/>
      <c r="L284" s="63">
        <f>ROUND((ROUND(H284,3))*(ROUND(K284,2)),2)</f>
        <v>0</v>
      </c>
    </row>
    <row r="285" spans="1:12" x14ac:dyDescent="0.2">
      <c r="A285" s="57" t="s">
        <v>55</v>
      </c>
      <c r="B285" s="61"/>
      <c r="C285" s="57"/>
      <c r="D285" s="57"/>
      <c r="E285" s="57"/>
      <c r="F285" s="62" t="s">
        <v>51</v>
      </c>
      <c r="G285" s="59"/>
      <c r="H285" s="59"/>
      <c r="I285" s="59"/>
      <c r="J285" s="59"/>
      <c r="K285" s="59"/>
      <c r="L285" s="58"/>
    </row>
    <row r="286" spans="1:12" x14ac:dyDescent="0.2">
      <c r="A286" s="57" t="s">
        <v>56</v>
      </c>
      <c r="B286" s="61"/>
      <c r="C286" s="57"/>
      <c r="D286" s="57"/>
      <c r="E286" s="57"/>
      <c r="F286" s="60" t="s">
        <v>57</v>
      </c>
      <c r="G286" s="59"/>
      <c r="H286" s="59"/>
      <c r="I286" s="59"/>
      <c r="J286" s="59"/>
      <c r="K286" s="59"/>
      <c r="L286" s="58"/>
    </row>
    <row r="287" spans="1:12" ht="12" thickBot="1" x14ac:dyDescent="0.25">
      <c r="A287" s="57" t="s">
        <v>58</v>
      </c>
      <c r="B287" s="56"/>
      <c r="C287" s="55"/>
      <c r="D287" s="55"/>
      <c r="E287" s="55"/>
      <c r="F287" s="54" t="s">
        <v>59</v>
      </c>
      <c r="G287" s="53"/>
      <c r="H287" s="53"/>
      <c r="I287" s="53"/>
      <c r="J287" s="53"/>
      <c r="K287" s="53"/>
      <c r="L287" s="52"/>
    </row>
    <row r="288" spans="1:12" ht="12" thickBot="1" x14ac:dyDescent="0.25">
      <c r="A288" s="57" t="s">
        <v>49</v>
      </c>
      <c r="B288" s="71">
        <f>1+MAX($B$13:B287)</f>
        <v>69</v>
      </c>
      <c r="C288" s="70" t="s">
        <v>232</v>
      </c>
      <c r="D288" s="69" t="s">
        <v>51</v>
      </c>
      <c r="E288" s="66" t="s">
        <v>54</v>
      </c>
      <c r="F288" s="68" t="s">
        <v>233</v>
      </c>
      <c r="G288" s="66" t="s">
        <v>94</v>
      </c>
      <c r="H288" s="67">
        <v>5</v>
      </c>
      <c r="I288" s="66">
        <v>0</v>
      </c>
      <c r="J288" s="65">
        <v>0</v>
      </c>
      <c r="K288" s="64"/>
      <c r="L288" s="63">
        <f>ROUND((ROUND(H288,3))*(ROUND(K288,2)),2)</f>
        <v>0</v>
      </c>
    </row>
    <row r="289" spans="1:12" x14ac:dyDescent="0.2">
      <c r="A289" s="57" t="s">
        <v>55</v>
      </c>
      <c r="B289" s="61"/>
      <c r="C289" s="57"/>
      <c r="D289" s="57"/>
      <c r="E289" s="57"/>
      <c r="F289" s="62" t="s">
        <v>51</v>
      </c>
      <c r="G289" s="59"/>
      <c r="H289" s="59"/>
      <c r="I289" s="59"/>
      <c r="J289" s="59"/>
      <c r="K289" s="59"/>
      <c r="L289" s="58"/>
    </row>
    <row r="290" spans="1:12" x14ac:dyDescent="0.2">
      <c r="A290" s="57" t="s">
        <v>56</v>
      </c>
      <c r="B290" s="61"/>
      <c r="C290" s="57"/>
      <c r="D290" s="57"/>
      <c r="E290" s="57"/>
      <c r="F290" s="60" t="s">
        <v>57</v>
      </c>
      <c r="G290" s="59"/>
      <c r="H290" s="59"/>
      <c r="I290" s="59"/>
      <c r="J290" s="59"/>
      <c r="K290" s="59"/>
      <c r="L290" s="58"/>
    </row>
    <row r="291" spans="1:12" ht="12" thickBot="1" x14ac:dyDescent="0.25">
      <c r="A291" s="57" t="s">
        <v>58</v>
      </c>
      <c r="B291" s="56"/>
      <c r="C291" s="55"/>
      <c r="D291" s="55"/>
      <c r="E291" s="55"/>
      <c r="F291" s="54" t="s">
        <v>59</v>
      </c>
      <c r="G291" s="53"/>
      <c r="H291" s="53"/>
      <c r="I291" s="53"/>
      <c r="J291" s="53"/>
      <c r="K291" s="53"/>
      <c r="L291" s="52"/>
    </row>
    <row r="292" spans="1:12" ht="12" thickBot="1" x14ac:dyDescent="0.25">
      <c r="A292" s="57" t="s">
        <v>49</v>
      </c>
      <c r="B292" s="71">
        <f>1+MAX($B$13:B291)</f>
        <v>70</v>
      </c>
      <c r="C292" s="70" t="s">
        <v>235</v>
      </c>
      <c r="D292" s="69" t="s">
        <v>51</v>
      </c>
      <c r="E292" s="66" t="s">
        <v>54</v>
      </c>
      <c r="F292" s="68" t="s">
        <v>236</v>
      </c>
      <c r="G292" s="66" t="s">
        <v>94</v>
      </c>
      <c r="H292" s="67">
        <v>5</v>
      </c>
      <c r="I292" s="66">
        <v>0</v>
      </c>
      <c r="J292" s="65">
        <v>0</v>
      </c>
      <c r="K292" s="64"/>
      <c r="L292" s="63">
        <f>ROUND((ROUND(H292,3))*(ROUND(K292,2)),2)</f>
        <v>0</v>
      </c>
    </row>
    <row r="293" spans="1:12" x14ac:dyDescent="0.2">
      <c r="A293" s="57" t="s">
        <v>55</v>
      </c>
      <c r="B293" s="61"/>
      <c r="C293" s="57"/>
      <c r="D293" s="57"/>
      <c r="E293" s="57"/>
      <c r="F293" s="62" t="s">
        <v>51</v>
      </c>
      <c r="G293" s="59"/>
      <c r="H293" s="59"/>
      <c r="I293" s="59"/>
      <c r="J293" s="59"/>
      <c r="K293" s="59"/>
      <c r="L293" s="58"/>
    </row>
    <row r="294" spans="1:12" x14ac:dyDescent="0.2">
      <c r="A294" s="57" t="s">
        <v>56</v>
      </c>
      <c r="B294" s="61"/>
      <c r="C294" s="57"/>
      <c r="D294" s="57"/>
      <c r="E294" s="57"/>
      <c r="F294" s="60" t="s">
        <v>57</v>
      </c>
      <c r="G294" s="59"/>
      <c r="H294" s="59"/>
      <c r="I294" s="59"/>
      <c r="J294" s="59"/>
      <c r="K294" s="59"/>
      <c r="L294" s="58"/>
    </row>
    <row r="295" spans="1:12" ht="12" thickBot="1" x14ac:dyDescent="0.25">
      <c r="A295" s="57" t="s">
        <v>58</v>
      </c>
      <c r="B295" s="56"/>
      <c r="C295" s="55"/>
      <c r="D295" s="55"/>
      <c r="E295" s="55"/>
      <c r="F295" s="54" t="s">
        <v>59</v>
      </c>
      <c r="G295" s="53"/>
      <c r="H295" s="53"/>
      <c r="I295" s="53"/>
      <c r="J295" s="53"/>
      <c r="K295" s="53"/>
      <c r="L295" s="52"/>
    </row>
    <row r="296" spans="1:12" ht="12" thickBot="1" x14ac:dyDescent="0.25">
      <c r="A296" s="57" t="s">
        <v>49</v>
      </c>
      <c r="B296" s="71">
        <f>1+MAX($B$13:B295)</f>
        <v>71</v>
      </c>
      <c r="C296" s="70" t="s">
        <v>238</v>
      </c>
      <c r="D296" s="69" t="s">
        <v>51</v>
      </c>
      <c r="E296" s="66" t="s">
        <v>54</v>
      </c>
      <c r="F296" s="68" t="s">
        <v>239</v>
      </c>
      <c r="G296" s="66" t="s">
        <v>94</v>
      </c>
      <c r="H296" s="67">
        <v>13</v>
      </c>
      <c r="I296" s="66">
        <v>0</v>
      </c>
      <c r="J296" s="65">
        <v>0</v>
      </c>
      <c r="K296" s="64"/>
      <c r="L296" s="63">
        <f>ROUND((ROUND(H296,3))*(ROUND(K296,2)),2)</f>
        <v>0</v>
      </c>
    </row>
    <row r="297" spans="1:12" x14ac:dyDescent="0.2">
      <c r="A297" s="57" t="s">
        <v>55</v>
      </c>
      <c r="B297" s="61"/>
      <c r="C297" s="57"/>
      <c r="D297" s="57"/>
      <c r="E297" s="57"/>
      <c r="F297" s="62" t="s">
        <v>51</v>
      </c>
      <c r="G297" s="59"/>
      <c r="H297" s="59"/>
      <c r="I297" s="59"/>
      <c r="J297" s="59"/>
      <c r="K297" s="59"/>
      <c r="L297" s="58"/>
    </row>
    <row r="298" spans="1:12" x14ac:dyDescent="0.2">
      <c r="A298" s="57" t="s">
        <v>56</v>
      </c>
      <c r="B298" s="61"/>
      <c r="C298" s="57"/>
      <c r="D298" s="57"/>
      <c r="E298" s="57"/>
      <c r="F298" s="60" t="s">
        <v>57</v>
      </c>
      <c r="G298" s="59"/>
      <c r="H298" s="59"/>
      <c r="I298" s="59"/>
      <c r="J298" s="59"/>
      <c r="K298" s="59"/>
      <c r="L298" s="58"/>
    </row>
    <row r="299" spans="1:12" ht="12" thickBot="1" x14ac:dyDescent="0.25">
      <c r="A299" s="57" t="s">
        <v>58</v>
      </c>
      <c r="B299" s="56"/>
      <c r="C299" s="55"/>
      <c r="D299" s="55"/>
      <c r="E299" s="55"/>
      <c r="F299" s="54" t="s">
        <v>59</v>
      </c>
      <c r="G299" s="53"/>
      <c r="H299" s="53"/>
      <c r="I299" s="53"/>
      <c r="J299" s="53"/>
      <c r="K299" s="53"/>
      <c r="L299" s="52"/>
    </row>
    <row r="300" spans="1:12" ht="12" thickBot="1" x14ac:dyDescent="0.25">
      <c r="A300" s="57" t="s">
        <v>49</v>
      </c>
      <c r="B300" s="71">
        <f>1+MAX($B$13:B299)</f>
        <v>72</v>
      </c>
      <c r="C300" s="70" t="s">
        <v>241</v>
      </c>
      <c r="D300" s="69" t="s">
        <v>51</v>
      </c>
      <c r="E300" s="66" t="s">
        <v>54</v>
      </c>
      <c r="F300" s="68" t="s">
        <v>242</v>
      </c>
      <c r="G300" s="66" t="s">
        <v>94</v>
      </c>
      <c r="H300" s="67">
        <v>13</v>
      </c>
      <c r="I300" s="66">
        <v>0</v>
      </c>
      <c r="J300" s="65">
        <v>0</v>
      </c>
      <c r="K300" s="64"/>
      <c r="L300" s="63">
        <f>ROUND((ROUND(H300,3))*(ROUND(K300,2)),2)</f>
        <v>0</v>
      </c>
    </row>
    <row r="301" spans="1:12" x14ac:dyDescent="0.2">
      <c r="A301" s="57" t="s">
        <v>55</v>
      </c>
      <c r="B301" s="61"/>
      <c r="C301" s="57"/>
      <c r="D301" s="57"/>
      <c r="E301" s="57"/>
      <c r="F301" s="62" t="s">
        <v>51</v>
      </c>
      <c r="G301" s="59"/>
      <c r="H301" s="59"/>
      <c r="I301" s="59"/>
      <c r="J301" s="59"/>
      <c r="K301" s="59"/>
      <c r="L301" s="58"/>
    </row>
    <row r="302" spans="1:12" x14ac:dyDescent="0.2">
      <c r="A302" s="57" t="s">
        <v>56</v>
      </c>
      <c r="B302" s="61"/>
      <c r="C302" s="57"/>
      <c r="D302" s="57"/>
      <c r="E302" s="57"/>
      <c r="F302" s="60" t="s">
        <v>57</v>
      </c>
      <c r="G302" s="59"/>
      <c r="H302" s="59"/>
      <c r="I302" s="59"/>
      <c r="J302" s="59"/>
      <c r="K302" s="59"/>
      <c r="L302" s="58"/>
    </row>
    <row r="303" spans="1:12" ht="12" thickBot="1" x14ac:dyDescent="0.25">
      <c r="A303" s="57" t="s">
        <v>58</v>
      </c>
      <c r="B303" s="56"/>
      <c r="C303" s="55"/>
      <c r="D303" s="55"/>
      <c r="E303" s="55"/>
      <c r="F303" s="54" t="s">
        <v>59</v>
      </c>
      <c r="G303" s="53"/>
      <c r="H303" s="53"/>
      <c r="I303" s="53"/>
      <c r="J303" s="53"/>
      <c r="K303" s="53"/>
      <c r="L303" s="52"/>
    </row>
    <row r="304" spans="1:12" ht="12" thickBot="1" x14ac:dyDescent="0.25">
      <c r="A304" s="57" t="s">
        <v>49</v>
      </c>
      <c r="B304" s="71">
        <f>1+MAX($B$13:B303)</f>
        <v>73</v>
      </c>
      <c r="C304" s="70" t="s">
        <v>244</v>
      </c>
      <c r="D304" s="69" t="s">
        <v>51</v>
      </c>
      <c r="E304" s="66" t="s">
        <v>54</v>
      </c>
      <c r="F304" s="68" t="s">
        <v>245</v>
      </c>
      <c r="G304" s="66" t="s">
        <v>94</v>
      </c>
      <c r="H304" s="67">
        <v>13</v>
      </c>
      <c r="I304" s="66">
        <v>0</v>
      </c>
      <c r="J304" s="65">
        <v>0</v>
      </c>
      <c r="K304" s="64"/>
      <c r="L304" s="63">
        <f>ROUND((ROUND(H304,3))*(ROUND(K304,2)),2)</f>
        <v>0</v>
      </c>
    </row>
    <row r="305" spans="1:12" x14ac:dyDescent="0.2">
      <c r="A305" s="57" t="s">
        <v>55</v>
      </c>
      <c r="B305" s="61"/>
      <c r="C305" s="57"/>
      <c r="D305" s="57"/>
      <c r="E305" s="57"/>
      <c r="F305" s="62" t="s">
        <v>51</v>
      </c>
      <c r="G305" s="59"/>
      <c r="H305" s="59"/>
      <c r="I305" s="59"/>
      <c r="J305" s="59"/>
      <c r="K305" s="59"/>
      <c r="L305" s="58"/>
    </row>
    <row r="306" spans="1:12" x14ac:dyDescent="0.2">
      <c r="A306" s="57" t="s">
        <v>56</v>
      </c>
      <c r="B306" s="61"/>
      <c r="C306" s="57"/>
      <c r="D306" s="57"/>
      <c r="E306" s="57"/>
      <c r="F306" s="60" t="s">
        <v>57</v>
      </c>
      <c r="G306" s="59"/>
      <c r="H306" s="59"/>
      <c r="I306" s="59"/>
      <c r="J306" s="59"/>
      <c r="K306" s="59"/>
      <c r="L306" s="58"/>
    </row>
    <row r="307" spans="1:12" ht="12" thickBot="1" x14ac:dyDescent="0.25">
      <c r="A307" s="57" t="s">
        <v>58</v>
      </c>
      <c r="B307" s="56"/>
      <c r="C307" s="55"/>
      <c r="D307" s="55"/>
      <c r="E307" s="55"/>
      <c r="F307" s="54" t="s">
        <v>59</v>
      </c>
      <c r="G307" s="53"/>
      <c r="H307" s="53"/>
      <c r="I307" s="53"/>
      <c r="J307" s="53"/>
      <c r="K307" s="53"/>
      <c r="L307" s="52"/>
    </row>
    <row r="308" spans="1:12" ht="23.25" thickBot="1" x14ac:dyDescent="0.25">
      <c r="A308" s="57" t="s">
        <v>49</v>
      </c>
      <c r="B308" s="71">
        <f>1+MAX($B$13:B307)</f>
        <v>74</v>
      </c>
      <c r="C308" s="70" t="s">
        <v>247</v>
      </c>
      <c r="D308" s="69" t="s">
        <v>51</v>
      </c>
      <c r="E308" s="66" t="s">
        <v>54</v>
      </c>
      <c r="F308" s="68" t="s">
        <v>248</v>
      </c>
      <c r="G308" s="66" t="s">
        <v>94</v>
      </c>
      <c r="H308" s="67">
        <v>15</v>
      </c>
      <c r="I308" s="66">
        <v>0</v>
      </c>
      <c r="J308" s="65">
        <v>0</v>
      </c>
      <c r="K308" s="64"/>
      <c r="L308" s="63">
        <f>ROUND((ROUND(H308,3))*(ROUND(K308,2)),2)</f>
        <v>0</v>
      </c>
    </row>
    <row r="309" spans="1:12" x14ac:dyDescent="0.2">
      <c r="A309" s="57" t="s">
        <v>55</v>
      </c>
      <c r="B309" s="61"/>
      <c r="C309" s="57"/>
      <c r="D309" s="57"/>
      <c r="E309" s="57"/>
      <c r="F309" s="62" t="s">
        <v>51</v>
      </c>
      <c r="G309" s="59"/>
      <c r="H309" s="59"/>
      <c r="I309" s="59"/>
      <c r="J309" s="59"/>
      <c r="K309" s="59"/>
      <c r="L309" s="58"/>
    </row>
    <row r="310" spans="1:12" x14ac:dyDescent="0.2">
      <c r="A310" s="57" t="s">
        <v>56</v>
      </c>
      <c r="B310" s="61"/>
      <c r="C310" s="57"/>
      <c r="D310" s="57"/>
      <c r="E310" s="57"/>
      <c r="F310" s="60" t="s">
        <v>57</v>
      </c>
      <c r="G310" s="59"/>
      <c r="H310" s="59"/>
      <c r="I310" s="59"/>
      <c r="J310" s="59"/>
      <c r="K310" s="59"/>
      <c r="L310" s="58"/>
    </row>
    <row r="311" spans="1:12" ht="12" thickBot="1" x14ac:dyDescent="0.25">
      <c r="A311" s="57" t="s">
        <v>58</v>
      </c>
      <c r="B311" s="56"/>
      <c r="C311" s="55"/>
      <c r="D311" s="55"/>
      <c r="E311" s="55"/>
      <c r="F311" s="54" t="s">
        <v>59</v>
      </c>
      <c r="G311" s="53"/>
      <c r="H311" s="53"/>
      <c r="I311" s="53"/>
      <c r="J311" s="53"/>
      <c r="K311" s="53"/>
      <c r="L311" s="52"/>
    </row>
    <row r="312" spans="1:12" ht="23.25" thickBot="1" x14ac:dyDescent="0.25">
      <c r="A312" s="57" t="s">
        <v>49</v>
      </c>
      <c r="B312" s="71">
        <f>1+MAX($B$13:B311)</f>
        <v>75</v>
      </c>
      <c r="C312" s="70" t="s">
        <v>250</v>
      </c>
      <c r="D312" s="69" t="s">
        <v>51</v>
      </c>
      <c r="E312" s="66" t="s">
        <v>54</v>
      </c>
      <c r="F312" s="68" t="s">
        <v>251</v>
      </c>
      <c r="G312" s="66" t="s">
        <v>94</v>
      </c>
      <c r="H312" s="67">
        <v>15</v>
      </c>
      <c r="I312" s="66">
        <v>0</v>
      </c>
      <c r="J312" s="65">
        <v>0</v>
      </c>
      <c r="K312" s="64"/>
      <c r="L312" s="63">
        <f>ROUND((ROUND(H312,3))*(ROUND(K312,2)),2)</f>
        <v>0</v>
      </c>
    </row>
    <row r="313" spans="1:12" x14ac:dyDescent="0.2">
      <c r="A313" s="57" t="s">
        <v>55</v>
      </c>
      <c r="B313" s="61"/>
      <c r="C313" s="57"/>
      <c r="D313" s="57"/>
      <c r="E313" s="57"/>
      <c r="F313" s="62" t="s">
        <v>51</v>
      </c>
      <c r="G313" s="59"/>
      <c r="H313" s="59"/>
      <c r="I313" s="59"/>
      <c r="J313" s="59"/>
      <c r="K313" s="59"/>
      <c r="L313" s="58"/>
    </row>
    <row r="314" spans="1:12" x14ac:dyDescent="0.2">
      <c r="A314" s="57" t="s">
        <v>56</v>
      </c>
      <c r="B314" s="61"/>
      <c r="C314" s="57"/>
      <c r="D314" s="57"/>
      <c r="E314" s="57"/>
      <c r="F314" s="60" t="s">
        <v>57</v>
      </c>
      <c r="G314" s="59"/>
      <c r="H314" s="59"/>
      <c r="I314" s="59"/>
      <c r="J314" s="59"/>
      <c r="K314" s="59"/>
      <c r="L314" s="58"/>
    </row>
    <row r="315" spans="1:12" ht="12" thickBot="1" x14ac:dyDescent="0.25">
      <c r="A315" s="57" t="s">
        <v>58</v>
      </c>
      <c r="B315" s="56"/>
      <c r="C315" s="55"/>
      <c r="D315" s="55"/>
      <c r="E315" s="55"/>
      <c r="F315" s="54" t="s">
        <v>59</v>
      </c>
      <c r="G315" s="53"/>
      <c r="H315" s="53"/>
      <c r="I315" s="53"/>
      <c r="J315" s="53"/>
      <c r="K315" s="53"/>
      <c r="L315" s="52"/>
    </row>
    <row r="316" spans="1:12" ht="23.25" thickBot="1" x14ac:dyDescent="0.25">
      <c r="A316" s="57" t="s">
        <v>49</v>
      </c>
      <c r="B316" s="71">
        <f>1+MAX($B$13:B315)</f>
        <v>76</v>
      </c>
      <c r="C316" s="70" t="s">
        <v>253</v>
      </c>
      <c r="D316" s="69" t="s">
        <v>51</v>
      </c>
      <c r="E316" s="66" t="s">
        <v>54</v>
      </c>
      <c r="F316" s="68" t="s">
        <v>254</v>
      </c>
      <c r="G316" s="66" t="s">
        <v>94</v>
      </c>
      <c r="H316" s="67">
        <v>15</v>
      </c>
      <c r="I316" s="66">
        <v>0</v>
      </c>
      <c r="J316" s="65">
        <v>0</v>
      </c>
      <c r="K316" s="64"/>
      <c r="L316" s="63">
        <f>ROUND((ROUND(H316,3))*(ROUND(K316,2)),2)</f>
        <v>0</v>
      </c>
    </row>
    <row r="317" spans="1:12" x14ac:dyDescent="0.2">
      <c r="A317" s="57" t="s">
        <v>55</v>
      </c>
      <c r="B317" s="61"/>
      <c r="C317" s="57"/>
      <c r="D317" s="57"/>
      <c r="E317" s="57"/>
      <c r="F317" s="62" t="s">
        <v>51</v>
      </c>
      <c r="G317" s="59"/>
      <c r="H317" s="59"/>
      <c r="I317" s="59"/>
      <c r="J317" s="59"/>
      <c r="K317" s="59"/>
      <c r="L317" s="58"/>
    </row>
    <row r="318" spans="1:12" x14ac:dyDescent="0.2">
      <c r="A318" s="57" t="s">
        <v>56</v>
      </c>
      <c r="B318" s="61"/>
      <c r="C318" s="57"/>
      <c r="D318" s="57"/>
      <c r="E318" s="57"/>
      <c r="F318" s="60" t="s">
        <v>57</v>
      </c>
      <c r="G318" s="59"/>
      <c r="H318" s="59"/>
      <c r="I318" s="59"/>
      <c r="J318" s="59"/>
      <c r="K318" s="59"/>
      <c r="L318" s="58"/>
    </row>
    <row r="319" spans="1:12" ht="12" thickBot="1" x14ac:dyDescent="0.25">
      <c r="A319" s="57" t="s">
        <v>58</v>
      </c>
      <c r="B319" s="56"/>
      <c r="C319" s="55"/>
      <c r="D319" s="55"/>
      <c r="E319" s="55"/>
      <c r="F319" s="54" t="s">
        <v>59</v>
      </c>
      <c r="G319" s="53"/>
      <c r="H319" s="53"/>
      <c r="I319" s="53"/>
      <c r="J319" s="53"/>
      <c r="K319" s="53"/>
      <c r="L319" s="52"/>
    </row>
    <row r="320" spans="1:12" ht="12" thickBot="1" x14ac:dyDescent="0.25">
      <c r="A320" s="57" t="s">
        <v>49</v>
      </c>
      <c r="B320" s="71">
        <f>1+MAX($B$13:B319)</f>
        <v>77</v>
      </c>
      <c r="C320" s="70" t="s">
        <v>256</v>
      </c>
      <c r="D320" s="69" t="s">
        <v>51</v>
      </c>
      <c r="E320" s="66" t="s">
        <v>54</v>
      </c>
      <c r="F320" s="68" t="s">
        <v>257</v>
      </c>
      <c r="G320" s="66" t="s">
        <v>94</v>
      </c>
      <c r="H320" s="67">
        <v>8</v>
      </c>
      <c r="I320" s="66">
        <v>0</v>
      </c>
      <c r="J320" s="65">
        <v>0</v>
      </c>
      <c r="K320" s="64"/>
      <c r="L320" s="63">
        <f>ROUND((ROUND(H320,3))*(ROUND(K320,2)),2)</f>
        <v>0</v>
      </c>
    </row>
    <row r="321" spans="1:12" x14ac:dyDescent="0.2">
      <c r="A321" s="57" t="s">
        <v>55</v>
      </c>
      <c r="B321" s="61"/>
      <c r="C321" s="57"/>
      <c r="D321" s="57"/>
      <c r="E321" s="57"/>
      <c r="F321" s="62" t="s">
        <v>51</v>
      </c>
      <c r="G321" s="59"/>
      <c r="H321" s="59"/>
      <c r="I321" s="59"/>
      <c r="J321" s="59"/>
      <c r="K321" s="59"/>
      <c r="L321" s="58"/>
    </row>
    <row r="322" spans="1:12" x14ac:dyDescent="0.2">
      <c r="A322" s="57" t="s">
        <v>56</v>
      </c>
      <c r="B322" s="61"/>
      <c r="C322" s="57"/>
      <c r="D322" s="57"/>
      <c r="E322" s="57"/>
      <c r="F322" s="60" t="s">
        <v>57</v>
      </c>
      <c r="G322" s="59"/>
      <c r="H322" s="59"/>
      <c r="I322" s="59"/>
      <c r="J322" s="59"/>
      <c r="K322" s="59"/>
      <c r="L322" s="58"/>
    </row>
    <row r="323" spans="1:12" ht="12" thickBot="1" x14ac:dyDescent="0.25">
      <c r="A323" s="57" t="s">
        <v>58</v>
      </c>
      <c r="B323" s="56"/>
      <c r="C323" s="55"/>
      <c r="D323" s="55"/>
      <c r="E323" s="55"/>
      <c r="F323" s="54" t="s">
        <v>59</v>
      </c>
      <c r="G323" s="53"/>
      <c r="H323" s="53"/>
      <c r="I323" s="53"/>
      <c r="J323" s="53"/>
      <c r="K323" s="53"/>
      <c r="L323" s="52"/>
    </row>
    <row r="324" spans="1:12" ht="12" thickBot="1" x14ac:dyDescent="0.25">
      <c r="A324" s="57" t="s">
        <v>49</v>
      </c>
      <c r="B324" s="71">
        <f>1+MAX($B$13:B323)</f>
        <v>78</v>
      </c>
      <c r="C324" s="70" t="s">
        <v>259</v>
      </c>
      <c r="D324" s="69" t="s">
        <v>51</v>
      </c>
      <c r="E324" s="66" t="s">
        <v>54</v>
      </c>
      <c r="F324" s="68" t="s">
        <v>260</v>
      </c>
      <c r="G324" s="66" t="s">
        <v>94</v>
      </c>
      <c r="H324" s="67">
        <v>20</v>
      </c>
      <c r="I324" s="66">
        <v>0</v>
      </c>
      <c r="J324" s="65">
        <v>0</v>
      </c>
      <c r="K324" s="64"/>
      <c r="L324" s="63">
        <f>ROUND((ROUND(H324,3))*(ROUND(K324,2)),2)</f>
        <v>0</v>
      </c>
    </row>
    <row r="325" spans="1:12" x14ac:dyDescent="0.2">
      <c r="A325" s="57" t="s">
        <v>55</v>
      </c>
      <c r="B325" s="61"/>
      <c r="C325" s="57"/>
      <c r="D325" s="57"/>
      <c r="E325" s="57"/>
      <c r="F325" s="62" t="s">
        <v>51</v>
      </c>
      <c r="G325" s="59"/>
      <c r="H325" s="59"/>
      <c r="I325" s="59"/>
      <c r="J325" s="59"/>
      <c r="K325" s="59"/>
      <c r="L325" s="58"/>
    </row>
    <row r="326" spans="1:12" x14ac:dyDescent="0.2">
      <c r="A326" s="57" t="s">
        <v>56</v>
      </c>
      <c r="B326" s="61"/>
      <c r="C326" s="57"/>
      <c r="D326" s="57"/>
      <c r="E326" s="57"/>
      <c r="F326" s="60" t="s">
        <v>57</v>
      </c>
      <c r="G326" s="59"/>
      <c r="H326" s="59"/>
      <c r="I326" s="59"/>
      <c r="J326" s="59"/>
      <c r="K326" s="59"/>
      <c r="L326" s="58"/>
    </row>
    <row r="327" spans="1:12" ht="12" thickBot="1" x14ac:dyDescent="0.25">
      <c r="A327" s="57" t="s">
        <v>58</v>
      </c>
      <c r="B327" s="56"/>
      <c r="C327" s="55"/>
      <c r="D327" s="55"/>
      <c r="E327" s="55"/>
      <c r="F327" s="54" t="s">
        <v>59</v>
      </c>
      <c r="G327" s="53"/>
      <c r="H327" s="53"/>
      <c r="I327" s="53"/>
      <c r="J327" s="53"/>
      <c r="K327" s="53"/>
      <c r="L327" s="52"/>
    </row>
    <row r="328" spans="1:12" ht="12" thickBot="1" x14ac:dyDescent="0.25">
      <c r="A328" s="57" t="s">
        <v>49</v>
      </c>
      <c r="B328" s="71">
        <f>1+MAX($B$13:B327)</f>
        <v>79</v>
      </c>
      <c r="C328" s="70" t="s">
        <v>262</v>
      </c>
      <c r="D328" s="69" t="s">
        <v>51</v>
      </c>
      <c r="E328" s="66" t="s">
        <v>54</v>
      </c>
      <c r="F328" s="68" t="s">
        <v>263</v>
      </c>
      <c r="G328" s="66" t="s">
        <v>94</v>
      </c>
      <c r="H328" s="67">
        <v>20</v>
      </c>
      <c r="I328" s="66">
        <v>0</v>
      </c>
      <c r="J328" s="65">
        <v>0</v>
      </c>
      <c r="K328" s="64"/>
      <c r="L328" s="63">
        <f>ROUND((ROUND(H328,3))*(ROUND(K328,2)),2)</f>
        <v>0</v>
      </c>
    </row>
    <row r="329" spans="1:12" x14ac:dyDescent="0.2">
      <c r="A329" s="57" t="s">
        <v>55</v>
      </c>
      <c r="B329" s="61"/>
      <c r="C329" s="57"/>
      <c r="D329" s="57"/>
      <c r="E329" s="57"/>
      <c r="F329" s="62" t="s">
        <v>51</v>
      </c>
      <c r="G329" s="59"/>
      <c r="H329" s="59"/>
      <c r="I329" s="59"/>
      <c r="J329" s="59"/>
      <c r="K329" s="59"/>
      <c r="L329" s="58"/>
    </row>
    <row r="330" spans="1:12" x14ac:dyDescent="0.2">
      <c r="A330" s="57" t="s">
        <v>56</v>
      </c>
      <c r="B330" s="61"/>
      <c r="C330" s="57"/>
      <c r="D330" s="57"/>
      <c r="E330" s="57"/>
      <c r="F330" s="60" t="s">
        <v>57</v>
      </c>
      <c r="G330" s="59"/>
      <c r="H330" s="59"/>
      <c r="I330" s="59"/>
      <c r="J330" s="59"/>
      <c r="K330" s="59"/>
      <c r="L330" s="58"/>
    </row>
    <row r="331" spans="1:12" ht="12" thickBot="1" x14ac:dyDescent="0.25">
      <c r="A331" s="57" t="s">
        <v>58</v>
      </c>
      <c r="B331" s="56"/>
      <c r="C331" s="55"/>
      <c r="D331" s="55"/>
      <c r="E331" s="55"/>
      <c r="F331" s="54" t="s">
        <v>59</v>
      </c>
      <c r="G331" s="53"/>
      <c r="H331" s="53"/>
      <c r="I331" s="53"/>
      <c r="J331" s="53"/>
      <c r="K331" s="53"/>
      <c r="L331" s="52"/>
    </row>
    <row r="332" spans="1:12" ht="12" thickBot="1" x14ac:dyDescent="0.25">
      <c r="A332" s="57" t="s">
        <v>49</v>
      </c>
      <c r="B332" s="71">
        <f>1+MAX($B$13:B331)</f>
        <v>80</v>
      </c>
      <c r="C332" s="70" t="s">
        <v>265</v>
      </c>
      <c r="D332" s="69" t="s">
        <v>51</v>
      </c>
      <c r="E332" s="66" t="s">
        <v>54</v>
      </c>
      <c r="F332" s="68" t="s">
        <v>266</v>
      </c>
      <c r="G332" s="66" t="s">
        <v>94</v>
      </c>
      <c r="H332" s="67">
        <v>8</v>
      </c>
      <c r="I332" s="66">
        <v>0</v>
      </c>
      <c r="J332" s="65">
        <v>0</v>
      </c>
      <c r="K332" s="64"/>
      <c r="L332" s="63">
        <f>ROUND((ROUND(H332,3))*(ROUND(K332,2)),2)</f>
        <v>0</v>
      </c>
    </row>
    <row r="333" spans="1:12" x14ac:dyDescent="0.2">
      <c r="A333" s="57" t="s">
        <v>55</v>
      </c>
      <c r="B333" s="61"/>
      <c r="C333" s="57"/>
      <c r="D333" s="57"/>
      <c r="E333" s="57"/>
      <c r="F333" s="62" t="s">
        <v>51</v>
      </c>
      <c r="G333" s="59"/>
      <c r="H333" s="59"/>
      <c r="I333" s="59"/>
      <c r="J333" s="59"/>
      <c r="K333" s="59"/>
      <c r="L333" s="58"/>
    </row>
    <row r="334" spans="1:12" x14ac:dyDescent="0.2">
      <c r="A334" s="57" t="s">
        <v>56</v>
      </c>
      <c r="B334" s="61"/>
      <c r="C334" s="57"/>
      <c r="D334" s="57"/>
      <c r="E334" s="57"/>
      <c r="F334" s="60" t="s">
        <v>57</v>
      </c>
      <c r="G334" s="59"/>
      <c r="H334" s="59"/>
      <c r="I334" s="59"/>
      <c r="J334" s="59"/>
      <c r="K334" s="59"/>
      <c r="L334" s="58"/>
    </row>
    <row r="335" spans="1:12" ht="12" thickBot="1" x14ac:dyDescent="0.25">
      <c r="A335" s="57" t="s">
        <v>58</v>
      </c>
      <c r="B335" s="56"/>
      <c r="C335" s="55"/>
      <c r="D335" s="55"/>
      <c r="E335" s="55"/>
      <c r="F335" s="54" t="s">
        <v>59</v>
      </c>
      <c r="G335" s="53"/>
      <c r="H335" s="53"/>
      <c r="I335" s="53"/>
      <c r="J335" s="53"/>
      <c r="K335" s="53"/>
      <c r="L335" s="52"/>
    </row>
    <row r="336" spans="1:12" ht="12" thickBot="1" x14ac:dyDescent="0.25">
      <c r="A336" s="57" t="s">
        <v>49</v>
      </c>
      <c r="B336" s="71">
        <f>1+MAX($B$13:B335)</f>
        <v>81</v>
      </c>
      <c r="C336" s="70" t="s">
        <v>268</v>
      </c>
      <c r="D336" s="69" t="s">
        <v>51</v>
      </c>
      <c r="E336" s="66" t="s">
        <v>54</v>
      </c>
      <c r="F336" s="68" t="s">
        <v>269</v>
      </c>
      <c r="G336" s="66" t="s">
        <v>94</v>
      </c>
      <c r="H336" s="67">
        <v>6</v>
      </c>
      <c r="I336" s="66">
        <v>0</v>
      </c>
      <c r="J336" s="65">
        <v>0</v>
      </c>
      <c r="K336" s="64"/>
      <c r="L336" s="63">
        <f>ROUND((ROUND(H336,3))*(ROUND(K336,2)),2)</f>
        <v>0</v>
      </c>
    </row>
    <row r="337" spans="1:12" x14ac:dyDescent="0.2">
      <c r="A337" s="57" t="s">
        <v>55</v>
      </c>
      <c r="B337" s="61"/>
      <c r="C337" s="57"/>
      <c r="D337" s="57"/>
      <c r="E337" s="57"/>
      <c r="F337" s="62" t="s">
        <v>51</v>
      </c>
      <c r="G337" s="59"/>
      <c r="H337" s="59"/>
      <c r="I337" s="59"/>
      <c r="J337" s="59"/>
      <c r="K337" s="59"/>
      <c r="L337" s="58"/>
    </row>
    <row r="338" spans="1:12" x14ac:dyDescent="0.2">
      <c r="A338" s="57" t="s">
        <v>56</v>
      </c>
      <c r="B338" s="61"/>
      <c r="C338" s="57"/>
      <c r="D338" s="57"/>
      <c r="E338" s="57"/>
      <c r="F338" s="60" t="s">
        <v>57</v>
      </c>
      <c r="G338" s="59"/>
      <c r="H338" s="59"/>
      <c r="I338" s="59"/>
      <c r="J338" s="59"/>
      <c r="K338" s="59"/>
      <c r="L338" s="58"/>
    </row>
    <row r="339" spans="1:12" ht="12" thickBot="1" x14ac:dyDescent="0.25">
      <c r="A339" s="57" t="s">
        <v>58</v>
      </c>
      <c r="B339" s="56"/>
      <c r="C339" s="55"/>
      <c r="D339" s="55"/>
      <c r="E339" s="55"/>
      <c r="F339" s="54" t="s">
        <v>59</v>
      </c>
      <c r="G339" s="53"/>
      <c r="H339" s="53"/>
      <c r="I339" s="53"/>
      <c r="J339" s="53"/>
      <c r="K339" s="53"/>
      <c r="L339" s="52"/>
    </row>
    <row r="340" spans="1:12" ht="12" thickBot="1" x14ac:dyDescent="0.25">
      <c r="A340" s="57" t="s">
        <v>49</v>
      </c>
      <c r="B340" s="71">
        <f>1+MAX($B$13:B339)</f>
        <v>82</v>
      </c>
      <c r="C340" s="70" t="s">
        <v>105</v>
      </c>
      <c r="D340" s="69" t="s">
        <v>51</v>
      </c>
      <c r="E340" s="66" t="s">
        <v>54</v>
      </c>
      <c r="F340" s="68" t="s">
        <v>106</v>
      </c>
      <c r="G340" s="66" t="s">
        <v>94</v>
      </c>
      <c r="H340" s="67">
        <v>1</v>
      </c>
      <c r="I340" s="66">
        <v>0</v>
      </c>
      <c r="J340" s="65">
        <v>0</v>
      </c>
      <c r="K340" s="64"/>
      <c r="L340" s="63">
        <f>ROUND((ROUND(H340,3))*(ROUND(K340,2)),2)</f>
        <v>0</v>
      </c>
    </row>
    <row r="341" spans="1:12" x14ac:dyDescent="0.2">
      <c r="A341" s="57" t="s">
        <v>55</v>
      </c>
      <c r="B341" s="61"/>
      <c r="C341" s="57"/>
      <c r="D341" s="57"/>
      <c r="E341" s="57"/>
      <c r="F341" s="62" t="s">
        <v>51</v>
      </c>
      <c r="G341" s="59"/>
      <c r="H341" s="59"/>
      <c r="I341" s="59"/>
      <c r="J341" s="59"/>
      <c r="K341" s="59"/>
      <c r="L341" s="58"/>
    </row>
    <row r="342" spans="1:12" x14ac:dyDescent="0.2">
      <c r="A342" s="57" t="s">
        <v>56</v>
      </c>
      <c r="B342" s="61"/>
      <c r="C342" s="57"/>
      <c r="D342" s="57"/>
      <c r="E342" s="57"/>
      <c r="F342" s="60" t="s">
        <v>57</v>
      </c>
      <c r="G342" s="59"/>
      <c r="H342" s="59"/>
      <c r="I342" s="59"/>
      <c r="J342" s="59"/>
      <c r="K342" s="59"/>
      <c r="L342" s="58"/>
    </row>
    <row r="343" spans="1:12" ht="12" thickBot="1" x14ac:dyDescent="0.25">
      <c r="A343" s="57" t="s">
        <v>58</v>
      </c>
      <c r="B343" s="56"/>
      <c r="C343" s="55"/>
      <c r="D343" s="55"/>
      <c r="E343" s="55"/>
      <c r="F343" s="54" t="s">
        <v>59</v>
      </c>
      <c r="G343" s="53"/>
      <c r="H343" s="53"/>
      <c r="I343" s="53"/>
      <c r="J343" s="53"/>
      <c r="K343" s="53"/>
      <c r="L343" s="52"/>
    </row>
    <row r="344" spans="1:12" ht="12" thickBot="1" x14ac:dyDescent="0.25">
      <c r="A344" s="57" t="s">
        <v>49</v>
      </c>
      <c r="B344" s="71">
        <f>1+MAX($B$13:B343)</f>
        <v>83</v>
      </c>
      <c r="C344" s="70" t="s">
        <v>108</v>
      </c>
      <c r="D344" s="69" t="s">
        <v>51</v>
      </c>
      <c r="E344" s="66" t="s">
        <v>54</v>
      </c>
      <c r="F344" s="68" t="s">
        <v>109</v>
      </c>
      <c r="G344" s="66" t="s">
        <v>94</v>
      </c>
      <c r="H344" s="67">
        <v>1</v>
      </c>
      <c r="I344" s="66">
        <v>0</v>
      </c>
      <c r="J344" s="65">
        <v>0</v>
      </c>
      <c r="K344" s="64"/>
      <c r="L344" s="63">
        <f>ROUND((ROUND(H344,3))*(ROUND(K344,2)),2)</f>
        <v>0</v>
      </c>
    </row>
    <row r="345" spans="1:12" x14ac:dyDescent="0.2">
      <c r="A345" s="57" t="s">
        <v>55</v>
      </c>
      <c r="B345" s="61"/>
      <c r="C345" s="57"/>
      <c r="D345" s="57"/>
      <c r="E345" s="57"/>
      <c r="F345" s="62" t="s">
        <v>51</v>
      </c>
      <c r="G345" s="59"/>
      <c r="H345" s="59"/>
      <c r="I345" s="59"/>
      <c r="J345" s="59"/>
      <c r="K345" s="59"/>
      <c r="L345" s="58"/>
    </row>
    <row r="346" spans="1:12" x14ac:dyDescent="0.2">
      <c r="A346" s="57" t="s">
        <v>56</v>
      </c>
      <c r="B346" s="61"/>
      <c r="C346" s="57"/>
      <c r="D346" s="57"/>
      <c r="E346" s="57"/>
      <c r="F346" s="60" t="s">
        <v>57</v>
      </c>
      <c r="G346" s="59"/>
      <c r="H346" s="59"/>
      <c r="I346" s="59"/>
      <c r="J346" s="59"/>
      <c r="K346" s="59"/>
      <c r="L346" s="58"/>
    </row>
    <row r="347" spans="1:12" ht="12" thickBot="1" x14ac:dyDescent="0.25">
      <c r="A347" s="57" t="s">
        <v>58</v>
      </c>
      <c r="B347" s="56"/>
      <c r="C347" s="55"/>
      <c r="D347" s="55"/>
      <c r="E347" s="55"/>
      <c r="F347" s="54" t="s">
        <v>59</v>
      </c>
      <c r="G347" s="53"/>
      <c r="H347" s="53"/>
      <c r="I347" s="53"/>
      <c r="J347" s="53"/>
      <c r="K347" s="53"/>
      <c r="L347" s="52"/>
    </row>
    <row r="348" spans="1:12" ht="12" thickBot="1" x14ac:dyDescent="0.25">
      <c r="A348" s="57" t="s">
        <v>49</v>
      </c>
      <c r="B348" s="71">
        <f>1+MAX($B$13:B347)</f>
        <v>84</v>
      </c>
      <c r="C348" s="70" t="s">
        <v>126</v>
      </c>
      <c r="D348" s="69" t="s">
        <v>51</v>
      </c>
      <c r="E348" s="66" t="s">
        <v>54</v>
      </c>
      <c r="F348" s="68" t="s">
        <v>127</v>
      </c>
      <c r="G348" s="66" t="s">
        <v>128</v>
      </c>
      <c r="H348" s="67">
        <v>160</v>
      </c>
      <c r="I348" s="66">
        <v>0</v>
      </c>
      <c r="J348" s="65">
        <v>0</v>
      </c>
      <c r="K348" s="64"/>
      <c r="L348" s="63">
        <f>ROUND((ROUND(H348,3))*(ROUND(K348,2)),2)</f>
        <v>0</v>
      </c>
    </row>
    <row r="349" spans="1:12" x14ac:dyDescent="0.2">
      <c r="A349" s="57" t="s">
        <v>55</v>
      </c>
      <c r="B349" s="61"/>
      <c r="C349" s="57"/>
      <c r="D349" s="57"/>
      <c r="E349" s="57"/>
      <c r="F349" s="62" t="s">
        <v>51</v>
      </c>
      <c r="G349" s="59"/>
      <c r="H349" s="59"/>
      <c r="I349" s="59"/>
      <c r="J349" s="59"/>
      <c r="K349" s="59"/>
      <c r="L349" s="58"/>
    </row>
    <row r="350" spans="1:12" x14ac:dyDescent="0.2">
      <c r="A350" s="57" t="s">
        <v>56</v>
      </c>
      <c r="B350" s="61"/>
      <c r="C350" s="57"/>
      <c r="D350" s="57"/>
      <c r="E350" s="57"/>
      <c r="F350" s="60" t="s">
        <v>57</v>
      </c>
      <c r="G350" s="59"/>
      <c r="H350" s="59"/>
      <c r="I350" s="59"/>
      <c r="J350" s="59"/>
      <c r="K350" s="59"/>
      <c r="L350" s="58"/>
    </row>
    <row r="351" spans="1:12" ht="12" thickBot="1" x14ac:dyDescent="0.25">
      <c r="A351" s="57" t="s">
        <v>58</v>
      </c>
      <c r="B351" s="56"/>
      <c r="C351" s="55"/>
      <c r="D351" s="55"/>
      <c r="E351" s="55"/>
      <c r="F351" s="54" t="s">
        <v>59</v>
      </c>
      <c r="G351" s="53"/>
      <c r="H351" s="53"/>
      <c r="I351" s="53"/>
      <c r="J351" s="53"/>
      <c r="K351" s="53"/>
      <c r="L351" s="52"/>
    </row>
    <row r="352" spans="1:12" ht="12" thickBot="1" x14ac:dyDescent="0.25">
      <c r="A352" s="57" t="s">
        <v>49</v>
      </c>
      <c r="B352" s="71">
        <f>1+MAX($B$13:B351)</f>
        <v>85</v>
      </c>
      <c r="C352" s="70" t="s">
        <v>130</v>
      </c>
      <c r="D352" s="69" t="s">
        <v>51</v>
      </c>
      <c r="E352" s="66" t="s">
        <v>54</v>
      </c>
      <c r="F352" s="68" t="s">
        <v>131</v>
      </c>
      <c r="G352" s="66" t="s">
        <v>128</v>
      </c>
      <c r="H352" s="67">
        <v>8</v>
      </c>
      <c r="I352" s="66">
        <v>0</v>
      </c>
      <c r="J352" s="65">
        <v>0</v>
      </c>
      <c r="K352" s="64"/>
      <c r="L352" s="63">
        <f>ROUND((ROUND(H352,3))*(ROUND(K352,2)),2)</f>
        <v>0</v>
      </c>
    </row>
    <row r="353" spans="1:12" x14ac:dyDescent="0.2">
      <c r="A353" s="57" t="s">
        <v>55</v>
      </c>
      <c r="B353" s="61"/>
      <c r="C353" s="57"/>
      <c r="D353" s="57"/>
      <c r="E353" s="57"/>
      <c r="F353" s="62" t="s">
        <v>51</v>
      </c>
      <c r="G353" s="59"/>
      <c r="H353" s="59"/>
      <c r="I353" s="59"/>
      <c r="J353" s="59"/>
      <c r="K353" s="59"/>
      <c r="L353" s="58"/>
    </row>
    <row r="354" spans="1:12" x14ac:dyDescent="0.2">
      <c r="A354" s="57" t="s">
        <v>56</v>
      </c>
      <c r="B354" s="61"/>
      <c r="C354" s="57"/>
      <c r="D354" s="57"/>
      <c r="E354" s="57"/>
      <c r="F354" s="60" t="s">
        <v>57</v>
      </c>
      <c r="G354" s="59"/>
      <c r="H354" s="59"/>
      <c r="I354" s="59"/>
      <c r="J354" s="59"/>
      <c r="K354" s="59"/>
      <c r="L354" s="58"/>
    </row>
    <row r="355" spans="1:12" ht="12" thickBot="1" x14ac:dyDescent="0.25">
      <c r="A355" s="57" t="s">
        <v>58</v>
      </c>
      <c r="B355" s="56"/>
      <c r="C355" s="55"/>
      <c r="D355" s="55"/>
      <c r="E355" s="55"/>
      <c r="F355" s="54" t="s">
        <v>59</v>
      </c>
      <c r="G355" s="53"/>
      <c r="H355" s="53"/>
      <c r="I355" s="53"/>
      <c r="J355" s="53"/>
      <c r="K355" s="53"/>
      <c r="L355" s="52"/>
    </row>
    <row r="356" spans="1:12" ht="12" thickBot="1" x14ac:dyDescent="0.25">
      <c r="A356" s="57" t="s">
        <v>49</v>
      </c>
      <c r="B356" s="71">
        <f>1+MAX($B$13:B355)</f>
        <v>86</v>
      </c>
      <c r="C356" s="70" t="s">
        <v>133</v>
      </c>
      <c r="D356" s="69" t="s">
        <v>51</v>
      </c>
      <c r="E356" s="66" t="s">
        <v>54</v>
      </c>
      <c r="F356" s="68" t="s">
        <v>134</v>
      </c>
      <c r="G356" s="66" t="s">
        <v>94</v>
      </c>
      <c r="H356" s="67">
        <v>22</v>
      </c>
      <c r="I356" s="66">
        <v>0</v>
      </c>
      <c r="J356" s="65">
        <v>0</v>
      </c>
      <c r="K356" s="64"/>
      <c r="L356" s="63">
        <f>ROUND((ROUND(H356,3))*(ROUND(K356,2)),2)</f>
        <v>0</v>
      </c>
    </row>
    <row r="357" spans="1:12" x14ac:dyDescent="0.2">
      <c r="A357" s="57" t="s">
        <v>55</v>
      </c>
      <c r="B357" s="61"/>
      <c r="C357" s="57"/>
      <c r="D357" s="57"/>
      <c r="E357" s="57"/>
      <c r="F357" s="62" t="s">
        <v>51</v>
      </c>
      <c r="G357" s="59"/>
      <c r="H357" s="59"/>
      <c r="I357" s="59"/>
      <c r="J357" s="59"/>
      <c r="K357" s="59"/>
      <c r="L357" s="58"/>
    </row>
    <row r="358" spans="1:12" x14ac:dyDescent="0.2">
      <c r="A358" s="57" t="s">
        <v>56</v>
      </c>
      <c r="B358" s="61"/>
      <c r="C358" s="57"/>
      <c r="D358" s="57"/>
      <c r="E358" s="57"/>
      <c r="F358" s="60" t="s">
        <v>57</v>
      </c>
      <c r="G358" s="59"/>
      <c r="H358" s="59"/>
      <c r="I358" s="59"/>
      <c r="J358" s="59"/>
      <c r="K358" s="59"/>
      <c r="L358" s="58"/>
    </row>
    <row r="359" spans="1:12" ht="12" thickBot="1" x14ac:dyDescent="0.25">
      <c r="A359" s="57" t="s">
        <v>58</v>
      </c>
      <c r="B359" s="56"/>
      <c r="C359" s="55"/>
      <c r="D359" s="55"/>
      <c r="E359" s="55"/>
      <c r="F359" s="54" t="s">
        <v>59</v>
      </c>
      <c r="G359" s="53"/>
      <c r="H359" s="53"/>
      <c r="I359" s="53"/>
      <c r="J359" s="53"/>
      <c r="K359" s="53"/>
      <c r="L359" s="52"/>
    </row>
    <row r="360" spans="1:12" ht="12" thickBot="1" x14ac:dyDescent="0.25">
      <c r="A360" s="57" t="s">
        <v>49</v>
      </c>
      <c r="B360" s="71">
        <f>1+MAX($B$13:B359)</f>
        <v>87</v>
      </c>
      <c r="C360" s="70" t="s">
        <v>271</v>
      </c>
      <c r="D360" s="69" t="s">
        <v>51</v>
      </c>
      <c r="E360" s="66" t="s">
        <v>54</v>
      </c>
      <c r="F360" s="68" t="s">
        <v>272</v>
      </c>
      <c r="G360" s="66" t="s">
        <v>94</v>
      </c>
      <c r="H360" s="67">
        <v>4</v>
      </c>
      <c r="I360" s="66">
        <v>0</v>
      </c>
      <c r="J360" s="65">
        <v>0</v>
      </c>
      <c r="K360" s="64"/>
      <c r="L360" s="63">
        <f>ROUND((ROUND(H360,3))*(ROUND(K360,2)),2)</f>
        <v>0</v>
      </c>
    </row>
    <row r="361" spans="1:12" x14ac:dyDescent="0.2">
      <c r="A361" s="57" t="s">
        <v>55</v>
      </c>
      <c r="B361" s="61"/>
      <c r="C361" s="57"/>
      <c r="D361" s="57"/>
      <c r="E361" s="57"/>
      <c r="F361" s="62" t="s">
        <v>51</v>
      </c>
      <c r="G361" s="59"/>
      <c r="H361" s="59"/>
      <c r="I361" s="59"/>
      <c r="J361" s="59"/>
      <c r="K361" s="59"/>
      <c r="L361" s="58"/>
    </row>
    <row r="362" spans="1:12" x14ac:dyDescent="0.2">
      <c r="A362" s="57" t="s">
        <v>56</v>
      </c>
      <c r="B362" s="61"/>
      <c r="C362" s="57"/>
      <c r="D362" s="57"/>
      <c r="E362" s="57"/>
      <c r="F362" s="60" t="s">
        <v>57</v>
      </c>
      <c r="G362" s="59"/>
      <c r="H362" s="59"/>
      <c r="I362" s="59"/>
      <c r="J362" s="59"/>
      <c r="K362" s="59"/>
      <c r="L362" s="58"/>
    </row>
    <row r="363" spans="1:12" ht="12" thickBot="1" x14ac:dyDescent="0.25">
      <c r="A363" s="57" t="s">
        <v>58</v>
      </c>
      <c r="B363" s="56"/>
      <c r="C363" s="55"/>
      <c r="D363" s="55"/>
      <c r="E363" s="55"/>
      <c r="F363" s="54" t="s">
        <v>59</v>
      </c>
      <c r="G363" s="53"/>
      <c r="H363" s="53"/>
      <c r="I363" s="53"/>
      <c r="J363" s="53"/>
      <c r="K363" s="53"/>
      <c r="L363" s="52"/>
    </row>
    <row r="364" spans="1:12" ht="12" thickBot="1" x14ac:dyDescent="0.25">
      <c r="A364" s="57" t="s">
        <v>49</v>
      </c>
      <c r="B364" s="71">
        <f>1+MAX($B$13:B363)</f>
        <v>88</v>
      </c>
      <c r="C364" s="70" t="s">
        <v>274</v>
      </c>
      <c r="D364" s="69" t="s">
        <v>51</v>
      </c>
      <c r="E364" s="66" t="s">
        <v>54</v>
      </c>
      <c r="F364" s="68" t="s">
        <v>275</v>
      </c>
      <c r="G364" s="66" t="s">
        <v>94</v>
      </c>
      <c r="H364" s="67">
        <v>8</v>
      </c>
      <c r="I364" s="66">
        <v>0</v>
      </c>
      <c r="J364" s="65">
        <v>0</v>
      </c>
      <c r="K364" s="64"/>
      <c r="L364" s="63">
        <f>ROUND((ROUND(H364,3))*(ROUND(K364,2)),2)</f>
        <v>0</v>
      </c>
    </row>
    <row r="365" spans="1:12" x14ac:dyDescent="0.2">
      <c r="A365" s="57" t="s">
        <v>55</v>
      </c>
      <c r="B365" s="61"/>
      <c r="C365" s="57"/>
      <c r="D365" s="57"/>
      <c r="E365" s="57"/>
      <c r="F365" s="62" t="s">
        <v>51</v>
      </c>
      <c r="G365" s="59"/>
      <c r="H365" s="59"/>
      <c r="I365" s="59"/>
      <c r="J365" s="59"/>
      <c r="K365" s="59"/>
      <c r="L365" s="58"/>
    </row>
    <row r="366" spans="1:12" x14ac:dyDescent="0.2">
      <c r="A366" s="57" t="s">
        <v>56</v>
      </c>
      <c r="B366" s="61"/>
      <c r="C366" s="57"/>
      <c r="D366" s="57"/>
      <c r="E366" s="57"/>
      <c r="F366" s="60" t="s">
        <v>57</v>
      </c>
      <c r="G366" s="59"/>
      <c r="H366" s="59"/>
      <c r="I366" s="59"/>
      <c r="J366" s="59"/>
      <c r="K366" s="59"/>
      <c r="L366" s="58"/>
    </row>
    <row r="367" spans="1:12" ht="12" thickBot="1" x14ac:dyDescent="0.25">
      <c r="A367" s="57" t="s">
        <v>58</v>
      </c>
      <c r="B367" s="56"/>
      <c r="C367" s="55"/>
      <c r="D367" s="55"/>
      <c r="E367" s="55"/>
      <c r="F367" s="54" t="s">
        <v>59</v>
      </c>
      <c r="G367" s="53"/>
      <c r="H367" s="53"/>
      <c r="I367" s="53"/>
      <c r="J367" s="53"/>
      <c r="K367" s="53"/>
      <c r="L367" s="52"/>
    </row>
    <row r="368" spans="1:12" ht="12" thickBot="1" x14ac:dyDescent="0.25">
      <c r="A368" s="57" t="s">
        <v>49</v>
      </c>
      <c r="B368" s="71">
        <f>1+MAX($B$13:B367)</f>
        <v>89</v>
      </c>
      <c r="C368" s="70" t="s">
        <v>136</v>
      </c>
      <c r="D368" s="69" t="s">
        <v>51</v>
      </c>
      <c r="E368" s="66" t="s">
        <v>54</v>
      </c>
      <c r="F368" s="68" t="s">
        <v>137</v>
      </c>
      <c r="G368" s="66" t="s">
        <v>94</v>
      </c>
      <c r="H368" s="67">
        <v>22</v>
      </c>
      <c r="I368" s="66">
        <v>0</v>
      </c>
      <c r="J368" s="65">
        <v>0</v>
      </c>
      <c r="K368" s="64"/>
      <c r="L368" s="63">
        <f>ROUND((ROUND(H368,3))*(ROUND(K368,2)),2)</f>
        <v>0</v>
      </c>
    </row>
    <row r="369" spans="1:12" x14ac:dyDescent="0.2">
      <c r="A369" s="57" t="s">
        <v>55</v>
      </c>
      <c r="B369" s="61"/>
      <c r="C369" s="57"/>
      <c r="D369" s="57"/>
      <c r="E369" s="57"/>
      <c r="F369" s="62" t="s">
        <v>51</v>
      </c>
      <c r="G369" s="59"/>
      <c r="H369" s="59"/>
      <c r="I369" s="59"/>
      <c r="J369" s="59"/>
      <c r="K369" s="59"/>
      <c r="L369" s="58"/>
    </row>
    <row r="370" spans="1:12" x14ac:dyDescent="0.2">
      <c r="A370" s="57" t="s">
        <v>56</v>
      </c>
      <c r="B370" s="61"/>
      <c r="C370" s="57"/>
      <c r="D370" s="57"/>
      <c r="E370" s="57"/>
      <c r="F370" s="60" t="s">
        <v>57</v>
      </c>
      <c r="G370" s="59"/>
      <c r="H370" s="59"/>
      <c r="I370" s="59"/>
      <c r="J370" s="59"/>
      <c r="K370" s="59"/>
      <c r="L370" s="58"/>
    </row>
    <row r="371" spans="1:12" ht="12" thickBot="1" x14ac:dyDescent="0.25">
      <c r="A371" s="57" t="s">
        <v>58</v>
      </c>
      <c r="B371" s="56"/>
      <c r="C371" s="55"/>
      <c r="D371" s="55"/>
      <c r="E371" s="55"/>
      <c r="F371" s="54" t="s">
        <v>59</v>
      </c>
      <c r="G371" s="53"/>
      <c r="H371" s="53"/>
      <c r="I371" s="53"/>
      <c r="J371" s="53"/>
      <c r="K371" s="53"/>
      <c r="L371" s="52"/>
    </row>
    <row r="372" spans="1:12" ht="23.25" thickBot="1" x14ac:dyDescent="0.25">
      <c r="A372" s="57" t="s">
        <v>49</v>
      </c>
      <c r="B372" s="71">
        <f>1+MAX($B$13:B371)</f>
        <v>90</v>
      </c>
      <c r="C372" s="70" t="s">
        <v>277</v>
      </c>
      <c r="D372" s="69" t="s">
        <v>51</v>
      </c>
      <c r="E372" s="66" t="s">
        <v>54</v>
      </c>
      <c r="F372" s="68" t="s">
        <v>278</v>
      </c>
      <c r="G372" s="66" t="s">
        <v>94</v>
      </c>
      <c r="H372" s="67">
        <v>4</v>
      </c>
      <c r="I372" s="66">
        <v>0</v>
      </c>
      <c r="J372" s="65">
        <v>0</v>
      </c>
      <c r="K372" s="64"/>
      <c r="L372" s="63">
        <f>ROUND((ROUND(H372,3))*(ROUND(K372,2)),2)</f>
        <v>0</v>
      </c>
    </row>
    <row r="373" spans="1:12" x14ac:dyDescent="0.2">
      <c r="A373" s="57" t="s">
        <v>55</v>
      </c>
      <c r="B373" s="61"/>
      <c r="C373" s="57"/>
      <c r="D373" s="57"/>
      <c r="E373" s="57"/>
      <c r="F373" s="62" t="s">
        <v>51</v>
      </c>
      <c r="G373" s="59"/>
      <c r="H373" s="59"/>
      <c r="I373" s="59"/>
      <c r="J373" s="59"/>
      <c r="K373" s="59"/>
      <c r="L373" s="58"/>
    </row>
    <row r="374" spans="1:12" x14ac:dyDescent="0.2">
      <c r="A374" s="57" t="s">
        <v>56</v>
      </c>
      <c r="B374" s="61"/>
      <c r="C374" s="57"/>
      <c r="D374" s="57"/>
      <c r="E374" s="57"/>
      <c r="F374" s="60" t="s">
        <v>57</v>
      </c>
      <c r="G374" s="59"/>
      <c r="H374" s="59"/>
      <c r="I374" s="59"/>
      <c r="J374" s="59"/>
      <c r="K374" s="59"/>
      <c r="L374" s="58"/>
    </row>
    <row r="375" spans="1:12" ht="12" thickBot="1" x14ac:dyDescent="0.25">
      <c r="A375" s="57" t="s">
        <v>58</v>
      </c>
      <c r="B375" s="56"/>
      <c r="C375" s="55"/>
      <c r="D375" s="55"/>
      <c r="E375" s="55"/>
      <c r="F375" s="54" t="s">
        <v>59</v>
      </c>
      <c r="G375" s="53"/>
      <c r="H375" s="53"/>
      <c r="I375" s="53"/>
      <c r="J375" s="53"/>
      <c r="K375" s="53"/>
      <c r="L375" s="52"/>
    </row>
    <row r="376" spans="1:12" ht="12" thickBot="1" x14ac:dyDescent="0.25">
      <c r="A376" s="57" t="s">
        <v>49</v>
      </c>
      <c r="B376" s="71">
        <f>1+MAX($B$13:B375)</f>
        <v>91</v>
      </c>
      <c r="C376" s="70" t="s">
        <v>280</v>
      </c>
      <c r="D376" s="69" t="s">
        <v>51</v>
      </c>
      <c r="E376" s="66" t="s">
        <v>54</v>
      </c>
      <c r="F376" s="68" t="s">
        <v>281</v>
      </c>
      <c r="G376" s="66" t="s">
        <v>128</v>
      </c>
      <c r="H376" s="67">
        <v>72</v>
      </c>
      <c r="I376" s="66">
        <v>0</v>
      </c>
      <c r="J376" s="65">
        <v>0</v>
      </c>
      <c r="K376" s="64"/>
      <c r="L376" s="63">
        <f>ROUND((ROUND(H376,3))*(ROUND(K376,2)),2)</f>
        <v>0</v>
      </c>
    </row>
    <row r="377" spans="1:12" x14ac:dyDescent="0.2">
      <c r="A377" s="57" t="s">
        <v>55</v>
      </c>
      <c r="B377" s="61"/>
      <c r="C377" s="57"/>
      <c r="D377" s="57"/>
      <c r="E377" s="57"/>
      <c r="F377" s="62" t="s">
        <v>51</v>
      </c>
      <c r="G377" s="59"/>
      <c r="H377" s="59"/>
      <c r="I377" s="59"/>
      <c r="J377" s="59"/>
      <c r="K377" s="59"/>
      <c r="L377" s="58"/>
    </row>
    <row r="378" spans="1:12" x14ac:dyDescent="0.2">
      <c r="A378" s="57" t="s">
        <v>56</v>
      </c>
      <c r="B378" s="61"/>
      <c r="C378" s="57"/>
      <c r="D378" s="57"/>
      <c r="E378" s="57"/>
      <c r="F378" s="60" t="s">
        <v>57</v>
      </c>
      <c r="G378" s="59"/>
      <c r="H378" s="59"/>
      <c r="I378" s="59"/>
      <c r="J378" s="59"/>
      <c r="K378" s="59"/>
      <c r="L378" s="58"/>
    </row>
    <row r="379" spans="1:12" ht="12" thickBot="1" x14ac:dyDescent="0.25">
      <c r="A379" s="57" t="s">
        <v>58</v>
      </c>
      <c r="B379" s="56"/>
      <c r="C379" s="55"/>
      <c r="D379" s="55"/>
      <c r="E379" s="55"/>
      <c r="F379" s="54" t="s">
        <v>59</v>
      </c>
      <c r="G379" s="53"/>
      <c r="H379" s="53"/>
      <c r="I379" s="53"/>
      <c r="J379" s="53"/>
      <c r="K379" s="53"/>
      <c r="L379" s="52"/>
    </row>
    <row r="380" spans="1:12" ht="12" thickBot="1" x14ac:dyDescent="0.25">
      <c r="A380" s="57" t="s">
        <v>49</v>
      </c>
      <c r="B380" s="71">
        <f>1+MAX($B$13:B379)</f>
        <v>92</v>
      </c>
      <c r="C380" s="70" t="s">
        <v>139</v>
      </c>
      <c r="D380" s="69" t="s">
        <v>51</v>
      </c>
      <c r="E380" s="66" t="s">
        <v>54</v>
      </c>
      <c r="F380" s="68" t="s">
        <v>140</v>
      </c>
      <c r="G380" s="66" t="s">
        <v>94</v>
      </c>
      <c r="H380" s="67">
        <v>1</v>
      </c>
      <c r="I380" s="66">
        <v>0</v>
      </c>
      <c r="J380" s="65">
        <v>0</v>
      </c>
      <c r="K380" s="64"/>
      <c r="L380" s="63">
        <f>ROUND((ROUND(H380,3))*(ROUND(K380,2)),2)</f>
        <v>0</v>
      </c>
    </row>
    <row r="381" spans="1:12" x14ac:dyDescent="0.2">
      <c r="A381" s="57" t="s">
        <v>55</v>
      </c>
      <c r="B381" s="61"/>
      <c r="C381" s="57"/>
      <c r="D381" s="57"/>
      <c r="E381" s="57"/>
      <c r="F381" s="62" t="s">
        <v>51</v>
      </c>
      <c r="G381" s="59"/>
      <c r="H381" s="59"/>
      <c r="I381" s="59"/>
      <c r="J381" s="59"/>
      <c r="K381" s="59"/>
      <c r="L381" s="58"/>
    </row>
    <row r="382" spans="1:12" x14ac:dyDescent="0.2">
      <c r="A382" s="57" t="s">
        <v>56</v>
      </c>
      <c r="B382" s="61"/>
      <c r="C382" s="57"/>
      <c r="D382" s="57"/>
      <c r="E382" s="57"/>
      <c r="F382" s="60" t="s">
        <v>57</v>
      </c>
      <c r="G382" s="59"/>
      <c r="H382" s="59"/>
      <c r="I382" s="59"/>
      <c r="J382" s="59"/>
      <c r="K382" s="59"/>
      <c r="L382" s="58"/>
    </row>
    <row r="383" spans="1:12" ht="12" thickBot="1" x14ac:dyDescent="0.25">
      <c r="A383" s="57" t="s">
        <v>58</v>
      </c>
      <c r="B383" s="56"/>
      <c r="C383" s="55"/>
      <c r="D383" s="55"/>
      <c r="E383" s="55"/>
      <c r="F383" s="54" t="s">
        <v>59</v>
      </c>
      <c r="G383" s="53"/>
      <c r="H383" s="53"/>
      <c r="I383" s="53"/>
      <c r="J383" s="53"/>
      <c r="K383" s="53"/>
      <c r="L383" s="52"/>
    </row>
    <row r="384" spans="1:12" ht="13.5" thickBot="1" x14ac:dyDescent="0.25">
      <c r="A384" s="51" t="s">
        <v>4478</v>
      </c>
      <c r="B384" s="50" t="s">
        <v>4477</v>
      </c>
      <c r="C384" s="47" t="s">
        <v>4476</v>
      </c>
      <c r="D384" s="49"/>
      <c r="E384" s="49"/>
      <c r="F384" s="48" t="s">
        <v>141</v>
      </c>
      <c r="G384" s="47"/>
      <c r="H384" s="47"/>
      <c r="I384" s="47"/>
      <c r="J384" s="47"/>
      <c r="K384" s="47"/>
      <c r="L384" s="46">
        <f>SUM(L124:L383)</f>
        <v>0</v>
      </c>
    </row>
    <row r="385" spans="1:12" ht="13.5" thickBot="1" x14ac:dyDescent="0.25">
      <c r="A385" s="77" t="s">
        <v>4480</v>
      </c>
      <c r="B385" s="76" t="s">
        <v>4479</v>
      </c>
      <c r="C385" s="73" t="s">
        <v>282</v>
      </c>
      <c r="D385" s="75"/>
      <c r="E385" s="75"/>
      <c r="F385" s="74" t="s">
        <v>283</v>
      </c>
      <c r="G385" s="73"/>
      <c r="H385" s="73"/>
      <c r="I385" s="73"/>
      <c r="J385" s="73"/>
      <c r="K385" s="73"/>
      <c r="L385" s="72"/>
    </row>
    <row r="386" spans="1:12" ht="23.25" thickBot="1" x14ac:dyDescent="0.25">
      <c r="A386" s="57" t="s">
        <v>49</v>
      </c>
      <c r="B386" s="71">
        <f>1+MAX($B$13:B385)</f>
        <v>93</v>
      </c>
      <c r="C386" s="70" t="s">
        <v>285</v>
      </c>
      <c r="D386" s="69" t="s">
        <v>286</v>
      </c>
      <c r="E386" s="66" t="s">
        <v>289</v>
      </c>
      <c r="F386" s="68" t="s">
        <v>287</v>
      </c>
      <c r="G386" s="66" t="s">
        <v>288</v>
      </c>
      <c r="H386" s="67">
        <v>7.2880000000000003</v>
      </c>
      <c r="I386" s="66">
        <v>0</v>
      </c>
      <c r="J386" s="65">
        <v>0</v>
      </c>
      <c r="K386" s="64"/>
      <c r="L386" s="63">
        <f>ROUND((ROUND(H386,3))*(ROUND(K386,2)),2)</f>
        <v>0</v>
      </c>
    </row>
    <row r="387" spans="1:12" x14ac:dyDescent="0.2">
      <c r="A387" s="57" t="s">
        <v>55</v>
      </c>
      <c r="B387" s="61"/>
      <c r="C387" s="57"/>
      <c r="D387" s="57"/>
      <c r="E387" s="57"/>
      <c r="F387" s="62" t="s">
        <v>290</v>
      </c>
      <c r="G387" s="59"/>
      <c r="H387" s="59"/>
      <c r="I387" s="59"/>
      <c r="J387" s="59"/>
      <c r="K387" s="59"/>
      <c r="L387" s="58"/>
    </row>
    <row r="388" spans="1:12" x14ac:dyDescent="0.2">
      <c r="A388" s="57" t="s">
        <v>56</v>
      </c>
      <c r="B388" s="61"/>
      <c r="C388" s="57"/>
      <c r="D388" s="57"/>
      <c r="E388" s="57"/>
      <c r="F388" s="60" t="s">
        <v>51</v>
      </c>
      <c r="G388" s="59"/>
      <c r="H388" s="59"/>
      <c r="I388" s="59"/>
      <c r="J388" s="59"/>
      <c r="K388" s="59"/>
      <c r="L388" s="58"/>
    </row>
    <row r="389" spans="1:12" ht="79.5" thickBot="1" x14ac:dyDescent="0.25">
      <c r="A389" s="57" t="s">
        <v>58</v>
      </c>
      <c r="B389" s="56"/>
      <c r="C389" s="55"/>
      <c r="D389" s="55"/>
      <c r="E389" s="55"/>
      <c r="F389" s="54" t="s">
        <v>291</v>
      </c>
      <c r="G389" s="53"/>
      <c r="H389" s="53"/>
      <c r="I389" s="53"/>
      <c r="J389" s="53"/>
      <c r="K389" s="53"/>
      <c r="L389" s="52"/>
    </row>
    <row r="390" spans="1:12" ht="23.25" thickBot="1" x14ac:dyDescent="0.25">
      <c r="A390" s="57" t="s">
        <v>49</v>
      </c>
      <c r="B390" s="71">
        <f>1+MAX($B$13:B389)</f>
        <v>94</v>
      </c>
      <c r="C390" s="70" t="s">
        <v>293</v>
      </c>
      <c r="D390" s="69" t="s">
        <v>294</v>
      </c>
      <c r="E390" s="66" t="s">
        <v>289</v>
      </c>
      <c r="F390" s="68" t="s">
        <v>295</v>
      </c>
      <c r="G390" s="66" t="s">
        <v>288</v>
      </c>
      <c r="H390" s="67">
        <v>1.8220000000000001</v>
      </c>
      <c r="I390" s="66">
        <v>0</v>
      </c>
      <c r="J390" s="65">
        <v>0</v>
      </c>
      <c r="K390" s="64"/>
      <c r="L390" s="63">
        <f>ROUND((ROUND(H390,3))*(ROUND(K390,2)),2)</f>
        <v>0</v>
      </c>
    </row>
    <row r="391" spans="1:12" x14ac:dyDescent="0.2">
      <c r="A391" s="57" t="s">
        <v>55</v>
      </c>
      <c r="B391" s="61"/>
      <c r="C391" s="57"/>
      <c r="D391" s="57"/>
      <c r="E391" s="57"/>
      <c r="F391" s="62" t="s">
        <v>290</v>
      </c>
      <c r="G391" s="59"/>
      <c r="H391" s="59"/>
      <c r="I391" s="59"/>
      <c r="J391" s="59"/>
      <c r="K391" s="59"/>
      <c r="L391" s="58"/>
    </row>
    <row r="392" spans="1:12" x14ac:dyDescent="0.2">
      <c r="A392" s="57" t="s">
        <v>56</v>
      </c>
      <c r="B392" s="61"/>
      <c r="C392" s="57"/>
      <c r="D392" s="57"/>
      <c r="E392" s="57"/>
      <c r="F392" s="60" t="s">
        <v>51</v>
      </c>
      <c r="G392" s="59"/>
      <c r="H392" s="59"/>
      <c r="I392" s="59"/>
      <c r="J392" s="59"/>
      <c r="K392" s="59"/>
      <c r="L392" s="58"/>
    </row>
    <row r="393" spans="1:12" ht="79.5" thickBot="1" x14ac:dyDescent="0.25">
      <c r="A393" s="57" t="s">
        <v>58</v>
      </c>
      <c r="B393" s="56"/>
      <c r="C393" s="55"/>
      <c r="D393" s="55"/>
      <c r="E393" s="55"/>
      <c r="F393" s="54" t="s">
        <v>291</v>
      </c>
      <c r="G393" s="53"/>
      <c r="H393" s="53"/>
      <c r="I393" s="53"/>
      <c r="J393" s="53"/>
      <c r="K393" s="53"/>
      <c r="L393" s="52"/>
    </row>
    <row r="394" spans="1:12" ht="23.25" thickBot="1" x14ac:dyDescent="0.25">
      <c r="A394" s="57" t="s">
        <v>49</v>
      </c>
      <c r="B394" s="71">
        <f>1+MAX($B$13:B393)</f>
        <v>95</v>
      </c>
      <c r="C394" s="70" t="s">
        <v>297</v>
      </c>
      <c r="D394" s="69" t="s">
        <v>298</v>
      </c>
      <c r="E394" s="66" t="s">
        <v>289</v>
      </c>
      <c r="F394" s="68" t="s">
        <v>299</v>
      </c>
      <c r="G394" s="66" t="s">
        <v>288</v>
      </c>
      <c r="H394" s="67">
        <v>0.48</v>
      </c>
      <c r="I394" s="66">
        <v>0</v>
      </c>
      <c r="J394" s="65">
        <v>0</v>
      </c>
      <c r="K394" s="64"/>
      <c r="L394" s="63">
        <f>ROUND((ROUND(H394,3))*(ROUND(K394,2)),2)</f>
        <v>0</v>
      </c>
    </row>
    <row r="395" spans="1:12" x14ac:dyDescent="0.2">
      <c r="A395" s="57" t="s">
        <v>55</v>
      </c>
      <c r="B395" s="61"/>
      <c r="C395" s="57"/>
      <c r="D395" s="57"/>
      <c r="E395" s="57"/>
      <c r="F395" s="62" t="s">
        <v>290</v>
      </c>
      <c r="G395" s="59"/>
      <c r="H395" s="59"/>
      <c r="I395" s="59"/>
      <c r="J395" s="59"/>
      <c r="K395" s="59"/>
      <c r="L395" s="58"/>
    </row>
    <row r="396" spans="1:12" x14ac:dyDescent="0.2">
      <c r="A396" s="57" t="s">
        <v>56</v>
      </c>
      <c r="B396" s="61"/>
      <c r="C396" s="57"/>
      <c r="D396" s="57"/>
      <c r="E396" s="57"/>
      <c r="F396" s="60" t="s">
        <v>51</v>
      </c>
      <c r="G396" s="59"/>
      <c r="H396" s="59"/>
      <c r="I396" s="59"/>
      <c r="J396" s="59"/>
      <c r="K396" s="59"/>
      <c r="L396" s="58"/>
    </row>
    <row r="397" spans="1:12" ht="79.5" thickBot="1" x14ac:dyDescent="0.25">
      <c r="A397" s="57" t="s">
        <v>58</v>
      </c>
      <c r="B397" s="56"/>
      <c r="C397" s="55"/>
      <c r="D397" s="55"/>
      <c r="E397" s="55"/>
      <c r="F397" s="54" t="s">
        <v>291</v>
      </c>
      <c r="G397" s="53"/>
      <c r="H397" s="53"/>
      <c r="I397" s="53"/>
      <c r="J397" s="53"/>
      <c r="K397" s="53"/>
      <c r="L397" s="52"/>
    </row>
    <row r="398" spans="1:12" ht="23.25" thickBot="1" x14ac:dyDescent="0.25">
      <c r="A398" s="57" t="s">
        <v>49</v>
      </c>
      <c r="B398" s="71">
        <f>1+MAX($B$13:B397)</f>
        <v>96</v>
      </c>
      <c r="C398" s="70" t="s">
        <v>301</v>
      </c>
      <c r="D398" s="69" t="s">
        <v>302</v>
      </c>
      <c r="E398" s="66" t="s">
        <v>289</v>
      </c>
      <c r="F398" s="68" t="s">
        <v>303</v>
      </c>
      <c r="G398" s="66" t="s">
        <v>288</v>
      </c>
      <c r="H398" s="67">
        <v>3</v>
      </c>
      <c r="I398" s="66">
        <v>0</v>
      </c>
      <c r="J398" s="65">
        <v>0</v>
      </c>
      <c r="K398" s="64"/>
      <c r="L398" s="63">
        <f>ROUND((ROUND(H398,3))*(ROUND(K398,2)),2)</f>
        <v>0</v>
      </c>
    </row>
    <row r="399" spans="1:12" x14ac:dyDescent="0.2">
      <c r="A399" s="57" t="s">
        <v>55</v>
      </c>
      <c r="B399" s="61"/>
      <c r="C399" s="57"/>
      <c r="D399" s="57"/>
      <c r="E399" s="57"/>
      <c r="F399" s="62" t="s">
        <v>290</v>
      </c>
      <c r="G399" s="59"/>
      <c r="H399" s="59"/>
      <c r="I399" s="59"/>
      <c r="J399" s="59"/>
      <c r="K399" s="59"/>
      <c r="L399" s="58"/>
    </row>
    <row r="400" spans="1:12" x14ac:dyDescent="0.2">
      <c r="A400" s="57" t="s">
        <v>56</v>
      </c>
      <c r="B400" s="61"/>
      <c r="C400" s="57"/>
      <c r="D400" s="57"/>
      <c r="E400" s="57"/>
      <c r="F400" s="60" t="s">
        <v>51</v>
      </c>
      <c r="G400" s="59"/>
      <c r="H400" s="59"/>
      <c r="I400" s="59"/>
      <c r="J400" s="59"/>
      <c r="K400" s="59"/>
      <c r="L400" s="58"/>
    </row>
    <row r="401" spans="1:12" ht="79.5" thickBot="1" x14ac:dyDescent="0.25">
      <c r="A401" s="57" t="s">
        <v>58</v>
      </c>
      <c r="B401" s="56"/>
      <c r="C401" s="55"/>
      <c r="D401" s="55"/>
      <c r="E401" s="55"/>
      <c r="F401" s="54" t="s">
        <v>291</v>
      </c>
      <c r="G401" s="53"/>
      <c r="H401" s="53"/>
      <c r="I401" s="53"/>
      <c r="J401" s="53"/>
      <c r="K401" s="53"/>
      <c r="L401" s="52"/>
    </row>
    <row r="402" spans="1:12" ht="12" thickBot="1" x14ac:dyDescent="0.25">
      <c r="A402" s="57" t="s">
        <v>49</v>
      </c>
      <c r="B402" s="71">
        <f>1+MAX($B$13:B401)</f>
        <v>97</v>
      </c>
      <c r="C402" s="70" t="s">
        <v>305</v>
      </c>
      <c r="D402" s="69" t="s">
        <v>306</v>
      </c>
      <c r="E402" s="66" t="s">
        <v>289</v>
      </c>
      <c r="F402" s="68" t="s">
        <v>307</v>
      </c>
      <c r="G402" s="66" t="s">
        <v>288</v>
      </c>
      <c r="H402" s="67">
        <v>0.13200000000000001</v>
      </c>
      <c r="I402" s="66">
        <v>0</v>
      </c>
      <c r="J402" s="65">
        <v>0</v>
      </c>
      <c r="K402" s="64"/>
      <c r="L402" s="63">
        <f>ROUND((ROUND(H402,3))*(ROUND(K402,2)),2)</f>
        <v>0</v>
      </c>
    </row>
    <row r="403" spans="1:12" x14ac:dyDescent="0.2">
      <c r="A403" s="57" t="s">
        <v>55</v>
      </c>
      <c r="B403" s="61"/>
      <c r="C403" s="57"/>
      <c r="D403" s="57"/>
      <c r="E403" s="57"/>
      <c r="F403" s="62" t="s">
        <v>290</v>
      </c>
      <c r="G403" s="59"/>
      <c r="H403" s="59"/>
      <c r="I403" s="59"/>
      <c r="J403" s="59"/>
      <c r="K403" s="59"/>
      <c r="L403" s="58"/>
    </row>
    <row r="404" spans="1:12" x14ac:dyDescent="0.2">
      <c r="A404" s="57" t="s">
        <v>56</v>
      </c>
      <c r="B404" s="61"/>
      <c r="C404" s="57"/>
      <c r="D404" s="57"/>
      <c r="E404" s="57"/>
      <c r="F404" s="60" t="s">
        <v>51</v>
      </c>
      <c r="G404" s="59"/>
      <c r="H404" s="59"/>
      <c r="I404" s="59"/>
      <c r="J404" s="59"/>
      <c r="K404" s="59"/>
      <c r="L404" s="58"/>
    </row>
    <row r="405" spans="1:12" ht="79.5" thickBot="1" x14ac:dyDescent="0.25">
      <c r="A405" s="57" t="s">
        <v>58</v>
      </c>
      <c r="B405" s="56"/>
      <c r="C405" s="55"/>
      <c r="D405" s="55"/>
      <c r="E405" s="55"/>
      <c r="F405" s="54" t="s">
        <v>291</v>
      </c>
      <c r="G405" s="53"/>
      <c r="H405" s="53"/>
      <c r="I405" s="53"/>
      <c r="J405" s="53"/>
      <c r="K405" s="53"/>
      <c r="L405" s="52"/>
    </row>
    <row r="406" spans="1:12" ht="23.25" thickBot="1" x14ac:dyDescent="0.25">
      <c r="A406" s="57" t="s">
        <v>49</v>
      </c>
      <c r="B406" s="71">
        <f>1+MAX($B$13:B405)</f>
        <v>98</v>
      </c>
      <c r="C406" s="70" t="s">
        <v>309</v>
      </c>
      <c r="D406" s="69" t="s">
        <v>310</v>
      </c>
      <c r="E406" s="66" t="s">
        <v>289</v>
      </c>
      <c r="F406" s="68" t="s">
        <v>311</v>
      </c>
      <c r="G406" s="66" t="s">
        <v>288</v>
      </c>
      <c r="H406" s="67">
        <v>0.08</v>
      </c>
      <c r="I406" s="66">
        <v>0</v>
      </c>
      <c r="J406" s="65">
        <v>0</v>
      </c>
      <c r="K406" s="64"/>
      <c r="L406" s="63">
        <f>ROUND((ROUND(H406,3))*(ROUND(K406,2)),2)</f>
        <v>0</v>
      </c>
    </row>
    <row r="407" spans="1:12" x14ac:dyDescent="0.2">
      <c r="A407" s="57" t="s">
        <v>55</v>
      </c>
      <c r="B407" s="61"/>
      <c r="C407" s="57"/>
      <c r="D407" s="57"/>
      <c r="E407" s="57"/>
      <c r="F407" s="62" t="s">
        <v>290</v>
      </c>
      <c r="G407" s="59"/>
      <c r="H407" s="59"/>
      <c r="I407" s="59"/>
      <c r="J407" s="59"/>
      <c r="K407" s="59"/>
      <c r="L407" s="58"/>
    </row>
    <row r="408" spans="1:12" x14ac:dyDescent="0.2">
      <c r="A408" s="57" t="s">
        <v>56</v>
      </c>
      <c r="B408" s="61"/>
      <c r="C408" s="57"/>
      <c r="D408" s="57"/>
      <c r="E408" s="57"/>
      <c r="F408" s="60" t="s">
        <v>51</v>
      </c>
      <c r="G408" s="59"/>
      <c r="H408" s="59"/>
      <c r="I408" s="59"/>
      <c r="J408" s="59"/>
      <c r="K408" s="59"/>
      <c r="L408" s="58"/>
    </row>
    <row r="409" spans="1:12" ht="79.5" thickBot="1" x14ac:dyDescent="0.25">
      <c r="A409" s="57" t="s">
        <v>58</v>
      </c>
      <c r="B409" s="56"/>
      <c r="C409" s="55"/>
      <c r="D409" s="55"/>
      <c r="E409" s="55"/>
      <c r="F409" s="54" t="s">
        <v>291</v>
      </c>
      <c r="G409" s="53"/>
      <c r="H409" s="53"/>
      <c r="I409" s="53"/>
      <c r="J409" s="53"/>
      <c r="K409" s="53"/>
      <c r="L409" s="52"/>
    </row>
    <row r="410" spans="1:12" ht="23.25" thickBot="1" x14ac:dyDescent="0.25">
      <c r="A410" s="57" t="s">
        <v>49</v>
      </c>
      <c r="B410" s="71">
        <f>1+MAX($B$13:B409)</f>
        <v>99</v>
      </c>
      <c r="C410" s="70" t="s">
        <v>313</v>
      </c>
      <c r="D410" s="69" t="s">
        <v>314</v>
      </c>
      <c r="E410" s="66" t="s">
        <v>289</v>
      </c>
      <c r="F410" s="68" t="s">
        <v>315</v>
      </c>
      <c r="G410" s="66" t="s">
        <v>288</v>
      </c>
      <c r="H410" s="67">
        <v>0.15</v>
      </c>
      <c r="I410" s="66">
        <v>0</v>
      </c>
      <c r="J410" s="65">
        <v>0</v>
      </c>
      <c r="K410" s="64"/>
      <c r="L410" s="63">
        <f>ROUND((ROUND(H410,3))*(ROUND(K410,2)),2)</f>
        <v>0</v>
      </c>
    </row>
    <row r="411" spans="1:12" x14ac:dyDescent="0.2">
      <c r="A411" s="57" t="s">
        <v>55</v>
      </c>
      <c r="B411" s="61"/>
      <c r="C411" s="57"/>
      <c r="D411" s="57"/>
      <c r="E411" s="57"/>
      <c r="F411" s="62" t="s">
        <v>290</v>
      </c>
      <c r="G411" s="59"/>
      <c r="H411" s="59"/>
      <c r="I411" s="59"/>
      <c r="J411" s="59"/>
      <c r="K411" s="59"/>
      <c r="L411" s="58"/>
    </row>
    <row r="412" spans="1:12" x14ac:dyDescent="0.2">
      <c r="A412" s="57" t="s">
        <v>56</v>
      </c>
      <c r="B412" s="61"/>
      <c r="C412" s="57"/>
      <c r="D412" s="57"/>
      <c r="E412" s="57"/>
      <c r="F412" s="60" t="s">
        <v>51</v>
      </c>
      <c r="G412" s="59"/>
      <c r="H412" s="59"/>
      <c r="I412" s="59"/>
      <c r="J412" s="59"/>
      <c r="K412" s="59"/>
      <c r="L412" s="58"/>
    </row>
    <row r="413" spans="1:12" ht="79.5" thickBot="1" x14ac:dyDescent="0.25">
      <c r="A413" s="57" t="s">
        <v>58</v>
      </c>
      <c r="B413" s="56"/>
      <c r="C413" s="55"/>
      <c r="D413" s="55"/>
      <c r="E413" s="55"/>
      <c r="F413" s="54" t="s">
        <v>291</v>
      </c>
      <c r="G413" s="53"/>
      <c r="H413" s="53"/>
      <c r="I413" s="53"/>
      <c r="J413" s="53"/>
      <c r="K413" s="53"/>
      <c r="L413" s="52"/>
    </row>
    <row r="414" spans="1:12" ht="12" thickBot="1" x14ac:dyDescent="0.25">
      <c r="A414" s="57" t="s">
        <v>49</v>
      </c>
      <c r="B414" s="71">
        <f>1+MAX($B$13:B413)</f>
        <v>100</v>
      </c>
      <c r="C414" s="70" t="s">
        <v>317</v>
      </c>
      <c r="D414" s="69" t="s">
        <v>318</v>
      </c>
      <c r="E414" s="66" t="s">
        <v>289</v>
      </c>
      <c r="F414" s="68" t="s">
        <v>319</v>
      </c>
      <c r="G414" s="66" t="s">
        <v>288</v>
      </c>
      <c r="H414" s="67">
        <v>3.5999999999999997E-2</v>
      </c>
      <c r="I414" s="66">
        <v>0</v>
      </c>
      <c r="J414" s="65">
        <v>0</v>
      </c>
      <c r="K414" s="64"/>
      <c r="L414" s="63">
        <f>ROUND((ROUND(H414,3))*(ROUND(K414,2)),2)</f>
        <v>0</v>
      </c>
    </row>
    <row r="415" spans="1:12" x14ac:dyDescent="0.2">
      <c r="A415" s="57" t="s">
        <v>55</v>
      </c>
      <c r="B415" s="61"/>
      <c r="C415" s="57"/>
      <c r="D415" s="57"/>
      <c r="E415" s="57"/>
      <c r="F415" s="62" t="s">
        <v>290</v>
      </c>
      <c r="G415" s="59"/>
      <c r="H415" s="59"/>
      <c r="I415" s="59"/>
      <c r="J415" s="59"/>
      <c r="K415" s="59"/>
      <c r="L415" s="58"/>
    </row>
    <row r="416" spans="1:12" x14ac:dyDescent="0.2">
      <c r="A416" s="57" t="s">
        <v>56</v>
      </c>
      <c r="B416" s="61"/>
      <c r="C416" s="57"/>
      <c r="D416" s="57"/>
      <c r="E416" s="57"/>
      <c r="F416" s="60" t="s">
        <v>51</v>
      </c>
      <c r="G416" s="59"/>
      <c r="H416" s="59"/>
      <c r="I416" s="59"/>
      <c r="J416" s="59"/>
      <c r="K416" s="59"/>
      <c r="L416" s="58"/>
    </row>
    <row r="417" spans="1:12" ht="79.5" thickBot="1" x14ac:dyDescent="0.25">
      <c r="A417" s="57" t="s">
        <v>58</v>
      </c>
      <c r="B417" s="56"/>
      <c r="C417" s="55"/>
      <c r="D417" s="55"/>
      <c r="E417" s="55"/>
      <c r="F417" s="54" t="s">
        <v>291</v>
      </c>
      <c r="G417" s="53"/>
      <c r="H417" s="53"/>
      <c r="I417" s="53"/>
      <c r="J417" s="53"/>
      <c r="K417" s="53"/>
      <c r="L417" s="52"/>
    </row>
    <row r="418" spans="1:12" ht="13.5" thickBot="1" x14ac:dyDescent="0.25">
      <c r="A418" s="51" t="s">
        <v>4478</v>
      </c>
      <c r="B418" s="50" t="s">
        <v>4477</v>
      </c>
      <c r="C418" s="47" t="s">
        <v>4476</v>
      </c>
      <c r="D418" s="49"/>
      <c r="E418" s="49"/>
      <c r="F418" s="48" t="s">
        <v>283</v>
      </c>
      <c r="G418" s="47"/>
      <c r="H418" s="47"/>
      <c r="I418" s="47"/>
      <c r="J418" s="47"/>
      <c r="K418" s="47"/>
      <c r="L418" s="46">
        <f>SUM(L386:L417)</f>
        <v>0</v>
      </c>
    </row>
  </sheetData>
  <sheetProtection password="ED72" sheet="1" objects="1" scenarios="1" formatCells="0" formatColumns="0" formatRows="0" insertColumns="0" insertRows="0" deleteColumns="0" deleteRows="0" sort="0" autoFilter="0"/>
  <autoFilter ref="A12:L12"/>
  <mergeCells count="29">
    <mergeCell ref="B8:D8"/>
    <mergeCell ref="G8:H8"/>
    <mergeCell ref="D3:E3"/>
    <mergeCell ref="I7:J7"/>
    <mergeCell ref="I4:J4"/>
    <mergeCell ref="K3:L3"/>
    <mergeCell ref="I6:J6"/>
    <mergeCell ref="F6:H6"/>
    <mergeCell ref="F7:H7"/>
    <mergeCell ref="B1:C1"/>
    <mergeCell ref="K2:L2"/>
    <mergeCell ref="K10:L11"/>
    <mergeCell ref="I10:I12"/>
    <mergeCell ref="J10:J12"/>
    <mergeCell ref="B4:D4"/>
    <mergeCell ref="I5:J5"/>
    <mergeCell ref="F5:H5"/>
    <mergeCell ref="B7:D7"/>
    <mergeCell ref="B10:B12"/>
    <mergeCell ref="G10:G12"/>
    <mergeCell ref="E10:E12"/>
    <mergeCell ref="I8:J8"/>
    <mergeCell ref="B2:C2"/>
    <mergeCell ref="I2:J2"/>
    <mergeCell ref="F10:F12"/>
    <mergeCell ref="H10:H12"/>
    <mergeCell ref="C10:C12"/>
    <mergeCell ref="D10:D12"/>
    <mergeCell ref="B9:J9"/>
  </mergeCells>
  <conditionalFormatting sqref="F6">
    <cfRule type="expression" dxfId="1284" priority="1229">
      <formula>$E$5="Ostatní"</formula>
    </cfRule>
    <cfRule type="expression" dxfId="1283" priority="1230">
      <formula>$E$6="Ostatní"</formula>
    </cfRule>
  </conditionalFormatting>
  <conditionalFormatting sqref="F2">
    <cfRule type="expression" dxfId="1282" priority="1228">
      <formula>IF($F$2="Název stavby","Vybarvit",IF($F$2="","Vybarvit",""))="Vybarvit"</formula>
    </cfRule>
  </conditionalFormatting>
  <conditionalFormatting sqref="D3">
    <cfRule type="expression" dxfId="1281" priority="1227">
      <formula>IF($D$3="SO XX-XX-XX","Vybarvit",IF($D$3="","Vybarvit",""))="Vybarvit"</formula>
    </cfRule>
  </conditionalFormatting>
  <conditionalFormatting sqref="F3">
    <cfRule type="expression" dxfId="1280" priority="1226">
      <formula>IF($F$3="Název SO/PS","Vybarvit",IF($F$3="","Vybarvit",""))="Vybarvit"</formula>
    </cfRule>
  </conditionalFormatting>
  <conditionalFormatting sqref="F8">
    <cfRule type="expression" dxfId="1279" priority="1225">
      <formula>IF($F$8="Obchodní název firmy/společnosti, v případě fyzické osoby podnikající  IČO","Vybarvit",IF($F$8="","Vybarvit",""))="Vybarvit"</formula>
    </cfRule>
  </conditionalFormatting>
  <conditionalFormatting sqref="G8:H8">
    <cfRule type="expression" dxfId="1278" priority="1224">
      <formula>IF($G$8="Titul Jméno Příjmení","Vybarvit",IF($G$8="","Vybarvit",""))="Vybarvit"</formula>
    </cfRule>
  </conditionalFormatting>
  <conditionalFormatting sqref="K8">
    <cfRule type="expression" dxfId="1277" priority="1223">
      <formula>$K$8=""</formula>
    </cfRule>
  </conditionalFormatting>
  <conditionalFormatting sqref="K7">
    <cfRule type="expression" dxfId="1276" priority="1222">
      <formula>$K$7=""</formula>
    </cfRule>
  </conditionalFormatting>
  <conditionalFormatting sqref="K6">
    <cfRule type="expression" dxfId="1275" priority="1221">
      <formula>$K$6=""</formula>
    </cfRule>
  </conditionalFormatting>
  <conditionalFormatting sqref="K5">
    <cfRule type="expression" dxfId="1274" priority="1220">
      <formula>$K$5=""</formula>
    </cfRule>
  </conditionalFormatting>
  <conditionalFormatting sqref="K4">
    <cfRule type="expression" dxfId="1273" priority="1219">
      <formula>$K$4=""</formula>
    </cfRule>
  </conditionalFormatting>
  <conditionalFormatting sqref="L4">
    <cfRule type="expression" dxfId="1272" priority="1218">
      <formula>$L$4=""</formula>
    </cfRule>
  </conditionalFormatting>
  <conditionalFormatting sqref="E8">
    <cfRule type="expression" dxfId="1271" priority="1217">
      <formula>$E$8=""</formula>
    </cfRule>
  </conditionalFormatting>
  <conditionalFormatting sqref="E7">
    <cfRule type="expression" dxfId="1270" priority="1216">
      <formula>$E$7=""</formula>
    </cfRule>
  </conditionalFormatting>
  <conditionalFormatting sqref="E6">
    <cfRule type="expression" dxfId="1269" priority="1215">
      <formula>$E$6=""</formula>
    </cfRule>
  </conditionalFormatting>
  <conditionalFormatting sqref="E5">
    <cfRule type="expression" dxfId="1268" priority="1214">
      <formula>$E$5=""</formula>
    </cfRule>
  </conditionalFormatting>
  <conditionalFormatting sqref="C14">
    <cfRule type="expression" dxfId="1267" priority="1213">
      <formula>C14=""</formula>
    </cfRule>
  </conditionalFormatting>
  <conditionalFormatting sqref="E14">
    <cfRule type="expression" dxfId="1266" priority="1212">
      <formula>E14=""</formula>
    </cfRule>
  </conditionalFormatting>
  <conditionalFormatting sqref="F14">
    <cfRule type="expression" dxfId="1265" priority="1211">
      <formula>IF(F14="Název položky","Vyznačit",IF(F14="","Vyznačit",""))="Vyznačit"</formula>
    </cfRule>
  </conditionalFormatting>
  <conditionalFormatting sqref="F15">
    <cfRule type="expression" dxfId="1264" priority="1210">
      <formula>IF(F15="popis položky","Vyznačit",IF(F15="","Vyznačit",""))="Vyznačit"</formula>
    </cfRule>
  </conditionalFormatting>
  <conditionalFormatting sqref="F16">
    <cfRule type="expression" dxfId="1263" priority="1209">
      <formula>IF(F16="výkaz výměr","Vyznačit",IF(F16="","Vyznačit",""))="Vyznačit"</formula>
    </cfRule>
  </conditionalFormatting>
  <conditionalFormatting sqref="F17">
    <cfRule type="expression" dxfId="1262" priority="1208">
      <formula>IF(F17="Technická specifikace","Vyznačit",IF(F17="","Vyznačit",""))="Vyznačit"</formula>
    </cfRule>
  </conditionalFormatting>
  <conditionalFormatting sqref="G14">
    <cfRule type="expression" dxfId="1261" priority="1207">
      <formula>G14=""</formula>
    </cfRule>
  </conditionalFormatting>
  <conditionalFormatting sqref="H14">
    <cfRule type="expression" dxfId="1260" priority="1206">
      <formula>H14=""</formula>
    </cfRule>
  </conditionalFormatting>
  <conditionalFormatting sqref="I14">
    <cfRule type="expression" dxfId="1259" priority="1205">
      <formula>I14=""</formula>
    </cfRule>
  </conditionalFormatting>
  <conditionalFormatting sqref="J14">
    <cfRule type="expression" dxfId="1258" priority="1204">
      <formula>J14=""</formula>
    </cfRule>
  </conditionalFormatting>
  <conditionalFormatting sqref="K14">
    <cfRule type="expression" dxfId="1257" priority="1203">
      <formula>K14=""</formula>
    </cfRule>
  </conditionalFormatting>
  <conditionalFormatting sqref="D14">
    <cfRule type="expression" dxfId="1256" priority="1202">
      <formula>D14=""</formula>
    </cfRule>
  </conditionalFormatting>
  <conditionalFormatting sqref="C13">
    <cfRule type="expression" dxfId="1255" priority="1201">
      <formula>C13=""</formula>
    </cfRule>
  </conditionalFormatting>
  <conditionalFormatting sqref="F13">
    <cfRule type="expression" dxfId="1254" priority="1200">
      <formula>F13="Doplnit název dílu a ve sloupci C číslo dílu"</formula>
    </cfRule>
  </conditionalFormatting>
  <conditionalFormatting sqref="E4">
    <cfRule type="expression" dxfId="1253" priority="1199">
      <formula>$E$6=""</formula>
    </cfRule>
  </conditionalFormatting>
  <conditionalFormatting sqref="C18">
    <cfRule type="expression" dxfId="1252" priority="1198">
      <formula>C18=""</formula>
    </cfRule>
  </conditionalFormatting>
  <conditionalFormatting sqref="E18">
    <cfRule type="expression" dxfId="1251" priority="1197">
      <formula>E18=""</formula>
    </cfRule>
  </conditionalFormatting>
  <conditionalFormatting sqref="F18">
    <cfRule type="expression" dxfId="1250" priority="1196">
      <formula>F18=""</formula>
    </cfRule>
  </conditionalFormatting>
  <conditionalFormatting sqref="F19">
    <cfRule type="expression" dxfId="1249" priority="1195">
      <formula>F19=""</formula>
    </cfRule>
  </conditionalFormatting>
  <conditionalFormatting sqref="F20">
    <cfRule type="expression" dxfId="1248" priority="1194">
      <formula>F20=""</formula>
    </cfRule>
  </conditionalFormatting>
  <conditionalFormatting sqref="F21">
    <cfRule type="expression" dxfId="1247" priority="1193">
      <formula>F21=""</formula>
    </cfRule>
  </conditionalFormatting>
  <conditionalFormatting sqref="G18">
    <cfRule type="expression" dxfId="1246" priority="1192">
      <formula>G18=""</formula>
    </cfRule>
  </conditionalFormatting>
  <conditionalFormatting sqref="H18">
    <cfRule type="expression" dxfId="1245" priority="1191">
      <formula>H18=""</formula>
    </cfRule>
  </conditionalFormatting>
  <conditionalFormatting sqref="I18">
    <cfRule type="expression" dxfId="1244" priority="1190">
      <formula>I18=""</formula>
    </cfRule>
  </conditionalFormatting>
  <conditionalFormatting sqref="J18">
    <cfRule type="expression" dxfId="1243" priority="1189">
      <formula>J18=""</formula>
    </cfRule>
  </conditionalFormatting>
  <conditionalFormatting sqref="K18">
    <cfRule type="expression" dxfId="1242" priority="1188">
      <formula>K18=""</formula>
    </cfRule>
  </conditionalFormatting>
  <conditionalFormatting sqref="D18">
    <cfRule type="expression" dxfId="1241" priority="1187">
      <formula>D18=""</formula>
    </cfRule>
  </conditionalFormatting>
  <conditionalFormatting sqref="C22">
    <cfRule type="expression" dxfId="1240" priority="1186">
      <formula>C22=""</formula>
    </cfRule>
  </conditionalFormatting>
  <conditionalFormatting sqref="E22">
    <cfRule type="expression" dxfId="1239" priority="1185">
      <formula>E22=""</formula>
    </cfRule>
  </conditionalFormatting>
  <conditionalFormatting sqref="F22">
    <cfRule type="expression" dxfId="1238" priority="1184">
      <formula>F22=""</formula>
    </cfRule>
  </conditionalFormatting>
  <conditionalFormatting sqref="F23">
    <cfRule type="expression" dxfId="1237" priority="1183">
      <formula>F23=""</formula>
    </cfRule>
  </conditionalFormatting>
  <conditionalFormatting sqref="F24">
    <cfRule type="expression" dxfId="1236" priority="1182">
      <formula>F24=""</formula>
    </cfRule>
  </conditionalFormatting>
  <conditionalFormatting sqref="F25">
    <cfRule type="expression" dxfId="1235" priority="1181">
      <formula>F25=""</formula>
    </cfRule>
  </conditionalFormatting>
  <conditionalFormatting sqref="G22">
    <cfRule type="expression" dxfId="1234" priority="1180">
      <formula>G22=""</formula>
    </cfRule>
  </conditionalFormatting>
  <conditionalFormatting sqref="H22">
    <cfRule type="expression" dxfId="1233" priority="1179">
      <formula>H22=""</formula>
    </cfRule>
  </conditionalFormatting>
  <conditionalFormatting sqref="I22">
    <cfRule type="expression" dxfId="1232" priority="1178">
      <formula>I22=""</formula>
    </cfRule>
  </conditionalFormatting>
  <conditionalFormatting sqref="J22">
    <cfRule type="expression" dxfId="1231" priority="1177">
      <formula>J22=""</formula>
    </cfRule>
  </conditionalFormatting>
  <conditionalFormatting sqref="K22">
    <cfRule type="expression" dxfId="1230" priority="1176">
      <formula>K22=""</formula>
    </cfRule>
  </conditionalFormatting>
  <conditionalFormatting sqref="D22">
    <cfRule type="expression" dxfId="1229" priority="1175">
      <formula>D22=""</formula>
    </cfRule>
  </conditionalFormatting>
  <conditionalFormatting sqref="C26">
    <cfRule type="expression" dxfId="1228" priority="1174">
      <formula>C26=""</formula>
    </cfRule>
  </conditionalFormatting>
  <conditionalFormatting sqref="E26">
    <cfRule type="expression" dxfId="1227" priority="1173">
      <formula>E26=""</formula>
    </cfRule>
  </conditionalFormatting>
  <conditionalFormatting sqref="F26">
    <cfRule type="expression" dxfId="1226" priority="1172">
      <formula>F26=""</formula>
    </cfRule>
  </conditionalFormatting>
  <conditionalFormatting sqref="F27">
    <cfRule type="expression" dxfId="1225" priority="1171">
      <formula>F27=""</formula>
    </cfRule>
  </conditionalFormatting>
  <conditionalFormatting sqref="F28">
    <cfRule type="expression" dxfId="1224" priority="1170">
      <formula>F28=""</formula>
    </cfRule>
  </conditionalFormatting>
  <conditionalFormatting sqref="F29">
    <cfRule type="expression" dxfId="1223" priority="1169">
      <formula>F29=""</formula>
    </cfRule>
  </conditionalFormatting>
  <conditionalFormatting sqref="G26">
    <cfRule type="expression" dxfId="1222" priority="1168">
      <formula>G26=""</formula>
    </cfRule>
  </conditionalFormatting>
  <conditionalFormatting sqref="H26">
    <cfRule type="expression" dxfId="1221" priority="1167">
      <formula>H26=""</formula>
    </cfRule>
  </conditionalFormatting>
  <conditionalFormatting sqref="I26">
    <cfRule type="expression" dxfId="1220" priority="1166">
      <formula>I26=""</formula>
    </cfRule>
  </conditionalFormatting>
  <conditionalFormatting sqref="J26">
    <cfRule type="expression" dxfId="1219" priority="1165">
      <formula>J26=""</formula>
    </cfRule>
  </conditionalFormatting>
  <conditionalFormatting sqref="K26">
    <cfRule type="expression" dxfId="1218" priority="1164">
      <formula>K26=""</formula>
    </cfRule>
  </conditionalFormatting>
  <conditionalFormatting sqref="D26">
    <cfRule type="expression" dxfId="1217" priority="1163">
      <formula>D26=""</formula>
    </cfRule>
  </conditionalFormatting>
  <conditionalFormatting sqref="C30">
    <cfRule type="expression" dxfId="1216" priority="1162">
      <formula>C30=""</formula>
    </cfRule>
  </conditionalFormatting>
  <conditionalFormatting sqref="E30">
    <cfRule type="expression" dxfId="1215" priority="1161">
      <formula>E30=""</formula>
    </cfRule>
  </conditionalFormatting>
  <conditionalFormatting sqref="F30">
    <cfRule type="expression" dxfId="1214" priority="1160">
      <formula>F30=""</formula>
    </cfRule>
  </conditionalFormatting>
  <conditionalFormatting sqref="F31">
    <cfRule type="expression" dxfId="1213" priority="1159">
      <formula>F31=""</formula>
    </cfRule>
  </conditionalFormatting>
  <conditionalFormatting sqref="F32">
    <cfRule type="expression" dxfId="1212" priority="1158">
      <formula>F32=""</formula>
    </cfRule>
  </conditionalFormatting>
  <conditionalFormatting sqref="F33">
    <cfRule type="expression" dxfId="1211" priority="1157">
      <formula>F33=""</formula>
    </cfRule>
  </conditionalFormatting>
  <conditionalFormatting sqref="G30">
    <cfRule type="expression" dxfId="1210" priority="1156">
      <formula>G30=""</formula>
    </cfRule>
  </conditionalFormatting>
  <conditionalFormatting sqref="H30">
    <cfRule type="expression" dxfId="1209" priority="1155">
      <formula>H30=""</formula>
    </cfRule>
  </conditionalFormatting>
  <conditionalFormatting sqref="I30">
    <cfRule type="expression" dxfId="1208" priority="1154">
      <formula>I30=""</formula>
    </cfRule>
  </conditionalFormatting>
  <conditionalFormatting sqref="J30">
    <cfRule type="expression" dxfId="1207" priority="1153">
      <formula>J30=""</formula>
    </cfRule>
  </conditionalFormatting>
  <conditionalFormatting sqref="K30">
    <cfRule type="expression" dxfId="1206" priority="1152">
      <formula>K30=""</formula>
    </cfRule>
  </conditionalFormatting>
  <conditionalFormatting sqref="D30">
    <cfRule type="expression" dxfId="1205" priority="1151">
      <formula>D30=""</formula>
    </cfRule>
  </conditionalFormatting>
  <conditionalFormatting sqref="C34">
    <cfRule type="expression" dxfId="1204" priority="1150">
      <formula>C34=""</formula>
    </cfRule>
  </conditionalFormatting>
  <conditionalFormatting sqref="E34">
    <cfRule type="expression" dxfId="1203" priority="1149">
      <formula>E34=""</formula>
    </cfRule>
  </conditionalFormatting>
  <conditionalFormatting sqref="F34">
    <cfRule type="expression" dxfId="1202" priority="1148">
      <formula>F34=""</formula>
    </cfRule>
  </conditionalFormatting>
  <conditionalFormatting sqref="F35">
    <cfRule type="expression" dxfId="1201" priority="1147">
      <formula>F35=""</formula>
    </cfRule>
  </conditionalFormatting>
  <conditionalFormatting sqref="F36">
    <cfRule type="expression" dxfId="1200" priority="1146">
      <formula>F36=""</formula>
    </cfRule>
  </conditionalFormatting>
  <conditionalFormatting sqref="F37">
    <cfRule type="expression" dxfId="1199" priority="1145">
      <formula>F37=""</formula>
    </cfRule>
  </conditionalFormatting>
  <conditionalFormatting sqref="G34">
    <cfRule type="expression" dxfId="1198" priority="1144">
      <formula>G34=""</formula>
    </cfRule>
  </conditionalFormatting>
  <conditionalFormatting sqref="H34">
    <cfRule type="expression" dxfId="1197" priority="1143">
      <formula>H34=""</formula>
    </cfRule>
  </conditionalFormatting>
  <conditionalFormatting sqref="I34">
    <cfRule type="expression" dxfId="1196" priority="1142">
      <formula>I34=""</formula>
    </cfRule>
  </conditionalFormatting>
  <conditionalFormatting sqref="J34">
    <cfRule type="expression" dxfId="1195" priority="1141">
      <formula>J34=""</formula>
    </cfRule>
  </conditionalFormatting>
  <conditionalFormatting sqref="K34">
    <cfRule type="expression" dxfId="1194" priority="1140">
      <formula>K34=""</formula>
    </cfRule>
  </conditionalFormatting>
  <conditionalFormatting sqref="D34">
    <cfRule type="expression" dxfId="1193" priority="1139">
      <formula>D34=""</formula>
    </cfRule>
  </conditionalFormatting>
  <conditionalFormatting sqref="C38">
    <cfRule type="expression" dxfId="1192" priority="1138">
      <formula>C38=""</formula>
    </cfRule>
  </conditionalFormatting>
  <conditionalFormatting sqref="E38">
    <cfRule type="expression" dxfId="1191" priority="1137">
      <formula>E38=""</formula>
    </cfRule>
  </conditionalFormatting>
  <conditionalFormatting sqref="F38">
    <cfRule type="expression" dxfId="1190" priority="1136">
      <formula>F38=""</formula>
    </cfRule>
  </conditionalFormatting>
  <conditionalFormatting sqref="F39">
    <cfRule type="expression" dxfId="1189" priority="1135">
      <formula>F39=""</formula>
    </cfRule>
  </conditionalFormatting>
  <conditionalFormatting sqref="F40">
    <cfRule type="expression" dxfId="1188" priority="1134">
      <formula>F40=""</formula>
    </cfRule>
  </conditionalFormatting>
  <conditionalFormatting sqref="F41">
    <cfRule type="expression" dxfId="1187" priority="1133">
      <formula>F41=""</formula>
    </cfRule>
  </conditionalFormatting>
  <conditionalFormatting sqref="G38">
    <cfRule type="expression" dxfId="1186" priority="1132">
      <formula>G38=""</formula>
    </cfRule>
  </conditionalFormatting>
  <conditionalFormatting sqref="H38">
    <cfRule type="expression" dxfId="1185" priority="1131">
      <formula>H38=""</formula>
    </cfRule>
  </conditionalFormatting>
  <conditionalFormatting sqref="I38">
    <cfRule type="expression" dxfId="1184" priority="1130">
      <formula>I38=""</formula>
    </cfRule>
  </conditionalFormatting>
  <conditionalFormatting sqref="J38">
    <cfRule type="expression" dxfId="1183" priority="1129">
      <formula>J38=""</formula>
    </cfRule>
  </conditionalFormatting>
  <conditionalFormatting sqref="K38">
    <cfRule type="expression" dxfId="1182" priority="1128">
      <formula>K38=""</formula>
    </cfRule>
  </conditionalFormatting>
  <conditionalFormatting sqref="D38">
    <cfRule type="expression" dxfId="1181" priority="1127">
      <formula>D38=""</formula>
    </cfRule>
  </conditionalFormatting>
  <conditionalFormatting sqref="C42">
    <cfRule type="expression" dxfId="1180" priority="1126">
      <formula>C42=""</formula>
    </cfRule>
  </conditionalFormatting>
  <conditionalFormatting sqref="E42">
    <cfRule type="expression" dxfId="1179" priority="1125">
      <formula>E42=""</formula>
    </cfRule>
  </conditionalFormatting>
  <conditionalFormatting sqref="F42">
    <cfRule type="expression" dxfId="1178" priority="1124">
      <formula>F42=""</formula>
    </cfRule>
  </conditionalFormatting>
  <conditionalFormatting sqref="F43">
    <cfRule type="expression" dxfId="1177" priority="1123">
      <formula>F43=""</formula>
    </cfRule>
  </conditionalFormatting>
  <conditionalFormatting sqref="F44">
    <cfRule type="expression" dxfId="1176" priority="1122">
      <formula>F44=""</formula>
    </cfRule>
  </conditionalFormatting>
  <conditionalFormatting sqref="F45">
    <cfRule type="expression" dxfId="1175" priority="1121">
      <formula>F45=""</formula>
    </cfRule>
  </conditionalFormatting>
  <conditionalFormatting sqref="G42">
    <cfRule type="expression" dxfId="1174" priority="1120">
      <formula>G42=""</formula>
    </cfRule>
  </conditionalFormatting>
  <conditionalFormatting sqref="H42">
    <cfRule type="expression" dxfId="1173" priority="1119">
      <formula>H42=""</formula>
    </cfRule>
  </conditionalFormatting>
  <conditionalFormatting sqref="I42">
    <cfRule type="expression" dxfId="1172" priority="1118">
      <formula>I42=""</formula>
    </cfRule>
  </conditionalFormatting>
  <conditionalFormatting sqref="J42">
    <cfRule type="expression" dxfId="1171" priority="1117">
      <formula>J42=""</formula>
    </cfRule>
  </conditionalFormatting>
  <conditionalFormatting sqref="K42">
    <cfRule type="expression" dxfId="1170" priority="1116">
      <formula>K42=""</formula>
    </cfRule>
  </conditionalFormatting>
  <conditionalFormatting sqref="D42">
    <cfRule type="expression" dxfId="1169" priority="1115">
      <formula>D42=""</formula>
    </cfRule>
  </conditionalFormatting>
  <conditionalFormatting sqref="C46">
    <cfRule type="expression" dxfId="1168" priority="1114">
      <formula>C46=""</formula>
    </cfRule>
  </conditionalFormatting>
  <conditionalFormatting sqref="E46">
    <cfRule type="expression" dxfId="1167" priority="1113">
      <formula>E46=""</formula>
    </cfRule>
  </conditionalFormatting>
  <conditionalFormatting sqref="F46">
    <cfRule type="expression" dxfId="1166" priority="1112">
      <formula>F46=""</formula>
    </cfRule>
  </conditionalFormatting>
  <conditionalFormatting sqref="F47">
    <cfRule type="expression" dxfId="1165" priority="1111">
      <formula>F47=""</formula>
    </cfRule>
  </conditionalFormatting>
  <conditionalFormatting sqref="F48">
    <cfRule type="expression" dxfId="1164" priority="1110">
      <formula>F48=""</formula>
    </cfRule>
  </conditionalFormatting>
  <conditionalFormatting sqref="F49">
    <cfRule type="expression" dxfId="1163" priority="1109">
      <formula>F49=""</formula>
    </cfRule>
  </conditionalFormatting>
  <conditionalFormatting sqref="G46">
    <cfRule type="expression" dxfId="1162" priority="1108">
      <formula>G46=""</formula>
    </cfRule>
  </conditionalFormatting>
  <conditionalFormatting sqref="I46">
    <cfRule type="expression" dxfId="1161" priority="1107">
      <formula>I46=""</formula>
    </cfRule>
  </conditionalFormatting>
  <conditionalFormatting sqref="J46">
    <cfRule type="expression" dxfId="1160" priority="1106">
      <formula>J46=""</formula>
    </cfRule>
  </conditionalFormatting>
  <conditionalFormatting sqref="K46">
    <cfRule type="expression" dxfId="1159" priority="1105">
      <formula>K46=""</formula>
    </cfRule>
  </conditionalFormatting>
  <conditionalFormatting sqref="D46">
    <cfRule type="expression" dxfId="1158" priority="1104">
      <formula>D46=""</formula>
    </cfRule>
  </conditionalFormatting>
  <conditionalFormatting sqref="C50">
    <cfRule type="expression" dxfId="1157" priority="1103">
      <formula>C50=""</formula>
    </cfRule>
  </conditionalFormatting>
  <conditionalFormatting sqref="E50">
    <cfRule type="expression" dxfId="1156" priority="1102">
      <formula>E50=""</formula>
    </cfRule>
  </conditionalFormatting>
  <conditionalFormatting sqref="F50">
    <cfRule type="expression" dxfId="1155" priority="1101">
      <formula>F50=""</formula>
    </cfRule>
  </conditionalFormatting>
  <conditionalFormatting sqref="F51">
    <cfRule type="expression" dxfId="1154" priority="1100">
      <formula>F51=""</formula>
    </cfRule>
  </conditionalFormatting>
  <conditionalFormatting sqref="F52">
    <cfRule type="expression" dxfId="1153" priority="1099">
      <formula>F52=""</formula>
    </cfRule>
  </conditionalFormatting>
  <conditionalFormatting sqref="F53">
    <cfRule type="expression" dxfId="1152" priority="1098">
      <formula>F53=""</formula>
    </cfRule>
  </conditionalFormatting>
  <conditionalFormatting sqref="G50">
    <cfRule type="expression" dxfId="1151" priority="1097">
      <formula>G50=""</formula>
    </cfRule>
  </conditionalFormatting>
  <conditionalFormatting sqref="H50">
    <cfRule type="expression" dxfId="1150" priority="1096">
      <formula>H50=""</formula>
    </cfRule>
  </conditionalFormatting>
  <conditionalFormatting sqref="I50">
    <cfRule type="expression" dxfId="1149" priority="1095">
      <formula>I50=""</formula>
    </cfRule>
  </conditionalFormatting>
  <conditionalFormatting sqref="J50">
    <cfRule type="expression" dxfId="1148" priority="1094">
      <formula>J50=""</formula>
    </cfRule>
  </conditionalFormatting>
  <conditionalFormatting sqref="K50">
    <cfRule type="expression" dxfId="1147" priority="1093">
      <formula>K50=""</formula>
    </cfRule>
  </conditionalFormatting>
  <conditionalFormatting sqref="D50">
    <cfRule type="expression" dxfId="1146" priority="1092">
      <formula>D50=""</formula>
    </cfRule>
  </conditionalFormatting>
  <conditionalFormatting sqref="C54">
    <cfRule type="expression" dxfId="1145" priority="1091">
      <formula>C54=""</formula>
    </cfRule>
  </conditionalFormatting>
  <conditionalFormatting sqref="E54">
    <cfRule type="expression" dxfId="1144" priority="1090">
      <formula>E54=""</formula>
    </cfRule>
  </conditionalFormatting>
  <conditionalFormatting sqref="F54">
    <cfRule type="expression" dxfId="1143" priority="1089">
      <formula>F54=""</formula>
    </cfRule>
  </conditionalFormatting>
  <conditionalFormatting sqref="F55">
    <cfRule type="expression" dxfId="1142" priority="1088">
      <formula>F55=""</formula>
    </cfRule>
  </conditionalFormatting>
  <conditionalFormatting sqref="F56">
    <cfRule type="expression" dxfId="1141" priority="1087">
      <formula>F56=""</formula>
    </cfRule>
  </conditionalFormatting>
  <conditionalFormatting sqref="F57">
    <cfRule type="expression" dxfId="1140" priority="1086">
      <formula>F57=""</formula>
    </cfRule>
  </conditionalFormatting>
  <conditionalFormatting sqref="G54">
    <cfRule type="expression" dxfId="1139" priority="1085">
      <formula>G54=""</formula>
    </cfRule>
  </conditionalFormatting>
  <conditionalFormatting sqref="H54">
    <cfRule type="expression" dxfId="1138" priority="1084">
      <formula>H54=""</formula>
    </cfRule>
  </conditionalFormatting>
  <conditionalFormatting sqref="I54">
    <cfRule type="expression" dxfId="1137" priority="1083">
      <formula>I54=""</formula>
    </cfRule>
  </conditionalFormatting>
  <conditionalFormatting sqref="J54">
    <cfRule type="expression" dxfId="1136" priority="1082">
      <formula>J54=""</formula>
    </cfRule>
  </conditionalFormatting>
  <conditionalFormatting sqref="K54">
    <cfRule type="expression" dxfId="1135" priority="1081">
      <formula>K54=""</formula>
    </cfRule>
  </conditionalFormatting>
  <conditionalFormatting sqref="D54">
    <cfRule type="expression" dxfId="1134" priority="1080">
      <formula>D54=""</formula>
    </cfRule>
  </conditionalFormatting>
  <conditionalFormatting sqref="C58">
    <cfRule type="expression" dxfId="1133" priority="1079">
      <formula>C58=""</formula>
    </cfRule>
  </conditionalFormatting>
  <conditionalFormatting sqref="E58">
    <cfRule type="expression" dxfId="1132" priority="1078">
      <formula>E58=""</formula>
    </cfRule>
  </conditionalFormatting>
  <conditionalFormatting sqref="F58">
    <cfRule type="expression" dxfId="1131" priority="1077">
      <formula>F58=""</formula>
    </cfRule>
  </conditionalFormatting>
  <conditionalFormatting sqref="F59">
    <cfRule type="expression" dxfId="1130" priority="1076">
      <formula>F59=""</formula>
    </cfRule>
  </conditionalFormatting>
  <conditionalFormatting sqref="F60">
    <cfRule type="expression" dxfId="1129" priority="1075">
      <formula>F60=""</formula>
    </cfRule>
  </conditionalFormatting>
  <conditionalFormatting sqref="F61">
    <cfRule type="expression" dxfId="1128" priority="1074">
      <formula>F61=""</formula>
    </cfRule>
  </conditionalFormatting>
  <conditionalFormatting sqref="G58">
    <cfRule type="expression" dxfId="1127" priority="1073">
      <formula>G58=""</formula>
    </cfRule>
  </conditionalFormatting>
  <conditionalFormatting sqref="H58">
    <cfRule type="expression" dxfId="1126" priority="1072">
      <formula>H58=""</formula>
    </cfRule>
  </conditionalFormatting>
  <conditionalFormatting sqref="I58">
    <cfRule type="expression" dxfId="1125" priority="1071">
      <formula>I58=""</formula>
    </cfRule>
  </conditionalFormatting>
  <conditionalFormatting sqref="J58">
    <cfRule type="expression" dxfId="1124" priority="1070">
      <formula>J58=""</formula>
    </cfRule>
  </conditionalFormatting>
  <conditionalFormatting sqref="K58">
    <cfRule type="expression" dxfId="1123" priority="1069">
      <formula>K58=""</formula>
    </cfRule>
  </conditionalFormatting>
  <conditionalFormatting sqref="D58">
    <cfRule type="expression" dxfId="1122" priority="1068">
      <formula>D58=""</formula>
    </cfRule>
  </conditionalFormatting>
  <conditionalFormatting sqref="C62">
    <cfRule type="expression" dxfId="1121" priority="1067">
      <formula>C62=""</formula>
    </cfRule>
  </conditionalFormatting>
  <conditionalFormatting sqref="E62">
    <cfRule type="expression" dxfId="1120" priority="1066">
      <formula>E62=""</formula>
    </cfRule>
  </conditionalFormatting>
  <conditionalFormatting sqref="F62">
    <cfRule type="expression" dxfId="1119" priority="1065">
      <formula>F62=""</formula>
    </cfRule>
  </conditionalFormatting>
  <conditionalFormatting sqref="F63">
    <cfRule type="expression" dxfId="1118" priority="1064">
      <formula>F63=""</formula>
    </cfRule>
  </conditionalFormatting>
  <conditionalFormatting sqref="F64">
    <cfRule type="expression" dxfId="1117" priority="1063">
      <formula>F64=""</formula>
    </cfRule>
  </conditionalFormatting>
  <conditionalFormatting sqref="F65">
    <cfRule type="expression" dxfId="1116" priority="1062">
      <formula>F65=""</formula>
    </cfRule>
  </conditionalFormatting>
  <conditionalFormatting sqref="G62">
    <cfRule type="expression" dxfId="1115" priority="1061">
      <formula>G62=""</formula>
    </cfRule>
  </conditionalFormatting>
  <conditionalFormatting sqref="H62">
    <cfRule type="expression" dxfId="1114" priority="1060">
      <formula>H62=""</formula>
    </cfRule>
  </conditionalFormatting>
  <conditionalFormatting sqref="I62">
    <cfRule type="expression" dxfId="1113" priority="1059">
      <formula>I62=""</formula>
    </cfRule>
  </conditionalFormatting>
  <conditionalFormatting sqref="J62">
    <cfRule type="expression" dxfId="1112" priority="1058">
      <formula>J62=""</formula>
    </cfRule>
  </conditionalFormatting>
  <conditionalFormatting sqref="K62">
    <cfRule type="expression" dxfId="1111" priority="1057">
      <formula>K62=""</formula>
    </cfRule>
  </conditionalFormatting>
  <conditionalFormatting sqref="D62">
    <cfRule type="expression" dxfId="1110" priority="1056">
      <formula>D62=""</formula>
    </cfRule>
  </conditionalFormatting>
  <conditionalFormatting sqref="C66">
    <cfRule type="expression" dxfId="1109" priority="1055">
      <formula>C66=""</formula>
    </cfRule>
  </conditionalFormatting>
  <conditionalFormatting sqref="E66">
    <cfRule type="expression" dxfId="1108" priority="1054">
      <formula>E66=""</formula>
    </cfRule>
  </conditionalFormatting>
  <conditionalFormatting sqref="F66">
    <cfRule type="expression" dxfId="1107" priority="1053">
      <formula>F66=""</formula>
    </cfRule>
  </conditionalFormatting>
  <conditionalFormatting sqref="F67">
    <cfRule type="expression" dxfId="1106" priority="1052">
      <formula>F67=""</formula>
    </cfRule>
  </conditionalFormatting>
  <conditionalFormatting sqref="F68">
    <cfRule type="expression" dxfId="1105" priority="1051">
      <formula>F68=""</formula>
    </cfRule>
  </conditionalFormatting>
  <conditionalFormatting sqref="F69">
    <cfRule type="expression" dxfId="1104" priority="1050">
      <formula>F69=""</formula>
    </cfRule>
  </conditionalFormatting>
  <conditionalFormatting sqref="G66">
    <cfRule type="expression" dxfId="1103" priority="1049">
      <formula>G66=""</formula>
    </cfRule>
  </conditionalFormatting>
  <conditionalFormatting sqref="H66">
    <cfRule type="expression" dxfId="1102" priority="1048">
      <formula>H66=""</formula>
    </cfRule>
  </conditionalFormatting>
  <conditionalFormatting sqref="I66">
    <cfRule type="expression" dxfId="1101" priority="1047">
      <formula>I66=""</formula>
    </cfRule>
  </conditionalFormatting>
  <conditionalFormatting sqref="J66">
    <cfRule type="expression" dxfId="1100" priority="1046">
      <formula>J66=""</formula>
    </cfRule>
  </conditionalFormatting>
  <conditionalFormatting sqref="K66">
    <cfRule type="expression" dxfId="1099" priority="1045">
      <formula>K66=""</formula>
    </cfRule>
  </conditionalFormatting>
  <conditionalFormatting sqref="D66">
    <cfRule type="expression" dxfId="1098" priority="1044">
      <formula>D66=""</formula>
    </cfRule>
  </conditionalFormatting>
  <conditionalFormatting sqref="C70">
    <cfRule type="expression" dxfId="1097" priority="1043">
      <formula>C70=""</formula>
    </cfRule>
  </conditionalFormatting>
  <conditionalFormatting sqref="E70">
    <cfRule type="expression" dxfId="1096" priority="1042">
      <formula>E70=""</formula>
    </cfRule>
  </conditionalFormatting>
  <conditionalFormatting sqref="F70">
    <cfRule type="expression" dxfId="1095" priority="1041">
      <formula>F70=""</formula>
    </cfRule>
  </conditionalFormatting>
  <conditionalFormatting sqref="F71">
    <cfRule type="expression" dxfId="1094" priority="1040">
      <formula>F71=""</formula>
    </cfRule>
  </conditionalFormatting>
  <conditionalFormatting sqref="F72">
    <cfRule type="expression" dxfId="1093" priority="1039">
      <formula>F72=""</formula>
    </cfRule>
  </conditionalFormatting>
  <conditionalFormatting sqref="F73">
    <cfRule type="expression" dxfId="1092" priority="1038">
      <formula>F73=""</formula>
    </cfRule>
  </conditionalFormatting>
  <conditionalFormatting sqref="G70">
    <cfRule type="expression" dxfId="1091" priority="1037">
      <formula>G70=""</formula>
    </cfRule>
  </conditionalFormatting>
  <conditionalFormatting sqref="H70">
    <cfRule type="expression" dxfId="1090" priority="1036">
      <formula>H70=""</formula>
    </cfRule>
  </conditionalFormatting>
  <conditionalFormatting sqref="I70">
    <cfRule type="expression" dxfId="1089" priority="1035">
      <formula>I70=""</formula>
    </cfRule>
  </conditionalFormatting>
  <conditionalFormatting sqref="J70">
    <cfRule type="expression" dxfId="1088" priority="1034">
      <formula>J70=""</formula>
    </cfRule>
  </conditionalFormatting>
  <conditionalFormatting sqref="K70">
    <cfRule type="expression" dxfId="1087" priority="1033">
      <formula>K70=""</formula>
    </cfRule>
  </conditionalFormatting>
  <conditionalFormatting sqref="D70">
    <cfRule type="expression" dxfId="1086" priority="1032">
      <formula>D70=""</formula>
    </cfRule>
  </conditionalFormatting>
  <conditionalFormatting sqref="C74">
    <cfRule type="expression" dxfId="1085" priority="1031">
      <formula>C74=""</formula>
    </cfRule>
  </conditionalFormatting>
  <conditionalFormatting sqref="E74">
    <cfRule type="expression" dxfId="1084" priority="1030">
      <formula>E74=""</formula>
    </cfRule>
  </conditionalFormatting>
  <conditionalFormatting sqref="F74">
    <cfRule type="expression" dxfId="1083" priority="1029">
      <formula>F74=""</formula>
    </cfRule>
  </conditionalFormatting>
  <conditionalFormatting sqref="F75">
    <cfRule type="expression" dxfId="1082" priority="1028">
      <formula>F75=""</formula>
    </cfRule>
  </conditionalFormatting>
  <conditionalFormatting sqref="F76">
    <cfRule type="expression" dxfId="1081" priority="1027">
      <formula>F76=""</formula>
    </cfRule>
  </conditionalFormatting>
  <conditionalFormatting sqref="F77">
    <cfRule type="expression" dxfId="1080" priority="1026">
      <formula>F77=""</formula>
    </cfRule>
  </conditionalFormatting>
  <conditionalFormatting sqref="G74">
    <cfRule type="expression" dxfId="1079" priority="1025">
      <formula>G74=""</formula>
    </cfRule>
  </conditionalFormatting>
  <conditionalFormatting sqref="H74">
    <cfRule type="expression" dxfId="1078" priority="1024">
      <formula>H74=""</formula>
    </cfRule>
  </conditionalFormatting>
  <conditionalFormatting sqref="I74">
    <cfRule type="expression" dxfId="1077" priority="1023">
      <formula>I74=""</formula>
    </cfRule>
  </conditionalFormatting>
  <conditionalFormatting sqref="J74">
    <cfRule type="expression" dxfId="1076" priority="1022">
      <formula>J74=""</formula>
    </cfRule>
  </conditionalFormatting>
  <conditionalFormatting sqref="K74">
    <cfRule type="expression" dxfId="1075" priority="1021">
      <formula>K74=""</formula>
    </cfRule>
  </conditionalFormatting>
  <conditionalFormatting sqref="D74">
    <cfRule type="expression" dxfId="1074" priority="1020">
      <formula>D74=""</formula>
    </cfRule>
  </conditionalFormatting>
  <conditionalFormatting sqref="C78">
    <cfRule type="expression" dxfId="1073" priority="1019">
      <formula>C78=""</formula>
    </cfRule>
  </conditionalFormatting>
  <conditionalFormatting sqref="E78">
    <cfRule type="expression" dxfId="1072" priority="1018">
      <formula>E78=""</formula>
    </cfRule>
  </conditionalFormatting>
  <conditionalFormatting sqref="F78">
    <cfRule type="expression" dxfId="1071" priority="1017">
      <formula>F78=""</formula>
    </cfRule>
  </conditionalFormatting>
  <conditionalFormatting sqref="F79">
    <cfRule type="expression" dxfId="1070" priority="1016">
      <formula>F79=""</formula>
    </cfRule>
  </conditionalFormatting>
  <conditionalFormatting sqref="F80">
    <cfRule type="expression" dxfId="1069" priority="1015">
      <formula>F80=""</formula>
    </cfRule>
  </conditionalFormatting>
  <conditionalFormatting sqref="F81">
    <cfRule type="expression" dxfId="1068" priority="1014">
      <formula>F81=""</formula>
    </cfRule>
  </conditionalFormatting>
  <conditionalFormatting sqref="G78">
    <cfRule type="expression" dxfId="1067" priority="1013">
      <formula>G78=""</formula>
    </cfRule>
  </conditionalFormatting>
  <conditionalFormatting sqref="H78">
    <cfRule type="expression" dxfId="1066" priority="1012">
      <formula>H78=""</formula>
    </cfRule>
  </conditionalFormatting>
  <conditionalFormatting sqref="I78">
    <cfRule type="expression" dxfId="1065" priority="1011">
      <formula>I78=""</formula>
    </cfRule>
  </conditionalFormatting>
  <conditionalFormatting sqref="J78">
    <cfRule type="expression" dxfId="1064" priority="1010">
      <formula>J78=""</formula>
    </cfRule>
  </conditionalFormatting>
  <conditionalFormatting sqref="K78">
    <cfRule type="expression" dxfId="1063" priority="1009">
      <formula>K78=""</formula>
    </cfRule>
  </conditionalFormatting>
  <conditionalFormatting sqref="D78">
    <cfRule type="expression" dxfId="1062" priority="1008">
      <formula>D78=""</formula>
    </cfRule>
  </conditionalFormatting>
  <conditionalFormatting sqref="C82">
    <cfRule type="expression" dxfId="1061" priority="1007">
      <formula>C82=""</formula>
    </cfRule>
  </conditionalFormatting>
  <conditionalFormatting sqref="E82">
    <cfRule type="expression" dxfId="1060" priority="1006">
      <formula>E82=""</formula>
    </cfRule>
  </conditionalFormatting>
  <conditionalFormatting sqref="F82">
    <cfRule type="expression" dxfId="1059" priority="1005">
      <formula>F82=""</formula>
    </cfRule>
  </conditionalFormatting>
  <conditionalFormatting sqref="F83">
    <cfRule type="expression" dxfId="1058" priority="1004">
      <formula>F83=""</formula>
    </cfRule>
  </conditionalFormatting>
  <conditionalFormatting sqref="F84">
    <cfRule type="expression" dxfId="1057" priority="1003">
      <formula>F84=""</formula>
    </cfRule>
  </conditionalFormatting>
  <conditionalFormatting sqref="F85">
    <cfRule type="expression" dxfId="1056" priority="1002">
      <formula>F85=""</formula>
    </cfRule>
  </conditionalFormatting>
  <conditionalFormatting sqref="G82">
    <cfRule type="expression" dxfId="1055" priority="1001">
      <formula>G82=""</formula>
    </cfRule>
  </conditionalFormatting>
  <conditionalFormatting sqref="H82">
    <cfRule type="expression" dxfId="1054" priority="1000">
      <formula>H82=""</formula>
    </cfRule>
  </conditionalFormatting>
  <conditionalFormatting sqref="I82">
    <cfRule type="expression" dxfId="1053" priority="999">
      <formula>I82=""</formula>
    </cfRule>
  </conditionalFormatting>
  <conditionalFormatting sqref="J82">
    <cfRule type="expression" dxfId="1052" priority="998">
      <formula>J82=""</formula>
    </cfRule>
  </conditionalFormatting>
  <conditionalFormatting sqref="K82">
    <cfRule type="expression" dxfId="1051" priority="997">
      <formula>K82=""</formula>
    </cfRule>
  </conditionalFormatting>
  <conditionalFormatting sqref="D82">
    <cfRule type="expression" dxfId="1050" priority="996">
      <formula>D82=""</formula>
    </cfRule>
  </conditionalFormatting>
  <conditionalFormatting sqref="C86">
    <cfRule type="expression" dxfId="1049" priority="995">
      <formula>C86=""</formula>
    </cfRule>
  </conditionalFormatting>
  <conditionalFormatting sqref="E86">
    <cfRule type="expression" dxfId="1048" priority="994">
      <formula>E86=""</formula>
    </cfRule>
  </conditionalFormatting>
  <conditionalFormatting sqref="F86">
    <cfRule type="expression" dxfId="1047" priority="993">
      <formula>F86=""</formula>
    </cfRule>
  </conditionalFormatting>
  <conditionalFormatting sqref="F87">
    <cfRule type="expression" dxfId="1046" priority="992">
      <formula>F87=""</formula>
    </cfRule>
  </conditionalFormatting>
  <conditionalFormatting sqref="F88">
    <cfRule type="expression" dxfId="1045" priority="991">
      <formula>F88=""</formula>
    </cfRule>
  </conditionalFormatting>
  <conditionalFormatting sqref="F89">
    <cfRule type="expression" dxfId="1044" priority="990">
      <formula>F89=""</formula>
    </cfRule>
  </conditionalFormatting>
  <conditionalFormatting sqref="G86">
    <cfRule type="expression" dxfId="1043" priority="989">
      <formula>G86=""</formula>
    </cfRule>
  </conditionalFormatting>
  <conditionalFormatting sqref="H86">
    <cfRule type="expression" dxfId="1042" priority="988">
      <formula>H86=""</formula>
    </cfRule>
  </conditionalFormatting>
  <conditionalFormatting sqref="I86">
    <cfRule type="expression" dxfId="1041" priority="987">
      <formula>I86=""</formula>
    </cfRule>
  </conditionalFormatting>
  <conditionalFormatting sqref="J86">
    <cfRule type="expression" dxfId="1040" priority="986">
      <formula>J86=""</formula>
    </cfRule>
  </conditionalFormatting>
  <conditionalFormatting sqref="K86">
    <cfRule type="expression" dxfId="1039" priority="985">
      <formula>K86=""</formula>
    </cfRule>
  </conditionalFormatting>
  <conditionalFormatting sqref="D86">
    <cfRule type="expression" dxfId="1038" priority="984">
      <formula>D86=""</formula>
    </cfRule>
  </conditionalFormatting>
  <conditionalFormatting sqref="C90">
    <cfRule type="expression" dxfId="1037" priority="983">
      <formula>C90=""</formula>
    </cfRule>
  </conditionalFormatting>
  <conditionalFormatting sqref="E90">
    <cfRule type="expression" dxfId="1036" priority="982">
      <formula>E90=""</formula>
    </cfRule>
  </conditionalFormatting>
  <conditionalFormatting sqref="F90">
    <cfRule type="expression" dxfId="1035" priority="981">
      <formula>F90=""</formula>
    </cfRule>
  </conditionalFormatting>
  <conditionalFormatting sqref="F91">
    <cfRule type="expression" dxfId="1034" priority="980">
      <formula>F91=""</formula>
    </cfRule>
  </conditionalFormatting>
  <conditionalFormatting sqref="F92">
    <cfRule type="expression" dxfId="1033" priority="979">
      <formula>F92=""</formula>
    </cfRule>
  </conditionalFormatting>
  <conditionalFormatting sqref="F93">
    <cfRule type="expression" dxfId="1032" priority="978">
      <formula>F93=""</formula>
    </cfRule>
  </conditionalFormatting>
  <conditionalFormatting sqref="G90">
    <cfRule type="expression" dxfId="1031" priority="977">
      <formula>G90=""</formula>
    </cfRule>
  </conditionalFormatting>
  <conditionalFormatting sqref="H90">
    <cfRule type="expression" dxfId="1030" priority="976">
      <formula>H90=""</formula>
    </cfRule>
  </conditionalFormatting>
  <conditionalFormatting sqref="I90">
    <cfRule type="expression" dxfId="1029" priority="975">
      <formula>I90=""</formula>
    </cfRule>
  </conditionalFormatting>
  <conditionalFormatting sqref="J90">
    <cfRule type="expression" dxfId="1028" priority="974">
      <formula>J90=""</formula>
    </cfRule>
  </conditionalFormatting>
  <conditionalFormatting sqref="K90">
    <cfRule type="expression" dxfId="1027" priority="973">
      <formula>K90=""</formula>
    </cfRule>
  </conditionalFormatting>
  <conditionalFormatting sqref="D90">
    <cfRule type="expression" dxfId="1026" priority="972">
      <formula>D90=""</formula>
    </cfRule>
  </conditionalFormatting>
  <conditionalFormatting sqref="C94">
    <cfRule type="expression" dxfId="1025" priority="971">
      <formula>C94=""</formula>
    </cfRule>
  </conditionalFormatting>
  <conditionalFormatting sqref="E94">
    <cfRule type="expression" dxfId="1024" priority="970">
      <formula>E94=""</formula>
    </cfRule>
  </conditionalFormatting>
  <conditionalFormatting sqref="F94">
    <cfRule type="expression" dxfId="1023" priority="969">
      <formula>F94=""</formula>
    </cfRule>
  </conditionalFormatting>
  <conditionalFormatting sqref="F95">
    <cfRule type="expression" dxfId="1022" priority="968">
      <formula>F95=""</formula>
    </cfRule>
  </conditionalFormatting>
  <conditionalFormatting sqref="F96">
    <cfRule type="expression" dxfId="1021" priority="967">
      <formula>F96=""</formula>
    </cfRule>
  </conditionalFormatting>
  <conditionalFormatting sqref="F97">
    <cfRule type="expression" dxfId="1020" priority="966">
      <formula>F97=""</formula>
    </cfRule>
  </conditionalFormatting>
  <conditionalFormatting sqref="G94">
    <cfRule type="expression" dxfId="1019" priority="965">
      <formula>G94=""</formula>
    </cfRule>
  </conditionalFormatting>
  <conditionalFormatting sqref="H94">
    <cfRule type="expression" dxfId="1018" priority="964">
      <formula>H94=""</formula>
    </cfRule>
  </conditionalFormatting>
  <conditionalFormatting sqref="I94">
    <cfRule type="expression" dxfId="1017" priority="963">
      <formula>I94=""</formula>
    </cfRule>
  </conditionalFormatting>
  <conditionalFormatting sqref="J94">
    <cfRule type="expression" dxfId="1016" priority="962">
      <formula>J94=""</formula>
    </cfRule>
  </conditionalFormatting>
  <conditionalFormatting sqref="K94">
    <cfRule type="expression" dxfId="1015" priority="961">
      <formula>K94=""</formula>
    </cfRule>
  </conditionalFormatting>
  <conditionalFormatting sqref="D94">
    <cfRule type="expression" dxfId="1014" priority="960">
      <formula>D94=""</formula>
    </cfRule>
  </conditionalFormatting>
  <conditionalFormatting sqref="C98">
    <cfRule type="expression" dxfId="1013" priority="959">
      <formula>C98=""</formula>
    </cfRule>
  </conditionalFormatting>
  <conditionalFormatting sqref="E98">
    <cfRule type="expression" dxfId="1012" priority="958">
      <formula>E98=""</formula>
    </cfRule>
  </conditionalFormatting>
  <conditionalFormatting sqref="F98">
    <cfRule type="expression" dxfId="1011" priority="957">
      <formula>F98=""</formula>
    </cfRule>
  </conditionalFormatting>
  <conditionalFormatting sqref="F99">
    <cfRule type="expression" dxfId="1010" priority="956">
      <formula>F99=""</formula>
    </cfRule>
  </conditionalFormatting>
  <conditionalFormatting sqref="F100">
    <cfRule type="expression" dxfId="1009" priority="955">
      <formula>F100=""</formula>
    </cfRule>
  </conditionalFormatting>
  <conditionalFormatting sqref="F101">
    <cfRule type="expression" dxfId="1008" priority="954">
      <formula>F101=""</formula>
    </cfRule>
  </conditionalFormatting>
  <conditionalFormatting sqref="G98">
    <cfRule type="expression" dxfId="1007" priority="953">
      <formula>G98=""</formula>
    </cfRule>
  </conditionalFormatting>
  <conditionalFormatting sqref="H98">
    <cfRule type="expression" dxfId="1006" priority="952">
      <formula>H98=""</formula>
    </cfRule>
  </conditionalFormatting>
  <conditionalFormatting sqref="I98">
    <cfRule type="expression" dxfId="1005" priority="951">
      <formula>I98=""</formula>
    </cfRule>
  </conditionalFormatting>
  <conditionalFormatting sqref="J98">
    <cfRule type="expression" dxfId="1004" priority="950">
      <formula>J98=""</formula>
    </cfRule>
  </conditionalFormatting>
  <conditionalFormatting sqref="K98">
    <cfRule type="expression" dxfId="1003" priority="949">
      <formula>K98=""</formula>
    </cfRule>
  </conditionalFormatting>
  <conditionalFormatting sqref="D98">
    <cfRule type="expression" dxfId="1002" priority="948">
      <formula>D98=""</formula>
    </cfRule>
  </conditionalFormatting>
  <conditionalFormatting sqref="C102">
    <cfRule type="expression" dxfId="1001" priority="947">
      <formula>C102=""</formula>
    </cfRule>
  </conditionalFormatting>
  <conditionalFormatting sqref="E102">
    <cfRule type="expression" dxfId="1000" priority="946">
      <formula>E102=""</formula>
    </cfRule>
  </conditionalFormatting>
  <conditionalFormatting sqref="F102">
    <cfRule type="expression" dxfId="999" priority="945">
      <formula>F102=""</formula>
    </cfRule>
  </conditionalFormatting>
  <conditionalFormatting sqref="F103">
    <cfRule type="expression" dxfId="998" priority="944">
      <formula>F103=""</formula>
    </cfRule>
  </conditionalFormatting>
  <conditionalFormatting sqref="F104">
    <cfRule type="expression" dxfId="997" priority="943">
      <formula>F104=""</formula>
    </cfRule>
  </conditionalFormatting>
  <conditionalFormatting sqref="F105">
    <cfRule type="expression" dxfId="996" priority="942">
      <formula>F105=""</formula>
    </cfRule>
  </conditionalFormatting>
  <conditionalFormatting sqref="G102">
    <cfRule type="expression" dxfId="995" priority="941">
      <formula>G102=""</formula>
    </cfRule>
  </conditionalFormatting>
  <conditionalFormatting sqref="H102">
    <cfRule type="expression" dxfId="994" priority="940">
      <formula>H102=""</formula>
    </cfRule>
  </conditionalFormatting>
  <conditionalFormatting sqref="I102">
    <cfRule type="expression" dxfId="993" priority="939">
      <formula>I102=""</formula>
    </cfRule>
  </conditionalFormatting>
  <conditionalFormatting sqref="J102">
    <cfRule type="expression" dxfId="992" priority="938">
      <formula>J102=""</formula>
    </cfRule>
  </conditionalFormatting>
  <conditionalFormatting sqref="K102">
    <cfRule type="expression" dxfId="991" priority="937">
      <formula>K102=""</formula>
    </cfRule>
  </conditionalFormatting>
  <conditionalFormatting sqref="D102">
    <cfRule type="expression" dxfId="990" priority="936">
      <formula>D102=""</formula>
    </cfRule>
  </conditionalFormatting>
  <conditionalFormatting sqref="C106">
    <cfRule type="expression" dxfId="989" priority="935">
      <formula>C106=""</formula>
    </cfRule>
  </conditionalFormatting>
  <conditionalFormatting sqref="E106">
    <cfRule type="expression" dxfId="988" priority="934">
      <formula>E106=""</formula>
    </cfRule>
  </conditionalFormatting>
  <conditionalFormatting sqref="F106">
    <cfRule type="expression" dxfId="987" priority="933">
      <formula>F106=""</formula>
    </cfRule>
  </conditionalFormatting>
  <conditionalFormatting sqref="F107">
    <cfRule type="expression" dxfId="986" priority="932">
      <formula>F107=""</formula>
    </cfRule>
  </conditionalFormatting>
  <conditionalFormatting sqref="F108">
    <cfRule type="expression" dxfId="985" priority="931">
      <formula>F108=""</formula>
    </cfRule>
  </conditionalFormatting>
  <conditionalFormatting sqref="F109">
    <cfRule type="expression" dxfId="984" priority="930">
      <formula>F109=""</formula>
    </cfRule>
  </conditionalFormatting>
  <conditionalFormatting sqref="G106">
    <cfRule type="expression" dxfId="983" priority="929">
      <formula>G106=""</formula>
    </cfRule>
  </conditionalFormatting>
  <conditionalFormatting sqref="H106">
    <cfRule type="expression" dxfId="982" priority="928">
      <formula>H106=""</formula>
    </cfRule>
  </conditionalFormatting>
  <conditionalFormatting sqref="I106">
    <cfRule type="expression" dxfId="981" priority="927">
      <formula>I106=""</formula>
    </cfRule>
  </conditionalFormatting>
  <conditionalFormatting sqref="J106">
    <cfRule type="expression" dxfId="980" priority="926">
      <formula>J106=""</formula>
    </cfRule>
  </conditionalFormatting>
  <conditionalFormatting sqref="K106">
    <cfRule type="expression" dxfId="979" priority="925">
      <formula>K106=""</formula>
    </cfRule>
  </conditionalFormatting>
  <conditionalFormatting sqref="D106">
    <cfRule type="expression" dxfId="978" priority="924">
      <formula>D106=""</formula>
    </cfRule>
  </conditionalFormatting>
  <conditionalFormatting sqref="C110">
    <cfRule type="expression" dxfId="977" priority="923">
      <formula>C110=""</formula>
    </cfRule>
  </conditionalFormatting>
  <conditionalFormatting sqref="E110">
    <cfRule type="expression" dxfId="976" priority="922">
      <formula>E110=""</formula>
    </cfRule>
  </conditionalFormatting>
  <conditionalFormatting sqref="F110">
    <cfRule type="expression" dxfId="975" priority="921">
      <formula>F110=""</formula>
    </cfRule>
  </conditionalFormatting>
  <conditionalFormatting sqref="F111">
    <cfRule type="expression" dxfId="974" priority="920">
      <formula>F111=""</formula>
    </cfRule>
  </conditionalFormatting>
  <conditionalFormatting sqref="F112">
    <cfRule type="expression" dxfId="973" priority="919">
      <formula>F112=""</formula>
    </cfRule>
  </conditionalFormatting>
  <conditionalFormatting sqref="F113">
    <cfRule type="expression" dxfId="972" priority="918">
      <formula>F113=""</formula>
    </cfRule>
  </conditionalFormatting>
  <conditionalFormatting sqref="G110">
    <cfRule type="expression" dxfId="971" priority="917">
      <formula>G110=""</formula>
    </cfRule>
  </conditionalFormatting>
  <conditionalFormatting sqref="H110">
    <cfRule type="expression" dxfId="970" priority="916">
      <formula>H110=""</formula>
    </cfRule>
  </conditionalFormatting>
  <conditionalFormatting sqref="I110">
    <cfRule type="expression" dxfId="969" priority="915">
      <formula>I110=""</formula>
    </cfRule>
  </conditionalFormatting>
  <conditionalFormatting sqref="J110">
    <cfRule type="expression" dxfId="968" priority="914">
      <formula>J110=""</formula>
    </cfRule>
  </conditionalFormatting>
  <conditionalFormatting sqref="K110">
    <cfRule type="expression" dxfId="967" priority="913">
      <formula>K110=""</formula>
    </cfRule>
  </conditionalFormatting>
  <conditionalFormatting sqref="D110">
    <cfRule type="expression" dxfId="966" priority="912">
      <formula>D110=""</formula>
    </cfRule>
  </conditionalFormatting>
  <conditionalFormatting sqref="C114">
    <cfRule type="expression" dxfId="965" priority="911">
      <formula>C114=""</formula>
    </cfRule>
  </conditionalFormatting>
  <conditionalFormatting sqref="E114">
    <cfRule type="expression" dxfId="964" priority="910">
      <formula>E114=""</formula>
    </cfRule>
  </conditionalFormatting>
  <conditionalFormatting sqref="F114">
    <cfRule type="expression" dxfId="963" priority="909">
      <formula>F114=""</formula>
    </cfRule>
  </conditionalFormatting>
  <conditionalFormatting sqref="F115">
    <cfRule type="expression" dxfId="962" priority="908">
      <formula>F115=""</formula>
    </cfRule>
  </conditionalFormatting>
  <conditionalFormatting sqref="F116">
    <cfRule type="expression" dxfId="961" priority="907">
      <formula>F116=""</formula>
    </cfRule>
  </conditionalFormatting>
  <conditionalFormatting sqref="F117">
    <cfRule type="expression" dxfId="960" priority="906">
      <formula>F117=""</formula>
    </cfRule>
  </conditionalFormatting>
  <conditionalFormatting sqref="G114">
    <cfRule type="expression" dxfId="959" priority="905">
      <formula>G114=""</formula>
    </cfRule>
  </conditionalFormatting>
  <conditionalFormatting sqref="H114">
    <cfRule type="expression" dxfId="958" priority="904">
      <formula>H114=""</formula>
    </cfRule>
  </conditionalFormatting>
  <conditionalFormatting sqref="I114">
    <cfRule type="expression" dxfId="957" priority="903">
      <formula>I114=""</formula>
    </cfRule>
  </conditionalFormatting>
  <conditionalFormatting sqref="J114">
    <cfRule type="expression" dxfId="956" priority="902">
      <formula>J114=""</formula>
    </cfRule>
  </conditionalFormatting>
  <conditionalFormatting sqref="K114">
    <cfRule type="expression" dxfId="955" priority="901">
      <formula>K114=""</formula>
    </cfRule>
  </conditionalFormatting>
  <conditionalFormatting sqref="D114">
    <cfRule type="expression" dxfId="954" priority="900">
      <formula>D114=""</formula>
    </cfRule>
  </conditionalFormatting>
  <conditionalFormatting sqref="C118">
    <cfRule type="expression" dxfId="953" priority="899">
      <formula>C118=""</formula>
    </cfRule>
  </conditionalFormatting>
  <conditionalFormatting sqref="E118">
    <cfRule type="expression" dxfId="952" priority="898">
      <formula>E118=""</formula>
    </cfRule>
  </conditionalFormatting>
  <conditionalFormatting sqref="F118">
    <cfRule type="expression" dxfId="951" priority="897">
      <formula>F118=""</formula>
    </cfRule>
  </conditionalFormatting>
  <conditionalFormatting sqref="F119">
    <cfRule type="expression" dxfId="950" priority="896">
      <formula>F119=""</formula>
    </cfRule>
  </conditionalFormatting>
  <conditionalFormatting sqref="F120">
    <cfRule type="expression" dxfId="949" priority="895">
      <formula>F120=""</formula>
    </cfRule>
  </conditionalFormatting>
  <conditionalFormatting sqref="F121">
    <cfRule type="expression" dxfId="948" priority="894">
      <formula>F121=""</formula>
    </cfRule>
  </conditionalFormatting>
  <conditionalFormatting sqref="G118">
    <cfRule type="expression" dxfId="947" priority="893">
      <formula>G118=""</formula>
    </cfRule>
  </conditionalFormatting>
  <conditionalFormatting sqref="H118">
    <cfRule type="expression" dxfId="946" priority="892">
      <formula>H118=""</formula>
    </cfRule>
  </conditionalFormatting>
  <conditionalFormatting sqref="I118">
    <cfRule type="expression" dxfId="945" priority="891">
      <formula>I118=""</formula>
    </cfRule>
  </conditionalFormatting>
  <conditionalFormatting sqref="J118">
    <cfRule type="expression" dxfId="944" priority="890">
      <formula>J118=""</formula>
    </cfRule>
  </conditionalFormatting>
  <conditionalFormatting sqref="K118">
    <cfRule type="expression" dxfId="943" priority="889">
      <formula>K118=""</formula>
    </cfRule>
  </conditionalFormatting>
  <conditionalFormatting sqref="D118">
    <cfRule type="expression" dxfId="942" priority="888">
      <formula>D118=""</formula>
    </cfRule>
  </conditionalFormatting>
  <conditionalFormatting sqref="C122">
    <cfRule type="expression" dxfId="941" priority="887">
      <formula>C122=""</formula>
    </cfRule>
  </conditionalFormatting>
  <conditionalFormatting sqref="F122">
    <cfRule type="expression" dxfId="940" priority="886">
      <formula>F122="Doplnit název dílu a ve sloupci C číslo dílu"</formula>
    </cfRule>
  </conditionalFormatting>
  <conditionalFormatting sqref="C123">
    <cfRule type="expression" dxfId="939" priority="885">
      <formula>C123=""</formula>
    </cfRule>
  </conditionalFormatting>
  <conditionalFormatting sqref="F123">
    <cfRule type="expression" dxfId="938" priority="884">
      <formula>F123="Doplnit název dílu a ve sloupci C číslo dílu"</formula>
    </cfRule>
  </conditionalFormatting>
  <conditionalFormatting sqref="C124">
    <cfRule type="expression" dxfId="937" priority="883">
      <formula>C124=""</formula>
    </cfRule>
  </conditionalFormatting>
  <conditionalFormatting sqref="E124">
    <cfRule type="expression" dxfId="936" priority="882">
      <formula>E124=""</formula>
    </cfRule>
  </conditionalFormatting>
  <conditionalFormatting sqref="F124">
    <cfRule type="expression" dxfId="935" priority="881">
      <formula>F124=""</formula>
    </cfRule>
  </conditionalFormatting>
  <conditionalFormatting sqref="F125">
    <cfRule type="expression" dxfId="934" priority="880">
      <formula>F125=""</formula>
    </cfRule>
  </conditionalFormatting>
  <conditionalFormatting sqref="F126">
    <cfRule type="expression" dxfId="933" priority="879">
      <formula>F126=""</formula>
    </cfRule>
  </conditionalFormatting>
  <conditionalFormatting sqref="F127">
    <cfRule type="expression" dxfId="932" priority="878">
      <formula>F127=""</formula>
    </cfRule>
  </conditionalFormatting>
  <conditionalFormatting sqref="G124">
    <cfRule type="expression" dxfId="931" priority="877">
      <formula>G124=""</formula>
    </cfRule>
  </conditionalFormatting>
  <conditionalFormatting sqref="H124">
    <cfRule type="expression" dxfId="930" priority="876">
      <formula>H124=""</formula>
    </cfRule>
  </conditionalFormatting>
  <conditionalFormatting sqref="I124">
    <cfRule type="expression" dxfId="929" priority="875">
      <formula>I124=""</formula>
    </cfRule>
  </conditionalFormatting>
  <conditionalFormatting sqref="J124">
    <cfRule type="expression" dxfId="928" priority="874">
      <formula>J124=""</formula>
    </cfRule>
  </conditionalFormatting>
  <conditionalFormatting sqref="K124">
    <cfRule type="expression" dxfId="927" priority="873">
      <formula>K124=""</formula>
    </cfRule>
  </conditionalFormatting>
  <conditionalFormatting sqref="D124">
    <cfRule type="expression" dxfId="926" priority="872">
      <formula>D124=""</formula>
    </cfRule>
  </conditionalFormatting>
  <conditionalFormatting sqref="C128">
    <cfRule type="expression" dxfId="925" priority="871">
      <formula>C128=""</formula>
    </cfRule>
  </conditionalFormatting>
  <conditionalFormatting sqref="E128">
    <cfRule type="expression" dxfId="924" priority="870">
      <formula>E128=""</formula>
    </cfRule>
  </conditionalFormatting>
  <conditionalFormatting sqref="F128">
    <cfRule type="expression" dxfId="923" priority="869">
      <formula>F128=""</formula>
    </cfRule>
  </conditionalFormatting>
  <conditionalFormatting sqref="F129">
    <cfRule type="expression" dxfId="922" priority="868">
      <formula>F129=""</formula>
    </cfRule>
  </conditionalFormatting>
  <conditionalFormatting sqref="F130">
    <cfRule type="expression" dxfId="921" priority="867">
      <formula>F130=""</formula>
    </cfRule>
  </conditionalFormatting>
  <conditionalFormatting sqref="F131">
    <cfRule type="expression" dxfId="920" priority="866">
      <formula>F131=""</formula>
    </cfRule>
  </conditionalFormatting>
  <conditionalFormatting sqref="G128">
    <cfRule type="expression" dxfId="919" priority="865">
      <formula>G128=""</formula>
    </cfRule>
  </conditionalFormatting>
  <conditionalFormatting sqref="H128">
    <cfRule type="expression" dxfId="918" priority="864">
      <formula>H128=""</formula>
    </cfRule>
  </conditionalFormatting>
  <conditionalFormatting sqref="I128">
    <cfRule type="expression" dxfId="917" priority="863">
      <formula>I128=""</formula>
    </cfRule>
  </conditionalFormatting>
  <conditionalFormatting sqref="J128">
    <cfRule type="expression" dxfId="916" priority="862">
      <formula>J128=""</formula>
    </cfRule>
  </conditionalFormatting>
  <conditionalFormatting sqref="K128">
    <cfRule type="expression" dxfId="915" priority="861">
      <formula>K128=""</formula>
    </cfRule>
  </conditionalFormatting>
  <conditionalFormatting sqref="D128">
    <cfRule type="expression" dxfId="914" priority="860">
      <formula>D128=""</formula>
    </cfRule>
  </conditionalFormatting>
  <conditionalFormatting sqref="C132">
    <cfRule type="expression" dxfId="913" priority="859">
      <formula>C132=""</formula>
    </cfRule>
  </conditionalFormatting>
  <conditionalFormatting sqref="E132">
    <cfRule type="expression" dxfId="912" priority="858">
      <formula>E132=""</formula>
    </cfRule>
  </conditionalFormatting>
  <conditionalFormatting sqref="F132">
    <cfRule type="expression" dxfId="911" priority="857">
      <formula>F132=""</formula>
    </cfRule>
  </conditionalFormatting>
  <conditionalFormatting sqref="F133">
    <cfRule type="expression" dxfId="910" priority="856">
      <formula>F133=""</formula>
    </cfRule>
  </conditionalFormatting>
  <conditionalFormatting sqref="F134">
    <cfRule type="expression" dxfId="909" priority="855">
      <formula>F134=""</formula>
    </cfRule>
  </conditionalFormatting>
  <conditionalFormatting sqref="F135">
    <cfRule type="expression" dxfId="908" priority="854">
      <formula>F135=""</formula>
    </cfRule>
  </conditionalFormatting>
  <conditionalFormatting sqref="G132">
    <cfRule type="expression" dxfId="907" priority="853">
      <formula>G132=""</formula>
    </cfRule>
  </conditionalFormatting>
  <conditionalFormatting sqref="H132">
    <cfRule type="expression" dxfId="906" priority="852">
      <formula>H132=""</formula>
    </cfRule>
  </conditionalFormatting>
  <conditionalFormatting sqref="I132">
    <cfRule type="expression" dxfId="905" priority="851">
      <formula>I132=""</formula>
    </cfRule>
  </conditionalFormatting>
  <conditionalFormatting sqref="J132">
    <cfRule type="expression" dxfId="904" priority="850">
      <formula>J132=""</formula>
    </cfRule>
  </conditionalFormatting>
  <conditionalFormatting sqref="K132">
    <cfRule type="expression" dxfId="903" priority="849">
      <formula>K132=""</formula>
    </cfRule>
  </conditionalFormatting>
  <conditionalFormatting sqref="D132">
    <cfRule type="expression" dxfId="902" priority="848">
      <formula>D132=""</formula>
    </cfRule>
  </conditionalFormatting>
  <conditionalFormatting sqref="C136">
    <cfRule type="expression" dxfId="901" priority="847">
      <formula>C136=""</formula>
    </cfRule>
  </conditionalFormatting>
  <conditionalFormatting sqref="E136">
    <cfRule type="expression" dxfId="900" priority="846">
      <formula>E136=""</formula>
    </cfRule>
  </conditionalFormatting>
  <conditionalFormatting sqref="F136">
    <cfRule type="expression" dxfId="899" priority="845">
      <formula>F136=""</formula>
    </cfRule>
  </conditionalFormatting>
  <conditionalFormatting sqref="F137">
    <cfRule type="expression" dxfId="898" priority="844">
      <formula>F137=""</formula>
    </cfRule>
  </conditionalFormatting>
  <conditionalFormatting sqref="F138">
    <cfRule type="expression" dxfId="897" priority="843">
      <formula>F138=""</formula>
    </cfRule>
  </conditionalFormatting>
  <conditionalFormatting sqref="F139">
    <cfRule type="expression" dxfId="896" priority="842">
      <formula>F139=""</formula>
    </cfRule>
  </conditionalFormatting>
  <conditionalFormatting sqref="G136">
    <cfRule type="expression" dxfId="895" priority="841">
      <formula>G136=""</formula>
    </cfRule>
  </conditionalFormatting>
  <conditionalFormatting sqref="H136">
    <cfRule type="expression" dxfId="894" priority="840">
      <formula>H136=""</formula>
    </cfRule>
  </conditionalFormatting>
  <conditionalFormatting sqref="I136">
    <cfRule type="expression" dxfId="893" priority="839">
      <formula>I136=""</formula>
    </cfRule>
  </conditionalFormatting>
  <conditionalFormatting sqref="J136">
    <cfRule type="expression" dxfId="892" priority="838">
      <formula>J136=""</formula>
    </cfRule>
  </conditionalFormatting>
  <conditionalFormatting sqref="K136">
    <cfRule type="expression" dxfId="891" priority="837">
      <formula>K136=""</formula>
    </cfRule>
  </conditionalFormatting>
  <conditionalFormatting sqref="D136">
    <cfRule type="expression" dxfId="890" priority="836">
      <formula>D136=""</formula>
    </cfRule>
  </conditionalFormatting>
  <conditionalFormatting sqref="C140">
    <cfRule type="expression" dxfId="889" priority="835">
      <formula>C140=""</formula>
    </cfRule>
  </conditionalFormatting>
  <conditionalFormatting sqref="E140">
    <cfRule type="expression" dxfId="888" priority="834">
      <formula>E140=""</formula>
    </cfRule>
  </conditionalFormatting>
  <conditionalFormatting sqref="F140">
    <cfRule type="expression" dxfId="887" priority="833">
      <formula>F140=""</formula>
    </cfRule>
  </conditionalFormatting>
  <conditionalFormatting sqref="F141">
    <cfRule type="expression" dxfId="886" priority="832">
      <formula>F141=""</formula>
    </cfRule>
  </conditionalFormatting>
  <conditionalFormatting sqref="F142">
    <cfRule type="expression" dxfId="885" priority="831">
      <formula>F142=""</formula>
    </cfRule>
  </conditionalFormatting>
  <conditionalFormatting sqref="F143">
    <cfRule type="expression" dxfId="884" priority="830">
      <formula>F143=""</formula>
    </cfRule>
  </conditionalFormatting>
  <conditionalFormatting sqref="G140">
    <cfRule type="expression" dxfId="883" priority="829">
      <formula>G140=""</formula>
    </cfRule>
  </conditionalFormatting>
  <conditionalFormatting sqref="H140">
    <cfRule type="expression" dxfId="882" priority="828">
      <formula>H140=""</formula>
    </cfRule>
  </conditionalFormatting>
  <conditionalFormatting sqref="I140">
    <cfRule type="expression" dxfId="881" priority="827">
      <formula>I140=""</formula>
    </cfRule>
  </conditionalFormatting>
  <conditionalFormatting sqref="J140">
    <cfRule type="expression" dxfId="880" priority="826">
      <formula>J140=""</formula>
    </cfRule>
  </conditionalFormatting>
  <conditionalFormatting sqref="K140">
    <cfRule type="expression" dxfId="879" priority="825">
      <formula>K140=""</formula>
    </cfRule>
  </conditionalFormatting>
  <conditionalFormatting sqref="D140">
    <cfRule type="expression" dxfId="878" priority="824">
      <formula>D140=""</formula>
    </cfRule>
  </conditionalFormatting>
  <conditionalFormatting sqref="C144">
    <cfRule type="expression" dxfId="877" priority="823">
      <formula>C144=""</formula>
    </cfRule>
  </conditionalFormatting>
  <conditionalFormatting sqref="E144">
    <cfRule type="expression" dxfId="876" priority="822">
      <formula>E144=""</formula>
    </cfRule>
  </conditionalFormatting>
  <conditionalFormatting sqref="F144">
    <cfRule type="expression" dxfId="875" priority="821">
      <formula>F144=""</formula>
    </cfRule>
  </conditionalFormatting>
  <conditionalFormatting sqref="F145">
    <cfRule type="expression" dxfId="874" priority="820">
      <formula>F145=""</formula>
    </cfRule>
  </conditionalFormatting>
  <conditionalFormatting sqref="F146">
    <cfRule type="expression" dxfId="873" priority="819">
      <formula>F146=""</formula>
    </cfRule>
  </conditionalFormatting>
  <conditionalFormatting sqref="F147">
    <cfRule type="expression" dxfId="872" priority="818">
      <formula>F147=""</formula>
    </cfRule>
  </conditionalFormatting>
  <conditionalFormatting sqref="G144">
    <cfRule type="expression" dxfId="871" priority="817">
      <formula>G144=""</formula>
    </cfRule>
  </conditionalFormatting>
  <conditionalFormatting sqref="H144">
    <cfRule type="expression" dxfId="870" priority="816">
      <formula>H144=""</formula>
    </cfRule>
  </conditionalFormatting>
  <conditionalFormatting sqref="I144">
    <cfRule type="expression" dxfId="869" priority="815">
      <formula>I144=""</formula>
    </cfRule>
  </conditionalFormatting>
  <conditionalFormatting sqref="J144">
    <cfRule type="expression" dxfId="868" priority="814">
      <formula>J144=""</formula>
    </cfRule>
  </conditionalFormatting>
  <conditionalFormatting sqref="K144">
    <cfRule type="expression" dxfId="867" priority="813">
      <formula>K144=""</formula>
    </cfRule>
  </conditionalFormatting>
  <conditionalFormatting sqref="D144">
    <cfRule type="expression" dxfId="866" priority="812">
      <formula>D144=""</formula>
    </cfRule>
  </conditionalFormatting>
  <conditionalFormatting sqref="C148">
    <cfRule type="expression" dxfId="865" priority="811">
      <formula>C148=""</formula>
    </cfRule>
  </conditionalFormatting>
  <conditionalFormatting sqref="E148">
    <cfRule type="expression" dxfId="864" priority="810">
      <formula>E148=""</formula>
    </cfRule>
  </conditionalFormatting>
  <conditionalFormatting sqref="F148">
    <cfRule type="expression" dxfId="863" priority="809">
      <formula>F148=""</formula>
    </cfRule>
  </conditionalFormatting>
  <conditionalFormatting sqref="F149">
    <cfRule type="expression" dxfId="862" priority="808">
      <formula>F149=""</formula>
    </cfRule>
  </conditionalFormatting>
  <conditionalFormatting sqref="F150">
    <cfRule type="expression" dxfId="861" priority="807">
      <formula>F150=""</formula>
    </cfRule>
  </conditionalFormatting>
  <conditionalFormatting sqref="F151">
    <cfRule type="expression" dxfId="860" priority="806">
      <formula>F151=""</formula>
    </cfRule>
  </conditionalFormatting>
  <conditionalFormatting sqref="G148">
    <cfRule type="expression" dxfId="859" priority="805">
      <formula>G148=""</formula>
    </cfRule>
  </conditionalFormatting>
  <conditionalFormatting sqref="H148">
    <cfRule type="expression" dxfId="858" priority="804">
      <formula>H148=""</formula>
    </cfRule>
  </conditionalFormatting>
  <conditionalFormatting sqref="I148">
    <cfRule type="expression" dxfId="857" priority="803">
      <formula>I148=""</formula>
    </cfRule>
  </conditionalFormatting>
  <conditionalFormatting sqref="J148">
    <cfRule type="expression" dxfId="856" priority="802">
      <formula>J148=""</formula>
    </cfRule>
  </conditionalFormatting>
  <conditionalFormatting sqref="K148">
    <cfRule type="expression" dxfId="855" priority="801">
      <formula>K148=""</formula>
    </cfRule>
  </conditionalFormatting>
  <conditionalFormatting sqref="D148">
    <cfRule type="expression" dxfId="854" priority="800">
      <formula>D148=""</formula>
    </cfRule>
  </conditionalFormatting>
  <conditionalFormatting sqref="C152">
    <cfRule type="expression" dxfId="853" priority="799">
      <formula>C152=""</formula>
    </cfRule>
  </conditionalFormatting>
  <conditionalFormatting sqref="E152">
    <cfRule type="expression" dxfId="852" priority="798">
      <formula>E152=""</formula>
    </cfRule>
  </conditionalFormatting>
  <conditionalFormatting sqref="F152">
    <cfRule type="expression" dxfId="851" priority="797">
      <formula>F152=""</formula>
    </cfRule>
  </conditionalFormatting>
  <conditionalFormatting sqref="F153">
    <cfRule type="expression" dxfId="850" priority="796">
      <formula>F153=""</formula>
    </cfRule>
  </conditionalFormatting>
  <conditionalFormatting sqref="F154">
    <cfRule type="expression" dxfId="849" priority="795">
      <formula>F154=""</formula>
    </cfRule>
  </conditionalFormatting>
  <conditionalFormatting sqref="F155">
    <cfRule type="expression" dxfId="848" priority="794">
      <formula>F155=""</formula>
    </cfRule>
  </conditionalFormatting>
  <conditionalFormatting sqref="G152">
    <cfRule type="expression" dxfId="847" priority="793">
      <formula>G152=""</formula>
    </cfRule>
  </conditionalFormatting>
  <conditionalFormatting sqref="H152">
    <cfRule type="expression" dxfId="846" priority="792">
      <formula>H152=""</formula>
    </cfRule>
  </conditionalFormatting>
  <conditionalFormatting sqref="I152">
    <cfRule type="expression" dxfId="845" priority="791">
      <formula>I152=""</formula>
    </cfRule>
  </conditionalFormatting>
  <conditionalFormatting sqref="J152">
    <cfRule type="expression" dxfId="844" priority="790">
      <formula>J152=""</formula>
    </cfRule>
  </conditionalFormatting>
  <conditionalFormatting sqref="K152">
    <cfRule type="expression" dxfId="843" priority="789">
      <formula>K152=""</formula>
    </cfRule>
  </conditionalFormatting>
  <conditionalFormatting sqref="D152">
    <cfRule type="expression" dxfId="842" priority="788">
      <formula>D152=""</formula>
    </cfRule>
  </conditionalFormatting>
  <conditionalFormatting sqref="C156">
    <cfRule type="expression" dxfId="841" priority="787">
      <formula>C156=""</formula>
    </cfRule>
  </conditionalFormatting>
  <conditionalFormatting sqref="E156">
    <cfRule type="expression" dxfId="840" priority="786">
      <formula>E156=""</formula>
    </cfRule>
  </conditionalFormatting>
  <conditionalFormatting sqref="F156">
    <cfRule type="expression" dxfId="839" priority="785">
      <formula>F156=""</formula>
    </cfRule>
  </conditionalFormatting>
  <conditionalFormatting sqref="F157">
    <cfRule type="expression" dxfId="838" priority="784">
      <formula>F157=""</formula>
    </cfRule>
  </conditionalFormatting>
  <conditionalFormatting sqref="F158">
    <cfRule type="expression" dxfId="837" priority="783">
      <formula>F158=""</formula>
    </cfRule>
  </conditionalFormatting>
  <conditionalFormatting sqref="F159">
    <cfRule type="expression" dxfId="836" priority="782">
      <formula>F159=""</formula>
    </cfRule>
  </conditionalFormatting>
  <conditionalFormatting sqref="G156">
    <cfRule type="expression" dxfId="835" priority="781">
      <formula>G156=""</formula>
    </cfRule>
  </conditionalFormatting>
  <conditionalFormatting sqref="H156">
    <cfRule type="expression" dxfId="834" priority="780">
      <formula>H156=""</formula>
    </cfRule>
  </conditionalFormatting>
  <conditionalFormatting sqref="I156">
    <cfRule type="expression" dxfId="833" priority="779">
      <formula>I156=""</formula>
    </cfRule>
  </conditionalFormatting>
  <conditionalFormatting sqref="J156">
    <cfRule type="expression" dxfId="832" priority="778">
      <formula>J156=""</formula>
    </cfRule>
  </conditionalFormatting>
  <conditionalFormatting sqref="K156">
    <cfRule type="expression" dxfId="831" priority="777">
      <formula>K156=""</formula>
    </cfRule>
  </conditionalFormatting>
  <conditionalFormatting sqref="D156">
    <cfRule type="expression" dxfId="830" priority="776">
      <formula>D156=""</formula>
    </cfRule>
  </conditionalFormatting>
  <conditionalFormatting sqref="C160">
    <cfRule type="expression" dxfId="829" priority="775">
      <formula>C160=""</formula>
    </cfRule>
  </conditionalFormatting>
  <conditionalFormatting sqref="E160">
    <cfRule type="expression" dxfId="828" priority="774">
      <formula>E160=""</formula>
    </cfRule>
  </conditionalFormatting>
  <conditionalFormatting sqref="F160">
    <cfRule type="expression" dxfId="827" priority="773">
      <formula>F160=""</formula>
    </cfRule>
  </conditionalFormatting>
  <conditionalFormatting sqref="F161">
    <cfRule type="expression" dxfId="826" priority="772">
      <formula>F161=""</formula>
    </cfRule>
  </conditionalFormatting>
  <conditionalFormatting sqref="F162">
    <cfRule type="expression" dxfId="825" priority="771">
      <formula>F162=""</formula>
    </cfRule>
  </conditionalFormatting>
  <conditionalFormatting sqref="F163">
    <cfRule type="expression" dxfId="824" priority="770">
      <formula>F163=""</formula>
    </cfRule>
  </conditionalFormatting>
  <conditionalFormatting sqref="G160">
    <cfRule type="expression" dxfId="823" priority="769">
      <formula>G160=""</formula>
    </cfRule>
  </conditionalFormatting>
  <conditionalFormatting sqref="H160">
    <cfRule type="expression" dxfId="822" priority="768">
      <formula>H160=""</formula>
    </cfRule>
  </conditionalFormatting>
  <conditionalFormatting sqref="I160">
    <cfRule type="expression" dxfId="821" priority="767">
      <formula>I160=""</formula>
    </cfRule>
  </conditionalFormatting>
  <conditionalFormatting sqref="J160">
    <cfRule type="expression" dxfId="820" priority="766">
      <formula>J160=""</formula>
    </cfRule>
  </conditionalFormatting>
  <conditionalFormatting sqref="K160">
    <cfRule type="expression" dxfId="819" priority="765">
      <formula>K160=""</formula>
    </cfRule>
  </conditionalFormatting>
  <conditionalFormatting sqref="D160">
    <cfRule type="expression" dxfId="818" priority="764">
      <formula>D160=""</formula>
    </cfRule>
  </conditionalFormatting>
  <conditionalFormatting sqref="C164">
    <cfRule type="expression" dxfId="817" priority="763">
      <formula>C164=""</formula>
    </cfRule>
  </conditionalFormatting>
  <conditionalFormatting sqref="E164">
    <cfRule type="expression" dxfId="816" priority="762">
      <formula>E164=""</formula>
    </cfRule>
  </conditionalFormatting>
  <conditionalFormatting sqref="F164">
    <cfRule type="expression" dxfId="815" priority="761">
      <formula>F164=""</formula>
    </cfRule>
  </conditionalFormatting>
  <conditionalFormatting sqref="F165">
    <cfRule type="expression" dxfId="814" priority="760">
      <formula>F165=""</formula>
    </cfRule>
  </conditionalFormatting>
  <conditionalFormatting sqref="F166">
    <cfRule type="expression" dxfId="813" priority="759">
      <formula>F166=""</formula>
    </cfRule>
  </conditionalFormatting>
  <conditionalFormatting sqref="F167">
    <cfRule type="expression" dxfId="812" priority="758">
      <formula>F167=""</formula>
    </cfRule>
  </conditionalFormatting>
  <conditionalFormatting sqref="G164">
    <cfRule type="expression" dxfId="811" priority="757">
      <formula>G164=""</formula>
    </cfRule>
  </conditionalFormatting>
  <conditionalFormatting sqref="H164">
    <cfRule type="expression" dxfId="810" priority="756">
      <formula>H164=""</formula>
    </cfRule>
  </conditionalFormatting>
  <conditionalFormatting sqref="I164">
    <cfRule type="expression" dxfId="809" priority="755">
      <formula>I164=""</formula>
    </cfRule>
  </conditionalFormatting>
  <conditionalFormatting sqref="J164">
    <cfRule type="expression" dxfId="808" priority="754">
      <formula>J164=""</formula>
    </cfRule>
  </conditionalFormatting>
  <conditionalFormatting sqref="K164">
    <cfRule type="expression" dxfId="807" priority="753">
      <formula>K164=""</formula>
    </cfRule>
  </conditionalFormatting>
  <conditionalFormatting sqref="D164">
    <cfRule type="expression" dxfId="806" priority="752">
      <formula>D164=""</formula>
    </cfRule>
  </conditionalFormatting>
  <conditionalFormatting sqref="C168">
    <cfRule type="expression" dxfId="805" priority="751">
      <formula>C168=""</formula>
    </cfRule>
  </conditionalFormatting>
  <conditionalFormatting sqref="E168">
    <cfRule type="expression" dxfId="804" priority="750">
      <formula>E168=""</formula>
    </cfRule>
  </conditionalFormatting>
  <conditionalFormatting sqref="F168">
    <cfRule type="expression" dxfId="803" priority="749">
      <formula>F168=""</formula>
    </cfRule>
  </conditionalFormatting>
  <conditionalFormatting sqref="F169">
    <cfRule type="expression" dxfId="802" priority="748">
      <formula>F169=""</formula>
    </cfRule>
  </conditionalFormatting>
  <conditionalFormatting sqref="F170">
    <cfRule type="expression" dxfId="801" priority="747">
      <formula>F170=""</formula>
    </cfRule>
  </conditionalFormatting>
  <conditionalFormatting sqref="F171">
    <cfRule type="expression" dxfId="800" priority="746">
      <formula>F171=""</formula>
    </cfRule>
  </conditionalFormatting>
  <conditionalFormatting sqref="G168">
    <cfRule type="expression" dxfId="799" priority="745">
      <formula>G168=""</formula>
    </cfRule>
  </conditionalFormatting>
  <conditionalFormatting sqref="H168">
    <cfRule type="expression" dxfId="798" priority="744">
      <formula>H168=""</formula>
    </cfRule>
  </conditionalFormatting>
  <conditionalFormatting sqref="I168">
    <cfRule type="expression" dxfId="797" priority="743">
      <formula>I168=""</formula>
    </cfRule>
  </conditionalFormatting>
  <conditionalFormatting sqref="J168">
    <cfRule type="expression" dxfId="796" priority="742">
      <formula>J168=""</formula>
    </cfRule>
  </conditionalFormatting>
  <conditionalFormatting sqref="K168">
    <cfRule type="expression" dxfId="795" priority="741">
      <formula>K168=""</formula>
    </cfRule>
  </conditionalFormatting>
  <conditionalFormatting sqref="D168">
    <cfRule type="expression" dxfId="794" priority="740">
      <formula>D168=""</formula>
    </cfRule>
  </conditionalFormatting>
  <conditionalFormatting sqref="C172">
    <cfRule type="expression" dxfId="793" priority="739">
      <formula>C172=""</formula>
    </cfRule>
  </conditionalFormatting>
  <conditionalFormatting sqref="E172">
    <cfRule type="expression" dxfId="792" priority="738">
      <formula>E172=""</formula>
    </cfRule>
  </conditionalFormatting>
  <conditionalFormatting sqref="F172">
    <cfRule type="expression" dxfId="791" priority="737">
      <formula>F172=""</formula>
    </cfRule>
  </conditionalFormatting>
  <conditionalFormatting sqref="F173">
    <cfRule type="expression" dxfId="790" priority="736">
      <formula>F173=""</formula>
    </cfRule>
  </conditionalFormatting>
  <conditionalFormatting sqref="F174">
    <cfRule type="expression" dxfId="789" priority="735">
      <formula>F174=""</formula>
    </cfRule>
  </conditionalFormatting>
  <conditionalFormatting sqref="F175">
    <cfRule type="expression" dxfId="788" priority="734">
      <formula>F175=""</formula>
    </cfRule>
  </conditionalFormatting>
  <conditionalFormatting sqref="G172">
    <cfRule type="expression" dxfId="787" priority="733">
      <formula>G172=""</formula>
    </cfRule>
  </conditionalFormatting>
  <conditionalFormatting sqref="H172">
    <cfRule type="expression" dxfId="786" priority="732">
      <formula>H172=""</formula>
    </cfRule>
  </conditionalFormatting>
  <conditionalFormatting sqref="I172">
    <cfRule type="expression" dxfId="785" priority="731">
      <formula>I172=""</formula>
    </cfRule>
  </conditionalFormatting>
  <conditionalFormatting sqref="J172">
    <cfRule type="expression" dxfId="784" priority="730">
      <formula>J172=""</formula>
    </cfRule>
  </conditionalFormatting>
  <conditionalFormatting sqref="K172">
    <cfRule type="expression" dxfId="783" priority="729">
      <formula>K172=""</formula>
    </cfRule>
  </conditionalFormatting>
  <conditionalFormatting sqref="D172">
    <cfRule type="expression" dxfId="782" priority="728">
      <formula>D172=""</formula>
    </cfRule>
  </conditionalFormatting>
  <conditionalFormatting sqref="C176">
    <cfRule type="expression" dxfId="781" priority="727">
      <formula>C176=""</formula>
    </cfRule>
  </conditionalFormatting>
  <conditionalFormatting sqref="E176">
    <cfRule type="expression" dxfId="780" priority="726">
      <formula>E176=""</formula>
    </cfRule>
  </conditionalFormatting>
  <conditionalFormatting sqref="F176">
    <cfRule type="expression" dxfId="779" priority="725">
      <formula>F176=""</formula>
    </cfRule>
  </conditionalFormatting>
  <conditionalFormatting sqref="F177">
    <cfRule type="expression" dxfId="778" priority="724">
      <formula>F177=""</formula>
    </cfRule>
  </conditionalFormatting>
  <conditionalFormatting sqref="F178">
    <cfRule type="expression" dxfId="777" priority="723">
      <formula>F178=""</formula>
    </cfRule>
  </conditionalFormatting>
  <conditionalFormatting sqref="F179">
    <cfRule type="expression" dxfId="776" priority="722">
      <formula>F179=""</formula>
    </cfRule>
  </conditionalFormatting>
  <conditionalFormatting sqref="G176">
    <cfRule type="expression" dxfId="775" priority="721">
      <formula>G176=""</formula>
    </cfRule>
  </conditionalFormatting>
  <conditionalFormatting sqref="H176">
    <cfRule type="expression" dxfId="774" priority="720">
      <formula>H176=""</formula>
    </cfRule>
  </conditionalFormatting>
  <conditionalFormatting sqref="I176">
    <cfRule type="expression" dxfId="773" priority="719">
      <formula>I176=""</formula>
    </cfRule>
  </conditionalFormatting>
  <conditionalFormatting sqref="J176">
    <cfRule type="expression" dxfId="772" priority="718">
      <formula>J176=""</formula>
    </cfRule>
  </conditionalFormatting>
  <conditionalFormatting sqref="K176">
    <cfRule type="expression" dxfId="771" priority="717">
      <formula>K176=""</formula>
    </cfRule>
  </conditionalFormatting>
  <conditionalFormatting sqref="D176">
    <cfRule type="expression" dxfId="770" priority="716">
      <formula>D176=""</formula>
    </cfRule>
  </conditionalFormatting>
  <conditionalFormatting sqref="C180">
    <cfRule type="expression" dxfId="769" priority="715">
      <formula>C180=""</formula>
    </cfRule>
  </conditionalFormatting>
  <conditionalFormatting sqref="E180">
    <cfRule type="expression" dxfId="768" priority="714">
      <formula>E180=""</formula>
    </cfRule>
  </conditionalFormatting>
  <conditionalFormatting sqref="F180">
    <cfRule type="expression" dxfId="767" priority="713">
      <formula>F180=""</formula>
    </cfRule>
  </conditionalFormatting>
  <conditionalFormatting sqref="F181">
    <cfRule type="expression" dxfId="766" priority="712">
      <formula>F181=""</formula>
    </cfRule>
  </conditionalFormatting>
  <conditionalFormatting sqref="F182">
    <cfRule type="expression" dxfId="765" priority="711">
      <formula>F182=""</formula>
    </cfRule>
  </conditionalFormatting>
  <conditionalFormatting sqref="F183">
    <cfRule type="expression" dxfId="764" priority="710">
      <formula>F183=""</formula>
    </cfRule>
  </conditionalFormatting>
  <conditionalFormatting sqref="G180">
    <cfRule type="expression" dxfId="763" priority="709">
      <formula>G180=""</formula>
    </cfRule>
  </conditionalFormatting>
  <conditionalFormatting sqref="H180">
    <cfRule type="expression" dxfId="762" priority="708">
      <formula>H180=""</formula>
    </cfRule>
  </conditionalFormatting>
  <conditionalFormatting sqref="I180">
    <cfRule type="expression" dxfId="761" priority="707">
      <formula>I180=""</formula>
    </cfRule>
  </conditionalFormatting>
  <conditionalFormatting sqref="J180">
    <cfRule type="expression" dxfId="760" priority="706">
      <formula>J180=""</formula>
    </cfRule>
  </conditionalFormatting>
  <conditionalFormatting sqref="K180">
    <cfRule type="expression" dxfId="759" priority="705">
      <formula>K180=""</formula>
    </cfRule>
  </conditionalFormatting>
  <conditionalFormatting sqref="D180">
    <cfRule type="expression" dxfId="758" priority="704">
      <formula>D180=""</formula>
    </cfRule>
  </conditionalFormatting>
  <conditionalFormatting sqref="C184">
    <cfRule type="expression" dxfId="757" priority="703">
      <formula>C184=""</formula>
    </cfRule>
  </conditionalFormatting>
  <conditionalFormatting sqref="E184">
    <cfRule type="expression" dxfId="756" priority="702">
      <formula>E184=""</formula>
    </cfRule>
  </conditionalFormatting>
  <conditionalFormatting sqref="F184">
    <cfRule type="expression" dxfId="755" priority="701">
      <formula>F184=""</formula>
    </cfRule>
  </conditionalFormatting>
  <conditionalFormatting sqref="F185">
    <cfRule type="expression" dxfId="754" priority="700">
      <formula>F185=""</formula>
    </cfRule>
  </conditionalFormatting>
  <conditionalFormatting sqref="F186">
    <cfRule type="expression" dxfId="753" priority="699">
      <formula>F186=""</formula>
    </cfRule>
  </conditionalFormatting>
  <conditionalFormatting sqref="F187">
    <cfRule type="expression" dxfId="752" priority="698">
      <formula>F187=""</formula>
    </cfRule>
  </conditionalFormatting>
  <conditionalFormatting sqref="G184">
    <cfRule type="expression" dxfId="751" priority="697">
      <formula>G184=""</formula>
    </cfRule>
  </conditionalFormatting>
  <conditionalFormatting sqref="H184">
    <cfRule type="expression" dxfId="750" priority="696">
      <formula>H184=""</formula>
    </cfRule>
  </conditionalFormatting>
  <conditionalFormatting sqref="I184">
    <cfRule type="expression" dxfId="749" priority="695">
      <formula>I184=""</formula>
    </cfRule>
  </conditionalFormatting>
  <conditionalFormatting sqref="J184">
    <cfRule type="expression" dxfId="748" priority="694">
      <formula>J184=""</formula>
    </cfRule>
  </conditionalFormatting>
  <conditionalFormatting sqref="K184">
    <cfRule type="expression" dxfId="747" priority="693">
      <formula>K184=""</formula>
    </cfRule>
  </conditionalFormatting>
  <conditionalFormatting sqref="D184">
    <cfRule type="expression" dxfId="746" priority="692">
      <formula>D184=""</formula>
    </cfRule>
  </conditionalFormatting>
  <conditionalFormatting sqref="C188">
    <cfRule type="expression" dxfId="745" priority="691">
      <formula>C188=""</formula>
    </cfRule>
  </conditionalFormatting>
  <conditionalFormatting sqref="E188">
    <cfRule type="expression" dxfId="744" priority="690">
      <formula>E188=""</formula>
    </cfRule>
  </conditionalFormatting>
  <conditionalFormatting sqref="F188">
    <cfRule type="expression" dxfId="743" priority="689">
      <formula>F188=""</formula>
    </cfRule>
  </conditionalFormatting>
  <conditionalFormatting sqref="F189">
    <cfRule type="expression" dxfId="742" priority="688">
      <formula>F189=""</formula>
    </cfRule>
  </conditionalFormatting>
  <conditionalFormatting sqref="F190">
    <cfRule type="expression" dxfId="741" priority="687">
      <formula>F190=""</formula>
    </cfRule>
  </conditionalFormatting>
  <conditionalFormatting sqref="F191">
    <cfRule type="expression" dxfId="740" priority="686">
      <formula>F191=""</formula>
    </cfRule>
  </conditionalFormatting>
  <conditionalFormatting sqref="G188">
    <cfRule type="expression" dxfId="739" priority="685">
      <formula>G188=""</formula>
    </cfRule>
  </conditionalFormatting>
  <conditionalFormatting sqref="H188">
    <cfRule type="expression" dxfId="738" priority="684">
      <formula>H188=""</formula>
    </cfRule>
  </conditionalFormatting>
  <conditionalFormatting sqref="I188">
    <cfRule type="expression" dxfId="737" priority="683">
      <formula>I188=""</formula>
    </cfRule>
  </conditionalFormatting>
  <conditionalFormatting sqref="J188">
    <cfRule type="expression" dxfId="736" priority="682">
      <formula>J188=""</formula>
    </cfRule>
  </conditionalFormatting>
  <conditionalFormatting sqref="K188">
    <cfRule type="expression" dxfId="735" priority="681">
      <formula>K188=""</formula>
    </cfRule>
  </conditionalFormatting>
  <conditionalFormatting sqref="D188">
    <cfRule type="expression" dxfId="734" priority="680">
      <formula>D188=""</formula>
    </cfRule>
  </conditionalFormatting>
  <conditionalFormatting sqref="C192">
    <cfRule type="expression" dxfId="733" priority="679">
      <formula>C192=""</formula>
    </cfRule>
  </conditionalFormatting>
  <conditionalFormatting sqref="E192">
    <cfRule type="expression" dxfId="732" priority="678">
      <formula>E192=""</formula>
    </cfRule>
  </conditionalFormatting>
  <conditionalFormatting sqref="F192">
    <cfRule type="expression" dxfId="731" priority="677">
      <formula>F192=""</formula>
    </cfRule>
  </conditionalFormatting>
  <conditionalFormatting sqref="F193">
    <cfRule type="expression" dxfId="730" priority="676">
      <formula>F193=""</formula>
    </cfRule>
  </conditionalFormatting>
  <conditionalFormatting sqref="F194">
    <cfRule type="expression" dxfId="729" priority="675">
      <formula>F194=""</formula>
    </cfRule>
  </conditionalFormatting>
  <conditionalFormatting sqref="F195">
    <cfRule type="expression" dxfId="728" priority="674">
      <formula>F195=""</formula>
    </cfRule>
  </conditionalFormatting>
  <conditionalFormatting sqref="G192">
    <cfRule type="expression" dxfId="727" priority="673">
      <formula>G192=""</formula>
    </cfRule>
  </conditionalFormatting>
  <conditionalFormatting sqref="H192">
    <cfRule type="expression" dxfId="726" priority="672">
      <formula>H192=""</formula>
    </cfRule>
  </conditionalFormatting>
  <conditionalFormatting sqref="I192">
    <cfRule type="expression" dxfId="725" priority="671">
      <formula>I192=""</formula>
    </cfRule>
  </conditionalFormatting>
  <conditionalFormatting sqref="J192">
    <cfRule type="expression" dxfId="724" priority="670">
      <formula>J192=""</formula>
    </cfRule>
  </conditionalFormatting>
  <conditionalFormatting sqref="K192">
    <cfRule type="expression" dxfId="723" priority="669">
      <formula>K192=""</formula>
    </cfRule>
  </conditionalFormatting>
  <conditionalFormatting sqref="D192">
    <cfRule type="expression" dxfId="722" priority="668">
      <formula>D192=""</formula>
    </cfRule>
  </conditionalFormatting>
  <conditionalFormatting sqref="C196">
    <cfRule type="expression" dxfId="721" priority="667">
      <formula>C196=""</formula>
    </cfRule>
  </conditionalFormatting>
  <conditionalFormatting sqref="E196">
    <cfRule type="expression" dxfId="720" priority="666">
      <formula>E196=""</formula>
    </cfRule>
  </conditionalFormatting>
  <conditionalFormatting sqref="F196">
    <cfRule type="expression" dxfId="719" priority="665">
      <formula>F196=""</formula>
    </cfRule>
  </conditionalFormatting>
  <conditionalFormatting sqref="F197">
    <cfRule type="expression" dxfId="718" priority="664">
      <formula>F197=""</formula>
    </cfRule>
  </conditionalFormatting>
  <conditionalFormatting sqref="F198">
    <cfRule type="expression" dxfId="717" priority="663">
      <formula>F198=""</formula>
    </cfRule>
  </conditionalFormatting>
  <conditionalFormatting sqref="F199">
    <cfRule type="expression" dxfId="716" priority="662">
      <formula>F199=""</formula>
    </cfRule>
  </conditionalFormatting>
  <conditionalFormatting sqref="G196">
    <cfRule type="expression" dxfId="715" priority="661">
      <formula>G196=""</formula>
    </cfRule>
  </conditionalFormatting>
  <conditionalFormatting sqref="H196">
    <cfRule type="expression" dxfId="714" priority="660">
      <formula>H196=""</formula>
    </cfRule>
  </conditionalFormatting>
  <conditionalFormatting sqref="I196">
    <cfRule type="expression" dxfId="713" priority="659">
      <formula>I196=""</formula>
    </cfRule>
  </conditionalFormatting>
  <conditionalFormatting sqref="J196">
    <cfRule type="expression" dxfId="712" priority="658">
      <formula>J196=""</formula>
    </cfRule>
  </conditionalFormatting>
  <conditionalFormatting sqref="K196">
    <cfRule type="expression" dxfId="711" priority="657">
      <formula>K196=""</formula>
    </cfRule>
  </conditionalFormatting>
  <conditionalFormatting sqref="D196">
    <cfRule type="expression" dxfId="710" priority="656">
      <formula>D196=""</formula>
    </cfRule>
  </conditionalFormatting>
  <conditionalFormatting sqref="C200">
    <cfRule type="expression" dxfId="709" priority="655">
      <formula>C200=""</formula>
    </cfRule>
  </conditionalFormatting>
  <conditionalFormatting sqref="E200">
    <cfRule type="expression" dxfId="708" priority="654">
      <formula>E200=""</formula>
    </cfRule>
  </conditionalFormatting>
  <conditionalFormatting sqref="F200">
    <cfRule type="expression" dxfId="707" priority="653">
      <formula>F200=""</formula>
    </cfRule>
  </conditionalFormatting>
  <conditionalFormatting sqref="F201">
    <cfRule type="expression" dxfId="706" priority="652">
      <formula>F201=""</formula>
    </cfRule>
  </conditionalFormatting>
  <conditionalFormatting sqref="F202">
    <cfRule type="expression" dxfId="705" priority="651">
      <formula>F202=""</formula>
    </cfRule>
  </conditionalFormatting>
  <conditionalFormatting sqref="F203">
    <cfRule type="expression" dxfId="704" priority="650">
      <formula>F203=""</formula>
    </cfRule>
  </conditionalFormatting>
  <conditionalFormatting sqref="G200">
    <cfRule type="expression" dxfId="703" priority="649">
      <formula>G200=""</formula>
    </cfRule>
  </conditionalFormatting>
  <conditionalFormatting sqref="H200">
    <cfRule type="expression" dxfId="702" priority="648">
      <formula>H200=""</formula>
    </cfRule>
  </conditionalFormatting>
  <conditionalFormatting sqref="I200">
    <cfRule type="expression" dxfId="701" priority="647">
      <formula>I200=""</formula>
    </cfRule>
  </conditionalFormatting>
  <conditionalFormatting sqref="J200">
    <cfRule type="expression" dxfId="700" priority="646">
      <formula>J200=""</formula>
    </cfRule>
  </conditionalFormatting>
  <conditionalFormatting sqref="K200">
    <cfRule type="expression" dxfId="699" priority="645">
      <formula>K200=""</formula>
    </cfRule>
  </conditionalFormatting>
  <conditionalFormatting sqref="D200">
    <cfRule type="expression" dxfId="698" priority="644">
      <formula>D200=""</formula>
    </cfRule>
  </conditionalFormatting>
  <conditionalFormatting sqref="C204">
    <cfRule type="expression" dxfId="697" priority="643">
      <formula>C204=""</formula>
    </cfRule>
  </conditionalFormatting>
  <conditionalFormatting sqref="E204">
    <cfRule type="expression" dxfId="696" priority="642">
      <formula>E204=""</formula>
    </cfRule>
  </conditionalFormatting>
  <conditionalFormatting sqref="F204">
    <cfRule type="expression" dxfId="695" priority="641">
      <formula>F204=""</formula>
    </cfRule>
  </conditionalFormatting>
  <conditionalFormatting sqref="F205">
    <cfRule type="expression" dxfId="694" priority="640">
      <formula>F205=""</formula>
    </cfRule>
  </conditionalFormatting>
  <conditionalFormatting sqref="F206">
    <cfRule type="expression" dxfId="693" priority="639">
      <formula>F206=""</formula>
    </cfRule>
  </conditionalFormatting>
  <conditionalFormatting sqref="F207">
    <cfRule type="expression" dxfId="692" priority="638">
      <formula>F207=""</formula>
    </cfRule>
  </conditionalFormatting>
  <conditionalFormatting sqref="G204">
    <cfRule type="expression" dxfId="691" priority="637">
      <formula>G204=""</formula>
    </cfRule>
  </conditionalFormatting>
  <conditionalFormatting sqref="H204">
    <cfRule type="expression" dxfId="690" priority="636">
      <formula>H204=""</formula>
    </cfRule>
  </conditionalFormatting>
  <conditionalFormatting sqref="I204">
    <cfRule type="expression" dxfId="689" priority="635">
      <formula>I204=""</formula>
    </cfRule>
  </conditionalFormatting>
  <conditionalFormatting sqref="J204">
    <cfRule type="expression" dxfId="688" priority="634">
      <formula>J204=""</formula>
    </cfRule>
  </conditionalFormatting>
  <conditionalFormatting sqref="K204">
    <cfRule type="expression" dxfId="687" priority="633">
      <formula>K204=""</formula>
    </cfRule>
  </conditionalFormatting>
  <conditionalFormatting sqref="D204">
    <cfRule type="expression" dxfId="686" priority="632">
      <formula>D204=""</formula>
    </cfRule>
  </conditionalFormatting>
  <conditionalFormatting sqref="C208">
    <cfRule type="expression" dxfId="685" priority="631">
      <formula>C208=""</formula>
    </cfRule>
  </conditionalFormatting>
  <conditionalFormatting sqref="E208">
    <cfRule type="expression" dxfId="684" priority="630">
      <formula>E208=""</formula>
    </cfRule>
  </conditionalFormatting>
  <conditionalFormatting sqref="F208">
    <cfRule type="expression" dxfId="683" priority="629">
      <formula>F208=""</formula>
    </cfRule>
  </conditionalFormatting>
  <conditionalFormatting sqref="F209">
    <cfRule type="expression" dxfId="682" priority="628">
      <formula>F209=""</formula>
    </cfRule>
  </conditionalFormatting>
  <conditionalFormatting sqref="F210">
    <cfRule type="expression" dxfId="681" priority="627">
      <formula>F210=""</formula>
    </cfRule>
  </conditionalFormatting>
  <conditionalFormatting sqref="F211">
    <cfRule type="expression" dxfId="680" priority="626">
      <formula>F211=""</formula>
    </cfRule>
  </conditionalFormatting>
  <conditionalFormatting sqref="G208">
    <cfRule type="expression" dxfId="679" priority="625">
      <formula>G208=""</formula>
    </cfRule>
  </conditionalFormatting>
  <conditionalFormatting sqref="H208">
    <cfRule type="expression" dxfId="678" priority="624">
      <formula>H208=""</formula>
    </cfRule>
  </conditionalFormatting>
  <conditionalFormatting sqref="I208">
    <cfRule type="expression" dxfId="677" priority="623">
      <formula>I208=""</formula>
    </cfRule>
  </conditionalFormatting>
  <conditionalFormatting sqref="J208">
    <cfRule type="expression" dxfId="676" priority="622">
      <formula>J208=""</formula>
    </cfRule>
  </conditionalFormatting>
  <conditionalFormatting sqref="K208">
    <cfRule type="expression" dxfId="675" priority="621">
      <formula>K208=""</formula>
    </cfRule>
  </conditionalFormatting>
  <conditionalFormatting sqref="D208">
    <cfRule type="expression" dxfId="674" priority="620">
      <formula>D208=""</formula>
    </cfRule>
  </conditionalFormatting>
  <conditionalFormatting sqref="C212">
    <cfRule type="expression" dxfId="673" priority="619">
      <formula>C212=""</formula>
    </cfRule>
  </conditionalFormatting>
  <conditionalFormatting sqref="E212">
    <cfRule type="expression" dxfId="672" priority="618">
      <formula>E212=""</formula>
    </cfRule>
  </conditionalFormatting>
  <conditionalFormatting sqref="F212">
    <cfRule type="expression" dxfId="671" priority="617">
      <formula>F212=""</formula>
    </cfRule>
  </conditionalFormatting>
  <conditionalFormatting sqref="F213">
    <cfRule type="expression" dxfId="670" priority="616">
      <formula>F213=""</formula>
    </cfRule>
  </conditionalFormatting>
  <conditionalFormatting sqref="F214">
    <cfRule type="expression" dxfId="669" priority="615">
      <formula>F214=""</formula>
    </cfRule>
  </conditionalFormatting>
  <conditionalFormatting sqref="F215">
    <cfRule type="expression" dxfId="668" priority="614">
      <formula>F215=""</formula>
    </cfRule>
  </conditionalFormatting>
  <conditionalFormatting sqref="G212">
    <cfRule type="expression" dxfId="667" priority="613">
      <formula>G212=""</formula>
    </cfRule>
  </conditionalFormatting>
  <conditionalFormatting sqref="H212">
    <cfRule type="expression" dxfId="666" priority="612">
      <formula>H212=""</formula>
    </cfRule>
  </conditionalFormatting>
  <conditionalFormatting sqref="I212">
    <cfRule type="expression" dxfId="665" priority="611">
      <formula>I212=""</formula>
    </cfRule>
  </conditionalFormatting>
  <conditionalFormatting sqref="J212">
    <cfRule type="expression" dxfId="664" priority="610">
      <formula>J212=""</formula>
    </cfRule>
  </conditionalFormatting>
  <conditionalFormatting sqref="K212">
    <cfRule type="expression" dxfId="663" priority="609">
      <formula>K212=""</formula>
    </cfRule>
  </conditionalFormatting>
  <conditionalFormatting sqref="D212">
    <cfRule type="expression" dxfId="662" priority="608">
      <formula>D212=""</formula>
    </cfRule>
  </conditionalFormatting>
  <conditionalFormatting sqref="C216">
    <cfRule type="expression" dxfId="661" priority="607">
      <formula>C216=""</formula>
    </cfRule>
  </conditionalFormatting>
  <conditionalFormatting sqref="E216">
    <cfRule type="expression" dxfId="660" priority="606">
      <formula>E216=""</formula>
    </cfRule>
  </conditionalFormatting>
  <conditionalFormatting sqref="F216">
    <cfRule type="expression" dxfId="659" priority="605">
      <formula>F216=""</formula>
    </cfRule>
  </conditionalFormatting>
  <conditionalFormatting sqref="F217">
    <cfRule type="expression" dxfId="658" priority="604">
      <formula>F217=""</formula>
    </cfRule>
  </conditionalFormatting>
  <conditionalFormatting sqref="F218">
    <cfRule type="expression" dxfId="657" priority="603">
      <formula>F218=""</formula>
    </cfRule>
  </conditionalFormatting>
  <conditionalFormatting sqref="F219">
    <cfRule type="expression" dxfId="656" priority="602">
      <formula>F219=""</formula>
    </cfRule>
  </conditionalFormatting>
  <conditionalFormatting sqref="G216">
    <cfRule type="expression" dxfId="655" priority="601">
      <formula>G216=""</formula>
    </cfRule>
  </conditionalFormatting>
  <conditionalFormatting sqref="H216">
    <cfRule type="expression" dxfId="654" priority="600">
      <formula>H216=""</formula>
    </cfRule>
  </conditionalFormatting>
  <conditionalFormatting sqref="I216">
    <cfRule type="expression" dxfId="653" priority="599">
      <formula>I216=""</formula>
    </cfRule>
  </conditionalFormatting>
  <conditionalFormatting sqref="J216">
    <cfRule type="expression" dxfId="652" priority="598">
      <formula>J216=""</formula>
    </cfRule>
  </conditionalFormatting>
  <conditionalFormatting sqref="K216">
    <cfRule type="expression" dxfId="651" priority="597">
      <formula>K216=""</formula>
    </cfRule>
  </conditionalFormatting>
  <conditionalFormatting sqref="D216">
    <cfRule type="expression" dxfId="650" priority="596">
      <formula>D216=""</formula>
    </cfRule>
  </conditionalFormatting>
  <conditionalFormatting sqref="C220">
    <cfRule type="expression" dxfId="649" priority="595">
      <formula>C220=""</formula>
    </cfRule>
  </conditionalFormatting>
  <conditionalFormatting sqref="E220">
    <cfRule type="expression" dxfId="648" priority="594">
      <formula>E220=""</formula>
    </cfRule>
  </conditionalFormatting>
  <conditionalFormatting sqref="F220">
    <cfRule type="expression" dxfId="647" priority="593">
      <formula>F220=""</formula>
    </cfRule>
  </conditionalFormatting>
  <conditionalFormatting sqref="F221">
    <cfRule type="expression" dxfId="646" priority="592">
      <formula>F221=""</formula>
    </cfRule>
  </conditionalFormatting>
  <conditionalFormatting sqref="F222">
    <cfRule type="expression" dxfId="645" priority="591">
      <formula>F222=""</formula>
    </cfRule>
  </conditionalFormatting>
  <conditionalFormatting sqref="F223">
    <cfRule type="expression" dxfId="644" priority="590">
      <formula>F223=""</formula>
    </cfRule>
  </conditionalFormatting>
  <conditionalFormatting sqref="G220">
    <cfRule type="expression" dxfId="643" priority="589">
      <formula>G220=""</formula>
    </cfRule>
  </conditionalFormatting>
  <conditionalFormatting sqref="H220">
    <cfRule type="expression" dxfId="642" priority="588">
      <formula>H220=""</formula>
    </cfRule>
  </conditionalFormatting>
  <conditionalFormatting sqref="I220">
    <cfRule type="expression" dxfId="641" priority="587">
      <formula>I220=""</formula>
    </cfRule>
  </conditionalFormatting>
  <conditionalFormatting sqref="J220">
    <cfRule type="expression" dxfId="640" priority="586">
      <formula>J220=""</formula>
    </cfRule>
  </conditionalFormatting>
  <conditionalFormatting sqref="K220">
    <cfRule type="expression" dxfId="639" priority="585">
      <formula>K220=""</formula>
    </cfRule>
  </conditionalFormatting>
  <conditionalFormatting sqref="D220">
    <cfRule type="expression" dxfId="638" priority="584">
      <formula>D220=""</formula>
    </cfRule>
  </conditionalFormatting>
  <conditionalFormatting sqref="C224">
    <cfRule type="expression" dxfId="637" priority="583">
      <formula>C224=""</formula>
    </cfRule>
  </conditionalFormatting>
  <conditionalFormatting sqref="E224">
    <cfRule type="expression" dxfId="636" priority="582">
      <formula>E224=""</formula>
    </cfRule>
  </conditionalFormatting>
  <conditionalFormatting sqref="F224">
    <cfRule type="expression" dxfId="635" priority="581">
      <formula>F224=""</formula>
    </cfRule>
  </conditionalFormatting>
  <conditionalFormatting sqref="F225">
    <cfRule type="expression" dxfId="634" priority="580">
      <formula>F225=""</formula>
    </cfRule>
  </conditionalFormatting>
  <conditionalFormatting sqref="F226">
    <cfRule type="expression" dxfId="633" priority="579">
      <formula>F226=""</formula>
    </cfRule>
  </conditionalFormatting>
  <conditionalFormatting sqref="F227">
    <cfRule type="expression" dxfId="632" priority="578">
      <formula>F227=""</formula>
    </cfRule>
  </conditionalFormatting>
  <conditionalFormatting sqref="G224">
    <cfRule type="expression" dxfId="631" priority="577">
      <formula>G224=""</formula>
    </cfRule>
  </conditionalFormatting>
  <conditionalFormatting sqref="H224">
    <cfRule type="expression" dxfId="630" priority="576">
      <formula>H224=""</formula>
    </cfRule>
  </conditionalFormatting>
  <conditionalFormatting sqref="I224">
    <cfRule type="expression" dxfId="629" priority="575">
      <formula>I224=""</formula>
    </cfRule>
  </conditionalFormatting>
  <conditionalFormatting sqref="J224">
    <cfRule type="expression" dxfId="628" priority="574">
      <formula>J224=""</formula>
    </cfRule>
  </conditionalFormatting>
  <conditionalFormatting sqref="K224">
    <cfRule type="expression" dxfId="627" priority="573">
      <formula>K224=""</formula>
    </cfRule>
  </conditionalFormatting>
  <conditionalFormatting sqref="D224">
    <cfRule type="expression" dxfId="626" priority="572">
      <formula>D224=""</formula>
    </cfRule>
  </conditionalFormatting>
  <conditionalFormatting sqref="C228">
    <cfRule type="expression" dxfId="625" priority="571">
      <formula>C228=""</formula>
    </cfRule>
  </conditionalFormatting>
  <conditionalFormatting sqref="E228">
    <cfRule type="expression" dxfId="624" priority="570">
      <formula>E228=""</formula>
    </cfRule>
  </conditionalFormatting>
  <conditionalFormatting sqref="F228">
    <cfRule type="expression" dxfId="623" priority="569">
      <formula>F228=""</formula>
    </cfRule>
  </conditionalFormatting>
  <conditionalFormatting sqref="F229">
    <cfRule type="expression" dxfId="622" priority="568">
      <formula>F229=""</formula>
    </cfRule>
  </conditionalFormatting>
  <conditionalFormatting sqref="F230">
    <cfRule type="expression" dxfId="621" priority="567">
      <formula>F230=""</formula>
    </cfRule>
  </conditionalFormatting>
  <conditionalFormatting sqref="F231">
    <cfRule type="expression" dxfId="620" priority="566">
      <formula>F231=""</formula>
    </cfRule>
  </conditionalFormatting>
  <conditionalFormatting sqref="G228">
    <cfRule type="expression" dxfId="619" priority="565">
      <formula>G228=""</formula>
    </cfRule>
  </conditionalFormatting>
  <conditionalFormatting sqref="H228">
    <cfRule type="expression" dxfId="618" priority="564">
      <formula>H228=""</formula>
    </cfRule>
  </conditionalFormatting>
  <conditionalFormatting sqref="I228">
    <cfRule type="expression" dxfId="617" priority="563">
      <formula>I228=""</formula>
    </cfRule>
  </conditionalFormatting>
  <conditionalFormatting sqref="J228">
    <cfRule type="expression" dxfId="616" priority="562">
      <formula>J228=""</formula>
    </cfRule>
  </conditionalFormatting>
  <conditionalFormatting sqref="K228">
    <cfRule type="expression" dxfId="615" priority="561">
      <formula>K228=""</formula>
    </cfRule>
  </conditionalFormatting>
  <conditionalFormatting sqref="D228">
    <cfRule type="expression" dxfId="614" priority="560">
      <formula>D228=""</formula>
    </cfRule>
  </conditionalFormatting>
  <conditionalFormatting sqref="C232">
    <cfRule type="expression" dxfId="613" priority="559">
      <formula>C232=""</formula>
    </cfRule>
  </conditionalFormatting>
  <conditionalFormatting sqref="E232">
    <cfRule type="expression" dxfId="612" priority="558">
      <formula>E232=""</formula>
    </cfRule>
  </conditionalFormatting>
  <conditionalFormatting sqref="F232">
    <cfRule type="expression" dxfId="611" priority="557">
      <formula>F232=""</formula>
    </cfRule>
  </conditionalFormatting>
  <conditionalFormatting sqref="F233">
    <cfRule type="expression" dxfId="610" priority="556">
      <formula>F233=""</formula>
    </cfRule>
  </conditionalFormatting>
  <conditionalFormatting sqref="F234">
    <cfRule type="expression" dxfId="609" priority="555">
      <formula>F234=""</formula>
    </cfRule>
  </conditionalFormatting>
  <conditionalFormatting sqref="F235">
    <cfRule type="expression" dxfId="608" priority="554">
      <formula>F235=""</formula>
    </cfRule>
  </conditionalFormatting>
  <conditionalFormatting sqref="G232">
    <cfRule type="expression" dxfId="607" priority="553">
      <formula>G232=""</formula>
    </cfRule>
  </conditionalFormatting>
  <conditionalFormatting sqref="H232">
    <cfRule type="expression" dxfId="606" priority="552">
      <formula>H232=""</formula>
    </cfRule>
  </conditionalFormatting>
  <conditionalFormatting sqref="I232">
    <cfRule type="expression" dxfId="605" priority="551">
      <formula>I232=""</formula>
    </cfRule>
  </conditionalFormatting>
  <conditionalFormatting sqref="J232">
    <cfRule type="expression" dxfId="604" priority="550">
      <formula>J232=""</formula>
    </cfRule>
  </conditionalFormatting>
  <conditionalFormatting sqref="K232">
    <cfRule type="expression" dxfId="603" priority="549">
      <formula>K232=""</formula>
    </cfRule>
  </conditionalFormatting>
  <conditionalFormatting sqref="D232">
    <cfRule type="expression" dxfId="602" priority="548">
      <formula>D232=""</formula>
    </cfRule>
  </conditionalFormatting>
  <conditionalFormatting sqref="C236">
    <cfRule type="expression" dxfId="601" priority="547">
      <formula>C236=""</formula>
    </cfRule>
  </conditionalFormatting>
  <conditionalFormatting sqref="E236">
    <cfRule type="expression" dxfId="600" priority="546">
      <formula>E236=""</formula>
    </cfRule>
  </conditionalFormatting>
  <conditionalFormatting sqref="F236">
    <cfRule type="expression" dxfId="599" priority="545">
      <formula>F236=""</formula>
    </cfRule>
  </conditionalFormatting>
  <conditionalFormatting sqref="F237">
    <cfRule type="expression" dxfId="598" priority="544">
      <formula>F237=""</formula>
    </cfRule>
  </conditionalFormatting>
  <conditionalFormatting sqref="F238">
    <cfRule type="expression" dxfId="597" priority="543">
      <formula>F238=""</formula>
    </cfRule>
  </conditionalFormatting>
  <conditionalFormatting sqref="F239">
    <cfRule type="expression" dxfId="596" priority="542">
      <formula>F239=""</formula>
    </cfRule>
  </conditionalFormatting>
  <conditionalFormatting sqref="G236">
    <cfRule type="expression" dxfId="595" priority="541">
      <formula>G236=""</formula>
    </cfRule>
  </conditionalFormatting>
  <conditionalFormatting sqref="H236">
    <cfRule type="expression" dxfId="594" priority="540">
      <formula>H236=""</formula>
    </cfRule>
  </conditionalFormatting>
  <conditionalFormatting sqref="I236">
    <cfRule type="expression" dxfId="593" priority="539">
      <formula>I236=""</formula>
    </cfRule>
  </conditionalFormatting>
  <conditionalFormatting sqref="J236">
    <cfRule type="expression" dxfId="592" priority="538">
      <formula>J236=""</formula>
    </cfRule>
  </conditionalFormatting>
  <conditionalFormatting sqref="K236">
    <cfRule type="expression" dxfId="591" priority="537">
      <formula>K236=""</formula>
    </cfRule>
  </conditionalFormatting>
  <conditionalFormatting sqref="D236">
    <cfRule type="expression" dxfId="590" priority="536">
      <formula>D236=""</formula>
    </cfRule>
  </conditionalFormatting>
  <conditionalFormatting sqref="C240">
    <cfRule type="expression" dxfId="589" priority="535">
      <formula>C240=""</formula>
    </cfRule>
  </conditionalFormatting>
  <conditionalFormatting sqref="E240">
    <cfRule type="expression" dxfId="588" priority="534">
      <formula>E240=""</formula>
    </cfRule>
  </conditionalFormatting>
  <conditionalFormatting sqref="F240">
    <cfRule type="expression" dxfId="587" priority="533">
      <formula>F240=""</formula>
    </cfRule>
  </conditionalFormatting>
  <conditionalFormatting sqref="F241">
    <cfRule type="expression" dxfId="586" priority="532">
      <formula>F241=""</formula>
    </cfRule>
  </conditionalFormatting>
  <conditionalFormatting sqref="F242">
    <cfRule type="expression" dxfId="585" priority="531">
      <formula>F242=""</formula>
    </cfRule>
  </conditionalFormatting>
  <conditionalFormatting sqref="F243">
    <cfRule type="expression" dxfId="584" priority="530">
      <formula>F243=""</formula>
    </cfRule>
  </conditionalFormatting>
  <conditionalFormatting sqref="G240">
    <cfRule type="expression" dxfId="583" priority="529">
      <formula>G240=""</formula>
    </cfRule>
  </conditionalFormatting>
  <conditionalFormatting sqref="H240">
    <cfRule type="expression" dxfId="582" priority="528">
      <formula>H240=""</formula>
    </cfRule>
  </conditionalFormatting>
  <conditionalFormatting sqref="I240">
    <cfRule type="expression" dxfId="581" priority="527">
      <formula>I240=""</formula>
    </cfRule>
  </conditionalFormatting>
  <conditionalFormatting sqref="J240">
    <cfRule type="expression" dxfId="580" priority="526">
      <formula>J240=""</formula>
    </cfRule>
  </conditionalFormatting>
  <conditionalFormatting sqref="K240">
    <cfRule type="expression" dxfId="579" priority="525">
      <formula>K240=""</formula>
    </cfRule>
  </conditionalFormatting>
  <conditionalFormatting sqref="D240">
    <cfRule type="expression" dxfId="578" priority="524">
      <formula>D240=""</formula>
    </cfRule>
  </conditionalFormatting>
  <conditionalFormatting sqref="C244">
    <cfRule type="expression" dxfId="577" priority="523">
      <formula>C244=""</formula>
    </cfRule>
  </conditionalFormatting>
  <conditionalFormatting sqref="E244">
    <cfRule type="expression" dxfId="576" priority="522">
      <formula>E244=""</formula>
    </cfRule>
  </conditionalFormatting>
  <conditionalFormatting sqref="F244">
    <cfRule type="expression" dxfId="575" priority="521">
      <formula>F244=""</formula>
    </cfRule>
  </conditionalFormatting>
  <conditionalFormatting sqref="F245">
    <cfRule type="expression" dxfId="574" priority="520">
      <formula>F245=""</formula>
    </cfRule>
  </conditionalFormatting>
  <conditionalFormatting sqref="F246">
    <cfRule type="expression" dxfId="573" priority="519">
      <formula>F246=""</formula>
    </cfRule>
  </conditionalFormatting>
  <conditionalFormatting sqref="F247">
    <cfRule type="expression" dxfId="572" priority="518">
      <formula>F247=""</formula>
    </cfRule>
  </conditionalFormatting>
  <conditionalFormatting sqref="G244">
    <cfRule type="expression" dxfId="571" priority="517">
      <formula>G244=""</formula>
    </cfRule>
  </conditionalFormatting>
  <conditionalFormatting sqref="H244">
    <cfRule type="expression" dxfId="570" priority="516">
      <formula>H244=""</formula>
    </cfRule>
  </conditionalFormatting>
  <conditionalFormatting sqref="I244">
    <cfRule type="expression" dxfId="569" priority="515">
      <formula>I244=""</formula>
    </cfRule>
  </conditionalFormatting>
  <conditionalFormatting sqref="J244">
    <cfRule type="expression" dxfId="568" priority="514">
      <formula>J244=""</formula>
    </cfRule>
  </conditionalFormatting>
  <conditionalFormatting sqref="K244">
    <cfRule type="expression" dxfId="567" priority="513">
      <formula>K244=""</formula>
    </cfRule>
  </conditionalFormatting>
  <conditionalFormatting sqref="D244">
    <cfRule type="expression" dxfId="566" priority="512">
      <formula>D244=""</formula>
    </cfRule>
  </conditionalFormatting>
  <conditionalFormatting sqref="C248">
    <cfRule type="expression" dxfId="565" priority="511">
      <formula>C248=""</formula>
    </cfRule>
  </conditionalFormatting>
  <conditionalFormatting sqref="E248">
    <cfRule type="expression" dxfId="564" priority="510">
      <formula>E248=""</formula>
    </cfRule>
  </conditionalFormatting>
  <conditionalFormatting sqref="F248">
    <cfRule type="expression" dxfId="563" priority="509">
      <formula>F248=""</formula>
    </cfRule>
  </conditionalFormatting>
  <conditionalFormatting sqref="F249">
    <cfRule type="expression" dxfId="562" priority="508">
      <formula>F249=""</formula>
    </cfRule>
  </conditionalFormatting>
  <conditionalFormatting sqref="F250">
    <cfRule type="expression" dxfId="561" priority="507">
      <formula>F250=""</formula>
    </cfRule>
  </conditionalFormatting>
  <conditionalFormatting sqref="F251">
    <cfRule type="expression" dxfId="560" priority="506">
      <formula>F251=""</formula>
    </cfRule>
  </conditionalFormatting>
  <conditionalFormatting sqref="G248">
    <cfRule type="expression" dxfId="559" priority="505">
      <formula>G248=""</formula>
    </cfRule>
  </conditionalFormatting>
  <conditionalFormatting sqref="H248">
    <cfRule type="expression" dxfId="558" priority="504">
      <formula>H248=""</formula>
    </cfRule>
  </conditionalFormatting>
  <conditionalFormatting sqref="I248">
    <cfRule type="expression" dxfId="557" priority="503">
      <formula>I248=""</formula>
    </cfRule>
  </conditionalFormatting>
  <conditionalFormatting sqref="J248">
    <cfRule type="expression" dxfId="556" priority="502">
      <formula>J248=""</formula>
    </cfRule>
  </conditionalFormatting>
  <conditionalFormatting sqref="K248">
    <cfRule type="expression" dxfId="555" priority="501">
      <formula>K248=""</formula>
    </cfRule>
  </conditionalFormatting>
  <conditionalFormatting sqref="D248">
    <cfRule type="expression" dxfId="554" priority="500">
      <formula>D248=""</formula>
    </cfRule>
  </conditionalFormatting>
  <conditionalFormatting sqref="C252">
    <cfRule type="expression" dxfId="553" priority="499">
      <formula>C252=""</formula>
    </cfRule>
  </conditionalFormatting>
  <conditionalFormatting sqref="E252">
    <cfRule type="expression" dxfId="552" priority="498">
      <formula>E252=""</formula>
    </cfRule>
  </conditionalFormatting>
  <conditionalFormatting sqref="F252">
    <cfRule type="expression" dxfId="551" priority="497">
      <formula>F252=""</formula>
    </cfRule>
  </conditionalFormatting>
  <conditionalFormatting sqref="F253">
    <cfRule type="expression" dxfId="550" priority="496">
      <formula>F253=""</formula>
    </cfRule>
  </conditionalFormatting>
  <conditionalFormatting sqref="F254">
    <cfRule type="expression" dxfId="549" priority="495">
      <formula>F254=""</formula>
    </cfRule>
  </conditionalFormatting>
  <conditionalFormatting sqref="F255">
    <cfRule type="expression" dxfId="548" priority="494">
      <formula>F255=""</formula>
    </cfRule>
  </conditionalFormatting>
  <conditionalFormatting sqref="G252">
    <cfRule type="expression" dxfId="547" priority="493">
      <formula>G252=""</formula>
    </cfRule>
  </conditionalFormatting>
  <conditionalFormatting sqref="H252">
    <cfRule type="expression" dxfId="546" priority="492">
      <formula>H252=""</formula>
    </cfRule>
  </conditionalFormatting>
  <conditionalFormatting sqref="I252">
    <cfRule type="expression" dxfId="545" priority="491">
      <formula>I252=""</formula>
    </cfRule>
  </conditionalFormatting>
  <conditionalFormatting sqref="J252">
    <cfRule type="expression" dxfId="544" priority="490">
      <formula>J252=""</formula>
    </cfRule>
  </conditionalFormatting>
  <conditionalFormatting sqref="K252">
    <cfRule type="expression" dxfId="543" priority="489">
      <formula>K252=""</formula>
    </cfRule>
  </conditionalFormatting>
  <conditionalFormatting sqref="D252">
    <cfRule type="expression" dxfId="542" priority="488">
      <formula>D252=""</formula>
    </cfRule>
  </conditionalFormatting>
  <conditionalFormatting sqref="C256">
    <cfRule type="expression" dxfId="541" priority="487">
      <formula>C256=""</formula>
    </cfRule>
  </conditionalFormatting>
  <conditionalFormatting sqref="E256">
    <cfRule type="expression" dxfId="540" priority="486">
      <formula>E256=""</formula>
    </cfRule>
  </conditionalFormatting>
  <conditionalFormatting sqref="F256">
    <cfRule type="expression" dxfId="539" priority="485">
      <formula>F256=""</formula>
    </cfRule>
  </conditionalFormatting>
  <conditionalFormatting sqref="F257">
    <cfRule type="expression" dxfId="538" priority="484">
      <formula>F257=""</formula>
    </cfRule>
  </conditionalFormatting>
  <conditionalFormatting sqref="F258">
    <cfRule type="expression" dxfId="537" priority="483">
      <formula>F258=""</formula>
    </cfRule>
  </conditionalFormatting>
  <conditionalFormatting sqref="F259">
    <cfRule type="expression" dxfId="536" priority="482">
      <formula>F259=""</formula>
    </cfRule>
  </conditionalFormatting>
  <conditionalFormatting sqref="G256">
    <cfRule type="expression" dxfId="535" priority="481">
      <formula>G256=""</formula>
    </cfRule>
  </conditionalFormatting>
  <conditionalFormatting sqref="H256">
    <cfRule type="expression" dxfId="534" priority="480">
      <formula>H256=""</formula>
    </cfRule>
  </conditionalFormatting>
  <conditionalFormatting sqref="I256">
    <cfRule type="expression" dxfId="533" priority="479">
      <formula>I256=""</formula>
    </cfRule>
  </conditionalFormatting>
  <conditionalFormatting sqref="J256">
    <cfRule type="expression" dxfId="532" priority="478">
      <formula>J256=""</formula>
    </cfRule>
  </conditionalFormatting>
  <conditionalFormatting sqref="K256">
    <cfRule type="expression" dxfId="531" priority="477">
      <formula>K256=""</formula>
    </cfRule>
  </conditionalFormatting>
  <conditionalFormatting sqref="D256">
    <cfRule type="expression" dxfId="530" priority="476">
      <formula>D256=""</formula>
    </cfRule>
  </conditionalFormatting>
  <conditionalFormatting sqref="C260">
    <cfRule type="expression" dxfId="529" priority="475">
      <formula>C260=""</formula>
    </cfRule>
  </conditionalFormatting>
  <conditionalFormatting sqref="E260">
    <cfRule type="expression" dxfId="528" priority="474">
      <formula>E260=""</formula>
    </cfRule>
  </conditionalFormatting>
  <conditionalFormatting sqref="F260">
    <cfRule type="expression" dxfId="527" priority="473">
      <formula>F260=""</formula>
    </cfRule>
  </conditionalFormatting>
  <conditionalFormatting sqref="F261">
    <cfRule type="expression" dxfId="526" priority="472">
      <formula>F261=""</formula>
    </cfRule>
  </conditionalFormatting>
  <conditionalFormatting sqref="F262">
    <cfRule type="expression" dxfId="525" priority="471">
      <formula>F262=""</formula>
    </cfRule>
  </conditionalFormatting>
  <conditionalFormatting sqref="F263">
    <cfRule type="expression" dxfId="524" priority="470">
      <formula>F263=""</formula>
    </cfRule>
  </conditionalFormatting>
  <conditionalFormatting sqref="G260">
    <cfRule type="expression" dxfId="523" priority="469">
      <formula>G260=""</formula>
    </cfRule>
  </conditionalFormatting>
  <conditionalFormatting sqref="H260">
    <cfRule type="expression" dxfId="522" priority="468">
      <formula>H260=""</formula>
    </cfRule>
  </conditionalFormatting>
  <conditionalFormatting sqref="I260">
    <cfRule type="expression" dxfId="521" priority="467">
      <formula>I260=""</formula>
    </cfRule>
  </conditionalFormatting>
  <conditionalFormatting sqref="J260">
    <cfRule type="expression" dxfId="520" priority="466">
      <formula>J260=""</formula>
    </cfRule>
  </conditionalFormatting>
  <conditionalFormatting sqref="K260">
    <cfRule type="expression" dxfId="519" priority="465">
      <formula>K260=""</formula>
    </cfRule>
  </conditionalFormatting>
  <conditionalFormatting sqref="D260">
    <cfRule type="expression" dxfId="518" priority="464">
      <formula>D260=""</formula>
    </cfRule>
  </conditionalFormatting>
  <conditionalFormatting sqref="C264">
    <cfRule type="expression" dxfId="517" priority="463">
      <formula>C264=""</formula>
    </cfRule>
  </conditionalFormatting>
  <conditionalFormatting sqref="E264">
    <cfRule type="expression" dxfId="516" priority="462">
      <formula>E264=""</formula>
    </cfRule>
  </conditionalFormatting>
  <conditionalFormatting sqref="F264">
    <cfRule type="expression" dxfId="515" priority="461">
      <formula>F264=""</formula>
    </cfRule>
  </conditionalFormatting>
  <conditionalFormatting sqref="F265">
    <cfRule type="expression" dxfId="514" priority="460">
      <formula>F265=""</formula>
    </cfRule>
  </conditionalFormatting>
  <conditionalFormatting sqref="F266">
    <cfRule type="expression" dxfId="513" priority="459">
      <formula>F266=""</formula>
    </cfRule>
  </conditionalFormatting>
  <conditionalFormatting sqref="F267">
    <cfRule type="expression" dxfId="512" priority="458">
      <formula>F267=""</formula>
    </cfRule>
  </conditionalFormatting>
  <conditionalFormatting sqref="G264">
    <cfRule type="expression" dxfId="511" priority="457">
      <formula>G264=""</formula>
    </cfRule>
  </conditionalFormatting>
  <conditionalFormatting sqref="H264">
    <cfRule type="expression" dxfId="510" priority="456">
      <formula>H264=""</formula>
    </cfRule>
  </conditionalFormatting>
  <conditionalFormatting sqref="I264">
    <cfRule type="expression" dxfId="509" priority="455">
      <formula>I264=""</formula>
    </cfRule>
  </conditionalFormatting>
  <conditionalFormatting sqref="J264">
    <cfRule type="expression" dxfId="508" priority="454">
      <formula>J264=""</formula>
    </cfRule>
  </conditionalFormatting>
  <conditionalFormatting sqref="K264">
    <cfRule type="expression" dxfId="507" priority="453">
      <formula>K264=""</formula>
    </cfRule>
  </conditionalFormatting>
  <conditionalFormatting sqref="D264">
    <cfRule type="expression" dxfId="506" priority="452">
      <formula>D264=""</formula>
    </cfRule>
  </conditionalFormatting>
  <conditionalFormatting sqref="C268">
    <cfRule type="expression" dxfId="505" priority="451">
      <formula>C268=""</formula>
    </cfRule>
  </conditionalFormatting>
  <conditionalFormatting sqref="E268">
    <cfRule type="expression" dxfId="504" priority="450">
      <formula>E268=""</formula>
    </cfRule>
  </conditionalFormatting>
  <conditionalFormatting sqref="F268">
    <cfRule type="expression" dxfId="503" priority="449">
      <formula>F268=""</formula>
    </cfRule>
  </conditionalFormatting>
  <conditionalFormatting sqref="F269">
    <cfRule type="expression" dxfId="502" priority="448">
      <formula>F269=""</formula>
    </cfRule>
  </conditionalFormatting>
  <conditionalFormatting sqref="F270">
    <cfRule type="expression" dxfId="501" priority="447">
      <formula>F270=""</formula>
    </cfRule>
  </conditionalFormatting>
  <conditionalFormatting sqref="F271">
    <cfRule type="expression" dxfId="500" priority="446">
      <formula>F271=""</formula>
    </cfRule>
  </conditionalFormatting>
  <conditionalFormatting sqref="G268">
    <cfRule type="expression" dxfId="499" priority="445">
      <formula>G268=""</formula>
    </cfRule>
  </conditionalFormatting>
  <conditionalFormatting sqref="H268">
    <cfRule type="expression" dxfId="498" priority="444">
      <formula>H268=""</formula>
    </cfRule>
  </conditionalFormatting>
  <conditionalFormatting sqref="I268">
    <cfRule type="expression" dxfId="497" priority="443">
      <formula>I268=""</formula>
    </cfRule>
  </conditionalFormatting>
  <conditionalFormatting sqref="J268">
    <cfRule type="expression" dxfId="496" priority="442">
      <formula>J268=""</formula>
    </cfRule>
  </conditionalFormatting>
  <conditionalFormatting sqref="K268">
    <cfRule type="expression" dxfId="495" priority="441">
      <formula>K268=""</formula>
    </cfRule>
  </conditionalFormatting>
  <conditionalFormatting sqref="D268">
    <cfRule type="expression" dxfId="494" priority="440">
      <formula>D268=""</formula>
    </cfRule>
  </conditionalFormatting>
  <conditionalFormatting sqref="C272">
    <cfRule type="expression" dxfId="493" priority="439">
      <formula>C272=""</formula>
    </cfRule>
  </conditionalFormatting>
  <conditionalFormatting sqref="E272">
    <cfRule type="expression" dxfId="492" priority="438">
      <formula>E272=""</formula>
    </cfRule>
  </conditionalFormatting>
  <conditionalFormatting sqref="F272">
    <cfRule type="expression" dxfId="491" priority="437">
      <formula>F272=""</formula>
    </cfRule>
  </conditionalFormatting>
  <conditionalFormatting sqref="F273">
    <cfRule type="expression" dxfId="490" priority="436">
      <formula>F273=""</formula>
    </cfRule>
  </conditionalFormatting>
  <conditionalFormatting sqref="F274">
    <cfRule type="expression" dxfId="489" priority="435">
      <formula>F274=""</formula>
    </cfRule>
  </conditionalFormatting>
  <conditionalFormatting sqref="F275">
    <cfRule type="expression" dxfId="488" priority="434">
      <formula>F275=""</formula>
    </cfRule>
  </conditionalFormatting>
  <conditionalFormatting sqref="G272">
    <cfRule type="expression" dxfId="487" priority="433">
      <formula>G272=""</formula>
    </cfRule>
  </conditionalFormatting>
  <conditionalFormatting sqref="H272">
    <cfRule type="expression" dxfId="486" priority="432">
      <formula>H272=""</formula>
    </cfRule>
  </conditionalFormatting>
  <conditionalFormatting sqref="I272">
    <cfRule type="expression" dxfId="485" priority="431">
      <formula>I272=""</formula>
    </cfRule>
  </conditionalFormatting>
  <conditionalFormatting sqref="J272">
    <cfRule type="expression" dxfId="484" priority="430">
      <formula>J272=""</formula>
    </cfRule>
  </conditionalFormatting>
  <conditionalFormatting sqref="K272">
    <cfRule type="expression" dxfId="483" priority="429">
      <formula>K272=""</formula>
    </cfRule>
  </conditionalFormatting>
  <conditionalFormatting sqref="D272">
    <cfRule type="expression" dxfId="482" priority="428">
      <formula>D272=""</formula>
    </cfRule>
  </conditionalFormatting>
  <conditionalFormatting sqref="C276">
    <cfRule type="expression" dxfId="481" priority="427">
      <formula>C276=""</formula>
    </cfRule>
  </conditionalFormatting>
  <conditionalFormatting sqref="E276">
    <cfRule type="expression" dxfId="480" priority="426">
      <formula>E276=""</formula>
    </cfRule>
  </conditionalFormatting>
  <conditionalFormatting sqref="F276">
    <cfRule type="expression" dxfId="479" priority="425">
      <formula>F276=""</formula>
    </cfRule>
  </conditionalFormatting>
  <conditionalFormatting sqref="F277">
    <cfRule type="expression" dxfId="478" priority="424">
      <formula>F277=""</formula>
    </cfRule>
  </conditionalFormatting>
  <conditionalFormatting sqref="F278">
    <cfRule type="expression" dxfId="477" priority="423">
      <formula>F278=""</formula>
    </cfRule>
  </conditionalFormatting>
  <conditionalFormatting sqref="F279">
    <cfRule type="expression" dxfId="476" priority="422">
      <formula>F279=""</formula>
    </cfRule>
  </conditionalFormatting>
  <conditionalFormatting sqref="G276">
    <cfRule type="expression" dxfId="475" priority="421">
      <formula>G276=""</formula>
    </cfRule>
  </conditionalFormatting>
  <conditionalFormatting sqref="H276">
    <cfRule type="expression" dxfId="474" priority="420">
      <formula>H276=""</formula>
    </cfRule>
  </conditionalFormatting>
  <conditionalFormatting sqref="I276">
    <cfRule type="expression" dxfId="473" priority="419">
      <formula>I276=""</formula>
    </cfRule>
  </conditionalFormatting>
  <conditionalFormatting sqref="J276">
    <cfRule type="expression" dxfId="472" priority="418">
      <formula>J276=""</formula>
    </cfRule>
  </conditionalFormatting>
  <conditionalFormatting sqref="K276">
    <cfRule type="expression" dxfId="471" priority="417">
      <formula>K276=""</formula>
    </cfRule>
  </conditionalFormatting>
  <conditionalFormatting sqref="D276">
    <cfRule type="expression" dxfId="470" priority="416">
      <formula>D276=""</formula>
    </cfRule>
  </conditionalFormatting>
  <conditionalFormatting sqref="C280">
    <cfRule type="expression" dxfId="469" priority="415">
      <formula>C280=""</formula>
    </cfRule>
  </conditionalFormatting>
  <conditionalFormatting sqref="E280">
    <cfRule type="expression" dxfId="468" priority="414">
      <formula>E280=""</formula>
    </cfRule>
  </conditionalFormatting>
  <conditionalFormatting sqref="F280">
    <cfRule type="expression" dxfId="467" priority="413">
      <formula>F280=""</formula>
    </cfRule>
  </conditionalFormatting>
  <conditionalFormatting sqref="F281">
    <cfRule type="expression" dxfId="466" priority="412">
      <formula>F281=""</formula>
    </cfRule>
  </conditionalFormatting>
  <conditionalFormatting sqref="F282">
    <cfRule type="expression" dxfId="465" priority="411">
      <formula>F282=""</formula>
    </cfRule>
  </conditionalFormatting>
  <conditionalFormatting sqref="F283">
    <cfRule type="expression" dxfId="464" priority="410">
      <formula>F283=""</formula>
    </cfRule>
  </conditionalFormatting>
  <conditionalFormatting sqref="G280">
    <cfRule type="expression" dxfId="463" priority="409">
      <formula>G280=""</formula>
    </cfRule>
  </conditionalFormatting>
  <conditionalFormatting sqref="H280">
    <cfRule type="expression" dxfId="462" priority="408">
      <formula>H280=""</formula>
    </cfRule>
  </conditionalFormatting>
  <conditionalFormatting sqref="I280">
    <cfRule type="expression" dxfId="461" priority="407">
      <formula>I280=""</formula>
    </cfRule>
  </conditionalFormatting>
  <conditionalFormatting sqref="J280">
    <cfRule type="expression" dxfId="460" priority="406">
      <formula>J280=""</formula>
    </cfRule>
  </conditionalFormatting>
  <conditionalFormatting sqref="K280">
    <cfRule type="expression" dxfId="459" priority="405">
      <formula>K280=""</formula>
    </cfRule>
  </conditionalFormatting>
  <conditionalFormatting sqref="D280">
    <cfRule type="expression" dxfId="458" priority="404">
      <formula>D280=""</formula>
    </cfRule>
  </conditionalFormatting>
  <conditionalFormatting sqref="C284">
    <cfRule type="expression" dxfId="457" priority="403">
      <formula>C284=""</formula>
    </cfRule>
  </conditionalFormatting>
  <conditionalFormatting sqref="E284">
    <cfRule type="expression" dxfId="456" priority="402">
      <formula>E284=""</formula>
    </cfRule>
  </conditionalFormatting>
  <conditionalFormatting sqref="F284">
    <cfRule type="expression" dxfId="455" priority="401">
      <formula>F284=""</formula>
    </cfRule>
  </conditionalFormatting>
  <conditionalFormatting sqref="F285">
    <cfRule type="expression" dxfId="454" priority="400">
      <formula>F285=""</formula>
    </cfRule>
  </conditionalFormatting>
  <conditionalFormatting sqref="F286">
    <cfRule type="expression" dxfId="453" priority="399">
      <formula>F286=""</formula>
    </cfRule>
  </conditionalFormatting>
  <conditionalFormatting sqref="F287">
    <cfRule type="expression" dxfId="452" priority="398">
      <formula>F287=""</formula>
    </cfRule>
  </conditionalFormatting>
  <conditionalFormatting sqref="G284">
    <cfRule type="expression" dxfId="451" priority="397">
      <formula>G284=""</formula>
    </cfRule>
  </conditionalFormatting>
  <conditionalFormatting sqref="H284">
    <cfRule type="expression" dxfId="450" priority="396">
      <formula>H284=""</formula>
    </cfRule>
  </conditionalFormatting>
  <conditionalFormatting sqref="I284">
    <cfRule type="expression" dxfId="449" priority="395">
      <formula>I284=""</formula>
    </cfRule>
  </conditionalFormatting>
  <conditionalFormatting sqref="J284">
    <cfRule type="expression" dxfId="448" priority="394">
      <formula>J284=""</formula>
    </cfRule>
  </conditionalFormatting>
  <conditionalFormatting sqref="K284">
    <cfRule type="expression" dxfId="447" priority="393">
      <formula>K284=""</formula>
    </cfRule>
  </conditionalFormatting>
  <conditionalFormatting sqref="D284">
    <cfRule type="expression" dxfId="446" priority="392">
      <formula>D284=""</formula>
    </cfRule>
  </conditionalFormatting>
  <conditionalFormatting sqref="C288">
    <cfRule type="expression" dxfId="445" priority="391">
      <formula>C288=""</formula>
    </cfRule>
  </conditionalFormatting>
  <conditionalFormatting sqref="E288">
    <cfRule type="expression" dxfId="444" priority="390">
      <formula>E288=""</formula>
    </cfRule>
  </conditionalFormatting>
  <conditionalFormatting sqref="F288">
    <cfRule type="expression" dxfId="443" priority="389">
      <formula>F288=""</formula>
    </cfRule>
  </conditionalFormatting>
  <conditionalFormatting sqref="F289">
    <cfRule type="expression" dxfId="442" priority="388">
      <formula>F289=""</formula>
    </cfRule>
  </conditionalFormatting>
  <conditionalFormatting sqref="F290">
    <cfRule type="expression" dxfId="441" priority="387">
      <formula>F290=""</formula>
    </cfRule>
  </conditionalFormatting>
  <conditionalFormatting sqref="F291">
    <cfRule type="expression" dxfId="440" priority="386">
      <formula>F291=""</formula>
    </cfRule>
  </conditionalFormatting>
  <conditionalFormatting sqref="G288">
    <cfRule type="expression" dxfId="439" priority="385">
      <formula>G288=""</formula>
    </cfRule>
  </conditionalFormatting>
  <conditionalFormatting sqref="H288">
    <cfRule type="expression" dxfId="438" priority="384">
      <formula>H288=""</formula>
    </cfRule>
  </conditionalFormatting>
  <conditionalFormatting sqref="I288">
    <cfRule type="expression" dxfId="437" priority="383">
      <formula>I288=""</formula>
    </cfRule>
  </conditionalFormatting>
  <conditionalFormatting sqref="J288">
    <cfRule type="expression" dxfId="436" priority="382">
      <formula>J288=""</formula>
    </cfRule>
  </conditionalFormatting>
  <conditionalFormatting sqref="K288">
    <cfRule type="expression" dxfId="435" priority="381">
      <formula>K288=""</formula>
    </cfRule>
  </conditionalFormatting>
  <conditionalFormatting sqref="D288">
    <cfRule type="expression" dxfId="434" priority="380">
      <formula>D288=""</formula>
    </cfRule>
  </conditionalFormatting>
  <conditionalFormatting sqref="C292">
    <cfRule type="expression" dxfId="433" priority="379">
      <formula>C292=""</formula>
    </cfRule>
  </conditionalFormatting>
  <conditionalFormatting sqref="E292">
    <cfRule type="expression" dxfId="432" priority="378">
      <formula>E292=""</formula>
    </cfRule>
  </conditionalFormatting>
  <conditionalFormatting sqref="F292">
    <cfRule type="expression" dxfId="431" priority="377">
      <formula>F292=""</formula>
    </cfRule>
  </conditionalFormatting>
  <conditionalFormatting sqref="F293">
    <cfRule type="expression" dxfId="430" priority="376">
      <formula>F293=""</formula>
    </cfRule>
  </conditionalFormatting>
  <conditionalFormatting sqref="F294">
    <cfRule type="expression" dxfId="429" priority="375">
      <formula>F294=""</formula>
    </cfRule>
  </conditionalFormatting>
  <conditionalFormatting sqref="F295">
    <cfRule type="expression" dxfId="428" priority="374">
      <formula>F295=""</formula>
    </cfRule>
  </conditionalFormatting>
  <conditionalFormatting sqref="G292">
    <cfRule type="expression" dxfId="427" priority="373">
      <formula>G292=""</formula>
    </cfRule>
  </conditionalFormatting>
  <conditionalFormatting sqref="H292">
    <cfRule type="expression" dxfId="426" priority="372">
      <formula>H292=""</formula>
    </cfRule>
  </conditionalFormatting>
  <conditionalFormatting sqref="I292">
    <cfRule type="expression" dxfId="425" priority="371">
      <formula>I292=""</formula>
    </cfRule>
  </conditionalFormatting>
  <conditionalFormatting sqref="J292">
    <cfRule type="expression" dxfId="424" priority="370">
      <formula>J292=""</formula>
    </cfRule>
  </conditionalFormatting>
  <conditionalFormatting sqref="K292">
    <cfRule type="expression" dxfId="423" priority="369">
      <formula>K292=""</formula>
    </cfRule>
  </conditionalFormatting>
  <conditionalFormatting sqref="D292">
    <cfRule type="expression" dxfId="422" priority="368">
      <formula>D292=""</formula>
    </cfRule>
  </conditionalFormatting>
  <conditionalFormatting sqref="C296">
    <cfRule type="expression" dxfId="421" priority="367">
      <formula>C296=""</formula>
    </cfRule>
  </conditionalFormatting>
  <conditionalFormatting sqref="E296">
    <cfRule type="expression" dxfId="420" priority="366">
      <formula>E296=""</formula>
    </cfRule>
  </conditionalFormatting>
  <conditionalFormatting sqref="F296">
    <cfRule type="expression" dxfId="419" priority="365">
      <formula>F296=""</formula>
    </cfRule>
  </conditionalFormatting>
  <conditionalFormatting sqref="F297">
    <cfRule type="expression" dxfId="418" priority="364">
      <formula>F297=""</formula>
    </cfRule>
  </conditionalFormatting>
  <conditionalFormatting sqref="F298">
    <cfRule type="expression" dxfId="417" priority="363">
      <formula>F298=""</formula>
    </cfRule>
  </conditionalFormatting>
  <conditionalFormatting sqref="F299">
    <cfRule type="expression" dxfId="416" priority="362">
      <formula>F299=""</formula>
    </cfRule>
  </conditionalFormatting>
  <conditionalFormatting sqref="G296">
    <cfRule type="expression" dxfId="415" priority="361">
      <formula>G296=""</formula>
    </cfRule>
  </conditionalFormatting>
  <conditionalFormatting sqref="H296">
    <cfRule type="expression" dxfId="414" priority="360">
      <formula>H296=""</formula>
    </cfRule>
  </conditionalFormatting>
  <conditionalFormatting sqref="I296">
    <cfRule type="expression" dxfId="413" priority="359">
      <formula>I296=""</formula>
    </cfRule>
  </conditionalFormatting>
  <conditionalFormatting sqref="J296">
    <cfRule type="expression" dxfId="412" priority="358">
      <formula>J296=""</formula>
    </cfRule>
  </conditionalFormatting>
  <conditionalFormatting sqref="K296">
    <cfRule type="expression" dxfId="411" priority="357">
      <formula>K296=""</formula>
    </cfRule>
  </conditionalFormatting>
  <conditionalFormatting sqref="D296">
    <cfRule type="expression" dxfId="410" priority="356">
      <formula>D296=""</formula>
    </cfRule>
  </conditionalFormatting>
  <conditionalFormatting sqref="C300">
    <cfRule type="expression" dxfId="409" priority="355">
      <formula>C300=""</formula>
    </cfRule>
  </conditionalFormatting>
  <conditionalFormatting sqref="E300">
    <cfRule type="expression" dxfId="408" priority="354">
      <formula>E300=""</formula>
    </cfRule>
  </conditionalFormatting>
  <conditionalFormatting sqref="F300">
    <cfRule type="expression" dxfId="407" priority="353">
      <formula>F300=""</formula>
    </cfRule>
  </conditionalFormatting>
  <conditionalFormatting sqref="F301">
    <cfRule type="expression" dxfId="406" priority="352">
      <formula>F301=""</formula>
    </cfRule>
  </conditionalFormatting>
  <conditionalFormatting sqref="F302">
    <cfRule type="expression" dxfId="405" priority="351">
      <formula>F302=""</formula>
    </cfRule>
  </conditionalFormatting>
  <conditionalFormatting sqref="F303">
    <cfRule type="expression" dxfId="404" priority="350">
      <formula>F303=""</formula>
    </cfRule>
  </conditionalFormatting>
  <conditionalFormatting sqref="G300">
    <cfRule type="expression" dxfId="403" priority="349">
      <formula>G300=""</formula>
    </cfRule>
  </conditionalFormatting>
  <conditionalFormatting sqref="H300">
    <cfRule type="expression" dxfId="402" priority="348">
      <formula>H300=""</formula>
    </cfRule>
  </conditionalFormatting>
  <conditionalFormatting sqref="I300">
    <cfRule type="expression" dxfId="401" priority="347">
      <formula>I300=""</formula>
    </cfRule>
  </conditionalFormatting>
  <conditionalFormatting sqref="J300">
    <cfRule type="expression" dxfId="400" priority="346">
      <formula>J300=""</formula>
    </cfRule>
  </conditionalFormatting>
  <conditionalFormatting sqref="K300">
    <cfRule type="expression" dxfId="399" priority="345">
      <formula>K300=""</formula>
    </cfRule>
  </conditionalFormatting>
  <conditionalFormatting sqref="D300">
    <cfRule type="expression" dxfId="398" priority="344">
      <formula>D300=""</formula>
    </cfRule>
  </conditionalFormatting>
  <conditionalFormatting sqref="C304">
    <cfRule type="expression" dxfId="397" priority="343">
      <formula>C304=""</formula>
    </cfRule>
  </conditionalFormatting>
  <conditionalFormatting sqref="E304">
    <cfRule type="expression" dxfId="396" priority="342">
      <formula>E304=""</formula>
    </cfRule>
  </conditionalFormatting>
  <conditionalFormatting sqref="F304">
    <cfRule type="expression" dxfId="395" priority="341">
      <formula>F304=""</formula>
    </cfRule>
  </conditionalFormatting>
  <conditionalFormatting sqref="F305">
    <cfRule type="expression" dxfId="394" priority="340">
      <formula>F305=""</formula>
    </cfRule>
  </conditionalFormatting>
  <conditionalFormatting sqref="F306">
    <cfRule type="expression" dxfId="393" priority="339">
      <formula>F306=""</formula>
    </cfRule>
  </conditionalFormatting>
  <conditionalFormatting sqref="F307">
    <cfRule type="expression" dxfId="392" priority="338">
      <formula>F307=""</formula>
    </cfRule>
  </conditionalFormatting>
  <conditionalFormatting sqref="G304">
    <cfRule type="expression" dxfId="391" priority="337">
      <formula>G304=""</formula>
    </cfRule>
  </conditionalFormatting>
  <conditionalFormatting sqref="H304">
    <cfRule type="expression" dxfId="390" priority="336">
      <formula>H304=""</formula>
    </cfRule>
  </conditionalFormatting>
  <conditionalFormatting sqref="I304">
    <cfRule type="expression" dxfId="389" priority="335">
      <formula>I304=""</formula>
    </cfRule>
  </conditionalFormatting>
  <conditionalFormatting sqref="J304">
    <cfRule type="expression" dxfId="388" priority="334">
      <formula>J304=""</formula>
    </cfRule>
  </conditionalFormatting>
  <conditionalFormatting sqref="K304">
    <cfRule type="expression" dxfId="387" priority="333">
      <formula>K304=""</formula>
    </cfRule>
  </conditionalFormatting>
  <conditionalFormatting sqref="D304">
    <cfRule type="expression" dxfId="386" priority="332">
      <formula>D304=""</formula>
    </cfRule>
  </conditionalFormatting>
  <conditionalFormatting sqref="C308">
    <cfRule type="expression" dxfId="385" priority="331">
      <formula>C308=""</formula>
    </cfRule>
  </conditionalFormatting>
  <conditionalFormatting sqref="E308">
    <cfRule type="expression" dxfId="384" priority="330">
      <formula>E308=""</formula>
    </cfRule>
  </conditionalFormatting>
  <conditionalFormatting sqref="F308">
    <cfRule type="expression" dxfId="383" priority="329">
      <formula>F308=""</formula>
    </cfRule>
  </conditionalFormatting>
  <conditionalFormatting sqref="F309">
    <cfRule type="expression" dxfId="382" priority="328">
      <formula>F309=""</formula>
    </cfRule>
  </conditionalFormatting>
  <conditionalFormatting sqref="F310">
    <cfRule type="expression" dxfId="381" priority="327">
      <formula>F310=""</formula>
    </cfRule>
  </conditionalFormatting>
  <conditionalFormatting sqref="F311">
    <cfRule type="expression" dxfId="380" priority="326">
      <formula>F311=""</formula>
    </cfRule>
  </conditionalFormatting>
  <conditionalFormatting sqref="G308">
    <cfRule type="expression" dxfId="379" priority="325">
      <formula>G308=""</formula>
    </cfRule>
  </conditionalFormatting>
  <conditionalFormatting sqref="H308">
    <cfRule type="expression" dxfId="378" priority="324">
      <formula>H308=""</formula>
    </cfRule>
  </conditionalFormatting>
  <conditionalFormatting sqref="I308">
    <cfRule type="expression" dxfId="377" priority="323">
      <formula>I308=""</formula>
    </cfRule>
  </conditionalFormatting>
  <conditionalFormatting sqref="J308">
    <cfRule type="expression" dxfId="376" priority="322">
      <formula>J308=""</formula>
    </cfRule>
  </conditionalFormatting>
  <conditionalFormatting sqref="K308">
    <cfRule type="expression" dxfId="375" priority="321">
      <formula>K308=""</formula>
    </cfRule>
  </conditionalFormatting>
  <conditionalFormatting sqref="D308">
    <cfRule type="expression" dxfId="374" priority="320">
      <formula>D308=""</formula>
    </cfRule>
  </conditionalFormatting>
  <conditionalFormatting sqref="C312">
    <cfRule type="expression" dxfId="373" priority="319">
      <formula>C312=""</formula>
    </cfRule>
  </conditionalFormatting>
  <conditionalFormatting sqref="E312">
    <cfRule type="expression" dxfId="372" priority="318">
      <formula>E312=""</formula>
    </cfRule>
  </conditionalFormatting>
  <conditionalFormatting sqref="F312">
    <cfRule type="expression" dxfId="371" priority="317">
      <formula>F312=""</formula>
    </cfRule>
  </conditionalFormatting>
  <conditionalFormatting sqref="F313">
    <cfRule type="expression" dxfId="370" priority="316">
      <formula>F313=""</formula>
    </cfRule>
  </conditionalFormatting>
  <conditionalFormatting sqref="F314">
    <cfRule type="expression" dxfId="369" priority="315">
      <formula>F314=""</formula>
    </cfRule>
  </conditionalFormatting>
  <conditionalFormatting sqref="F315">
    <cfRule type="expression" dxfId="368" priority="314">
      <formula>F315=""</formula>
    </cfRule>
  </conditionalFormatting>
  <conditionalFormatting sqref="G312">
    <cfRule type="expression" dxfId="367" priority="313">
      <formula>G312=""</formula>
    </cfRule>
  </conditionalFormatting>
  <conditionalFormatting sqref="H312">
    <cfRule type="expression" dxfId="366" priority="312">
      <formula>H312=""</formula>
    </cfRule>
  </conditionalFormatting>
  <conditionalFormatting sqref="I312">
    <cfRule type="expression" dxfId="365" priority="311">
      <formula>I312=""</formula>
    </cfRule>
  </conditionalFormatting>
  <conditionalFormatting sqref="J312">
    <cfRule type="expression" dxfId="364" priority="310">
      <formula>J312=""</formula>
    </cfRule>
  </conditionalFormatting>
  <conditionalFormatting sqref="K312">
    <cfRule type="expression" dxfId="363" priority="309">
      <formula>K312=""</formula>
    </cfRule>
  </conditionalFormatting>
  <conditionalFormatting sqref="D312">
    <cfRule type="expression" dxfId="362" priority="308">
      <formula>D312=""</formula>
    </cfRule>
  </conditionalFormatting>
  <conditionalFormatting sqref="C316">
    <cfRule type="expression" dxfId="361" priority="307">
      <formula>C316=""</formula>
    </cfRule>
  </conditionalFormatting>
  <conditionalFormatting sqref="E316">
    <cfRule type="expression" dxfId="360" priority="306">
      <formula>E316=""</formula>
    </cfRule>
  </conditionalFormatting>
  <conditionalFormatting sqref="F316">
    <cfRule type="expression" dxfId="359" priority="305">
      <formula>F316=""</formula>
    </cfRule>
  </conditionalFormatting>
  <conditionalFormatting sqref="F317">
    <cfRule type="expression" dxfId="358" priority="304">
      <formula>F317=""</formula>
    </cfRule>
  </conditionalFormatting>
  <conditionalFormatting sqref="F318">
    <cfRule type="expression" dxfId="357" priority="303">
      <formula>F318=""</formula>
    </cfRule>
  </conditionalFormatting>
  <conditionalFormatting sqref="F319">
    <cfRule type="expression" dxfId="356" priority="302">
      <formula>F319=""</formula>
    </cfRule>
  </conditionalFormatting>
  <conditionalFormatting sqref="G316">
    <cfRule type="expression" dxfId="355" priority="301">
      <formula>G316=""</formula>
    </cfRule>
  </conditionalFormatting>
  <conditionalFormatting sqref="H316">
    <cfRule type="expression" dxfId="354" priority="300">
      <formula>H316=""</formula>
    </cfRule>
  </conditionalFormatting>
  <conditionalFormatting sqref="I316">
    <cfRule type="expression" dxfId="353" priority="299">
      <formula>I316=""</formula>
    </cfRule>
  </conditionalFormatting>
  <conditionalFormatting sqref="J316">
    <cfRule type="expression" dxfId="352" priority="298">
      <formula>J316=""</formula>
    </cfRule>
  </conditionalFormatting>
  <conditionalFormatting sqref="K316">
    <cfRule type="expression" dxfId="351" priority="297">
      <formula>K316=""</formula>
    </cfRule>
  </conditionalFormatting>
  <conditionalFormatting sqref="D316">
    <cfRule type="expression" dxfId="350" priority="296">
      <formula>D316=""</formula>
    </cfRule>
  </conditionalFormatting>
  <conditionalFormatting sqref="C320">
    <cfRule type="expression" dxfId="349" priority="295">
      <formula>C320=""</formula>
    </cfRule>
  </conditionalFormatting>
  <conditionalFormatting sqref="E320">
    <cfRule type="expression" dxfId="348" priority="294">
      <formula>E320=""</formula>
    </cfRule>
  </conditionalFormatting>
  <conditionalFormatting sqref="F320">
    <cfRule type="expression" dxfId="347" priority="293">
      <formula>F320=""</formula>
    </cfRule>
  </conditionalFormatting>
  <conditionalFormatting sqref="F321">
    <cfRule type="expression" dxfId="346" priority="292">
      <formula>F321=""</formula>
    </cfRule>
  </conditionalFormatting>
  <conditionalFormatting sqref="F322">
    <cfRule type="expression" dxfId="345" priority="291">
      <formula>F322=""</formula>
    </cfRule>
  </conditionalFormatting>
  <conditionalFormatting sqref="F323">
    <cfRule type="expression" dxfId="344" priority="290">
      <formula>F323=""</formula>
    </cfRule>
  </conditionalFormatting>
  <conditionalFormatting sqref="G320">
    <cfRule type="expression" dxfId="343" priority="289">
      <formula>G320=""</formula>
    </cfRule>
  </conditionalFormatting>
  <conditionalFormatting sqref="H320">
    <cfRule type="expression" dxfId="342" priority="288">
      <formula>H320=""</formula>
    </cfRule>
  </conditionalFormatting>
  <conditionalFormatting sqref="I320">
    <cfRule type="expression" dxfId="341" priority="287">
      <formula>I320=""</formula>
    </cfRule>
  </conditionalFormatting>
  <conditionalFormatting sqref="J320">
    <cfRule type="expression" dxfId="340" priority="286">
      <formula>J320=""</formula>
    </cfRule>
  </conditionalFormatting>
  <conditionalFormatting sqref="K320">
    <cfRule type="expression" dxfId="339" priority="285">
      <formula>K320=""</formula>
    </cfRule>
  </conditionalFormatting>
  <conditionalFormatting sqref="D320">
    <cfRule type="expression" dxfId="338" priority="284">
      <formula>D320=""</formula>
    </cfRule>
  </conditionalFormatting>
  <conditionalFormatting sqref="C324">
    <cfRule type="expression" dxfId="337" priority="283">
      <formula>C324=""</formula>
    </cfRule>
  </conditionalFormatting>
  <conditionalFormatting sqref="E324">
    <cfRule type="expression" dxfId="336" priority="282">
      <formula>E324=""</formula>
    </cfRule>
  </conditionalFormatting>
  <conditionalFormatting sqref="F324">
    <cfRule type="expression" dxfId="335" priority="281">
      <formula>F324=""</formula>
    </cfRule>
  </conditionalFormatting>
  <conditionalFormatting sqref="F325">
    <cfRule type="expression" dxfId="334" priority="280">
      <formula>F325=""</formula>
    </cfRule>
  </conditionalFormatting>
  <conditionalFormatting sqref="F326">
    <cfRule type="expression" dxfId="333" priority="279">
      <formula>F326=""</formula>
    </cfRule>
  </conditionalFormatting>
  <conditionalFormatting sqref="F327">
    <cfRule type="expression" dxfId="332" priority="278">
      <formula>F327=""</formula>
    </cfRule>
  </conditionalFormatting>
  <conditionalFormatting sqref="G324">
    <cfRule type="expression" dxfId="331" priority="277">
      <formula>G324=""</formula>
    </cfRule>
  </conditionalFormatting>
  <conditionalFormatting sqref="H324">
    <cfRule type="expression" dxfId="330" priority="276">
      <formula>H324=""</formula>
    </cfRule>
  </conditionalFormatting>
  <conditionalFormatting sqref="I324">
    <cfRule type="expression" dxfId="329" priority="275">
      <formula>I324=""</formula>
    </cfRule>
  </conditionalFormatting>
  <conditionalFormatting sqref="J324">
    <cfRule type="expression" dxfId="328" priority="274">
      <formula>J324=""</formula>
    </cfRule>
  </conditionalFormatting>
  <conditionalFormatting sqref="K324">
    <cfRule type="expression" dxfId="327" priority="273">
      <formula>K324=""</formula>
    </cfRule>
  </conditionalFormatting>
  <conditionalFormatting sqref="D324">
    <cfRule type="expression" dxfId="326" priority="272">
      <formula>D324=""</formula>
    </cfRule>
  </conditionalFormatting>
  <conditionalFormatting sqref="C328">
    <cfRule type="expression" dxfId="325" priority="271">
      <formula>C328=""</formula>
    </cfRule>
  </conditionalFormatting>
  <conditionalFormatting sqref="E328">
    <cfRule type="expression" dxfId="324" priority="270">
      <formula>E328=""</formula>
    </cfRule>
  </conditionalFormatting>
  <conditionalFormatting sqref="F328">
    <cfRule type="expression" dxfId="323" priority="269">
      <formula>F328=""</formula>
    </cfRule>
  </conditionalFormatting>
  <conditionalFormatting sqref="F329">
    <cfRule type="expression" dxfId="322" priority="268">
      <formula>F329=""</formula>
    </cfRule>
  </conditionalFormatting>
  <conditionalFormatting sqref="F330">
    <cfRule type="expression" dxfId="321" priority="267">
      <formula>F330=""</formula>
    </cfRule>
  </conditionalFormatting>
  <conditionalFormatting sqref="F331">
    <cfRule type="expression" dxfId="320" priority="266">
      <formula>F331=""</formula>
    </cfRule>
  </conditionalFormatting>
  <conditionalFormatting sqref="G328">
    <cfRule type="expression" dxfId="319" priority="265">
      <formula>G328=""</formula>
    </cfRule>
  </conditionalFormatting>
  <conditionalFormatting sqref="H328">
    <cfRule type="expression" dxfId="318" priority="264">
      <formula>H328=""</formula>
    </cfRule>
  </conditionalFormatting>
  <conditionalFormatting sqref="I328">
    <cfRule type="expression" dxfId="317" priority="263">
      <formula>I328=""</formula>
    </cfRule>
  </conditionalFormatting>
  <conditionalFormatting sqref="J328">
    <cfRule type="expression" dxfId="316" priority="262">
      <formula>J328=""</formula>
    </cfRule>
  </conditionalFormatting>
  <conditionalFormatting sqref="K328">
    <cfRule type="expression" dxfId="315" priority="261">
      <formula>K328=""</formula>
    </cfRule>
  </conditionalFormatting>
  <conditionalFormatting sqref="D328">
    <cfRule type="expression" dxfId="314" priority="260">
      <formula>D328=""</formula>
    </cfRule>
  </conditionalFormatting>
  <conditionalFormatting sqref="C332">
    <cfRule type="expression" dxfId="313" priority="259">
      <formula>C332=""</formula>
    </cfRule>
  </conditionalFormatting>
  <conditionalFormatting sqref="E332">
    <cfRule type="expression" dxfId="312" priority="258">
      <formula>E332=""</formula>
    </cfRule>
  </conditionalFormatting>
  <conditionalFormatting sqref="F332">
    <cfRule type="expression" dxfId="311" priority="257">
      <formula>F332=""</formula>
    </cfRule>
  </conditionalFormatting>
  <conditionalFormatting sqref="F333">
    <cfRule type="expression" dxfId="310" priority="256">
      <formula>F333=""</formula>
    </cfRule>
  </conditionalFormatting>
  <conditionalFormatting sqref="F334">
    <cfRule type="expression" dxfId="309" priority="255">
      <formula>F334=""</formula>
    </cfRule>
  </conditionalFormatting>
  <conditionalFormatting sqref="F335">
    <cfRule type="expression" dxfId="308" priority="254">
      <formula>F335=""</formula>
    </cfRule>
  </conditionalFormatting>
  <conditionalFormatting sqref="G332">
    <cfRule type="expression" dxfId="307" priority="253">
      <formula>G332=""</formula>
    </cfRule>
  </conditionalFormatting>
  <conditionalFormatting sqref="H332">
    <cfRule type="expression" dxfId="306" priority="252">
      <formula>H332=""</formula>
    </cfRule>
  </conditionalFormatting>
  <conditionalFormatting sqref="I332">
    <cfRule type="expression" dxfId="305" priority="251">
      <formula>I332=""</formula>
    </cfRule>
  </conditionalFormatting>
  <conditionalFormatting sqref="J332">
    <cfRule type="expression" dxfId="304" priority="250">
      <formula>J332=""</formula>
    </cfRule>
  </conditionalFormatting>
  <conditionalFormatting sqref="K332">
    <cfRule type="expression" dxfId="303" priority="249">
      <formula>K332=""</formula>
    </cfRule>
  </conditionalFormatting>
  <conditionalFormatting sqref="D332">
    <cfRule type="expression" dxfId="302" priority="248">
      <formula>D332=""</formula>
    </cfRule>
  </conditionalFormatting>
  <conditionalFormatting sqref="C336">
    <cfRule type="expression" dxfId="301" priority="247">
      <formula>C336=""</formula>
    </cfRule>
  </conditionalFormatting>
  <conditionalFormatting sqref="E336">
    <cfRule type="expression" dxfId="300" priority="246">
      <formula>E336=""</formula>
    </cfRule>
  </conditionalFormatting>
  <conditionalFormatting sqref="F336">
    <cfRule type="expression" dxfId="299" priority="245">
      <formula>F336=""</formula>
    </cfRule>
  </conditionalFormatting>
  <conditionalFormatting sqref="F337">
    <cfRule type="expression" dxfId="298" priority="244">
      <formula>F337=""</formula>
    </cfRule>
  </conditionalFormatting>
  <conditionalFormatting sqref="F338">
    <cfRule type="expression" dxfId="297" priority="243">
      <formula>F338=""</formula>
    </cfRule>
  </conditionalFormatting>
  <conditionalFormatting sqref="F339">
    <cfRule type="expression" dxfId="296" priority="242">
      <formula>F339=""</formula>
    </cfRule>
  </conditionalFormatting>
  <conditionalFormatting sqref="G336">
    <cfRule type="expression" dxfId="295" priority="241">
      <formula>G336=""</formula>
    </cfRule>
  </conditionalFormatting>
  <conditionalFormatting sqref="H336">
    <cfRule type="expression" dxfId="294" priority="240">
      <formula>H336=""</formula>
    </cfRule>
  </conditionalFormatting>
  <conditionalFormatting sqref="I336">
    <cfRule type="expression" dxfId="293" priority="239">
      <formula>I336=""</formula>
    </cfRule>
  </conditionalFormatting>
  <conditionalFormatting sqref="J336">
    <cfRule type="expression" dxfId="292" priority="238">
      <formula>J336=""</formula>
    </cfRule>
  </conditionalFormatting>
  <conditionalFormatting sqref="K336">
    <cfRule type="expression" dxfId="291" priority="237">
      <formula>K336=""</formula>
    </cfRule>
  </conditionalFormatting>
  <conditionalFormatting sqref="D336">
    <cfRule type="expression" dxfId="290" priority="236">
      <formula>D336=""</formula>
    </cfRule>
  </conditionalFormatting>
  <conditionalFormatting sqref="C340">
    <cfRule type="expression" dxfId="289" priority="235">
      <formula>C340=""</formula>
    </cfRule>
  </conditionalFormatting>
  <conditionalFormatting sqref="E340">
    <cfRule type="expression" dxfId="288" priority="234">
      <formula>E340=""</formula>
    </cfRule>
  </conditionalFormatting>
  <conditionalFormatting sqref="F340">
    <cfRule type="expression" dxfId="287" priority="233">
      <formula>F340=""</formula>
    </cfRule>
  </conditionalFormatting>
  <conditionalFormatting sqref="F341">
    <cfRule type="expression" dxfId="286" priority="232">
      <formula>F341=""</formula>
    </cfRule>
  </conditionalFormatting>
  <conditionalFormatting sqref="F342">
    <cfRule type="expression" dxfId="285" priority="231">
      <formula>F342=""</formula>
    </cfRule>
  </conditionalFormatting>
  <conditionalFormatting sqref="F343">
    <cfRule type="expression" dxfId="284" priority="230">
      <formula>F343=""</formula>
    </cfRule>
  </conditionalFormatting>
  <conditionalFormatting sqref="G340">
    <cfRule type="expression" dxfId="283" priority="229">
      <formula>G340=""</formula>
    </cfRule>
  </conditionalFormatting>
  <conditionalFormatting sqref="H340">
    <cfRule type="expression" dxfId="282" priority="228">
      <formula>H340=""</formula>
    </cfRule>
  </conditionalFormatting>
  <conditionalFormatting sqref="I340">
    <cfRule type="expression" dxfId="281" priority="227">
      <formula>I340=""</formula>
    </cfRule>
  </conditionalFormatting>
  <conditionalFormatting sqref="J340">
    <cfRule type="expression" dxfId="280" priority="226">
      <formula>J340=""</formula>
    </cfRule>
  </conditionalFormatting>
  <conditionalFormatting sqref="K340">
    <cfRule type="expression" dxfId="279" priority="225">
      <formula>K340=""</formula>
    </cfRule>
  </conditionalFormatting>
  <conditionalFormatting sqref="D340">
    <cfRule type="expression" dxfId="278" priority="224">
      <formula>D340=""</formula>
    </cfRule>
  </conditionalFormatting>
  <conditionalFormatting sqref="C344">
    <cfRule type="expression" dxfId="277" priority="223">
      <formula>C344=""</formula>
    </cfRule>
  </conditionalFormatting>
  <conditionalFormatting sqref="E344">
    <cfRule type="expression" dxfId="276" priority="222">
      <formula>E344=""</formula>
    </cfRule>
  </conditionalFormatting>
  <conditionalFormatting sqref="F344">
    <cfRule type="expression" dxfId="275" priority="221">
      <formula>F344=""</formula>
    </cfRule>
  </conditionalFormatting>
  <conditionalFormatting sqref="F345">
    <cfRule type="expression" dxfId="274" priority="220">
      <formula>F345=""</formula>
    </cfRule>
  </conditionalFormatting>
  <conditionalFormatting sqref="F346">
    <cfRule type="expression" dxfId="273" priority="219">
      <formula>F346=""</formula>
    </cfRule>
  </conditionalFormatting>
  <conditionalFormatting sqref="F347">
    <cfRule type="expression" dxfId="272" priority="218">
      <formula>F347=""</formula>
    </cfRule>
  </conditionalFormatting>
  <conditionalFormatting sqref="G344">
    <cfRule type="expression" dxfId="271" priority="217">
      <formula>G344=""</formula>
    </cfRule>
  </conditionalFormatting>
  <conditionalFormatting sqref="H344">
    <cfRule type="expression" dxfId="270" priority="216">
      <formula>H344=""</formula>
    </cfRule>
  </conditionalFormatting>
  <conditionalFormatting sqref="I344">
    <cfRule type="expression" dxfId="269" priority="215">
      <formula>I344=""</formula>
    </cfRule>
  </conditionalFormatting>
  <conditionalFormatting sqref="J344">
    <cfRule type="expression" dxfId="268" priority="214">
      <formula>J344=""</formula>
    </cfRule>
  </conditionalFormatting>
  <conditionalFormatting sqref="K344">
    <cfRule type="expression" dxfId="267" priority="213">
      <formula>K344=""</formula>
    </cfRule>
  </conditionalFormatting>
  <conditionalFormatting sqref="D344">
    <cfRule type="expression" dxfId="266" priority="212">
      <formula>D344=""</formula>
    </cfRule>
  </conditionalFormatting>
  <conditionalFormatting sqref="C348">
    <cfRule type="expression" dxfId="265" priority="211">
      <formula>C348=""</formula>
    </cfRule>
  </conditionalFormatting>
  <conditionalFormatting sqref="E348">
    <cfRule type="expression" dxfId="264" priority="210">
      <formula>E348=""</formula>
    </cfRule>
  </conditionalFormatting>
  <conditionalFormatting sqref="F348">
    <cfRule type="expression" dxfId="263" priority="209">
      <formula>F348=""</formula>
    </cfRule>
  </conditionalFormatting>
  <conditionalFormatting sqref="F349">
    <cfRule type="expression" dxfId="262" priority="208">
      <formula>F349=""</formula>
    </cfRule>
  </conditionalFormatting>
  <conditionalFormatting sqref="F350">
    <cfRule type="expression" dxfId="261" priority="207">
      <formula>F350=""</formula>
    </cfRule>
  </conditionalFormatting>
  <conditionalFormatting sqref="F351">
    <cfRule type="expression" dxfId="260" priority="206">
      <formula>F351=""</formula>
    </cfRule>
  </conditionalFormatting>
  <conditionalFormatting sqref="G348">
    <cfRule type="expression" dxfId="259" priority="205">
      <formula>G348=""</formula>
    </cfRule>
  </conditionalFormatting>
  <conditionalFormatting sqref="H348">
    <cfRule type="expression" dxfId="258" priority="204">
      <formula>H348=""</formula>
    </cfRule>
  </conditionalFormatting>
  <conditionalFormatting sqref="I348">
    <cfRule type="expression" dxfId="257" priority="203">
      <formula>I348=""</formula>
    </cfRule>
  </conditionalFormatting>
  <conditionalFormatting sqref="J348">
    <cfRule type="expression" dxfId="256" priority="202">
      <formula>J348=""</formula>
    </cfRule>
  </conditionalFormatting>
  <conditionalFormatting sqref="K348">
    <cfRule type="expression" dxfId="255" priority="201">
      <formula>K348=""</formula>
    </cfRule>
  </conditionalFormatting>
  <conditionalFormatting sqref="D348">
    <cfRule type="expression" dxfId="254" priority="200">
      <formula>D348=""</formula>
    </cfRule>
  </conditionalFormatting>
  <conditionalFormatting sqref="C352">
    <cfRule type="expression" dxfId="253" priority="199">
      <formula>C352=""</formula>
    </cfRule>
  </conditionalFormatting>
  <conditionalFormatting sqref="E352">
    <cfRule type="expression" dxfId="252" priority="198">
      <formula>E352=""</formula>
    </cfRule>
  </conditionalFormatting>
  <conditionalFormatting sqref="F352">
    <cfRule type="expression" dxfId="251" priority="197">
      <formula>F352=""</formula>
    </cfRule>
  </conditionalFormatting>
  <conditionalFormatting sqref="F353">
    <cfRule type="expression" dxfId="250" priority="196">
      <formula>F353=""</formula>
    </cfRule>
  </conditionalFormatting>
  <conditionalFormatting sqref="F354">
    <cfRule type="expression" dxfId="249" priority="195">
      <formula>F354=""</formula>
    </cfRule>
  </conditionalFormatting>
  <conditionalFormatting sqref="F355">
    <cfRule type="expression" dxfId="248" priority="194">
      <formula>F355=""</formula>
    </cfRule>
  </conditionalFormatting>
  <conditionalFormatting sqref="G352">
    <cfRule type="expression" dxfId="247" priority="193">
      <formula>G352=""</formula>
    </cfRule>
  </conditionalFormatting>
  <conditionalFormatting sqref="H352">
    <cfRule type="expression" dxfId="246" priority="192">
      <formula>H352=""</formula>
    </cfRule>
  </conditionalFormatting>
  <conditionalFormatting sqref="I352">
    <cfRule type="expression" dxfId="245" priority="191">
      <formula>I352=""</formula>
    </cfRule>
  </conditionalFormatting>
  <conditionalFormatting sqref="J352">
    <cfRule type="expression" dxfId="244" priority="190">
      <formula>J352=""</formula>
    </cfRule>
  </conditionalFormatting>
  <conditionalFormatting sqref="K352">
    <cfRule type="expression" dxfId="243" priority="189">
      <formula>K352=""</formula>
    </cfRule>
  </conditionalFormatting>
  <conditionalFormatting sqref="D352">
    <cfRule type="expression" dxfId="242" priority="188">
      <formula>D352=""</formula>
    </cfRule>
  </conditionalFormatting>
  <conditionalFormatting sqref="C356">
    <cfRule type="expression" dxfId="241" priority="187">
      <formula>C356=""</formula>
    </cfRule>
  </conditionalFormatting>
  <conditionalFormatting sqref="E356">
    <cfRule type="expression" dxfId="240" priority="186">
      <formula>E356=""</formula>
    </cfRule>
  </conditionalFormatting>
  <conditionalFormatting sqref="F356">
    <cfRule type="expression" dxfId="239" priority="185">
      <formula>F356=""</formula>
    </cfRule>
  </conditionalFormatting>
  <conditionalFormatting sqref="F357">
    <cfRule type="expression" dxfId="238" priority="184">
      <formula>F357=""</formula>
    </cfRule>
  </conditionalFormatting>
  <conditionalFormatting sqref="F358">
    <cfRule type="expression" dxfId="237" priority="183">
      <formula>F358=""</formula>
    </cfRule>
  </conditionalFormatting>
  <conditionalFormatting sqref="F359">
    <cfRule type="expression" dxfId="236" priority="182">
      <formula>F359=""</formula>
    </cfRule>
  </conditionalFormatting>
  <conditionalFormatting sqref="G356">
    <cfRule type="expression" dxfId="235" priority="181">
      <formula>G356=""</formula>
    </cfRule>
  </conditionalFormatting>
  <conditionalFormatting sqref="H356">
    <cfRule type="expression" dxfId="234" priority="180">
      <formula>H356=""</formula>
    </cfRule>
  </conditionalFormatting>
  <conditionalFormatting sqref="I356">
    <cfRule type="expression" dxfId="233" priority="179">
      <formula>I356=""</formula>
    </cfRule>
  </conditionalFormatting>
  <conditionalFormatting sqref="J356">
    <cfRule type="expression" dxfId="232" priority="178">
      <formula>J356=""</formula>
    </cfRule>
  </conditionalFormatting>
  <conditionalFormatting sqref="K356">
    <cfRule type="expression" dxfId="231" priority="177">
      <formula>K356=""</formula>
    </cfRule>
  </conditionalFormatting>
  <conditionalFormatting sqref="D356">
    <cfRule type="expression" dxfId="230" priority="176">
      <formula>D356=""</formula>
    </cfRule>
  </conditionalFormatting>
  <conditionalFormatting sqref="C360">
    <cfRule type="expression" dxfId="229" priority="175">
      <formula>C360=""</formula>
    </cfRule>
  </conditionalFormatting>
  <conditionalFormatting sqref="E360">
    <cfRule type="expression" dxfId="228" priority="174">
      <formula>E360=""</formula>
    </cfRule>
  </conditionalFormatting>
  <conditionalFormatting sqref="F360">
    <cfRule type="expression" dxfId="227" priority="173">
      <formula>F360=""</formula>
    </cfRule>
  </conditionalFormatting>
  <conditionalFormatting sqref="F361">
    <cfRule type="expression" dxfId="226" priority="172">
      <formula>F361=""</formula>
    </cfRule>
  </conditionalFormatting>
  <conditionalFormatting sqref="F362">
    <cfRule type="expression" dxfId="225" priority="171">
      <formula>F362=""</formula>
    </cfRule>
  </conditionalFormatting>
  <conditionalFormatting sqref="F363">
    <cfRule type="expression" dxfId="224" priority="170">
      <formula>F363=""</formula>
    </cfRule>
  </conditionalFormatting>
  <conditionalFormatting sqref="G360">
    <cfRule type="expression" dxfId="223" priority="169">
      <formula>G360=""</formula>
    </cfRule>
  </conditionalFormatting>
  <conditionalFormatting sqref="H360">
    <cfRule type="expression" dxfId="222" priority="168">
      <formula>H360=""</formula>
    </cfRule>
  </conditionalFormatting>
  <conditionalFormatting sqref="I360">
    <cfRule type="expression" dxfId="221" priority="167">
      <formula>I360=""</formula>
    </cfRule>
  </conditionalFormatting>
  <conditionalFormatting sqref="J360">
    <cfRule type="expression" dxfId="220" priority="166">
      <formula>J360=""</formula>
    </cfRule>
  </conditionalFormatting>
  <conditionalFormatting sqref="K360">
    <cfRule type="expression" dxfId="219" priority="165">
      <formula>K360=""</formula>
    </cfRule>
  </conditionalFormatting>
  <conditionalFormatting sqref="D360">
    <cfRule type="expression" dxfId="218" priority="164">
      <formula>D360=""</formula>
    </cfRule>
  </conditionalFormatting>
  <conditionalFormatting sqref="C364">
    <cfRule type="expression" dxfId="217" priority="163">
      <formula>C364=""</formula>
    </cfRule>
  </conditionalFormatting>
  <conditionalFormatting sqref="E364">
    <cfRule type="expression" dxfId="216" priority="162">
      <formula>E364=""</formula>
    </cfRule>
  </conditionalFormatting>
  <conditionalFormatting sqref="F364">
    <cfRule type="expression" dxfId="215" priority="161">
      <formula>F364=""</formula>
    </cfRule>
  </conditionalFormatting>
  <conditionalFormatting sqref="F365">
    <cfRule type="expression" dxfId="214" priority="160">
      <formula>F365=""</formula>
    </cfRule>
  </conditionalFormatting>
  <conditionalFormatting sqref="F366">
    <cfRule type="expression" dxfId="213" priority="159">
      <formula>F366=""</formula>
    </cfRule>
  </conditionalFormatting>
  <conditionalFormatting sqref="F367">
    <cfRule type="expression" dxfId="212" priority="158">
      <formula>F367=""</formula>
    </cfRule>
  </conditionalFormatting>
  <conditionalFormatting sqref="G364">
    <cfRule type="expression" dxfId="211" priority="157">
      <formula>G364=""</formula>
    </cfRule>
  </conditionalFormatting>
  <conditionalFormatting sqref="H364">
    <cfRule type="expression" dxfId="210" priority="156">
      <formula>H364=""</formula>
    </cfRule>
  </conditionalFormatting>
  <conditionalFormatting sqref="I364">
    <cfRule type="expression" dxfId="209" priority="155">
      <formula>I364=""</formula>
    </cfRule>
  </conditionalFormatting>
  <conditionalFormatting sqref="J364">
    <cfRule type="expression" dxfId="208" priority="154">
      <formula>J364=""</formula>
    </cfRule>
  </conditionalFormatting>
  <conditionalFormatting sqref="K364">
    <cfRule type="expression" dxfId="207" priority="153">
      <formula>K364=""</formula>
    </cfRule>
  </conditionalFormatting>
  <conditionalFormatting sqref="D364">
    <cfRule type="expression" dxfId="206" priority="152">
      <formula>D364=""</formula>
    </cfRule>
  </conditionalFormatting>
  <conditionalFormatting sqref="C368">
    <cfRule type="expression" dxfId="205" priority="151">
      <formula>C368=""</formula>
    </cfRule>
  </conditionalFormatting>
  <conditionalFormatting sqref="E368">
    <cfRule type="expression" dxfId="204" priority="150">
      <formula>E368=""</formula>
    </cfRule>
  </conditionalFormatting>
  <conditionalFormatting sqref="F368">
    <cfRule type="expression" dxfId="203" priority="149">
      <formula>F368=""</formula>
    </cfRule>
  </conditionalFormatting>
  <conditionalFormatting sqref="F369">
    <cfRule type="expression" dxfId="202" priority="148">
      <formula>F369=""</formula>
    </cfRule>
  </conditionalFormatting>
  <conditionalFormatting sqref="F370">
    <cfRule type="expression" dxfId="201" priority="147">
      <formula>F370=""</formula>
    </cfRule>
  </conditionalFormatting>
  <conditionalFormatting sqref="F371">
    <cfRule type="expression" dxfId="200" priority="146">
      <formula>F371=""</formula>
    </cfRule>
  </conditionalFormatting>
  <conditionalFormatting sqref="G368">
    <cfRule type="expression" dxfId="199" priority="145">
      <formula>G368=""</formula>
    </cfRule>
  </conditionalFormatting>
  <conditionalFormatting sqref="H368">
    <cfRule type="expression" dxfId="198" priority="144">
      <formula>H368=""</formula>
    </cfRule>
  </conditionalFormatting>
  <conditionalFormatting sqref="I368">
    <cfRule type="expression" dxfId="197" priority="143">
      <formula>I368=""</formula>
    </cfRule>
  </conditionalFormatting>
  <conditionalFormatting sqref="J368">
    <cfRule type="expression" dxfId="196" priority="142">
      <formula>J368=""</formula>
    </cfRule>
  </conditionalFormatting>
  <conditionalFormatting sqref="K368">
    <cfRule type="expression" dxfId="195" priority="141">
      <formula>K368=""</formula>
    </cfRule>
  </conditionalFormatting>
  <conditionalFormatting sqref="D368">
    <cfRule type="expression" dxfId="194" priority="140">
      <formula>D368=""</formula>
    </cfRule>
  </conditionalFormatting>
  <conditionalFormatting sqref="C372">
    <cfRule type="expression" dxfId="193" priority="139">
      <formula>C372=""</formula>
    </cfRule>
  </conditionalFormatting>
  <conditionalFormatting sqref="E372">
    <cfRule type="expression" dxfId="192" priority="138">
      <formula>E372=""</formula>
    </cfRule>
  </conditionalFormatting>
  <conditionalFormatting sqref="F372">
    <cfRule type="expression" dxfId="191" priority="137">
      <formula>F372=""</formula>
    </cfRule>
  </conditionalFormatting>
  <conditionalFormatting sqref="F373">
    <cfRule type="expression" dxfId="190" priority="136">
      <formula>F373=""</formula>
    </cfRule>
  </conditionalFormatting>
  <conditionalFormatting sqref="F374">
    <cfRule type="expression" dxfId="189" priority="135">
      <formula>F374=""</formula>
    </cfRule>
  </conditionalFormatting>
  <conditionalFormatting sqref="F375">
    <cfRule type="expression" dxfId="188" priority="134">
      <formula>F375=""</formula>
    </cfRule>
  </conditionalFormatting>
  <conditionalFormatting sqref="G372">
    <cfRule type="expression" dxfId="187" priority="133">
      <formula>G372=""</formula>
    </cfRule>
  </conditionalFormatting>
  <conditionalFormatting sqref="H372">
    <cfRule type="expression" dxfId="186" priority="132">
      <formula>H372=""</formula>
    </cfRule>
  </conditionalFormatting>
  <conditionalFormatting sqref="I372">
    <cfRule type="expression" dxfId="185" priority="131">
      <formula>I372=""</formula>
    </cfRule>
  </conditionalFormatting>
  <conditionalFormatting sqref="J372">
    <cfRule type="expression" dxfId="184" priority="130">
      <formula>J372=""</formula>
    </cfRule>
  </conditionalFormatting>
  <conditionalFormatting sqref="K372">
    <cfRule type="expression" dxfId="183" priority="129">
      <formula>K372=""</formula>
    </cfRule>
  </conditionalFormatting>
  <conditionalFormatting sqref="D372">
    <cfRule type="expression" dxfId="182" priority="128">
      <formula>D372=""</formula>
    </cfRule>
  </conditionalFormatting>
  <conditionalFormatting sqref="C376">
    <cfRule type="expression" dxfId="181" priority="127">
      <formula>C376=""</formula>
    </cfRule>
  </conditionalFormatting>
  <conditionalFormatting sqref="E376">
    <cfRule type="expression" dxfId="180" priority="126">
      <formula>E376=""</formula>
    </cfRule>
  </conditionalFormatting>
  <conditionalFormatting sqref="F376">
    <cfRule type="expression" dxfId="179" priority="125">
      <formula>F376=""</formula>
    </cfRule>
  </conditionalFormatting>
  <conditionalFormatting sqref="F377">
    <cfRule type="expression" dxfId="178" priority="124">
      <formula>F377=""</formula>
    </cfRule>
  </conditionalFormatting>
  <conditionalFormatting sqref="F378">
    <cfRule type="expression" dxfId="177" priority="123">
      <formula>F378=""</formula>
    </cfRule>
  </conditionalFormatting>
  <conditionalFormatting sqref="F379">
    <cfRule type="expression" dxfId="176" priority="122">
      <formula>F379=""</formula>
    </cfRule>
  </conditionalFormatting>
  <conditionalFormatting sqref="G376">
    <cfRule type="expression" dxfId="175" priority="121">
      <formula>G376=""</formula>
    </cfRule>
  </conditionalFormatting>
  <conditionalFormatting sqref="H376">
    <cfRule type="expression" dxfId="174" priority="120">
      <formula>H376=""</formula>
    </cfRule>
  </conditionalFormatting>
  <conditionalFormatting sqref="I376">
    <cfRule type="expression" dxfId="173" priority="119">
      <formula>I376=""</formula>
    </cfRule>
  </conditionalFormatting>
  <conditionalFormatting sqref="J376">
    <cfRule type="expression" dxfId="172" priority="118">
      <formula>J376=""</formula>
    </cfRule>
  </conditionalFormatting>
  <conditionalFormatting sqref="K376">
    <cfRule type="expression" dxfId="171" priority="117">
      <formula>K376=""</formula>
    </cfRule>
  </conditionalFormatting>
  <conditionalFormatting sqref="D376">
    <cfRule type="expression" dxfId="170" priority="116">
      <formula>D376=""</formula>
    </cfRule>
  </conditionalFormatting>
  <conditionalFormatting sqref="C380">
    <cfRule type="expression" dxfId="169" priority="115">
      <formula>C380=""</formula>
    </cfRule>
  </conditionalFormatting>
  <conditionalFormatting sqref="E380">
    <cfRule type="expression" dxfId="168" priority="114">
      <formula>E380=""</formula>
    </cfRule>
  </conditionalFormatting>
  <conditionalFormatting sqref="F380">
    <cfRule type="expression" dxfId="167" priority="113">
      <formula>F380=""</formula>
    </cfRule>
  </conditionalFormatting>
  <conditionalFormatting sqref="F381">
    <cfRule type="expression" dxfId="166" priority="112">
      <formula>F381=""</formula>
    </cfRule>
  </conditionalFormatting>
  <conditionalFormatting sqref="F382">
    <cfRule type="expression" dxfId="165" priority="111">
      <formula>F382=""</formula>
    </cfRule>
  </conditionalFormatting>
  <conditionalFormatting sqref="F383">
    <cfRule type="expression" dxfId="164" priority="110">
      <formula>F383=""</formula>
    </cfRule>
  </conditionalFormatting>
  <conditionalFormatting sqref="G380">
    <cfRule type="expression" dxfId="163" priority="109">
      <formula>G380=""</formula>
    </cfRule>
  </conditionalFormatting>
  <conditionalFormatting sqref="H380">
    <cfRule type="expression" dxfId="162" priority="108">
      <formula>H380=""</formula>
    </cfRule>
  </conditionalFormatting>
  <conditionalFormatting sqref="I380">
    <cfRule type="expression" dxfId="161" priority="107">
      <formula>I380=""</formula>
    </cfRule>
  </conditionalFormatting>
  <conditionalFormatting sqref="J380">
    <cfRule type="expression" dxfId="160" priority="106">
      <formula>J380=""</formula>
    </cfRule>
  </conditionalFormatting>
  <conditionalFormatting sqref="K380">
    <cfRule type="expression" dxfId="159" priority="105">
      <formula>K380=""</formula>
    </cfRule>
  </conditionalFormatting>
  <conditionalFormatting sqref="D380">
    <cfRule type="expression" dxfId="158" priority="104">
      <formula>D380=""</formula>
    </cfRule>
  </conditionalFormatting>
  <conditionalFormatting sqref="C384">
    <cfRule type="expression" dxfId="157" priority="103">
      <formula>C384=""</formula>
    </cfRule>
  </conditionalFormatting>
  <conditionalFormatting sqref="F384">
    <cfRule type="expression" dxfId="156" priority="102">
      <formula>F384="Doplnit název dílu a ve sloupci C číslo dílu"</formula>
    </cfRule>
  </conditionalFormatting>
  <conditionalFormatting sqref="C385">
    <cfRule type="expression" dxfId="155" priority="101">
      <formula>C385=""</formula>
    </cfRule>
  </conditionalFormatting>
  <conditionalFormatting sqref="F385">
    <cfRule type="expression" dxfId="154" priority="100">
      <formula>F385="Doplnit název dílu a ve sloupci C číslo dílu"</formula>
    </cfRule>
  </conditionalFormatting>
  <conditionalFormatting sqref="C386">
    <cfRule type="expression" dxfId="153" priority="99">
      <formula>C386=""</formula>
    </cfRule>
  </conditionalFormatting>
  <conditionalFormatting sqref="E386">
    <cfRule type="expression" dxfId="152" priority="98">
      <formula>E386=""</formula>
    </cfRule>
  </conditionalFormatting>
  <conditionalFormatting sqref="F386">
    <cfRule type="expression" dxfId="151" priority="97">
      <formula>F386=""</formula>
    </cfRule>
  </conditionalFormatting>
  <conditionalFormatting sqref="F387">
    <cfRule type="expression" dxfId="150" priority="96">
      <formula>F387=""</formula>
    </cfRule>
  </conditionalFormatting>
  <conditionalFormatting sqref="F388">
    <cfRule type="expression" dxfId="149" priority="95">
      <formula>F388=""</formula>
    </cfRule>
  </conditionalFormatting>
  <conditionalFormatting sqref="F389">
    <cfRule type="expression" dxfId="148" priority="94">
      <formula>F389=""</formula>
    </cfRule>
  </conditionalFormatting>
  <conditionalFormatting sqref="G386">
    <cfRule type="expression" dxfId="147" priority="93">
      <formula>G386=""</formula>
    </cfRule>
  </conditionalFormatting>
  <conditionalFormatting sqref="H386">
    <cfRule type="expression" dxfId="146" priority="92">
      <formula>H386=""</formula>
    </cfRule>
  </conditionalFormatting>
  <conditionalFormatting sqref="I386">
    <cfRule type="expression" dxfId="145" priority="91">
      <formula>I386=""</formula>
    </cfRule>
  </conditionalFormatting>
  <conditionalFormatting sqref="J386">
    <cfRule type="expression" dxfId="144" priority="90">
      <formula>J386=""</formula>
    </cfRule>
  </conditionalFormatting>
  <conditionalFormatting sqref="K386">
    <cfRule type="expression" dxfId="143" priority="89">
      <formula>K386=""</formula>
    </cfRule>
  </conditionalFormatting>
  <conditionalFormatting sqref="D386">
    <cfRule type="expression" dxfId="142" priority="88">
      <formula>D386=""</formula>
    </cfRule>
  </conditionalFormatting>
  <conditionalFormatting sqref="C390">
    <cfRule type="expression" dxfId="141" priority="87">
      <formula>C390=""</formula>
    </cfRule>
  </conditionalFormatting>
  <conditionalFormatting sqref="E390">
    <cfRule type="expression" dxfId="140" priority="86">
      <formula>E390=""</formula>
    </cfRule>
  </conditionalFormatting>
  <conditionalFormatting sqref="F390">
    <cfRule type="expression" dxfId="139" priority="85">
      <formula>F390=""</formula>
    </cfRule>
  </conditionalFormatting>
  <conditionalFormatting sqref="F391">
    <cfRule type="expression" dxfId="138" priority="84">
      <formula>F391=""</formula>
    </cfRule>
  </conditionalFormatting>
  <conditionalFormatting sqref="F392">
    <cfRule type="expression" dxfId="137" priority="83">
      <formula>F392=""</formula>
    </cfRule>
  </conditionalFormatting>
  <conditionalFormatting sqref="F393">
    <cfRule type="expression" dxfId="136" priority="82">
      <formula>F393=""</formula>
    </cfRule>
  </conditionalFormatting>
  <conditionalFormatting sqref="G390">
    <cfRule type="expression" dxfId="135" priority="81">
      <formula>G390=""</formula>
    </cfRule>
  </conditionalFormatting>
  <conditionalFormatting sqref="H390">
    <cfRule type="expression" dxfId="134" priority="80">
      <formula>H390=""</formula>
    </cfRule>
  </conditionalFormatting>
  <conditionalFormatting sqref="I390">
    <cfRule type="expression" dxfId="133" priority="79">
      <formula>I390=""</formula>
    </cfRule>
  </conditionalFormatting>
  <conditionalFormatting sqref="J390">
    <cfRule type="expression" dxfId="132" priority="78">
      <formula>J390=""</formula>
    </cfRule>
  </conditionalFormatting>
  <conditionalFormatting sqref="K390">
    <cfRule type="expression" dxfId="131" priority="77">
      <formula>K390=""</formula>
    </cfRule>
  </conditionalFormatting>
  <conditionalFormatting sqref="D390">
    <cfRule type="expression" dxfId="130" priority="76">
      <formula>D390=""</formula>
    </cfRule>
  </conditionalFormatting>
  <conditionalFormatting sqref="C394">
    <cfRule type="expression" dxfId="129" priority="75">
      <formula>C394=""</formula>
    </cfRule>
  </conditionalFormatting>
  <conditionalFormatting sqref="E394">
    <cfRule type="expression" dxfId="128" priority="74">
      <formula>E394=""</formula>
    </cfRule>
  </conditionalFormatting>
  <conditionalFormatting sqref="F394">
    <cfRule type="expression" dxfId="127" priority="73">
      <formula>F394=""</formula>
    </cfRule>
  </conditionalFormatting>
  <conditionalFormatting sqref="F395">
    <cfRule type="expression" dxfId="126" priority="72">
      <formula>F395=""</formula>
    </cfRule>
  </conditionalFormatting>
  <conditionalFormatting sqref="F396">
    <cfRule type="expression" dxfId="125" priority="71">
      <formula>F396=""</formula>
    </cfRule>
  </conditionalFormatting>
  <conditionalFormatting sqref="F397">
    <cfRule type="expression" dxfId="124" priority="70">
      <formula>F397=""</formula>
    </cfRule>
  </conditionalFormatting>
  <conditionalFormatting sqref="G394">
    <cfRule type="expression" dxfId="123" priority="69">
      <formula>G394=""</formula>
    </cfRule>
  </conditionalFormatting>
  <conditionalFormatting sqref="H394">
    <cfRule type="expression" dxfId="122" priority="68">
      <formula>H394=""</formula>
    </cfRule>
  </conditionalFormatting>
  <conditionalFormatting sqref="I394">
    <cfRule type="expression" dxfId="121" priority="67">
      <formula>I394=""</formula>
    </cfRule>
  </conditionalFormatting>
  <conditionalFormatting sqref="J394">
    <cfRule type="expression" dxfId="120" priority="66">
      <formula>J394=""</formula>
    </cfRule>
  </conditionalFormatting>
  <conditionalFormatting sqref="K394">
    <cfRule type="expression" dxfId="119" priority="65">
      <formula>K394=""</formula>
    </cfRule>
  </conditionalFormatting>
  <conditionalFormatting sqref="D394">
    <cfRule type="expression" dxfId="118" priority="64">
      <formula>D394=""</formula>
    </cfRule>
  </conditionalFormatting>
  <conditionalFormatting sqref="C398">
    <cfRule type="expression" dxfId="117" priority="63">
      <formula>C398=""</formula>
    </cfRule>
  </conditionalFormatting>
  <conditionalFormatting sqref="E398">
    <cfRule type="expression" dxfId="116" priority="62">
      <formula>E398=""</formula>
    </cfRule>
  </conditionalFormatting>
  <conditionalFormatting sqref="F398">
    <cfRule type="expression" dxfId="115" priority="61">
      <formula>F398=""</formula>
    </cfRule>
  </conditionalFormatting>
  <conditionalFormatting sqref="F399">
    <cfRule type="expression" dxfId="114" priority="60">
      <formula>F399=""</formula>
    </cfRule>
  </conditionalFormatting>
  <conditionalFormatting sqref="F400">
    <cfRule type="expression" dxfId="113" priority="59">
      <formula>F400=""</formula>
    </cfRule>
  </conditionalFormatting>
  <conditionalFormatting sqref="F401">
    <cfRule type="expression" dxfId="112" priority="58">
      <formula>F401=""</formula>
    </cfRule>
  </conditionalFormatting>
  <conditionalFormatting sqref="G398">
    <cfRule type="expression" dxfId="111" priority="57">
      <formula>G398=""</formula>
    </cfRule>
  </conditionalFormatting>
  <conditionalFormatting sqref="H398">
    <cfRule type="expression" dxfId="110" priority="56">
      <formula>H398=""</formula>
    </cfRule>
  </conditionalFormatting>
  <conditionalFormatting sqref="I398">
    <cfRule type="expression" dxfId="109" priority="55">
      <formula>I398=""</formula>
    </cfRule>
  </conditionalFormatting>
  <conditionalFormatting sqref="J398">
    <cfRule type="expression" dxfId="108" priority="54">
      <formula>J398=""</formula>
    </cfRule>
  </conditionalFormatting>
  <conditionalFormatting sqref="K398">
    <cfRule type="expression" dxfId="107" priority="53">
      <formula>K398=""</formula>
    </cfRule>
  </conditionalFormatting>
  <conditionalFormatting sqref="D398">
    <cfRule type="expression" dxfId="106" priority="52">
      <formula>D398=""</formula>
    </cfRule>
  </conditionalFormatting>
  <conditionalFormatting sqref="C402">
    <cfRule type="expression" dxfId="105" priority="51">
      <formula>C402=""</formula>
    </cfRule>
  </conditionalFormatting>
  <conditionalFormatting sqref="E402">
    <cfRule type="expression" dxfId="104" priority="50">
      <formula>E402=""</formula>
    </cfRule>
  </conditionalFormatting>
  <conditionalFormatting sqref="F402">
    <cfRule type="expression" dxfId="103" priority="49">
      <formula>F402=""</formula>
    </cfRule>
  </conditionalFormatting>
  <conditionalFormatting sqref="F403">
    <cfRule type="expression" dxfId="102" priority="48">
      <formula>F403=""</formula>
    </cfRule>
  </conditionalFormatting>
  <conditionalFormatting sqref="F404">
    <cfRule type="expression" dxfId="101" priority="47">
      <formula>F404=""</formula>
    </cfRule>
  </conditionalFormatting>
  <conditionalFormatting sqref="F405">
    <cfRule type="expression" dxfId="100" priority="46">
      <formula>F405=""</formula>
    </cfRule>
  </conditionalFormatting>
  <conditionalFormatting sqref="G402">
    <cfRule type="expression" dxfId="99" priority="45">
      <formula>G402=""</formula>
    </cfRule>
  </conditionalFormatting>
  <conditionalFormatting sqref="H402">
    <cfRule type="expression" dxfId="98" priority="44">
      <formula>H402=""</formula>
    </cfRule>
  </conditionalFormatting>
  <conditionalFormatting sqref="I402">
    <cfRule type="expression" dxfId="97" priority="43">
      <formula>I402=""</formula>
    </cfRule>
  </conditionalFormatting>
  <conditionalFormatting sqref="J402">
    <cfRule type="expression" dxfId="96" priority="42">
      <formula>J402=""</formula>
    </cfRule>
  </conditionalFormatting>
  <conditionalFormatting sqref="K402">
    <cfRule type="expression" dxfId="95" priority="41">
      <formula>K402=""</formula>
    </cfRule>
  </conditionalFormatting>
  <conditionalFormatting sqref="D402">
    <cfRule type="expression" dxfId="94" priority="40">
      <formula>D402=""</formula>
    </cfRule>
  </conditionalFormatting>
  <conditionalFormatting sqref="C406">
    <cfRule type="expression" dxfId="93" priority="39">
      <formula>C406=""</formula>
    </cfRule>
  </conditionalFormatting>
  <conditionalFormatting sqref="E406">
    <cfRule type="expression" dxfId="92" priority="38">
      <formula>E406=""</formula>
    </cfRule>
  </conditionalFormatting>
  <conditionalFormatting sqref="F406">
    <cfRule type="expression" dxfId="91" priority="37">
      <formula>F406=""</formula>
    </cfRule>
  </conditionalFormatting>
  <conditionalFormatting sqref="F407">
    <cfRule type="expression" dxfId="90" priority="36">
      <formula>F407=""</formula>
    </cfRule>
  </conditionalFormatting>
  <conditionalFormatting sqref="F408">
    <cfRule type="expression" dxfId="89" priority="35">
      <formula>F408=""</formula>
    </cfRule>
  </conditionalFormatting>
  <conditionalFormatting sqref="F409">
    <cfRule type="expression" dxfId="88" priority="34">
      <formula>F409=""</formula>
    </cfRule>
  </conditionalFormatting>
  <conditionalFormatting sqref="G406">
    <cfRule type="expression" dxfId="87" priority="33">
      <formula>G406=""</formula>
    </cfRule>
  </conditionalFormatting>
  <conditionalFormatting sqref="H406">
    <cfRule type="expression" dxfId="86" priority="32">
      <formula>H406=""</formula>
    </cfRule>
  </conditionalFormatting>
  <conditionalFormatting sqref="I406">
    <cfRule type="expression" dxfId="85" priority="31">
      <formula>I406=""</formula>
    </cfRule>
  </conditionalFormatting>
  <conditionalFormatting sqref="J406">
    <cfRule type="expression" dxfId="84" priority="30">
      <formula>J406=""</formula>
    </cfRule>
  </conditionalFormatting>
  <conditionalFormatting sqref="K406">
    <cfRule type="expression" dxfId="83" priority="29">
      <formula>K406=""</formula>
    </cfRule>
  </conditionalFormatting>
  <conditionalFormatting sqref="D406">
    <cfRule type="expression" dxfId="82" priority="28">
      <formula>D406=""</formula>
    </cfRule>
  </conditionalFormatting>
  <conditionalFormatting sqref="C410">
    <cfRule type="expression" dxfId="81" priority="27">
      <formula>C410=""</formula>
    </cfRule>
  </conditionalFormatting>
  <conditionalFormatting sqref="E410">
    <cfRule type="expression" dxfId="80" priority="26">
      <formula>E410=""</formula>
    </cfRule>
  </conditionalFormatting>
  <conditionalFormatting sqref="F410">
    <cfRule type="expression" dxfId="79" priority="25">
      <formula>F410=""</formula>
    </cfRule>
  </conditionalFormatting>
  <conditionalFormatting sqref="F411">
    <cfRule type="expression" dxfId="78" priority="24">
      <formula>F411=""</formula>
    </cfRule>
  </conditionalFormatting>
  <conditionalFormatting sqref="F412">
    <cfRule type="expression" dxfId="77" priority="23">
      <formula>F412=""</formula>
    </cfRule>
  </conditionalFormatting>
  <conditionalFormatting sqref="F413">
    <cfRule type="expression" dxfId="76" priority="22">
      <formula>F413=""</formula>
    </cfRule>
  </conditionalFormatting>
  <conditionalFormatting sqref="G410">
    <cfRule type="expression" dxfId="75" priority="21">
      <formula>G410=""</formula>
    </cfRule>
  </conditionalFormatting>
  <conditionalFormatting sqref="H410">
    <cfRule type="expression" dxfId="74" priority="20">
      <formula>H410=""</formula>
    </cfRule>
  </conditionalFormatting>
  <conditionalFormatting sqref="I410">
    <cfRule type="expression" dxfId="73" priority="19">
      <formula>I410=""</formula>
    </cfRule>
  </conditionalFormatting>
  <conditionalFormatting sqref="J410">
    <cfRule type="expression" dxfId="72" priority="18">
      <formula>J410=""</formula>
    </cfRule>
  </conditionalFormatting>
  <conditionalFormatting sqref="K410">
    <cfRule type="expression" dxfId="71" priority="17">
      <formula>K410=""</formula>
    </cfRule>
  </conditionalFormatting>
  <conditionalFormatting sqref="D410">
    <cfRule type="expression" dxfId="70" priority="16">
      <formula>D410=""</formula>
    </cfRule>
  </conditionalFormatting>
  <conditionalFormatting sqref="C414">
    <cfRule type="expression" dxfId="69" priority="15">
      <formula>C414=""</formula>
    </cfRule>
  </conditionalFormatting>
  <conditionalFormatting sqref="E414">
    <cfRule type="expression" dxfId="68" priority="14">
      <formula>E414=""</formula>
    </cfRule>
  </conditionalFormatting>
  <conditionalFormatting sqref="F414">
    <cfRule type="expression" dxfId="67" priority="13">
      <formula>F414=""</formula>
    </cfRule>
  </conditionalFormatting>
  <conditionalFormatting sqref="F415">
    <cfRule type="expression" dxfId="66" priority="12">
      <formula>F415=""</formula>
    </cfRule>
  </conditionalFormatting>
  <conditionalFormatting sqref="F416">
    <cfRule type="expression" dxfId="65" priority="11">
      <formula>F416=""</formula>
    </cfRule>
  </conditionalFormatting>
  <conditionalFormatting sqref="F417">
    <cfRule type="expression" dxfId="64" priority="10">
      <formula>F417=""</formula>
    </cfRule>
  </conditionalFormatting>
  <conditionalFormatting sqref="G414">
    <cfRule type="expression" dxfId="63" priority="9">
      <formula>G414=""</formula>
    </cfRule>
  </conditionalFormatting>
  <conditionalFormatting sqref="H414">
    <cfRule type="expression" dxfId="62" priority="8">
      <formula>H414=""</formula>
    </cfRule>
  </conditionalFormatting>
  <conditionalFormatting sqref="I414">
    <cfRule type="expression" dxfId="61" priority="7">
      <formula>I414=""</formula>
    </cfRule>
  </conditionalFormatting>
  <conditionalFormatting sqref="J414">
    <cfRule type="expression" dxfId="60" priority="6">
      <formula>J414=""</formula>
    </cfRule>
  </conditionalFormatting>
  <conditionalFormatting sqref="K414">
    <cfRule type="expression" dxfId="59" priority="5">
      <formula>K414=""</formula>
    </cfRule>
  </conditionalFormatting>
  <conditionalFormatting sqref="D414">
    <cfRule type="expression" dxfId="58" priority="4">
      <formula>D414=""</formula>
    </cfRule>
  </conditionalFormatting>
  <conditionalFormatting sqref="C418">
    <cfRule type="expression" dxfId="57" priority="3">
      <formula>C418=""</formula>
    </cfRule>
  </conditionalFormatting>
  <conditionalFormatting sqref="F418">
    <cfRule type="expression" dxfId="56" priority="2">
      <formula>F418="Doplnit název dílu a ve sloupci C číslo dílu"</formula>
    </cfRule>
  </conditionalFormatting>
  <conditionalFormatting sqref="H46">
    <cfRule type="expression" dxfId="55" priority="1">
      <formula>H46=""</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formula1>"SŽ,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zadání\Dotazy\[PS 61-21-01_UPR01.xlsm]Kategorie monitoringu'!#REF!</xm:f>
          </x14:formula1>
          <xm:sqref>E4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1203</v>
      </c>
      <c r="M3" s="43">
        <f>Rekapitulace!C30</f>
        <v>0</v>
      </c>
      <c r="N3" s="25" t="s">
        <v>0</v>
      </c>
      <c r="O3" t="s">
        <v>23</v>
      </c>
      <c r="P3" t="s">
        <v>27</v>
      </c>
    </row>
    <row r="4" spans="1:20" ht="32.1" customHeight="1" x14ac:dyDescent="0.2">
      <c r="A4" s="28" t="s">
        <v>20</v>
      </c>
      <c r="B4" s="29" t="s">
        <v>28</v>
      </c>
      <c r="C4" s="2" t="s">
        <v>1203</v>
      </c>
      <c r="D4" s="9"/>
      <c r="E4" s="3" t="s">
        <v>1204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COUNTIFS(L8:L261,"=0",A8:A261,"P")+COUNTIFS(L8:L261,"",A8:A261,"P")+SUM(Q8:Q261)</f>
        <v>61</v>
      </c>
    </row>
    <row r="8" spans="1:20" x14ac:dyDescent="0.2">
      <c r="A8" t="s">
        <v>44</v>
      </c>
      <c r="C8" s="30" t="s">
        <v>1795</v>
      </c>
      <c r="E8" s="32" t="s">
        <v>1794</v>
      </c>
      <c r="J8" s="31">
        <f>0+J9+J14+J83+J132+J157+J182+J191+J200+J213+J230+J247+J252</f>
        <v>0</v>
      </c>
      <c r="K8" s="31">
        <f>0+K9+K14+K83+K132+K157+K182+K191+K200+K213+K230+K247+K252</f>
        <v>0</v>
      </c>
      <c r="L8" s="31">
        <f>0+L9+L14+L83+L132+L157+L182+L191+L200+L213+L230+L247+L252</f>
        <v>0</v>
      </c>
      <c r="M8" s="31">
        <f>0+M9+M14+M83+M132+M157+M182+M191+M200+M213+M230+M247+M252</f>
        <v>0</v>
      </c>
    </row>
    <row r="9" spans="1:20" x14ac:dyDescent="0.2">
      <c r="A9" t="s">
        <v>46</v>
      </c>
      <c r="C9" s="33" t="s">
        <v>953</v>
      </c>
      <c r="E9" s="35" t="s">
        <v>1208</v>
      </c>
      <c r="J9" s="34">
        <f>0</f>
        <v>0</v>
      </c>
      <c r="K9" s="34">
        <f>0</f>
        <v>0</v>
      </c>
      <c r="L9" s="34">
        <f>0+L10</f>
        <v>0</v>
      </c>
      <c r="M9" s="34">
        <f>0+M10</f>
        <v>0</v>
      </c>
    </row>
    <row r="10" spans="1:20" x14ac:dyDescent="0.2">
      <c r="A10" t="s">
        <v>49</v>
      </c>
      <c r="B10" s="36" t="s">
        <v>113</v>
      </c>
      <c r="C10" s="36" t="s">
        <v>1212</v>
      </c>
      <c r="D10" s="37" t="s">
        <v>51</v>
      </c>
      <c r="E10" s="13" t="s">
        <v>1213</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1214</v>
      </c>
    </row>
    <row r="12" spans="1:20" x14ac:dyDescent="0.2">
      <c r="A12" s="37" t="s">
        <v>56</v>
      </c>
      <c r="E12" s="42" t="s">
        <v>51</v>
      </c>
    </row>
    <row r="13" spans="1:20" x14ac:dyDescent="0.2">
      <c r="A13" t="s">
        <v>58</v>
      </c>
      <c r="E13" s="41" t="s">
        <v>59</v>
      </c>
    </row>
    <row r="14" spans="1:20" x14ac:dyDescent="0.2">
      <c r="A14" t="s">
        <v>46</v>
      </c>
      <c r="C14" s="33" t="s">
        <v>47</v>
      </c>
      <c r="E14" s="35" t="s">
        <v>325</v>
      </c>
      <c r="J14" s="34">
        <f>0</f>
        <v>0</v>
      </c>
      <c r="K14" s="34">
        <f>0</f>
        <v>0</v>
      </c>
      <c r="L14" s="34">
        <f>0+L15+L19+L23+L27+L31+L35+L39+L43+L47+L51+L55+L59+L63+L67+L71+L75+L79</f>
        <v>0</v>
      </c>
      <c r="M14" s="34">
        <f>0+M15+M19+M23+M27+M31+M35+M39+M43+M47+M51+M55+M59+M63+M67+M71+M75+M79</f>
        <v>0</v>
      </c>
    </row>
    <row r="15" spans="1:20" x14ac:dyDescent="0.2">
      <c r="A15" t="s">
        <v>49</v>
      </c>
      <c r="B15" s="36" t="s">
        <v>47</v>
      </c>
      <c r="C15" s="36" t="s">
        <v>142</v>
      </c>
      <c r="D15" s="37" t="s">
        <v>51</v>
      </c>
      <c r="E15" s="13" t="s">
        <v>143</v>
      </c>
      <c r="F15" s="38" t="s">
        <v>144</v>
      </c>
      <c r="G15" s="39">
        <v>1045.6179999999999</v>
      </c>
      <c r="H15" s="38">
        <v>0</v>
      </c>
      <c r="I15" s="38">
        <f>ROUND(G15*H15,6)</f>
        <v>0</v>
      </c>
      <c r="L15" s="40">
        <v>0</v>
      </c>
      <c r="M15" s="34">
        <f>ROUND(ROUND(L15,2)*ROUND(G15,3),2)</f>
        <v>0</v>
      </c>
      <c r="N15" s="38" t="s">
        <v>54</v>
      </c>
      <c r="O15">
        <f>(M15*21)/100</f>
        <v>0</v>
      </c>
      <c r="P15" t="s">
        <v>27</v>
      </c>
    </row>
    <row r="16" spans="1:20" x14ac:dyDescent="0.2">
      <c r="A16" s="37" t="s">
        <v>55</v>
      </c>
      <c r="E16" s="41" t="s">
        <v>51</v>
      </c>
    </row>
    <row r="17" spans="1:16" ht="63.75" x14ac:dyDescent="0.2">
      <c r="A17" s="37" t="s">
        <v>56</v>
      </c>
      <c r="E17" s="42" t="s">
        <v>1796</v>
      </c>
    </row>
    <row r="18" spans="1:16" x14ac:dyDescent="0.2">
      <c r="A18" t="s">
        <v>58</v>
      </c>
      <c r="E18" s="41" t="s">
        <v>59</v>
      </c>
    </row>
    <row r="19" spans="1:16" x14ac:dyDescent="0.2">
      <c r="A19" t="s">
        <v>49</v>
      </c>
      <c r="B19" s="36" t="s">
        <v>27</v>
      </c>
      <c r="C19" s="36" t="s">
        <v>1797</v>
      </c>
      <c r="D19" s="37" t="s">
        <v>51</v>
      </c>
      <c r="E19" s="13" t="s">
        <v>1798</v>
      </c>
      <c r="F19" s="38" t="s">
        <v>94</v>
      </c>
      <c r="G19" s="39">
        <v>5</v>
      </c>
      <c r="H19" s="38">
        <v>0</v>
      </c>
      <c r="I19" s="38">
        <f>ROUND(G19*H19,6)</f>
        <v>0</v>
      </c>
      <c r="L19" s="40">
        <v>0</v>
      </c>
      <c r="M19" s="34">
        <f>ROUND(ROUND(L19,2)*ROUND(G19,3),2)</f>
        <v>0</v>
      </c>
      <c r="N19" s="38" t="s">
        <v>54</v>
      </c>
      <c r="O19">
        <f>(M19*21)/100</f>
        <v>0</v>
      </c>
      <c r="P19" t="s">
        <v>27</v>
      </c>
    </row>
    <row r="20" spans="1:16" x14ac:dyDescent="0.2">
      <c r="A20" s="37" t="s">
        <v>55</v>
      </c>
      <c r="E20" s="41" t="s">
        <v>51</v>
      </c>
    </row>
    <row r="21" spans="1:16" ht="63.75" x14ac:dyDescent="0.2">
      <c r="A21" s="37" t="s">
        <v>56</v>
      </c>
      <c r="E21" s="42" t="s">
        <v>1799</v>
      </c>
    </row>
    <row r="22" spans="1:16" x14ac:dyDescent="0.2">
      <c r="A22" t="s">
        <v>58</v>
      </c>
      <c r="E22" s="41" t="s">
        <v>59</v>
      </c>
    </row>
    <row r="23" spans="1:16" x14ac:dyDescent="0.2">
      <c r="A23" t="s">
        <v>49</v>
      </c>
      <c r="B23" s="36" t="s">
        <v>26</v>
      </c>
      <c r="C23" s="36" t="s">
        <v>1800</v>
      </c>
      <c r="D23" s="37" t="s">
        <v>51</v>
      </c>
      <c r="E23" s="13" t="s">
        <v>1801</v>
      </c>
      <c r="F23" s="38" t="s">
        <v>94</v>
      </c>
      <c r="G23" s="39">
        <v>5</v>
      </c>
      <c r="H23" s="38">
        <v>0</v>
      </c>
      <c r="I23" s="38">
        <f>ROUND(G23*H23,6)</f>
        <v>0</v>
      </c>
      <c r="L23" s="40">
        <v>0</v>
      </c>
      <c r="M23" s="34">
        <f>ROUND(ROUND(L23,2)*ROUND(G23,3),2)</f>
        <v>0</v>
      </c>
      <c r="N23" s="38" t="s">
        <v>54</v>
      </c>
      <c r="O23">
        <f>(M23*21)/100</f>
        <v>0</v>
      </c>
      <c r="P23" t="s">
        <v>27</v>
      </c>
    </row>
    <row r="24" spans="1:16" x14ac:dyDescent="0.2">
      <c r="A24" s="37" t="s">
        <v>55</v>
      </c>
      <c r="E24" s="41" t="s">
        <v>51</v>
      </c>
    </row>
    <row r="25" spans="1:16" ht="63.75" x14ac:dyDescent="0.2">
      <c r="A25" s="37" t="s">
        <v>56</v>
      </c>
      <c r="E25" s="42" t="s">
        <v>1799</v>
      </c>
    </row>
    <row r="26" spans="1:16" x14ac:dyDescent="0.2">
      <c r="A26" t="s">
        <v>58</v>
      </c>
      <c r="E26" s="41" t="s">
        <v>59</v>
      </c>
    </row>
    <row r="27" spans="1:16" x14ac:dyDescent="0.2">
      <c r="A27" t="s">
        <v>49</v>
      </c>
      <c r="B27" s="36" t="s">
        <v>62</v>
      </c>
      <c r="C27" s="36" t="s">
        <v>1802</v>
      </c>
      <c r="D27" s="37" t="s">
        <v>51</v>
      </c>
      <c r="E27" s="13" t="s">
        <v>1803</v>
      </c>
      <c r="F27" s="38" t="s">
        <v>94</v>
      </c>
      <c r="G27" s="39">
        <v>5</v>
      </c>
      <c r="H27" s="38">
        <v>0</v>
      </c>
      <c r="I27" s="38">
        <f>ROUND(G27*H27,6)</f>
        <v>0</v>
      </c>
      <c r="L27" s="40">
        <v>0</v>
      </c>
      <c r="M27" s="34">
        <f>ROUND(ROUND(L27,2)*ROUND(G27,3),2)</f>
        <v>0</v>
      </c>
      <c r="N27" s="38" t="s">
        <v>54</v>
      </c>
      <c r="O27">
        <f>(M27*21)/100</f>
        <v>0</v>
      </c>
      <c r="P27" t="s">
        <v>27</v>
      </c>
    </row>
    <row r="28" spans="1:16" x14ac:dyDescent="0.2">
      <c r="A28" s="37" t="s">
        <v>55</v>
      </c>
      <c r="E28" s="41" t="s">
        <v>51</v>
      </c>
    </row>
    <row r="29" spans="1:16" ht="63.75" x14ac:dyDescent="0.2">
      <c r="A29" s="37" t="s">
        <v>56</v>
      </c>
      <c r="E29" s="42" t="s">
        <v>1799</v>
      </c>
    </row>
    <row r="30" spans="1:16" x14ac:dyDescent="0.2">
      <c r="A30" t="s">
        <v>58</v>
      </c>
      <c r="E30" s="41" t="s">
        <v>59</v>
      </c>
    </row>
    <row r="31" spans="1:16" x14ac:dyDescent="0.2">
      <c r="A31" t="s">
        <v>49</v>
      </c>
      <c r="B31" s="36" t="s">
        <v>66</v>
      </c>
      <c r="C31" s="36" t="s">
        <v>1804</v>
      </c>
      <c r="D31" s="37" t="s">
        <v>51</v>
      </c>
      <c r="E31" s="13" t="s">
        <v>1805</v>
      </c>
      <c r="F31" s="38" t="s">
        <v>94</v>
      </c>
      <c r="G31" s="39">
        <v>5</v>
      </c>
      <c r="H31" s="38">
        <v>0</v>
      </c>
      <c r="I31" s="38">
        <f>ROUND(G31*H31,6)</f>
        <v>0</v>
      </c>
      <c r="L31" s="40">
        <v>0</v>
      </c>
      <c r="M31" s="34">
        <f>ROUND(ROUND(L31,2)*ROUND(G31,3),2)</f>
        <v>0</v>
      </c>
      <c r="N31" s="38" t="s">
        <v>54</v>
      </c>
      <c r="O31">
        <f>(M31*21)/100</f>
        <v>0</v>
      </c>
      <c r="P31" t="s">
        <v>27</v>
      </c>
    </row>
    <row r="32" spans="1:16" x14ac:dyDescent="0.2">
      <c r="A32" s="37" t="s">
        <v>55</v>
      </c>
      <c r="E32" s="41" t="s">
        <v>51</v>
      </c>
    </row>
    <row r="33" spans="1:16" ht="63.75" x14ac:dyDescent="0.2">
      <c r="A33" s="37" t="s">
        <v>56</v>
      </c>
      <c r="E33" s="42" t="s">
        <v>1799</v>
      </c>
    </row>
    <row r="34" spans="1:16" x14ac:dyDescent="0.2">
      <c r="A34" t="s">
        <v>58</v>
      </c>
      <c r="E34" s="41" t="s">
        <v>59</v>
      </c>
    </row>
    <row r="35" spans="1:16" x14ac:dyDescent="0.2">
      <c r="A35" t="s">
        <v>49</v>
      </c>
      <c r="B35" s="36" t="s">
        <v>145</v>
      </c>
      <c r="C35" s="36" t="s">
        <v>1806</v>
      </c>
      <c r="D35" s="37" t="s">
        <v>51</v>
      </c>
      <c r="E35" s="13" t="s">
        <v>1807</v>
      </c>
      <c r="F35" s="38" t="s">
        <v>53</v>
      </c>
      <c r="G35" s="39">
        <v>104.562</v>
      </c>
      <c r="H35" s="38">
        <v>0</v>
      </c>
      <c r="I35" s="38">
        <f>ROUND(G35*H35,6)</f>
        <v>0</v>
      </c>
      <c r="L35" s="40">
        <v>0</v>
      </c>
      <c r="M35" s="34">
        <f>ROUND(ROUND(L35,2)*ROUND(G35,3),2)</f>
        <v>0</v>
      </c>
      <c r="N35" s="38" t="s">
        <v>54</v>
      </c>
      <c r="O35">
        <f>(M35*21)/100</f>
        <v>0</v>
      </c>
      <c r="P35" t="s">
        <v>27</v>
      </c>
    </row>
    <row r="36" spans="1:16" x14ac:dyDescent="0.2">
      <c r="A36" s="37" t="s">
        <v>55</v>
      </c>
      <c r="E36" s="41" t="s">
        <v>51</v>
      </c>
    </row>
    <row r="37" spans="1:16" ht="63.75" x14ac:dyDescent="0.2">
      <c r="A37" s="37" t="s">
        <v>56</v>
      </c>
      <c r="E37" s="42" t="s">
        <v>1808</v>
      </c>
    </row>
    <row r="38" spans="1:16" x14ac:dyDescent="0.2">
      <c r="A38" t="s">
        <v>58</v>
      </c>
      <c r="E38" s="41" t="s">
        <v>59</v>
      </c>
    </row>
    <row r="39" spans="1:16" x14ac:dyDescent="0.2">
      <c r="A39" t="s">
        <v>49</v>
      </c>
      <c r="B39" s="36" t="s">
        <v>148</v>
      </c>
      <c r="C39" s="36" t="s">
        <v>1809</v>
      </c>
      <c r="D39" s="37" t="s">
        <v>51</v>
      </c>
      <c r="E39" s="13" t="s">
        <v>1810</v>
      </c>
      <c r="F39" s="38" t="s">
        <v>53</v>
      </c>
      <c r="G39" s="39">
        <v>1796.77</v>
      </c>
      <c r="H39" s="38">
        <v>0</v>
      </c>
      <c r="I39" s="38">
        <f>ROUND(G39*H39,6)</f>
        <v>0</v>
      </c>
      <c r="L39" s="40">
        <v>0</v>
      </c>
      <c r="M39" s="34">
        <f>ROUND(ROUND(L39,2)*ROUND(G39,3),2)</f>
        <v>0</v>
      </c>
      <c r="N39" s="38" t="s">
        <v>54</v>
      </c>
      <c r="O39">
        <f>(M39*21)/100</f>
        <v>0</v>
      </c>
      <c r="P39" t="s">
        <v>27</v>
      </c>
    </row>
    <row r="40" spans="1:16" x14ac:dyDescent="0.2">
      <c r="A40" s="37" t="s">
        <v>55</v>
      </c>
      <c r="E40" s="41" t="s">
        <v>51</v>
      </c>
    </row>
    <row r="41" spans="1:16" ht="89.25" x14ac:dyDescent="0.2">
      <c r="A41" s="37" t="s">
        <v>56</v>
      </c>
      <c r="E41" s="42" t="s">
        <v>1811</v>
      </c>
    </row>
    <row r="42" spans="1:16" x14ac:dyDescent="0.2">
      <c r="A42" t="s">
        <v>58</v>
      </c>
      <c r="E42" s="41" t="s">
        <v>59</v>
      </c>
    </row>
    <row r="43" spans="1:16" x14ac:dyDescent="0.2">
      <c r="A43" t="s">
        <v>49</v>
      </c>
      <c r="B43" s="36" t="s">
        <v>151</v>
      </c>
      <c r="C43" s="36" t="s">
        <v>1812</v>
      </c>
      <c r="D43" s="37" t="s">
        <v>51</v>
      </c>
      <c r="E43" s="13" t="s">
        <v>1813</v>
      </c>
      <c r="F43" s="38" t="s">
        <v>53</v>
      </c>
      <c r="G43" s="39">
        <v>1180.999</v>
      </c>
      <c r="H43" s="38">
        <v>0</v>
      </c>
      <c r="I43" s="38">
        <f>ROUND(G43*H43,6)</f>
        <v>0</v>
      </c>
      <c r="L43" s="40">
        <v>0</v>
      </c>
      <c r="M43" s="34">
        <f>ROUND(ROUND(L43,2)*ROUND(G43,3),2)</f>
        <v>0</v>
      </c>
      <c r="N43" s="38" t="s">
        <v>54</v>
      </c>
      <c r="O43">
        <f>(M43*21)/100</f>
        <v>0</v>
      </c>
      <c r="P43" t="s">
        <v>27</v>
      </c>
    </row>
    <row r="44" spans="1:16" x14ac:dyDescent="0.2">
      <c r="A44" s="37" t="s">
        <v>55</v>
      </c>
      <c r="E44" s="41" t="s">
        <v>51</v>
      </c>
    </row>
    <row r="45" spans="1:16" ht="63.75" x14ac:dyDescent="0.2">
      <c r="A45" s="37" t="s">
        <v>56</v>
      </c>
      <c r="E45" s="42" t="s">
        <v>1814</v>
      </c>
    </row>
    <row r="46" spans="1:16" x14ac:dyDescent="0.2">
      <c r="A46" t="s">
        <v>58</v>
      </c>
      <c r="E46" s="41" t="s">
        <v>59</v>
      </c>
    </row>
    <row r="47" spans="1:16" x14ac:dyDescent="0.2">
      <c r="A47" t="s">
        <v>49</v>
      </c>
      <c r="B47" s="36" t="s">
        <v>154</v>
      </c>
      <c r="C47" s="36" t="s">
        <v>1815</v>
      </c>
      <c r="D47" s="37" t="s">
        <v>51</v>
      </c>
      <c r="E47" s="13" t="s">
        <v>1816</v>
      </c>
      <c r="F47" s="38" t="s">
        <v>53</v>
      </c>
      <c r="G47" s="39">
        <v>11.675000000000001</v>
      </c>
      <c r="H47" s="38">
        <v>0</v>
      </c>
      <c r="I47" s="38">
        <f>ROUND(G47*H47,6)</f>
        <v>0</v>
      </c>
      <c r="L47" s="40">
        <v>0</v>
      </c>
      <c r="M47" s="34">
        <f>ROUND(ROUND(L47,2)*ROUND(G47,3),2)</f>
        <v>0</v>
      </c>
      <c r="N47" s="38" t="s">
        <v>54</v>
      </c>
      <c r="O47">
        <f>(M47*21)/100</f>
        <v>0</v>
      </c>
      <c r="P47" t="s">
        <v>27</v>
      </c>
    </row>
    <row r="48" spans="1:16" x14ac:dyDescent="0.2">
      <c r="A48" s="37" t="s">
        <v>55</v>
      </c>
      <c r="E48" s="41" t="s">
        <v>51</v>
      </c>
    </row>
    <row r="49" spans="1:16" ht="63.75" x14ac:dyDescent="0.2">
      <c r="A49" s="37" t="s">
        <v>56</v>
      </c>
      <c r="E49" s="42" t="s">
        <v>1817</v>
      </c>
    </row>
    <row r="50" spans="1:16" x14ac:dyDescent="0.2">
      <c r="A50" t="s">
        <v>58</v>
      </c>
      <c r="E50" s="41" t="s">
        <v>59</v>
      </c>
    </row>
    <row r="51" spans="1:16" x14ac:dyDescent="0.2">
      <c r="A51" t="s">
        <v>49</v>
      </c>
      <c r="B51" s="36" t="s">
        <v>157</v>
      </c>
      <c r="C51" s="36" t="s">
        <v>60</v>
      </c>
      <c r="D51" s="37" t="s">
        <v>51</v>
      </c>
      <c r="E51" s="13" t="s">
        <v>61</v>
      </c>
      <c r="F51" s="38" t="s">
        <v>53</v>
      </c>
      <c r="G51" s="39">
        <v>1090.607</v>
      </c>
      <c r="H51" s="38">
        <v>0</v>
      </c>
      <c r="I51" s="38">
        <f>ROUND(G51*H51,6)</f>
        <v>0</v>
      </c>
      <c r="L51" s="40">
        <v>0</v>
      </c>
      <c r="M51" s="34">
        <f>ROUND(ROUND(L51,2)*ROUND(G51,3),2)</f>
        <v>0</v>
      </c>
      <c r="N51" s="38" t="s">
        <v>54</v>
      </c>
      <c r="O51">
        <f>(M51*21)/100</f>
        <v>0</v>
      </c>
      <c r="P51" t="s">
        <v>27</v>
      </c>
    </row>
    <row r="52" spans="1:16" x14ac:dyDescent="0.2">
      <c r="A52" s="37" t="s">
        <v>55</v>
      </c>
      <c r="E52" s="41" t="s">
        <v>51</v>
      </c>
    </row>
    <row r="53" spans="1:16" ht="114.75" x14ac:dyDescent="0.2">
      <c r="A53" s="37" t="s">
        <v>56</v>
      </c>
      <c r="E53" s="42" t="s">
        <v>1818</v>
      </c>
    </row>
    <row r="54" spans="1:16" x14ac:dyDescent="0.2">
      <c r="A54" t="s">
        <v>58</v>
      </c>
      <c r="E54" s="41" t="s">
        <v>59</v>
      </c>
    </row>
    <row r="55" spans="1:16" x14ac:dyDescent="0.2">
      <c r="A55" t="s">
        <v>49</v>
      </c>
      <c r="B55" s="36" t="s">
        <v>69</v>
      </c>
      <c r="C55" s="36" t="s">
        <v>1243</v>
      </c>
      <c r="D55" s="37" t="s">
        <v>51</v>
      </c>
      <c r="E55" s="13" t="s">
        <v>1244</v>
      </c>
      <c r="F55" s="38" t="s">
        <v>53</v>
      </c>
      <c r="G55" s="39">
        <v>73.331999999999994</v>
      </c>
      <c r="H55" s="38">
        <v>0</v>
      </c>
      <c r="I55" s="38">
        <f>ROUND(G55*H55,6)</f>
        <v>0</v>
      </c>
      <c r="L55" s="40">
        <v>0</v>
      </c>
      <c r="M55" s="34">
        <f>ROUND(ROUND(L55,2)*ROUND(G55,3),2)</f>
        <v>0</v>
      </c>
      <c r="N55" s="38" t="s">
        <v>54</v>
      </c>
      <c r="O55">
        <f>(M55*21)/100</f>
        <v>0</v>
      </c>
      <c r="P55" t="s">
        <v>27</v>
      </c>
    </row>
    <row r="56" spans="1:16" x14ac:dyDescent="0.2">
      <c r="A56" s="37" t="s">
        <v>55</v>
      </c>
      <c r="E56" s="41" t="s">
        <v>51</v>
      </c>
    </row>
    <row r="57" spans="1:16" ht="63.75" x14ac:dyDescent="0.2">
      <c r="A57" s="37" t="s">
        <v>56</v>
      </c>
      <c r="E57" s="42" t="s">
        <v>1819</v>
      </c>
    </row>
    <row r="58" spans="1:16" x14ac:dyDescent="0.2">
      <c r="A58" t="s">
        <v>58</v>
      </c>
      <c r="E58" s="41" t="s">
        <v>59</v>
      </c>
    </row>
    <row r="59" spans="1:16" x14ac:dyDescent="0.2">
      <c r="A59" t="s">
        <v>49</v>
      </c>
      <c r="B59" s="36" t="s">
        <v>73</v>
      </c>
      <c r="C59" s="36" t="s">
        <v>849</v>
      </c>
      <c r="D59" s="37" t="s">
        <v>51</v>
      </c>
      <c r="E59" s="13" t="s">
        <v>850</v>
      </c>
      <c r="F59" s="38" t="s">
        <v>144</v>
      </c>
      <c r="G59" s="39">
        <v>682.40300000000002</v>
      </c>
      <c r="H59" s="38">
        <v>0</v>
      </c>
      <c r="I59" s="38">
        <f>ROUND(G59*H59,6)</f>
        <v>0</v>
      </c>
      <c r="L59" s="40">
        <v>0</v>
      </c>
      <c r="M59" s="34">
        <f>ROUND(ROUND(L59,2)*ROUND(G59,3),2)</f>
        <v>0</v>
      </c>
      <c r="N59" s="38" t="s">
        <v>54</v>
      </c>
      <c r="O59">
        <f>(M59*21)/100</f>
        <v>0</v>
      </c>
      <c r="P59" t="s">
        <v>27</v>
      </c>
    </row>
    <row r="60" spans="1:16" x14ac:dyDescent="0.2">
      <c r="A60" s="37" t="s">
        <v>55</v>
      </c>
      <c r="E60" s="41" t="s">
        <v>51</v>
      </c>
    </row>
    <row r="61" spans="1:16" ht="63.75" x14ac:dyDescent="0.2">
      <c r="A61" s="37" t="s">
        <v>56</v>
      </c>
      <c r="E61" s="42" t="s">
        <v>1820</v>
      </c>
    </row>
    <row r="62" spans="1:16" x14ac:dyDescent="0.2">
      <c r="A62" t="s">
        <v>58</v>
      </c>
      <c r="E62" s="41" t="s">
        <v>59</v>
      </c>
    </row>
    <row r="63" spans="1:16" x14ac:dyDescent="0.2">
      <c r="A63" t="s">
        <v>49</v>
      </c>
      <c r="B63" s="36" t="s">
        <v>76</v>
      </c>
      <c r="C63" s="36" t="s">
        <v>1821</v>
      </c>
      <c r="D63" s="37" t="s">
        <v>51</v>
      </c>
      <c r="E63" s="13" t="s">
        <v>1822</v>
      </c>
      <c r="F63" s="38" t="s">
        <v>53</v>
      </c>
      <c r="G63" s="39">
        <v>17.059999999999999</v>
      </c>
      <c r="H63" s="38">
        <v>0</v>
      </c>
      <c r="I63" s="38">
        <f>ROUND(G63*H63,6)</f>
        <v>0</v>
      </c>
      <c r="L63" s="40">
        <v>0</v>
      </c>
      <c r="M63" s="34">
        <f>ROUND(ROUND(L63,2)*ROUND(G63,3),2)</f>
        <v>0</v>
      </c>
      <c r="N63" s="38" t="s">
        <v>54</v>
      </c>
      <c r="O63">
        <f>(M63*21)/100</f>
        <v>0</v>
      </c>
      <c r="P63" t="s">
        <v>27</v>
      </c>
    </row>
    <row r="64" spans="1:16" x14ac:dyDescent="0.2">
      <c r="A64" s="37" t="s">
        <v>55</v>
      </c>
      <c r="E64" s="41" t="s">
        <v>51</v>
      </c>
    </row>
    <row r="65" spans="1:16" ht="63.75" x14ac:dyDescent="0.2">
      <c r="A65" s="37" t="s">
        <v>56</v>
      </c>
      <c r="E65" s="42" t="s">
        <v>1823</v>
      </c>
    </row>
    <row r="66" spans="1:16" x14ac:dyDescent="0.2">
      <c r="A66" t="s">
        <v>58</v>
      </c>
      <c r="E66" s="41" t="s">
        <v>59</v>
      </c>
    </row>
    <row r="67" spans="1:16" x14ac:dyDescent="0.2">
      <c r="A67" t="s">
        <v>49</v>
      </c>
      <c r="B67" s="36" t="s">
        <v>79</v>
      </c>
      <c r="C67" s="36" t="s">
        <v>1824</v>
      </c>
      <c r="D67" s="37" t="s">
        <v>51</v>
      </c>
      <c r="E67" s="13" t="s">
        <v>1825</v>
      </c>
      <c r="F67" s="38" t="s">
        <v>144</v>
      </c>
      <c r="G67" s="39">
        <v>170.601</v>
      </c>
      <c r="H67" s="38">
        <v>0</v>
      </c>
      <c r="I67" s="38">
        <f>ROUND(G67*H67,6)</f>
        <v>0</v>
      </c>
      <c r="L67" s="40">
        <v>0</v>
      </c>
      <c r="M67" s="34">
        <f>ROUND(ROUND(L67,2)*ROUND(G67,3),2)</f>
        <v>0</v>
      </c>
      <c r="N67" s="38" t="s">
        <v>54</v>
      </c>
      <c r="O67">
        <f>(M67*21)/100</f>
        <v>0</v>
      </c>
      <c r="P67" t="s">
        <v>27</v>
      </c>
    </row>
    <row r="68" spans="1:16" x14ac:dyDescent="0.2">
      <c r="A68" s="37" t="s">
        <v>55</v>
      </c>
      <c r="E68" s="41" t="s">
        <v>51</v>
      </c>
    </row>
    <row r="69" spans="1:16" ht="63.75" x14ac:dyDescent="0.2">
      <c r="A69" s="37" t="s">
        <v>56</v>
      </c>
      <c r="E69" s="42" t="s">
        <v>1826</v>
      </c>
    </row>
    <row r="70" spans="1:16" x14ac:dyDescent="0.2">
      <c r="A70" t="s">
        <v>58</v>
      </c>
      <c r="E70" s="41" t="s">
        <v>59</v>
      </c>
    </row>
    <row r="71" spans="1:16" x14ac:dyDescent="0.2">
      <c r="A71" t="s">
        <v>49</v>
      </c>
      <c r="B71" s="36" t="s">
        <v>160</v>
      </c>
      <c r="C71" s="36" t="s">
        <v>1827</v>
      </c>
      <c r="D71" s="37" t="s">
        <v>51</v>
      </c>
      <c r="E71" s="13" t="s">
        <v>1828</v>
      </c>
      <c r="F71" s="38" t="s">
        <v>144</v>
      </c>
      <c r="G71" s="39">
        <v>170.601</v>
      </c>
      <c r="H71" s="38">
        <v>0</v>
      </c>
      <c r="I71" s="38">
        <f>ROUND(G71*H71,6)</f>
        <v>0</v>
      </c>
      <c r="L71" s="40">
        <v>0</v>
      </c>
      <c r="M71" s="34">
        <f>ROUND(ROUND(L71,2)*ROUND(G71,3),2)</f>
        <v>0</v>
      </c>
      <c r="N71" s="38" t="s">
        <v>54</v>
      </c>
      <c r="O71">
        <f>(M71*21)/100</f>
        <v>0</v>
      </c>
      <c r="P71" t="s">
        <v>27</v>
      </c>
    </row>
    <row r="72" spans="1:16" x14ac:dyDescent="0.2">
      <c r="A72" s="37" t="s">
        <v>55</v>
      </c>
      <c r="E72" s="41" t="s">
        <v>51</v>
      </c>
    </row>
    <row r="73" spans="1:16" ht="63.75" x14ac:dyDescent="0.2">
      <c r="A73" s="37" t="s">
        <v>56</v>
      </c>
      <c r="E73" s="42" t="s">
        <v>1826</v>
      </c>
    </row>
    <row r="74" spans="1:16" x14ac:dyDescent="0.2">
      <c r="A74" t="s">
        <v>58</v>
      </c>
      <c r="E74" s="41" t="s">
        <v>59</v>
      </c>
    </row>
    <row r="75" spans="1:16" x14ac:dyDescent="0.2">
      <c r="A75" t="s">
        <v>49</v>
      </c>
      <c r="B75" s="36" t="s">
        <v>82</v>
      </c>
      <c r="C75" s="36" t="s">
        <v>1829</v>
      </c>
      <c r="D75" s="37" t="s">
        <v>51</v>
      </c>
      <c r="E75" s="13" t="s">
        <v>1830</v>
      </c>
      <c r="F75" s="38" t="s">
        <v>53</v>
      </c>
      <c r="G75" s="39">
        <v>1.706</v>
      </c>
      <c r="H75" s="38">
        <v>0</v>
      </c>
      <c r="I75" s="38">
        <f>ROUND(G75*H75,6)</f>
        <v>0</v>
      </c>
      <c r="L75" s="40">
        <v>0</v>
      </c>
      <c r="M75" s="34">
        <f>ROUND(ROUND(L75,2)*ROUND(G75,3),2)</f>
        <v>0</v>
      </c>
      <c r="N75" s="38" t="s">
        <v>54</v>
      </c>
      <c r="O75">
        <f>(M75*21)/100</f>
        <v>0</v>
      </c>
      <c r="P75" t="s">
        <v>27</v>
      </c>
    </row>
    <row r="76" spans="1:16" x14ac:dyDescent="0.2">
      <c r="A76" s="37" t="s">
        <v>55</v>
      </c>
      <c r="E76" s="41" t="s">
        <v>51</v>
      </c>
    </row>
    <row r="77" spans="1:16" ht="63.75" x14ac:dyDescent="0.2">
      <c r="A77" s="37" t="s">
        <v>56</v>
      </c>
      <c r="E77" s="42" t="s">
        <v>1831</v>
      </c>
    </row>
    <row r="78" spans="1:16" x14ac:dyDescent="0.2">
      <c r="A78" t="s">
        <v>58</v>
      </c>
      <c r="E78" s="41" t="s">
        <v>59</v>
      </c>
    </row>
    <row r="79" spans="1:16" ht="25.5" x14ac:dyDescent="0.2">
      <c r="A79" t="s">
        <v>49</v>
      </c>
      <c r="B79" s="36" t="s">
        <v>104</v>
      </c>
      <c r="C79" s="36" t="s">
        <v>1832</v>
      </c>
      <c r="D79" s="37" t="s">
        <v>51</v>
      </c>
      <c r="E79" s="13" t="s">
        <v>1833</v>
      </c>
      <c r="F79" s="38" t="s">
        <v>53</v>
      </c>
      <c r="G79" s="39">
        <v>87.501999999999995</v>
      </c>
      <c r="H79" s="38">
        <v>0</v>
      </c>
      <c r="I79" s="38">
        <f>ROUND(G79*H79,6)</f>
        <v>0</v>
      </c>
      <c r="L79" s="40">
        <v>0</v>
      </c>
      <c r="M79" s="34">
        <f>ROUND(ROUND(L79,2)*ROUND(G79,3),2)</f>
        <v>0</v>
      </c>
      <c r="N79" s="38" t="s">
        <v>1616</v>
      </c>
      <c r="O79">
        <f>(M79*21)/100</f>
        <v>0</v>
      </c>
      <c r="P79" t="s">
        <v>27</v>
      </c>
    </row>
    <row r="80" spans="1:16" x14ac:dyDescent="0.2">
      <c r="A80" s="37" t="s">
        <v>55</v>
      </c>
      <c r="E80" s="41" t="s">
        <v>51</v>
      </c>
    </row>
    <row r="81" spans="1:16" ht="63.75" x14ac:dyDescent="0.2">
      <c r="A81" s="37" t="s">
        <v>56</v>
      </c>
      <c r="E81" s="42" t="s">
        <v>1834</v>
      </c>
    </row>
    <row r="82" spans="1:16" ht="153" x14ac:dyDescent="0.2">
      <c r="A82" t="s">
        <v>58</v>
      </c>
      <c r="E82" s="41" t="s">
        <v>1835</v>
      </c>
    </row>
    <row r="83" spans="1:16" x14ac:dyDescent="0.2">
      <c r="A83" t="s">
        <v>46</v>
      </c>
      <c r="C83" s="33" t="s">
        <v>27</v>
      </c>
      <c r="E83" s="35" t="s">
        <v>1063</v>
      </c>
      <c r="J83" s="34">
        <f>0</f>
        <v>0</v>
      </c>
      <c r="K83" s="34">
        <f>0</f>
        <v>0</v>
      </c>
      <c r="L83" s="34">
        <f>0+L84+L88+L92+L96+L100+L104+L108+L112+L116+L120+L124+L128</f>
        <v>0</v>
      </c>
      <c r="M83" s="34">
        <f>0+M84+M88+M92+M96+M100+M104+M108+M112+M116+M120+M124+M128</f>
        <v>0</v>
      </c>
    </row>
    <row r="84" spans="1:16" x14ac:dyDescent="0.2">
      <c r="A84" t="s">
        <v>49</v>
      </c>
      <c r="B84" s="36" t="s">
        <v>163</v>
      </c>
      <c r="C84" s="36" t="s">
        <v>1836</v>
      </c>
      <c r="D84" s="37" t="s">
        <v>51</v>
      </c>
      <c r="E84" s="13" t="s">
        <v>1837</v>
      </c>
      <c r="F84" s="38" t="s">
        <v>144</v>
      </c>
      <c r="G84" s="39">
        <v>468</v>
      </c>
      <c r="H84" s="38">
        <v>0</v>
      </c>
      <c r="I84" s="38">
        <f>ROUND(G84*H84,6)</f>
        <v>0</v>
      </c>
      <c r="L84" s="40">
        <v>0</v>
      </c>
      <c r="M84" s="34">
        <f>ROUND(ROUND(L84,2)*ROUND(G84,3),2)</f>
        <v>0</v>
      </c>
      <c r="N84" s="38" t="s">
        <v>54</v>
      </c>
      <c r="O84">
        <f>(M84*21)/100</f>
        <v>0</v>
      </c>
      <c r="P84" t="s">
        <v>27</v>
      </c>
    </row>
    <row r="85" spans="1:16" x14ac:dyDescent="0.2">
      <c r="A85" s="37" t="s">
        <v>55</v>
      </c>
      <c r="E85" s="41" t="s">
        <v>51</v>
      </c>
    </row>
    <row r="86" spans="1:16" ht="63.75" x14ac:dyDescent="0.2">
      <c r="A86" s="37" t="s">
        <v>56</v>
      </c>
      <c r="E86" s="42" t="s">
        <v>1838</v>
      </c>
    </row>
    <row r="87" spans="1:16" x14ac:dyDescent="0.2">
      <c r="A87" t="s">
        <v>58</v>
      </c>
      <c r="E87" s="41" t="s">
        <v>59</v>
      </c>
    </row>
    <row r="88" spans="1:16" x14ac:dyDescent="0.2">
      <c r="A88" t="s">
        <v>49</v>
      </c>
      <c r="B88" s="36" t="s">
        <v>85</v>
      </c>
      <c r="C88" s="36" t="s">
        <v>975</v>
      </c>
      <c r="D88" s="37" t="s">
        <v>51</v>
      </c>
      <c r="E88" s="13" t="s">
        <v>976</v>
      </c>
      <c r="F88" s="38" t="s">
        <v>53</v>
      </c>
      <c r="G88" s="39">
        <v>232.98</v>
      </c>
      <c r="H88" s="38">
        <v>0</v>
      </c>
      <c r="I88" s="38">
        <f>ROUND(G88*H88,6)</f>
        <v>0</v>
      </c>
      <c r="L88" s="40">
        <v>0</v>
      </c>
      <c r="M88" s="34">
        <f>ROUND(ROUND(L88,2)*ROUND(G88,3),2)</f>
        <v>0</v>
      </c>
      <c r="N88" s="38" t="s">
        <v>54</v>
      </c>
      <c r="O88">
        <f>(M88*21)/100</f>
        <v>0</v>
      </c>
      <c r="P88" t="s">
        <v>27</v>
      </c>
    </row>
    <row r="89" spans="1:16" x14ac:dyDescent="0.2">
      <c r="A89" s="37" t="s">
        <v>55</v>
      </c>
      <c r="E89" s="41" t="s">
        <v>51</v>
      </c>
    </row>
    <row r="90" spans="1:16" ht="63.75" x14ac:dyDescent="0.2">
      <c r="A90" s="37" t="s">
        <v>56</v>
      </c>
      <c r="E90" s="42" t="s">
        <v>1839</v>
      </c>
    </row>
    <row r="91" spans="1:16" x14ac:dyDescent="0.2">
      <c r="A91" t="s">
        <v>58</v>
      </c>
      <c r="E91" s="41" t="s">
        <v>59</v>
      </c>
    </row>
    <row r="92" spans="1:16" x14ac:dyDescent="0.2">
      <c r="A92" t="s">
        <v>49</v>
      </c>
      <c r="B92" s="36" t="s">
        <v>166</v>
      </c>
      <c r="C92" s="36" t="s">
        <v>979</v>
      </c>
      <c r="D92" s="37" t="s">
        <v>51</v>
      </c>
      <c r="E92" s="13" t="s">
        <v>980</v>
      </c>
      <c r="F92" s="38" t="s">
        <v>288</v>
      </c>
      <c r="G92" s="39">
        <v>41.414999999999999</v>
      </c>
      <c r="H92" s="38">
        <v>0</v>
      </c>
      <c r="I92" s="38">
        <f>ROUND(G92*H92,6)</f>
        <v>0</v>
      </c>
      <c r="L92" s="40">
        <v>0</v>
      </c>
      <c r="M92" s="34">
        <f>ROUND(ROUND(L92,2)*ROUND(G92,3),2)</f>
        <v>0</v>
      </c>
      <c r="N92" s="38" t="s">
        <v>54</v>
      </c>
      <c r="O92">
        <f>(M92*21)/100</f>
        <v>0</v>
      </c>
      <c r="P92" t="s">
        <v>27</v>
      </c>
    </row>
    <row r="93" spans="1:16" x14ac:dyDescent="0.2">
      <c r="A93" s="37" t="s">
        <v>55</v>
      </c>
      <c r="E93" s="41" t="s">
        <v>51</v>
      </c>
    </row>
    <row r="94" spans="1:16" ht="63.75" x14ac:dyDescent="0.2">
      <c r="A94" s="37" t="s">
        <v>56</v>
      </c>
      <c r="E94" s="42" t="s">
        <v>1840</v>
      </c>
    </row>
    <row r="95" spans="1:16" x14ac:dyDescent="0.2">
      <c r="A95" t="s">
        <v>58</v>
      </c>
      <c r="E95" s="41" t="s">
        <v>59</v>
      </c>
    </row>
    <row r="96" spans="1:16" x14ac:dyDescent="0.2">
      <c r="A96" t="s">
        <v>49</v>
      </c>
      <c r="B96" s="36" t="s">
        <v>169</v>
      </c>
      <c r="C96" s="36" t="s">
        <v>1277</v>
      </c>
      <c r="D96" s="37" t="s">
        <v>51</v>
      </c>
      <c r="E96" s="13" t="s">
        <v>1278</v>
      </c>
      <c r="F96" s="38" t="s">
        <v>288</v>
      </c>
      <c r="G96" s="39">
        <v>44.37</v>
      </c>
      <c r="H96" s="38">
        <v>0</v>
      </c>
      <c r="I96" s="38">
        <f>ROUND(G96*H96,6)</f>
        <v>0</v>
      </c>
      <c r="L96" s="40">
        <v>0</v>
      </c>
      <c r="M96" s="34">
        <f>ROUND(ROUND(L96,2)*ROUND(G96,3),2)</f>
        <v>0</v>
      </c>
      <c r="N96" s="38" t="s">
        <v>54</v>
      </c>
      <c r="O96">
        <f>(M96*21)/100</f>
        <v>0</v>
      </c>
      <c r="P96" t="s">
        <v>27</v>
      </c>
    </row>
    <row r="97" spans="1:16" x14ac:dyDescent="0.2">
      <c r="A97" s="37" t="s">
        <v>55</v>
      </c>
      <c r="E97" s="41" t="s">
        <v>51</v>
      </c>
    </row>
    <row r="98" spans="1:16" ht="89.25" x14ac:dyDescent="0.2">
      <c r="A98" s="37" t="s">
        <v>56</v>
      </c>
      <c r="E98" s="42" t="s">
        <v>1841</v>
      </c>
    </row>
    <row r="99" spans="1:16" x14ac:dyDescent="0.2">
      <c r="A99" t="s">
        <v>58</v>
      </c>
      <c r="E99" s="41" t="s">
        <v>59</v>
      </c>
    </row>
    <row r="100" spans="1:16" x14ac:dyDescent="0.2">
      <c r="A100" t="s">
        <v>49</v>
      </c>
      <c r="B100" s="36" t="s">
        <v>172</v>
      </c>
      <c r="C100" s="36" t="s">
        <v>1281</v>
      </c>
      <c r="D100" s="37" t="s">
        <v>51</v>
      </c>
      <c r="E100" s="13" t="s">
        <v>1282</v>
      </c>
      <c r="F100" s="38" t="s">
        <v>144</v>
      </c>
      <c r="G100" s="39">
        <v>468</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ht="63.75" x14ac:dyDescent="0.2">
      <c r="A102" s="37" t="s">
        <v>56</v>
      </c>
      <c r="E102" s="42" t="s">
        <v>1842</v>
      </c>
    </row>
    <row r="103" spans="1:16" x14ac:dyDescent="0.2">
      <c r="A103" t="s">
        <v>58</v>
      </c>
      <c r="E103" s="41" t="s">
        <v>59</v>
      </c>
    </row>
    <row r="104" spans="1:16" ht="25.5" x14ac:dyDescent="0.2">
      <c r="A104" t="s">
        <v>49</v>
      </c>
      <c r="B104" s="36" t="s">
        <v>88</v>
      </c>
      <c r="C104" s="36" t="s">
        <v>1843</v>
      </c>
      <c r="D104" s="37" t="s">
        <v>51</v>
      </c>
      <c r="E104" s="13" t="s">
        <v>1844</v>
      </c>
      <c r="F104" s="38" t="s">
        <v>65</v>
      </c>
      <c r="G104" s="39">
        <v>624</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ht="63.75" x14ac:dyDescent="0.2">
      <c r="A106" s="37" t="s">
        <v>56</v>
      </c>
      <c r="E106" s="42" t="s">
        <v>1845</v>
      </c>
    </row>
    <row r="107" spans="1:16" x14ac:dyDescent="0.2">
      <c r="A107" t="s">
        <v>58</v>
      </c>
      <c r="E107" s="41" t="s">
        <v>59</v>
      </c>
    </row>
    <row r="108" spans="1:16" x14ac:dyDescent="0.2">
      <c r="A108" t="s">
        <v>49</v>
      </c>
      <c r="B108" s="36" t="s">
        <v>175</v>
      </c>
      <c r="C108" s="36" t="s">
        <v>1068</v>
      </c>
      <c r="D108" s="37" t="s">
        <v>51</v>
      </c>
      <c r="E108" s="13" t="s">
        <v>1069</v>
      </c>
      <c r="F108" s="38" t="s">
        <v>65</v>
      </c>
      <c r="G108" s="39">
        <v>564.29999999999995</v>
      </c>
      <c r="H108" s="38">
        <v>0</v>
      </c>
      <c r="I108" s="38">
        <f>ROUND(G108*H108,6)</f>
        <v>0</v>
      </c>
      <c r="L108" s="40">
        <v>0</v>
      </c>
      <c r="M108" s="34">
        <f>ROUND(ROUND(L108,2)*ROUND(G108,3),2)</f>
        <v>0</v>
      </c>
      <c r="N108" s="38" t="s">
        <v>54</v>
      </c>
      <c r="O108">
        <f>(M108*21)/100</f>
        <v>0</v>
      </c>
      <c r="P108" t="s">
        <v>27</v>
      </c>
    </row>
    <row r="109" spans="1:16" x14ac:dyDescent="0.2">
      <c r="A109" s="37" t="s">
        <v>55</v>
      </c>
      <c r="E109" s="41" t="s">
        <v>51</v>
      </c>
    </row>
    <row r="110" spans="1:16" ht="76.5" x14ac:dyDescent="0.2">
      <c r="A110" s="37" t="s">
        <v>56</v>
      </c>
      <c r="E110" s="42" t="s">
        <v>1846</v>
      </c>
    </row>
    <row r="111" spans="1:16" x14ac:dyDescent="0.2">
      <c r="A111" t="s">
        <v>58</v>
      </c>
      <c r="E111" s="41" t="s">
        <v>59</v>
      </c>
    </row>
    <row r="112" spans="1:16" x14ac:dyDescent="0.2">
      <c r="A112" t="s">
        <v>49</v>
      </c>
      <c r="B112" s="36" t="s">
        <v>179</v>
      </c>
      <c r="C112" s="36" t="s">
        <v>1310</v>
      </c>
      <c r="D112" s="37" t="s">
        <v>51</v>
      </c>
      <c r="E112" s="13" t="s">
        <v>1311</v>
      </c>
      <c r="F112" s="38" t="s">
        <v>53</v>
      </c>
      <c r="G112" s="39">
        <v>31.192</v>
      </c>
      <c r="H112" s="38">
        <v>0</v>
      </c>
      <c r="I112" s="38">
        <f>ROUND(G112*H112,6)</f>
        <v>0</v>
      </c>
      <c r="L112" s="40">
        <v>0</v>
      </c>
      <c r="M112" s="34">
        <f>ROUND(ROUND(L112,2)*ROUND(G112,3),2)</f>
        <v>0</v>
      </c>
      <c r="N112" s="38" t="s">
        <v>54</v>
      </c>
      <c r="O112">
        <f>(M112*21)/100</f>
        <v>0</v>
      </c>
      <c r="P112" t="s">
        <v>27</v>
      </c>
    </row>
    <row r="113" spans="1:16" x14ac:dyDescent="0.2">
      <c r="A113" s="37" t="s">
        <v>55</v>
      </c>
      <c r="E113" s="41" t="s">
        <v>51</v>
      </c>
    </row>
    <row r="114" spans="1:16" ht="76.5" x14ac:dyDescent="0.2">
      <c r="A114" s="37" t="s">
        <v>56</v>
      </c>
      <c r="E114" s="42" t="s">
        <v>1847</v>
      </c>
    </row>
    <row r="115" spans="1:16" x14ac:dyDescent="0.2">
      <c r="A115" t="s">
        <v>58</v>
      </c>
      <c r="E115" s="41" t="s">
        <v>59</v>
      </c>
    </row>
    <row r="116" spans="1:16" x14ac:dyDescent="0.2">
      <c r="A116" t="s">
        <v>49</v>
      </c>
      <c r="B116" s="36" t="s">
        <v>182</v>
      </c>
      <c r="C116" s="36" t="s">
        <v>1848</v>
      </c>
      <c r="D116" s="37" t="s">
        <v>51</v>
      </c>
      <c r="E116" s="13" t="s">
        <v>1849</v>
      </c>
      <c r="F116" s="38" t="s">
        <v>94</v>
      </c>
      <c r="G116" s="39">
        <v>18</v>
      </c>
      <c r="H116" s="38">
        <v>0</v>
      </c>
      <c r="I116" s="38">
        <f>ROUND(G116*H116,6)</f>
        <v>0</v>
      </c>
      <c r="L116" s="40">
        <v>0</v>
      </c>
      <c r="M116" s="34">
        <f>ROUND(ROUND(L116,2)*ROUND(G116,3),2)</f>
        <v>0</v>
      </c>
      <c r="N116" s="38" t="s">
        <v>54</v>
      </c>
      <c r="O116">
        <f>(M116*21)/100</f>
        <v>0</v>
      </c>
      <c r="P116" t="s">
        <v>27</v>
      </c>
    </row>
    <row r="117" spans="1:16" x14ac:dyDescent="0.2">
      <c r="A117" s="37" t="s">
        <v>55</v>
      </c>
      <c r="E117" s="41" t="s">
        <v>51</v>
      </c>
    </row>
    <row r="118" spans="1:16" ht="63.75" x14ac:dyDescent="0.2">
      <c r="A118" s="37" t="s">
        <v>56</v>
      </c>
      <c r="E118" s="42" t="s">
        <v>1850</v>
      </c>
    </row>
    <row r="119" spans="1:16" x14ac:dyDescent="0.2">
      <c r="A119" t="s">
        <v>58</v>
      </c>
      <c r="E119" s="41" t="s">
        <v>59</v>
      </c>
    </row>
    <row r="120" spans="1:16" x14ac:dyDescent="0.2">
      <c r="A120" t="s">
        <v>49</v>
      </c>
      <c r="B120" s="36" t="s">
        <v>91</v>
      </c>
      <c r="C120" s="36" t="s">
        <v>1851</v>
      </c>
      <c r="D120" s="37" t="s">
        <v>51</v>
      </c>
      <c r="E120" s="13" t="s">
        <v>1852</v>
      </c>
      <c r="F120" s="38" t="s">
        <v>94</v>
      </c>
      <c r="G120" s="39">
        <v>30</v>
      </c>
      <c r="H120" s="38">
        <v>0</v>
      </c>
      <c r="I120" s="38">
        <f>ROUND(G120*H120,6)</f>
        <v>0</v>
      </c>
      <c r="L120" s="40">
        <v>0</v>
      </c>
      <c r="M120" s="34">
        <f>ROUND(ROUND(L120,2)*ROUND(G120,3),2)</f>
        <v>0</v>
      </c>
      <c r="N120" s="38" t="s">
        <v>54</v>
      </c>
      <c r="O120">
        <f>(M120*21)/100</f>
        <v>0</v>
      </c>
      <c r="P120" t="s">
        <v>27</v>
      </c>
    </row>
    <row r="121" spans="1:16" x14ac:dyDescent="0.2">
      <c r="A121" s="37" t="s">
        <v>55</v>
      </c>
      <c r="E121" s="41" t="s">
        <v>51</v>
      </c>
    </row>
    <row r="122" spans="1:16" ht="63.75" x14ac:dyDescent="0.2">
      <c r="A122" s="37" t="s">
        <v>56</v>
      </c>
      <c r="E122" s="42" t="s">
        <v>1853</v>
      </c>
    </row>
    <row r="123" spans="1:16" x14ac:dyDescent="0.2">
      <c r="A123" t="s">
        <v>58</v>
      </c>
      <c r="E123" s="41" t="s">
        <v>59</v>
      </c>
    </row>
    <row r="124" spans="1:16" x14ac:dyDescent="0.2">
      <c r="A124" t="s">
        <v>49</v>
      </c>
      <c r="B124" s="36" t="s">
        <v>185</v>
      </c>
      <c r="C124" s="36" t="s">
        <v>1854</v>
      </c>
      <c r="D124" s="37" t="s">
        <v>51</v>
      </c>
      <c r="E124" s="13" t="s">
        <v>1855</v>
      </c>
      <c r="F124" s="38" t="s">
        <v>94</v>
      </c>
      <c r="G124" s="39">
        <v>21</v>
      </c>
      <c r="H124" s="38">
        <v>0</v>
      </c>
      <c r="I124" s="38">
        <f>ROUND(G124*H124,6)</f>
        <v>0</v>
      </c>
      <c r="L124" s="40">
        <v>0</v>
      </c>
      <c r="M124" s="34">
        <f>ROUND(ROUND(L124,2)*ROUND(G124,3),2)</f>
        <v>0</v>
      </c>
      <c r="N124" s="38" t="s">
        <v>54</v>
      </c>
      <c r="O124">
        <f>(M124*21)/100</f>
        <v>0</v>
      </c>
      <c r="P124" t="s">
        <v>27</v>
      </c>
    </row>
    <row r="125" spans="1:16" x14ac:dyDescent="0.2">
      <c r="A125" s="37" t="s">
        <v>55</v>
      </c>
      <c r="E125" s="41" t="s">
        <v>51</v>
      </c>
    </row>
    <row r="126" spans="1:16" ht="63.75" x14ac:dyDescent="0.2">
      <c r="A126" s="37" t="s">
        <v>56</v>
      </c>
      <c r="E126" s="42" t="s">
        <v>1856</v>
      </c>
    </row>
    <row r="127" spans="1:16" x14ac:dyDescent="0.2">
      <c r="A127" t="s">
        <v>58</v>
      </c>
      <c r="E127" s="41" t="s">
        <v>59</v>
      </c>
    </row>
    <row r="128" spans="1:16" x14ac:dyDescent="0.2">
      <c r="A128" t="s">
        <v>49</v>
      </c>
      <c r="B128" s="36" t="s">
        <v>189</v>
      </c>
      <c r="C128" s="36" t="s">
        <v>1857</v>
      </c>
      <c r="D128" s="37" t="s">
        <v>51</v>
      </c>
      <c r="E128" s="13" t="s">
        <v>1858</v>
      </c>
      <c r="F128" s="38" t="s">
        <v>144</v>
      </c>
      <c r="G128" s="39">
        <v>351.06200000000001</v>
      </c>
      <c r="H128" s="38">
        <v>0</v>
      </c>
      <c r="I128" s="38">
        <f>ROUND(G128*H128,6)</f>
        <v>0</v>
      </c>
      <c r="L128" s="40">
        <v>0</v>
      </c>
      <c r="M128" s="34">
        <f>ROUND(ROUND(L128,2)*ROUND(G128,3),2)</f>
        <v>0</v>
      </c>
      <c r="N128" s="38" t="s">
        <v>54</v>
      </c>
      <c r="O128">
        <f>(M128*21)/100</f>
        <v>0</v>
      </c>
      <c r="P128" t="s">
        <v>27</v>
      </c>
    </row>
    <row r="129" spans="1:16" x14ac:dyDescent="0.2">
      <c r="A129" s="37" t="s">
        <v>55</v>
      </c>
      <c r="E129" s="41" t="s">
        <v>51</v>
      </c>
    </row>
    <row r="130" spans="1:16" ht="63.75" x14ac:dyDescent="0.2">
      <c r="A130" s="37" t="s">
        <v>56</v>
      </c>
      <c r="E130" s="42" t="s">
        <v>1859</v>
      </c>
    </row>
    <row r="131" spans="1:16" x14ac:dyDescent="0.2">
      <c r="A131" t="s">
        <v>58</v>
      </c>
      <c r="E131" s="41" t="s">
        <v>59</v>
      </c>
    </row>
    <row r="132" spans="1:16" x14ac:dyDescent="0.2">
      <c r="A132" t="s">
        <v>46</v>
      </c>
      <c r="C132" s="33" t="s">
        <v>26</v>
      </c>
      <c r="E132" s="35" t="s">
        <v>1081</v>
      </c>
      <c r="J132" s="34">
        <f>0</f>
        <v>0</v>
      </c>
      <c r="K132" s="34">
        <f>0</f>
        <v>0</v>
      </c>
      <c r="L132" s="34">
        <f>0+L133+L137+L141+L145+L149+L153</f>
        <v>0</v>
      </c>
      <c r="M132" s="34">
        <f>0+M133+M137+M141+M145+M149+M153</f>
        <v>0</v>
      </c>
    </row>
    <row r="133" spans="1:16" x14ac:dyDescent="0.2">
      <c r="A133" t="s">
        <v>49</v>
      </c>
      <c r="B133" s="36" t="s">
        <v>192</v>
      </c>
      <c r="C133" s="36" t="s">
        <v>1860</v>
      </c>
      <c r="D133" s="37" t="s">
        <v>51</v>
      </c>
      <c r="E133" s="13" t="s">
        <v>1861</v>
      </c>
      <c r="F133" s="38" t="s">
        <v>595</v>
      </c>
      <c r="G133" s="39">
        <v>1100</v>
      </c>
      <c r="H133" s="38">
        <v>0</v>
      </c>
      <c r="I133" s="38">
        <f>ROUND(G133*H133,6)</f>
        <v>0</v>
      </c>
      <c r="L133" s="40">
        <v>0</v>
      </c>
      <c r="M133" s="34">
        <f>ROUND(ROUND(L133,2)*ROUND(G133,3),2)</f>
        <v>0</v>
      </c>
      <c r="N133" s="38" t="s">
        <v>54</v>
      </c>
      <c r="O133">
        <f>(M133*21)/100</f>
        <v>0</v>
      </c>
      <c r="P133" t="s">
        <v>27</v>
      </c>
    </row>
    <row r="134" spans="1:16" x14ac:dyDescent="0.2">
      <c r="A134" s="37" t="s">
        <v>55</v>
      </c>
      <c r="E134" s="41" t="s">
        <v>51</v>
      </c>
    </row>
    <row r="135" spans="1:16" ht="63.75" x14ac:dyDescent="0.2">
      <c r="A135" s="37" t="s">
        <v>56</v>
      </c>
      <c r="E135" s="42" t="s">
        <v>1862</v>
      </c>
    </row>
    <row r="136" spans="1:16" x14ac:dyDescent="0.2">
      <c r="A136" t="s">
        <v>58</v>
      </c>
      <c r="E136" s="41" t="s">
        <v>59</v>
      </c>
    </row>
    <row r="137" spans="1:16" x14ac:dyDescent="0.2">
      <c r="A137" t="s">
        <v>49</v>
      </c>
      <c r="B137" s="36" t="s">
        <v>195</v>
      </c>
      <c r="C137" s="36" t="s">
        <v>1569</v>
      </c>
      <c r="D137" s="37" t="s">
        <v>51</v>
      </c>
      <c r="E137" s="13" t="s">
        <v>1570</v>
      </c>
      <c r="F137" s="38" t="s">
        <v>53</v>
      </c>
      <c r="G137" s="39">
        <v>38.662999999999997</v>
      </c>
      <c r="H137" s="38">
        <v>0</v>
      </c>
      <c r="I137" s="38">
        <f>ROUND(G137*H137,6)</f>
        <v>0</v>
      </c>
      <c r="L137" s="40">
        <v>0</v>
      </c>
      <c r="M137" s="34">
        <f>ROUND(ROUND(L137,2)*ROUND(G137,3),2)</f>
        <v>0</v>
      </c>
      <c r="N137" s="38" t="s">
        <v>54</v>
      </c>
      <c r="O137">
        <f>(M137*21)/100</f>
        <v>0</v>
      </c>
      <c r="P137" t="s">
        <v>27</v>
      </c>
    </row>
    <row r="138" spans="1:16" x14ac:dyDescent="0.2">
      <c r="A138" s="37" t="s">
        <v>55</v>
      </c>
      <c r="E138" s="41" t="s">
        <v>51</v>
      </c>
    </row>
    <row r="139" spans="1:16" ht="76.5" x14ac:dyDescent="0.2">
      <c r="A139" s="37" t="s">
        <v>56</v>
      </c>
      <c r="E139" s="42" t="s">
        <v>1863</v>
      </c>
    </row>
    <row r="140" spans="1:16" x14ac:dyDescent="0.2">
      <c r="A140" t="s">
        <v>58</v>
      </c>
      <c r="E140" s="41" t="s">
        <v>59</v>
      </c>
    </row>
    <row r="141" spans="1:16" x14ac:dyDescent="0.2">
      <c r="A141" t="s">
        <v>49</v>
      </c>
      <c r="B141" s="36" t="s">
        <v>198</v>
      </c>
      <c r="C141" s="36" t="s">
        <v>1348</v>
      </c>
      <c r="D141" s="37" t="s">
        <v>51</v>
      </c>
      <c r="E141" s="13" t="s">
        <v>1349</v>
      </c>
      <c r="F141" s="38" t="s">
        <v>288</v>
      </c>
      <c r="G141" s="39">
        <v>6.8879999999999999</v>
      </c>
      <c r="H141" s="38">
        <v>0</v>
      </c>
      <c r="I141" s="38">
        <f>ROUND(G141*H141,6)</f>
        <v>0</v>
      </c>
      <c r="L141" s="40">
        <v>0</v>
      </c>
      <c r="M141" s="34">
        <f>ROUND(ROUND(L141,2)*ROUND(G141,3),2)</f>
        <v>0</v>
      </c>
      <c r="N141" s="38" t="s">
        <v>54</v>
      </c>
      <c r="O141">
        <f>(M141*21)/100</f>
        <v>0</v>
      </c>
      <c r="P141" t="s">
        <v>27</v>
      </c>
    </row>
    <row r="142" spans="1:16" x14ac:dyDescent="0.2">
      <c r="A142" s="37" t="s">
        <v>55</v>
      </c>
      <c r="E142" s="41" t="s">
        <v>51</v>
      </c>
    </row>
    <row r="143" spans="1:16" ht="63.75" x14ac:dyDescent="0.2">
      <c r="A143" s="37" t="s">
        <v>56</v>
      </c>
      <c r="E143" s="42" t="s">
        <v>1864</v>
      </c>
    </row>
    <row r="144" spans="1:16" x14ac:dyDescent="0.2">
      <c r="A144" t="s">
        <v>58</v>
      </c>
      <c r="E144" s="41" t="s">
        <v>59</v>
      </c>
    </row>
    <row r="145" spans="1:16" x14ac:dyDescent="0.2">
      <c r="A145" t="s">
        <v>49</v>
      </c>
      <c r="B145" s="36" t="s">
        <v>95</v>
      </c>
      <c r="C145" s="36" t="s">
        <v>1865</v>
      </c>
      <c r="D145" s="37" t="s">
        <v>51</v>
      </c>
      <c r="E145" s="13" t="s">
        <v>1866</v>
      </c>
      <c r="F145" s="38" t="s">
        <v>53</v>
      </c>
      <c r="G145" s="39">
        <v>487.745</v>
      </c>
      <c r="H145" s="38">
        <v>0</v>
      </c>
      <c r="I145" s="38">
        <f>ROUND(G145*H145,6)</f>
        <v>0</v>
      </c>
      <c r="L145" s="40">
        <v>0</v>
      </c>
      <c r="M145" s="34">
        <f>ROUND(ROUND(L145,2)*ROUND(G145,3),2)</f>
        <v>0</v>
      </c>
      <c r="N145" s="38" t="s">
        <v>54</v>
      </c>
      <c r="O145">
        <f>(M145*21)/100</f>
        <v>0</v>
      </c>
      <c r="P145" t="s">
        <v>27</v>
      </c>
    </row>
    <row r="146" spans="1:16" x14ac:dyDescent="0.2">
      <c r="A146" s="37" t="s">
        <v>55</v>
      </c>
      <c r="E146" s="41" t="s">
        <v>51</v>
      </c>
    </row>
    <row r="147" spans="1:16" ht="382.5" x14ac:dyDescent="0.2">
      <c r="A147" s="37" t="s">
        <v>56</v>
      </c>
      <c r="E147" s="42" t="s">
        <v>1867</v>
      </c>
    </row>
    <row r="148" spans="1:16" x14ac:dyDescent="0.2">
      <c r="A148" t="s">
        <v>58</v>
      </c>
      <c r="E148" s="41" t="s">
        <v>59</v>
      </c>
    </row>
    <row r="149" spans="1:16" x14ac:dyDescent="0.2">
      <c r="A149" t="s">
        <v>49</v>
      </c>
      <c r="B149" s="36" t="s">
        <v>201</v>
      </c>
      <c r="C149" s="36" t="s">
        <v>1868</v>
      </c>
      <c r="D149" s="37" t="s">
        <v>51</v>
      </c>
      <c r="E149" s="13" t="s">
        <v>1869</v>
      </c>
      <c r="F149" s="38" t="s">
        <v>288</v>
      </c>
      <c r="G149" s="39">
        <v>58.314</v>
      </c>
      <c r="H149" s="38">
        <v>0</v>
      </c>
      <c r="I149" s="38">
        <f>ROUND(G149*H149,6)</f>
        <v>0</v>
      </c>
      <c r="L149" s="40">
        <v>0</v>
      </c>
      <c r="M149" s="34">
        <f>ROUND(ROUND(L149,2)*ROUND(G149,3),2)</f>
        <v>0</v>
      </c>
      <c r="N149" s="38" t="s">
        <v>54</v>
      </c>
      <c r="O149">
        <f>(M149*21)/100</f>
        <v>0</v>
      </c>
      <c r="P149" t="s">
        <v>27</v>
      </c>
    </row>
    <row r="150" spans="1:16" x14ac:dyDescent="0.2">
      <c r="A150" s="37" t="s">
        <v>55</v>
      </c>
      <c r="E150" s="41" t="s">
        <v>51</v>
      </c>
    </row>
    <row r="151" spans="1:16" ht="89.25" x14ac:dyDescent="0.2">
      <c r="A151" s="37" t="s">
        <v>56</v>
      </c>
      <c r="E151" s="42" t="s">
        <v>1870</v>
      </c>
    </row>
    <row r="152" spans="1:16" x14ac:dyDescent="0.2">
      <c r="A152" t="s">
        <v>58</v>
      </c>
      <c r="E152" s="41" t="s">
        <v>59</v>
      </c>
    </row>
    <row r="153" spans="1:16" x14ac:dyDescent="0.2">
      <c r="A153" t="s">
        <v>49</v>
      </c>
      <c r="B153" s="36" t="s">
        <v>107</v>
      </c>
      <c r="C153" s="36" t="s">
        <v>1871</v>
      </c>
      <c r="D153" s="37" t="s">
        <v>51</v>
      </c>
      <c r="E153" s="13" t="s">
        <v>1872</v>
      </c>
      <c r="F153" s="38" t="s">
        <v>144</v>
      </c>
      <c r="G153" s="39">
        <v>202.84299999999999</v>
      </c>
      <c r="H153" s="38">
        <v>0</v>
      </c>
      <c r="I153" s="38">
        <f>ROUND(G153*H153,6)</f>
        <v>0</v>
      </c>
      <c r="L153" s="40">
        <v>0</v>
      </c>
      <c r="M153" s="34">
        <f>ROUND(ROUND(L153,2)*ROUND(G153,3),2)</f>
        <v>0</v>
      </c>
      <c r="N153" s="38" t="s">
        <v>1616</v>
      </c>
      <c r="O153">
        <f>(M153*21)/100</f>
        <v>0</v>
      </c>
      <c r="P153" t="s">
        <v>27</v>
      </c>
    </row>
    <row r="154" spans="1:16" x14ac:dyDescent="0.2">
      <c r="A154" s="37" t="s">
        <v>55</v>
      </c>
      <c r="E154" s="41" t="s">
        <v>51</v>
      </c>
    </row>
    <row r="155" spans="1:16" ht="63.75" x14ac:dyDescent="0.2">
      <c r="A155" s="37" t="s">
        <v>56</v>
      </c>
      <c r="E155" s="42" t="s">
        <v>1873</v>
      </c>
    </row>
    <row r="156" spans="1:16" ht="229.5" x14ac:dyDescent="0.2">
      <c r="A156" t="s">
        <v>58</v>
      </c>
      <c r="E156" s="41" t="s">
        <v>1874</v>
      </c>
    </row>
    <row r="157" spans="1:16" x14ac:dyDescent="0.2">
      <c r="A157" t="s">
        <v>46</v>
      </c>
      <c r="C157" s="33" t="s">
        <v>62</v>
      </c>
      <c r="E157" s="35" t="s">
        <v>1366</v>
      </c>
      <c r="J157" s="34">
        <f>0</f>
        <v>0</v>
      </c>
      <c r="K157" s="34">
        <f>0</f>
        <v>0</v>
      </c>
      <c r="L157" s="34">
        <f>0+L158+L162+L166+L170+L174+L178</f>
        <v>0</v>
      </c>
      <c r="M157" s="34">
        <f>0+M158+M162+M166+M170+M174+M178</f>
        <v>0</v>
      </c>
    </row>
    <row r="158" spans="1:16" x14ac:dyDescent="0.2">
      <c r="A158" t="s">
        <v>49</v>
      </c>
      <c r="B158" s="36" t="s">
        <v>204</v>
      </c>
      <c r="C158" s="36" t="s">
        <v>1875</v>
      </c>
      <c r="D158" s="37" t="s">
        <v>51</v>
      </c>
      <c r="E158" s="13" t="s">
        <v>1876</v>
      </c>
      <c r="F158" s="38" t="s">
        <v>53</v>
      </c>
      <c r="G158" s="39">
        <v>123.06</v>
      </c>
      <c r="H158" s="38">
        <v>0</v>
      </c>
      <c r="I158" s="38">
        <f>ROUND(G158*H158,6)</f>
        <v>0</v>
      </c>
      <c r="L158" s="40">
        <v>0</v>
      </c>
      <c r="M158" s="34">
        <f>ROUND(ROUND(L158,2)*ROUND(G158,3),2)</f>
        <v>0</v>
      </c>
      <c r="N158" s="38" t="s">
        <v>54</v>
      </c>
      <c r="O158">
        <f>(M158*21)/100</f>
        <v>0</v>
      </c>
      <c r="P158" t="s">
        <v>27</v>
      </c>
    </row>
    <row r="159" spans="1:16" x14ac:dyDescent="0.2">
      <c r="A159" s="37" t="s">
        <v>55</v>
      </c>
      <c r="E159" s="41" t="s">
        <v>51</v>
      </c>
    </row>
    <row r="160" spans="1:16" ht="216.75" x14ac:dyDescent="0.2">
      <c r="A160" s="37" t="s">
        <v>56</v>
      </c>
      <c r="E160" s="42" t="s">
        <v>1877</v>
      </c>
    </row>
    <row r="161" spans="1:16" x14ac:dyDescent="0.2">
      <c r="A161" t="s">
        <v>58</v>
      </c>
      <c r="E161" s="41" t="s">
        <v>59</v>
      </c>
    </row>
    <row r="162" spans="1:16" x14ac:dyDescent="0.2">
      <c r="A162" t="s">
        <v>49</v>
      </c>
      <c r="B162" s="36" t="s">
        <v>207</v>
      </c>
      <c r="C162" s="36" t="s">
        <v>1878</v>
      </c>
      <c r="D162" s="37" t="s">
        <v>51</v>
      </c>
      <c r="E162" s="13" t="s">
        <v>1879</v>
      </c>
      <c r="F162" s="38" t="s">
        <v>288</v>
      </c>
      <c r="G162" s="39">
        <v>3.6850000000000001</v>
      </c>
      <c r="H162" s="38">
        <v>0</v>
      </c>
      <c r="I162" s="38">
        <f>ROUND(G162*H162,6)</f>
        <v>0</v>
      </c>
      <c r="L162" s="40">
        <v>0</v>
      </c>
      <c r="M162" s="34">
        <f>ROUND(ROUND(L162,2)*ROUND(G162,3),2)</f>
        <v>0</v>
      </c>
      <c r="N162" s="38" t="s">
        <v>54</v>
      </c>
      <c r="O162">
        <f>(M162*21)/100</f>
        <v>0</v>
      </c>
      <c r="P162" t="s">
        <v>27</v>
      </c>
    </row>
    <row r="163" spans="1:16" x14ac:dyDescent="0.2">
      <c r="A163" s="37" t="s">
        <v>55</v>
      </c>
      <c r="E163" s="41" t="s">
        <v>51</v>
      </c>
    </row>
    <row r="164" spans="1:16" ht="51" x14ac:dyDescent="0.2">
      <c r="A164" s="37" t="s">
        <v>56</v>
      </c>
      <c r="E164" s="42" t="s">
        <v>1880</v>
      </c>
    </row>
    <row r="165" spans="1:16" x14ac:dyDescent="0.2">
      <c r="A165" t="s">
        <v>58</v>
      </c>
      <c r="E165" s="41" t="s">
        <v>59</v>
      </c>
    </row>
    <row r="166" spans="1:16" x14ac:dyDescent="0.2">
      <c r="A166" t="s">
        <v>49</v>
      </c>
      <c r="B166" s="36" t="s">
        <v>210</v>
      </c>
      <c r="C166" s="36" t="s">
        <v>1881</v>
      </c>
      <c r="D166" s="37" t="s">
        <v>51</v>
      </c>
      <c r="E166" s="13" t="s">
        <v>1882</v>
      </c>
      <c r="F166" s="38" t="s">
        <v>53</v>
      </c>
      <c r="G166" s="39">
        <v>2</v>
      </c>
      <c r="H166" s="38">
        <v>0</v>
      </c>
      <c r="I166" s="38">
        <f>ROUND(G166*H166,6)</f>
        <v>0</v>
      </c>
      <c r="L166" s="40">
        <v>0</v>
      </c>
      <c r="M166" s="34">
        <f>ROUND(ROUND(L166,2)*ROUND(G166,3),2)</f>
        <v>0</v>
      </c>
      <c r="N166" s="38" t="s">
        <v>54</v>
      </c>
      <c r="O166">
        <f>(M166*21)/100</f>
        <v>0</v>
      </c>
      <c r="P166" t="s">
        <v>27</v>
      </c>
    </row>
    <row r="167" spans="1:16" x14ac:dyDescent="0.2">
      <c r="A167" s="37" t="s">
        <v>55</v>
      </c>
      <c r="E167" s="41" t="s">
        <v>51</v>
      </c>
    </row>
    <row r="168" spans="1:16" ht="51" x14ac:dyDescent="0.2">
      <c r="A168" s="37" t="s">
        <v>56</v>
      </c>
      <c r="E168" s="42" t="s">
        <v>1883</v>
      </c>
    </row>
    <row r="169" spans="1:16" x14ac:dyDescent="0.2">
      <c r="A169" t="s">
        <v>58</v>
      </c>
      <c r="E169" s="41" t="s">
        <v>59</v>
      </c>
    </row>
    <row r="170" spans="1:16" x14ac:dyDescent="0.2">
      <c r="A170" t="s">
        <v>49</v>
      </c>
      <c r="B170" s="36" t="s">
        <v>213</v>
      </c>
      <c r="C170" s="36" t="s">
        <v>1884</v>
      </c>
      <c r="D170" s="37" t="s">
        <v>51</v>
      </c>
      <c r="E170" s="13" t="s">
        <v>1885</v>
      </c>
      <c r="F170" s="38" t="s">
        <v>53</v>
      </c>
      <c r="G170" s="39">
        <v>11.675000000000001</v>
      </c>
      <c r="H170" s="38">
        <v>0</v>
      </c>
      <c r="I170" s="38">
        <f>ROUND(G170*H170,6)</f>
        <v>0</v>
      </c>
      <c r="L170" s="40">
        <v>0</v>
      </c>
      <c r="M170" s="34">
        <f>ROUND(ROUND(L170,2)*ROUND(G170,3),2)</f>
        <v>0</v>
      </c>
      <c r="N170" s="38" t="s">
        <v>54</v>
      </c>
      <c r="O170">
        <f>(M170*21)/100</f>
        <v>0</v>
      </c>
      <c r="P170" t="s">
        <v>27</v>
      </c>
    </row>
    <row r="171" spans="1:16" x14ac:dyDescent="0.2">
      <c r="A171" s="37" t="s">
        <v>55</v>
      </c>
      <c r="E171" s="41" t="s">
        <v>51</v>
      </c>
    </row>
    <row r="172" spans="1:16" ht="63.75" x14ac:dyDescent="0.2">
      <c r="A172" s="37" t="s">
        <v>56</v>
      </c>
      <c r="E172" s="42" t="s">
        <v>1817</v>
      </c>
    </row>
    <row r="173" spans="1:16" x14ac:dyDescent="0.2">
      <c r="A173" t="s">
        <v>58</v>
      </c>
      <c r="E173" s="41" t="s">
        <v>59</v>
      </c>
    </row>
    <row r="174" spans="1:16" x14ac:dyDescent="0.2">
      <c r="A174" t="s">
        <v>49</v>
      </c>
      <c r="B174" s="36" t="s">
        <v>216</v>
      </c>
      <c r="C174" s="36" t="s">
        <v>1886</v>
      </c>
      <c r="D174" s="37" t="s">
        <v>51</v>
      </c>
      <c r="E174" s="13" t="s">
        <v>1887</v>
      </c>
      <c r="F174" s="38" t="s">
        <v>53</v>
      </c>
      <c r="G174" s="39">
        <v>391.62</v>
      </c>
      <c r="H174" s="38">
        <v>0</v>
      </c>
      <c r="I174" s="38">
        <f>ROUND(G174*H174,6)</f>
        <v>0</v>
      </c>
      <c r="L174" s="40">
        <v>0</v>
      </c>
      <c r="M174" s="34">
        <f>ROUND(ROUND(L174,2)*ROUND(G174,3),2)</f>
        <v>0</v>
      </c>
      <c r="N174" s="38" t="s">
        <v>54</v>
      </c>
      <c r="O174">
        <f>(M174*21)/100</f>
        <v>0</v>
      </c>
      <c r="P174" t="s">
        <v>27</v>
      </c>
    </row>
    <row r="175" spans="1:16" x14ac:dyDescent="0.2">
      <c r="A175" s="37" t="s">
        <v>55</v>
      </c>
      <c r="E175" s="41" t="s">
        <v>51</v>
      </c>
    </row>
    <row r="176" spans="1:16" ht="76.5" x14ac:dyDescent="0.2">
      <c r="A176" s="37" t="s">
        <v>56</v>
      </c>
      <c r="E176" s="42" t="s">
        <v>1888</v>
      </c>
    </row>
    <row r="177" spans="1:16" x14ac:dyDescent="0.2">
      <c r="A177" t="s">
        <v>58</v>
      </c>
      <c r="E177" s="41" t="s">
        <v>59</v>
      </c>
    </row>
    <row r="178" spans="1:16" x14ac:dyDescent="0.2">
      <c r="A178" t="s">
        <v>49</v>
      </c>
      <c r="B178" s="36" t="s">
        <v>219</v>
      </c>
      <c r="C178" s="36" t="s">
        <v>1889</v>
      </c>
      <c r="D178" s="37" t="s">
        <v>51</v>
      </c>
      <c r="E178" s="13" t="s">
        <v>1890</v>
      </c>
      <c r="F178" s="38" t="s">
        <v>53</v>
      </c>
      <c r="G178" s="39">
        <v>203.59399999999999</v>
      </c>
      <c r="H178" s="38">
        <v>0</v>
      </c>
      <c r="I178" s="38">
        <f>ROUND(G178*H178,6)</f>
        <v>0</v>
      </c>
      <c r="L178" s="40">
        <v>0</v>
      </c>
      <c r="M178" s="34">
        <f>ROUND(ROUND(L178,2)*ROUND(G178,3),2)</f>
        <v>0</v>
      </c>
      <c r="N178" s="38" t="s">
        <v>54</v>
      </c>
      <c r="O178">
        <f>(M178*21)/100</f>
        <v>0</v>
      </c>
      <c r="P178" t="s">
        <v>27</v>
      </c>
    </row>
    <row r="179" spans="1:16" x14ac:dyDescent="0.2">
      <c r="A179" s="37" t="s">
        <v>55</v>
      </c>
      <c r="E179" s="41" t="s">
        <v>51</v>
      </c>
    </row>
    <row r="180" spans="1:16" ht="76.5" x14ac:dyDescent="0.2">
      <c r="A180" s="37" t="s">
        <v>56</v>
      </c>
      <c r="E180" s="42" t="s">
        <v>1891</v>
      </c>
    </row>
    <row r="181" spans="1:16" x14ac:dyDescent="0.2">
      <c r="A181" t="s">
        <v>58</v>
      </c>
      <c r="E181" s="41" t="s">
        <v>59</v>
      </c>
    </row>
    <row r="182" spans="1:16" x14ac:dyDescent="0.2">
      <c r="A182" t="s">
        <v>46</v>
      </c>
      <c r="C182" s="33" t="s">
        <v>1011</v>
      </c>
      <c r="E182" s="35" t="s">
        <v>1598</v>
      </c>
      <c r="J182" s="34">
        <f>0</f>
        <v>0</v>
      </c>
      <c r="K182" s="34">
        <f>0</f>
        <v>0</v>
      </c>
      <c r="L182" s="34">
        <f>0+L183+L187</f>
        <v>0</v>
      </c>
      <c r="M182" s="34">
        <f>0+M183+M187</f>
        <v>0</v>
      </c>
    </row>
    <row r="183" spans="1:16" ht="25.5" x14ac:dyDescent="0.2">
      <c r="A183" t="s">
        <v>49</v>
      </c>
      <c r="B183" s="36" t="s">
        <v>222</v>
      </c>
      <c r="C183" s="36" t="s">
        <v>1153</v>
      </c>
      <c r="D183" s="37" t="s">
        <v>51</v>
      </c>
      <c r="E183" s="13" t="s">
        <v>1154</v>
      </c>
      <c r="F183" s="38" t="s">
        <v>144</v>
      </c>
      <c r="G183" s="39">
        <v>845.24699999999996</v>
      </c>
      <c r="H183" s="38">
        <v>0</v>
      </c>
      <c r="I183" s="38">
        <f>ROUND(G183*H183,6)</f>
        <v>0</v>
      </c>
      <c r="L183" s="40">
        <v>0</v>
      </c>
      <c r="M183" s="34">
        <f>ROUND(ROUND(L183,2)*ROUND(G183,3),2)</f>
        <v>0</v>
      </c>
      <c r="N183" s="38" t="s">
        <v>54</v>
      </c>
      <c r="O183">
        <f>(M183*21)/100</f>
        <v>0</v>
      </c>
      <c r="P183" t="s">
        <v>27</v>
      </c>
    </row>
    <row r="184" spans="1:16" x14ac:dyDescent="0.2">
      <c r="A184" s="37" t="s">
        <v>55</v>
      </c>
      <c r="E184" s="41" t="s">
        <v>51</v>
      </c>
    </row>
    <row r="185" spans="1:16" ht="76.5" x14ac:dyDescent="0.2">
      <c r="A185" s="37" t="s">
        <v>56</v>
      </c>
      <c r="E185" s="42" t="s">
        <v>1892</v>
      </c>
    </row>
    <row r="186" spans="1:16" x14ac:dyDescent="0.2">
      <c r="A186" t="s">
        <v>58</v>
      </c>
      <c r="E186" s="41" t="s">
        <v>59</v>
      </c>
    </row>
    <row r="187" spans="1:16" x14ac:dyDescent="0.2">
      <c r="A187" t="s">
        <v>49</v>
      </c>
      <c r="B187" s="36" t="s">
        <v>225</v>
      </c>
      <c r="C187" s="36" t="s">
        <v>1893</v>
      </c>
      <c r="D187" s="37" t="s">
        <v>51</v>
      </c>
      <c r="E187" s="13" t="s">
        <v>1894</v>
      </c>
      <c r="F187" s="38" t="s">
        <v>144</v>
      </c>
      <c r="G187" s="39">
        <v>594.351</v>
      </c>
      <c r="H187" s="38">
        <v>0</v>
      </c>
      <c r="I187" s="38">
        <f>ROUND(G187*H187,6)</f>
        <v>0</v>
      </c>
      <c r="L187" s="40">
        <v>0</v>
      </c>
      <c r="M187" s="34">
        <f>ROUND(ROUND(L187,2)*ROUND(G187,3),2)</f>
        <v>0</v>
      </c>
      <c r="N187" s="38" t="s">
        <v>54</v>
      </c>
      <c r="O187">
        <f>(M187*21)/100</f>
        <v>0</v>
      </c>
      <c r="P187" t="s">
        <v>27</v>
      </c>
    </row>
    <row r="188" spans="1:16" x14ac:dyDescent="0.2">
      <c r="A188" s="37" t="s">
        <v>55</v>
      </c>
      <c r="E188" s="41" t="s">
        <v>51</v>
      </c>
    </row>
    <row r="189" spans="1:16" ht="51" x14ac:dyDescent="0.2">
      <c r="A189" s="37" t="s">
        <v>56</v>
      </c>
      <c r="E189" s="42" t="s">
        <v>1895</v>
      </c>
    </row>
    <row r="190" spans="1:16" x14ac:dyDescent="0.2">
      <c r="A190" t="s">
        <v>58</v>
      </c>
      <c r="E190" s="41" t="s">
        <v>59</v>
      </c>
    </row>
    <row r="191" spans="1:16" x14ac:dyDescent="0.2">
      <c r="A191" t="s">
        <v>46</v>
      </c>
      <c r="C191" s="33" t="s">
        <v>1017</v>
      </c>
      <c r="E191" s="35" t="s">
        <v>1099</v>
      </c>
      <c r="J191" s="34">
        <f>0</f>
        <v>0</v>
      </c>
      <c r="K191" s="34">
        <f>0</f>
        <v>0</v>
      </c>
      <c r="L191" s="34">
        <f>0+L192+L196</f>
        <v>0</v>
      </c>
      <c r="M191" s="34">
        <f>0+M192+M196</f>
        <v>0</v>
      </c>
    </row>
    <row r="192" spans="1:16" x14ac:dyDescent="0.2">
      <c r="A192" t="s">
        <v>49</v>
      </c>
      <c r="B192" s="36" t="s">
        <v>228</v>
      </c>
      <c r="C192" s="36" t="s">
        <v>1450</v>
      </c>
      <c r="D192" s="37" t="s">
        <v>51</v>
      </c>
      <c r="E192" s="13" t="s">
        <v>1451</v>
      </c>
      <c r="F192" s="38" t="s">
        <v>144</v>
      </c>
      <c r="G192" s="39">
        <v>16.553999999999998</v>
      </c>
      <c r="H192" s="38">
        <v>0</v>
      </c>
      <c r="I192" s="38">
        <f>ROUND(G192*H192,6)</f>
        <v>0</v>
      </c>
      <c r="L192" s="40">
        <v>0</v>
      </c>
      <c r="M192" s="34">
        <f>ROUND(ROUND(L192,2)*ROUND(G192,3),2)</f>
        <v>0</v>
      </c>
      <c r="N192" s="38" t="s">
        <v>54</v>
      </c>
      <c r="O192">
        <f>(M192*21)/100</f>
        <v>0</v>
      </c>
      <c r="P192" t="s">
        <v>27</v>
      </c>
    </row>
    <row r="193" spans="1:16" x14ac:dyDescent="0.2">
      <c r="A193" s="37" t="s">
        <v>55</v>
      </c>
      <c r="E193" s="41" t="s">
        <v>51</v>
      </c>
    </row>
    <row r="194" spans="1:16" ht="63.75" x14ac:dyDescent="0.2">
      <c r="A194" s="37" t="s">
        <v>56</v>
      </c>
      <c r="E194" s="42" t="s">
        <v>1896</v>
      </c>
    </row>
    <row r="195" spans="1:16" x14ac:dyDescent="0.2">
      <c r="A195" t="s">
        <v>58</v>
      </c>
      <c r="E195" s="41" t="s">
        <v>59</v>
      </c>
    </row>
    <row r="196" spans="1:16" x14ac:dyDescent="0.2">
      <c r="A196" t="s">
        <v>49</v>
      </c>
      <c r="B196" s="36" t="s">
        <v>231</v>
      </c>
      <c r="C196" s="36" t="s">
        <v>1454</v>
      </c>
      <c r="D196" s="37" t="s">
        <v>51</v>
      </c>
      <c r="E196" s="13" t="s">
        <v>1455</v>
      </c>
      <c r="F196" s="38" t="s">
        <v>144</v>
      </c>
      <c r="G196" s="39">
        <v>330.81900000000002</v>
      </c>
      <c r="H196" s="38">
        <v>0</v>
      </c>
      <c r="I196" s="38">
        <f>ROUND(G196*H196,6)</f>
        <v>0</v>
      </c>
      <c r="L196" s="40">
        <v>0</v>
      </c>
      <c r="M196" s="34">
        <f>ROUND(ROUND(L196,2)*ROUND(G196,3),2)</f>
        <v>0</v>
      </c>
      <c r="N196" s="38" t="s">
        <v>54</v>
      </c>
      <c r="O196">
        <f>(M196*21)/100</f>
        <v>0</v>
      </c>
      <c r="P196" t="s">
        <v>27</v>
      </c>
    </row>
    <row r="197" spans="1:16" x14ac:dyDescent="0.2">
      <c r="A197" s="37" t="s">
        <v>55</v>
      </c>
      <c r="E197" s="41" t="s">
        <v>51</v>
      </c>
    </row>
    <row r="198" spans="1:16" ht="51" x14ac:dyDescent="0.2">
      <c r="A198" s="37" t="s">
        <v>56</v>
      </c>
      <c r="E198" s="42" t="s">
        <v>1897</v>
      </c>
    </row>
    <row r="199" spans="1:16" x14ac:dyDescent="0.2">
      <c r="A199" t="s">
        <v>58</v>
      </c>
      <c r="E199" s="41" t="s">
        <v>59</v>
      </c>
    </row>
    <row r="200" spans="1:16" x14ac:dyDescent="0.2">
      <c r="A200" t="s">
        <v>46</v>
      </c>
      <c r="C200" s="33" t="s">
        <v>151</v>
      </c>
      <c r="E200" s="35" t="s">
        <v>1625</v>
      </c>
      <c r="J200" s="34">
        <f>0</f>
        <v>0</v>
      </c>
      <c r="K200" s="34">
        <f>0</f>
        <v>0</v>
      </c>
      <c r="L200" s="34">
        <f>0+L201+L205+L209</f>
        <v>0</v>
      </c>
      <c r="M200" s="34">
        <f>0+M201+M205+M209</f>
        <v>0</v>
      </c>
    </row>
    <row r="201" spans="1:16" x14ac:dyDescent="0.2">
      <c r="A201" t="s">
        <v>49</v>
      </c>
      <c r="B201" s="36" t="s">
        <v>234</v>
      </c>
      <c r="C201" s="36" t="s">
        <v>1143</v>
      </c>
      <c r="D201" s="37" t="s">
        <v>51</v>
      </c>
      <c r="E201" s="13" t="s">
        <v>1144</v>
      </c>
      <c r="F201" s="38" t="s">
        <v>65</v>
      </c>
      <c r="G201" s="39">
        <v>32.4</v>
      </c>
      <c r="H201" s="38">
        <v>0</v>
      </c>
      <c r="I201" s="38">
        <f>ROUND(G201*H201,6)</f>
        <v>0</v>
      </c>
      <c r="L201" s="40">
        <v>0</v>
      </c>
      <c r="M201" s="34">
        <f>ROUND(ROUND(L201,2)*ROUND(G201,3),2)</f>
        <v>0</v>
      </c>
      <c r="N201" s="38" t="s">
        <v>54</v>
      </c>
      <c r="O201">
        <f>(M201*21)/100</f>
        <v>0</v>
      </c>
      <c r="P201" t="s">
        <v>27</v>
      </c>
    </row>
    <row r="202" spans="1:16" x14ac:dyDescent="0.2">
      <c r="A202" s="37" t="s">
        <v>55</v>
      </c>
      <c r="E202" s="41" t="s">
        <v>51</v>
      </c>
    </row>
    <row r="203" spans="1:16" ht="63.75" x14ac:dyDescent="0.2">
      <c r="A203" s="37" t="s">
        <v>56</v>
      </c>
      <c r="E203" s="42" t="s">
        <v>1898</v>
      </c>
    </row>
    <row r="204" spans="1:16" x14ac:dyDescent="0.2">
      <c r="A204" t="s">
        <v>58</v>
      </c>
      <c r="E204" s="41" t="s">
        <v>59</v>
      </c>
    </row>
    <row r="205" spans="1:16" x14ac:dyDescent="0.2">
      <c r="A205" t="s">
        <v>49</v>
      </c>
      <c r="B205" s="36" t="s">
        <v>237</v>
      </c>
      <c r="C205" s="36" t="s">
        <v>1899</v>
      </c>
      <c r="D205" s="37" t="s">
        <v>51</v>
      </c>
      <c r="E205" s="13" t="s">
        <v>1900</v>
      </c>
      <c r="F205" s="38" t="s">
        <v>65</v>
      </c>
      <c r="G205" s="39">
        <v>110.675</v>
      </c>
      <c r="H205" s="38">
        <v>0</v>
      </c>
      <c r="I205" s="38">
        <f>ROUND(G205*H205,6)</f>
        <v>0</v>
      </c>
      <c r="L205" s="40">
        <v>0</v>
      </c>
      <c r="M205" s="34">
        <f>ROUND(ROUND(L205,2)*ROUND(G205,3),2)</f>
        <v>0</v>
      </c>
      <c r="N205" s="38" t="s">
        <v>54</v>
      </c>
      <c r="O205">
        <f>(M205*21)/100</f>
        <v>0</v>
      </c>
      <c r="P205" t="s">
        <v>27</v>
      </c>
    </row>
    <row r="206" spans="1:16" x14ac:dyDescent="0.2">
      <c r="A206" s="37" t="s">
        <v>55</v>
      </c>
      <c r="E206" s="41" t="s">
        <v>51</v>
      </c>
    </row>
    <row r="207" spans="1:16" ht="63.75" x14ac:dyDescent="0.2">
      <c r="A207" s="37" t="s">
        <v>56</v>
      </c>
      <c r="E207" s="42" t="s">
        <v>1901</v>
      </c>
    </row>
    <row r="208" spans="1:16" x14ac:dyDescent="0.2">
      <c r="A208" t="s">
        <v>58</v>
      </c>
      <c r="E208" s="41" t="s">
        <v>59</v>
      </c>
    </row>
    <row r="209" spans="1:16" x14ac:dyDescent="0.2">
      <c r="A209" t="s">
        <v>49</v>
      </c>
      <c r="B209" s="36" t="s">
        <v>240</v>
      </c>
      <c r="C209" s="36" t="s">
        <v>1459</v>
      </c>
      <c r="D209" s="37" t="s">
        <v>51</v>
      </c>
      <c r="E209" s="13" t="s">
        <v>1460</v>
      </c>
      <c r="F209" s="38" t="s">
        <v>65</v>
      </c>
      <c r="G209" s="39">
        <v>220.55</v>
      </c>
      <c r="H209" s="38">
        <v>0</v>
      </c>
      <c r="I209" s="38">
        <f>ROUND(G209*H209,6)</f>
        <v>0</v>
      </c>
      <c r="L209" s="40">
        <v>0</v>
      </c>
      <c r="M209" s="34">
        <f>ROUND(ROUND(L209,2)*ROUND(G209,3),2)</f>
        <v>0</v>
      </c>
      <c r="N209" s="38" t="s">
        <v>54</v>
      </c>
      <c r="O209">
        <f>(M209*21)/100</f>
        <v>0</v>
      </c>
      <c r="P209" t="s">
        <v>27</v>
      </c>
    </row>
    <row r="210" spans="1:16" x14ac:dyDescent="0.2">
      <c r="A210" s="37" t="s">
        <v>55</v>
      </c>
      <c r="E210" s="41" t="s">
        <v>51</v>
      </c>
    </row>
    <row r="211" spans="1:16" ht="63.75" x14ac:dyDescent="0.2">
      <c r="A211" s="37" t="s">
        <v>56</v>
      </c>
      <c r="E211" s="42" t="s">
        <v>1902</v>
      </c>
    </row>
    <row r="212" spans="1:16" x14ac:dyDescent="0.2">
      <c r="A212" t="s">
        <v>58</v>
      </c>
      <c r="E212" s="41" t="s">
        <v>59</v>
      </c>
    </row>
    <row r="213" spans="1:16" x14ac:dyDescent="0.2">
      <c r="A213" t="s">
        <v>46</v>
      </c>
      <c r="C213" s="33" t="s">
        <v>908</v>
      </c>
      <c r="E213" s="35" t="s">
        <v>909</v>
      </c>
      <c r="J213" s="34">
        <f>0</f>
        <v>0</v>
      </c>
      <c r="K213" s="34">
        <f>0</f>
        <v>0</v>
      </c>
      <c r="L213" s="34">
        <f>0+L214+L218+L222+L226</f>
        <v>0</v>
      </c>
      <c r="M213" s="34">
        <f>0+M214+M218+M222+M226</f>
        <v>0</v>
      </c>
    </row>
    <row r="214" spans="1:16" x14ac:dyDescent="0.2">
      <c r="A214" t="s">
        <v>49</v>
      </c>
      <c r="B214" s="36" t="s">
        <v>246</v>
      </c>
      <c r="C214" s="36" t="s">
        <v>1499</v>
      </c>
      <c r="D214" s="37" t="s">
        <v>51</v>
      </c>
      <c r="E214" s="13" t="s">
        <v>1500</v>
      </c>
      <c r="F214" s="38" t="s">
        <v>94</v>
      </c>
      <c r="G214" s="39">
        <v>10</v>
      </c>
      <c r="H214" s="38">
        <v>0</v>
      </c>
      <c r="I214" s="38">
        <f>ROUND(G214*H214,6)</f>
        <v>0</v>
      </c>
      <c r="L214" s="40">
        <v>0</v>
      </c>
      <c r="M214" s="34">
        <f>ROUND(ROUND(L214,2)*ROUND(G214,3),2)</f>
        <v>0</v>
      </c>
      <c r="N214" s="38" t="s">
        <v>54</v>
      </c>
      <c r="O214">
        <f>(M214*21)/100</f>
        <v>0</v>
      </c>
      <c r="P214" t="s">
        <v>27</v>
      </c>
    </row>
    <row r="215" spans="1:16" x14ac:dyDescent="0.2">
      <c r="A215" s="37" t="s">
        <v>55</v>
      </c>
      <c r="E215" s="41" t="s">
        <v>51</v>
      </c>
    </row>
    <row r="216" spans="1:16" ht="63.75" x14ac:dyDescent="0.2">
      <c r="A216" s="37" t="s">
        <v>56</v>
      </c>
      <c r="E216" s="42" t="s">
        <v>1903</v>
      </c>
    </row>
    <row r="217" spans="1:16" x14ac:dyDescent="0.2">
      <c r="A217" t="s">
        <v>58</v>
      </c>
      <c r="E217" s="41" t="s">
        <v>59</v>
      </c>
    </row>
    <row r="218" spans="1:16" ht="25.5" x14ac:dyDescent="0.2">
      <c r="A218" t="s">
        <v>49</v>
      </c>
      <c r="B218" s="36" t="s">
        <v>255</v>
      </c>
      <c r="C218" s="36" t="s">
        <v>1904</v>
      </c>
      <c r="D218" s="37" t="s">
        <v>51</v>
      </c>
      <c r="E218" s="13" t="s">
        <v>1905</v>
      </c>
      <c r="F218" s="38" t="s">
        <v>94</v>
      </c>
      <c r="G218" s="39">
        <v>64</v>
      </c>
      <c r="H218" s="38">
        <v>0</v>
      </c>
      <c r="I218" s="38">
        <f>ROUND(G218*H218,6)</f>
        <v>0</v>
      </c>
      <c r="L218" s="40">
        <v>0</v>
      </c>
      <c r="M218" s="34">
        <f>ROUND(ROUND(L218,2)*ROUND(G218,3),2)</f>
        <v>0</v>
      </c>
      <c r="N218" s="38" t="s">
        <v>54</v>
      </c>
      <c r="O218">
        <f>(M218*21)/100</f>
        <v>0</v>
      </c>
      <c r="P218" t="s">
        <v>27</v>
      </c>
    </row>
    <row r="219" spans="1:16" x14ac:dyDescent="0.2">
      <c r="A219" s="37" t="s">
        <v>55</v>
      </c>
      <c r="E219" s="41" t="s">
        <v>51</v>
      </c>
    </row>
    <row r="220" spans="1:16" ht="63.75" x14ac:dyDescent="0.2">
      <c r="A220" s="37" t="s">
        <v>56</v>
      </c>
      <c r="E220" s="42" t="s">
        <v>1906</v>
      </c>
    </row>
    <row r="221" spans="1:16" x14ac:dyDescent="0.2">
      <c r="A221" t="s">
        <v>58</v>
      </c>
      <c r="E221" s="41" t="s">
        <v>59</v>
      </c>
    </row>
    <row r="222" spans="1:16" x14ac:dyDescent="0.2">
      <c r="A222" t="s">
        <v>49</v>
      </c>
      <c r="B222" s="36" t="s">
        <v>261</v>
      </c>
      <c r="C222" s="36" t="s">
        <v>1629</v>
      </c>
      <c r="D222" s="37" t="s">
        <v>51</v>
      </c>
      <c r="E222" s="13" t="s">
        <v>1630</v>
      </c>
      <c r="F222" s="38" t="s">
        <v>595</v>
      </c>
      <c r="G222" s="39">
        <v>362.428</v>
      </c>
      <c r="H222" s="38">
        <v>0</v>
      </c>
      <c r="I222" s="38">
        <f>ROUND(G222*H222,6)</f>
        <v>0</v>
      </c>
      <c r="L222" s="40">
        <v>0</v>
      </c>
      <c r="M222" s="34">
        <f>ROUND(ROUND(L222,2)*ROUND(G222,3),2)</f>
        <v>0</v>
      </c>
      <c r="N222" s="38" t="s">
        <v>54</v>
      </c>
      <c r="O222">
        <f>(M222*21)/100</f>
        <v>0</v>
      </c>
      <c r="P222" t="s">
        <v>27</v>
      </c>
    </row>
    <row r="223" spans="1:16" x14ac:dyDescent="0.2">
      <c r="A223" s="37" t="s">
        <v>55</v>
      </c>
      <c r="E223" s="41" t="s">
        <v>51</v>
      </c>
    </row>
    <row r="224" spans="1:16" ht="63.75" x14ac:dyDescent="0.2">
      <c r="A224" s="37" t="s">
        <v>56</v>
      </c>
      <c r="E224" s="42" t="s">
        <v>1907</v>
      </c>
    </row>
    <row r="225" spans="1:16" x14ac:dyDescent="0.2">
      <c r="A225" t="s">
        <v>58</v>
      </c>
      <c r="E225" s="41" t="s">
        <v>59</v>
      </c>
    </row>
    <row r="226" spans="1:16" x14ac:dyDescent="0.2">
      <c r="A226" t="s">
        <v>49</v>
      </c>
      <c r="B226" s="36" t="s">
        <v>110</v>
      </c>
      <c r="C226" s="36" t="s">
        <v>1635</v>
      </c>
      <c r="D226" s="37" t="s">
        <v>51</v>
      </c>
      <c r="E226" s="13" t="s">
        <v>1636</v>
      </c>
      <c r="F226" s="38" t="s">
        <v>94</v>
      </c>
      <c r="G226" s="39">
        <v>2</v>
      </c>
      <c r="H226" s="38">
        <v>0</v>
      </c>
      <c r="I226" s="38">
        <f>ROUND(G226*H226,6)</f>
        <v>0</v>
      </c>
      <c r="L226" s="40">
        <v>0</v>
      </c>
      <c r="M226" s="34">
        <f>ROUND(ROUND(L226,2)*ROUND(G226,3),2)</f>
        <v>0</v>
      </c>
      <c r="N226" s="38" t="s">
        <v>1616</v>
      </c>
      <c r="O226">
        <f>(M226*21)/100</f>
        <v>0</v>
      </c>
      <c r="P226" t="s">
        <v>27</v>
      </c>
    </row>
    <row r="227" spans="1:16" x14ac:dyDescent="0.2">
      <c r="A227" s="37" t="s">
        <v>55</v>
      </c>
      <c r="E227" s="41" t="s">
        <v>51</v>
      </c>
    </row>
    <row r="228" spans="1:16" ht="63.75" x14ac:dyDescent="0.2">
      <c r="A228" s="37" t="s">
        <v>56</v>
      </c>
      <c r="E228" s="42" t="s">
        <v>1908</v>
      </c>
    </row>
    <row r="229" spans="1:16" ht="25.5" x14ac:dyDescent="0.2">
      <c r="A229" t="s">
        <v>58</v>
      </c>
      <c r="E229" s="41" t="s">
        <v>1638</v>
      </c>
    </row>
    <row r="230" spans="1:16" x14ac:dyDescent="0.2">
      <c r="A230" t="s">
        <v>46</v>
      </c>
      <c r="C230" s="33" t="s">
        <v>1909</v>
      </c>
      <c r="E230" s="35" t="s">
        <v>1910</v>
      </c>
      <c r="J230" s="34">
        <f>0</f>
        <v>0</v>
      </c>
      <c r="K230" s="34">
        <f>0</f>
        <v>0</v>
      </c>
      <c r="L230" s="34">
        <f>0+L231+L235+L239+L243</f>
        <v>0</v>
      </c>
      <c r="M230" s="34">
        <f>0+M231+M235+M239+M243</f>
        <v>0</v>
      </c>
    </row>
    <row r="231" spans="1:16" x14ac:dyDescent="0.2">
      <c r="A231" t="s">
        <v>49</v>
      </c>
      <c r="B231" s="36" t="s">
        <v>243</v>
      </c>
      <c r="C231" s="36" t="s">
        <v>1491</v>
      </c>
      <c r="D231" s="37" t="s">
        <v>51</v>
      </c>
      <c r="E231" s="13" t="s">
        <v>1492</v>
      </c>
      <c r="F231" s="38" t="s">
        <v>65</v>
      </c>
      <c r="G231" s="39">
        <v>110.2</v>
      </c>
      <c r="H231" s="38">
        <v>0</v>
      </c>
      <c r="I231" s="38">
        <f>ROUND(G231*H231,6)</f>
        <v>0</v>
      </c>
      <c r="L231" s="40">
        <v>0</v>
      </c>
      <c r="M231" s="34">
        <f>ROUND(ROUND(L231,2)*ROUND(G231,3),2)</f>
        <v>0</v>
      </c>
      <c r="N231" s="38" t="s">
        <v>54</v>
      </c>
      <c r="O231">
        <f>(M231*21)/100</f>
        <v>0</v>
      </c>
      <c r="P231" t="s">
        <v>27</v>
      </c>
    </row>
    <row r="232" spans="1:16" x14ac:dyDescent="0.2">
      <c r="A232" s="37" t="s">
        <v>55</v>
      </c>
      <c r="E232" s="41" t="s">
        <v>51</v>
      </c>
    </row>
    <row r="233" spans="1:16" ht="76.5" x14ac:dyDescent="0.2">
      <c r="A233" s="37" t="s">
        <v>56</v>
      </c>
      <c r="E233" s="42" t="s">
        <v>1911</v>
      </c>
    </row>
    <row r="234" spans="1:16" x14ac:dyDescent="0.2">
      <c r="A234" t="s">
        <v>58</v>
      </c>
      <c r="E234" s="41" t="s">
        <v>59</v>
      </c>
    </row>
    <row r="235" spans="1:16" x14ac:dyDescent="0.2">
      <c r="A235" t="s">
        <v>49</v>
      </c>
      <c r="B235" s="36" t="s">
        <v>249</v>
      </c>
      <c r="C235" s="36" t="s">
        <v>1173</v>
      </c>
      <c r="D235" s="37" t="s">
        <v>51</v>
      </c>
      <c r="E235" s="13" t="s">
        <v>1174</v>
      </c>
      <c r="F235" s="38" t="s">
        <v>144</v>
      </c>
      <c r="G235" s="39">
        <v>69.3</v>
      </c>
      <c r="H235" s="38">
        <v>0</v>
      </c>
      <c r="I235" s="38">
        <f>ROUND(G235*H235,6)</f>
        <v>0</v>
      </c>
      <c r="L235" s="40">
        <v>0</v>
      </c>
      <c r="M235" s="34">
        <f>ROUND(ROUND(L235,2)*ROUND(G235,3),2)</f>
        <v>0</v>
      </c>
      <c r="N235" s="38" t="s">
        <v>54</v>
      </c>
      <c r="O235">
        <f>(M235*21)/100</f>
        <v>0</v>
      </c>
      <c r="P235" t="s">
        <v>27</v>
      </c>
    </row>
    <row r="236" spans="1:16" x14ac:dyDescent="0.2">
      <c r="A236" s="37" t="s">
        <v>55</v>
      </c>
      <c r="E236" s="41" t="s">
        <v>51</v>
      </c>
    </row>
    <row r="237" spans="1:16" ht="63.75" x14ac:dyDescent="0.2">
      <c r="A237" s="37" t="s">
        <v>56</v>
      </c>
      <c r="E237" s="42" t="s">
        <v>1912</v>
      </c>
    </row>
    <row r="238" spans="1:16" x14ac:dyDescent="0.2">
      <c r="A238" t="s">
        <v>58</v>
      </c>
      <c r="E238" s="41" t="s">
        <v>59</v>
      </c>
    </row>
    <row r="239" spans="1:16" ht="25.5" x14ac:dyDescent="0.2">
      <c r="A239" t="s">
        <v>49</v>
      </c>
      <c r="B239" s="36" t="s">
        <v>252</v>
      </c>
      <c r="C239" s="36" t="s">
        <v>1913</v>
      </c>
      <c r="D239" s="37" t="s">
        <v>51</v>
      </c>
      <c r="E239" s="13" t="s">
        <v>1914</v>
      </c>
      <c r="F239" s="38" t="s">
        <v>65</v>
      </c>
      <c r="G239" s="39">
        <v>49.5</v>
      </c>
      <c r="H239" s="38">
        <v>0</v>
      </c>
      <c r="I239" s="38">
        <f>ROUND(G239*H239,6)</f>
        <v>0</v>
      </c>
      <c r="L239" s="40">
        <v>0</v>
      </c>
      <c r="M239" s="34">
        <f>ROUND(ROUND(L239,2)*ROUND(G239,3),2)</f>
        <v>0</v>
      </c>
      <c r="N239" s="38" t="s">
        <v>54</v>
      </c>
      <c r="O239">
        <f>(M239*21)/100</f>
        <v>0</v>
      </c>
      <c r="P239" t="s">
        <v>27</v>
      </c>
    </row>
    <row r="240" spans="1:16" x14ac:dyDescent="0.2">
      <c r="A240" s="37" t="s">
        <v>55</v>
      </c>
      <c r="E240" s="41" t="s">
        <v>51</v>
      </c>
    </row>
    <row r="241" spans="1:16" ht="63.75" x14ac:dyDescent="0.2">
      <c r="A241" s="37" t="s">
        <v>56</v>
      </c>
      <c r="E241" s="42" t="s">
        <v>1915</v>
      </c>
    </row>
    <row r="242" spans="1:16" x14ac:dyDescent="0.2">
      <c r="A242" t="s">
        <v>58</v>
      </c>
      <c r="E242" s="41" t="s">
        <v>59</v>
      </c>
    </row>
    <row r="243" spans="1:16" ht="25.5" x14ac:dyDescent="0.2">
      <c r="A243" t="s">
        <v>49</v>
      </c>
      <c r="B243" s="36" t="s">
        <v>258</v>
      </c>
      <c r="C243" s="36" t="s">
        <v>1916</v>
      </c>
      <c r="D243" s="37" t="s">
        <v>51</v>
      </c>
      <c r="E243" s="13" t="s">
        <v>1917</v>
      </c>
      <c r="F243" s="38" t="s">
        <v>65</v>
      </c>
      <c r="G243" s="39">
        <v>90</v>
      </c>
      <c r="H243" s="38">
        <v>0</v>
      </c>
      <c r="I243" s="38">
        <f>ROUND(G243*H243,6)</f>
        <v>0</v>
      </c>
      <c r="L243" s="40">
        <v>0</v>
      </c>
      <c r="M243" s="34">
        <f>ROUND(ROUND(L243,2)*ROUND(G243,3),2)</f>
        <v>0</v>
      </c>
      <c r="N243" s="38" t="s">
        <v>54</v>
      </c>
      <c r="O243">
        <f>(M243*21)/100</f>
        <v>0</v>
      </c>
      <c r="P243" t="s">
        <v>27</v>
      </c>
    </row>
    <row r="244" spans="1:16" x14ac:dyDescent="0.2">
      <c r="A244" s="37" t="s">
        <v>55</v>
      </c>
      <c r="E244" s="41" t="s">
        <v>51</v>
      </c>
    </row>
    <row r="245" spans="1:16" ht="63.75" x14ac:dyDescent="0.2">
      <c r="A245" s="37" t="s">
        <v>56</v>
      </c>
      <c r="E245" s="42" t="s">
        <v>1918</v>
      </c>
    </row>
    <row r="246" spans="1:16" x14ac:dyDescent="0.2">
      <c r="A246" t="s">
        <v>58</v>
      </c>
      <c r="E246" s="41" t="s">
        <v>59</v>
      </c>
    </row>
    <row r="247" spans="1:16" x14ac:dyDescent="0.2">
      <c r="A247" t="s">
        <v>46</v>
      </c>
      <c r="C247" s="33" t="s">
        <v>867</v>
      </c>
      <c r="E247" s="35" t="s">
        <v>821</v>
      </c>
      <c r="J247" s="34">
        <f>0</f>
        <v>0</v>
      </c>
      <c r="K247" s="34">
        <f>0</f>
        <v>0</v>
      </c>
      <c r="L247" s="34">
        <f>0+L248</f>
        <v>0</v>
      </c>
      <c r="M247" s="34">
        <f>0+M248</f>
        <v>0</v>
      </c>
    </row>
    <row r="248" spans="1:16" x14ac:dyDescent="0.2">
      <c r="A248" t="s">
        <v>49</v>
      </c>
      <c r="B248" s="36" t="s">
        <v>264</v>
      </c>
      <c r="C248" s="36" t="s">
        <v>1919</v>
      </c>
      <c r="D248" s="37" t="s">
        <v>51</v>
      </c>
      <c r="E248" s="13" t="s">
        <v>1920</v>
      </c>
      <c r="F248" s="38" t="s">
        <v>53</v>
      </c>
      <c r="G248" s="39">
        <v>16.5</v>
      </c>
      <c r="H248" s="38">
        <v>0</v>
      </c>
      <c r="I248" s="38">
        <f>ROUND(G248*H248,6)</f>
        <v>0</v>
      </c>
      <c r="L248" s="40">
        <v>0</v>
      </c>
      <c r="M248" s="34">
        <f>ROUND(ROUND(L248,2)*ROUND(G248,3),2)</f>
        <v>0</v>
      </c>
      <c r="N248" s="38" t="s">
        <v>54</v>
      </c>
      <c r="O248">
        <f>(M248*21)/100</f>
        <v>0</v>
      </c>
      <c r="P248" t="s">
        <v>27</v>
      </c>
    </row>
    <row r="249" spans="1:16" x14ac:dyDescent="0.2">
      <c r="A249" s="37" t="s">
        <v>55</v>
      </c>
      <c r="E249" s="41" t="s">
        <v>51</v>
      </c>
    </row>
    <row r="250" spans="1:16" ht="63.75" x14ac:dyDescent="0.2">
      <c r="A250" s="37" t="s">
        <v>56</v>
      </c>
      <c r="E250" s="42" t="s">
        <v>1921</v>
      </c>
    </row>
    <row r="251" spans="1:16" x14ac:dyDescent="0.2">
      <c r="A251" t="s">
        <v>58</v>
      </c>
      <c r="E251" s="41" t="s">
        <v>59</v>
      </c>
    </row>
    <row r="252" spans="1:16" x14ac:dyDescent="0.2">
      <c r="A252" t="s">
        <v>46</v>
      </c>
      <c r="C252" s="33" t="s">
        <v>282</v>
      </c>
      <c r="E252" s="35" t="s">
        <v>283</v>
      </c>
      <c r="J252" s="34">
        <f>0</f>
        <v>0</v>
      </c>
      <c r="K252" s="34">
        <f>0</f>
        <v>0</v>
      </c>
      <c r="L252" s="34">
        <f>0+L253+L257+L261</f>
        <v>0</v>
      </c>
      <c r="M252" s="34">
        <f>0+M253+M257+M261</f>
        <v>0</v>
      </c>
    </row>
    <row r="253" spans="1:16" ht="25.5" x14ac:dyDescent="0.2">
      <c r="A253" t="s">
        <v>49</v>
      </c>
      <c r="B253" s="36" t="s">
        <v>267</v>
      </c>
      <c r="C253" s="36" t="s">
        <v>285</v>
      </c>
      <c r="D253" s="37" t="s">
        <v>286</v>
      </c>
      <c r="E253" s="13" t="s">
        <v>287</v>
      </c>
      <c r="F253" s="38" t="s">
        <v>288</v>
      </c>
      <c r="G253" s="39">
        <v>1667.537</v>
      </c>
      <c r="H253" s="38">
        <v>0</v>
      </c>
      <c r="I253" s="38">
        <f>ROUND(G253*H253,6)</f>
        <v>0</v>
      </c>
      <c r="L253" s="40">
        <v>0</v>
      </c>
      <c r="M253" s="34">
        <f>ROUND(ROUND(L253,2)*ROUND(G253,3),2)</f>
        <v>0</v>
      </c>
      <c r="N253" s="38" t="s">
        <v>289</v>
      </c>
      <c r="O253">
        <f>(M253*21)/100</f>
        <v>0</v>
      </c>
      <c r="P253" t="s">
        <v>27</v>
      </c>
    </row>
    <row r="254" spans="1:16" ht="25.5" x14ac:dyDescent="0.2">
      <c r="A254" s="37" t="s">
        <v>55</v>
      </c>
      <c r="E254" s="41" t="s">
        <v>290</v>
      </c>
    </row>
    <row r="255" spans="1:16" ht="63.75" x14ac:dyDescent="0.2">
      <c r="A255" s="37" t="s">
        <v>56</v>
      </c>
      <c r="E255" s="42" t="s">
        <v>1922</v>
      </c>
    </row>
    <row r="256" spans="1:16" ht="102" x14ac:dyDescent="0.2">
      <c r="A256" t="s">
        <v>58</v>
      </c>
      <c r="E256" s="41" t="s">
        <v>291</v>
      </c>
    </row>
    <row r="257" spans="1:16" ht="25.5" x14ac:dyDescent="0.2">
      <c r="A257" t="s">
        <v>49</v>
      </c>
      <c r="B257" s="36" t="s">
        <v>98</v>
      </c>
      <c r="C257" s="36" t="s">
        <v>630</v>
      </c>
      <c r="D257" s="37" t="s">
        <v>631</v>
      </c>
      <c r="E257" s="13" t="s">
        <v>632</v>
      </c>
      <c r="F257" s="38" t="s">
        <v>288</v>
      </c>
      <c r="G257" s="39">
        <v>39.6</v>
      </c>
      <c r="H257" s="38">
        <v>0</v>
      </c>
      <c r="I257" s="38">
        <f>ROUND(G257*H257,6)</f>
        <v>0</v>
      </c>
      <c r="L257" s="40">
        <v>0</v>
      </c>
      <c r="M257" s="34">
        <f>ROUND(ROUND(L257,2)*ROUND(G257,3),2)</f>
        <v>0</v>
      </c>
      <c r="N257" s="38" t="s">
        <v>289</v>
      </c>
      <c r="O257">
        <f>(M257*21)/100</f>
        <v>0</v>
      </c>
      <c r="P257" t="s">
        <v>27</v>
      </c>
    </row>
    <row r="258" spans="1:16" ht="25.5" x14ac:dyDescent="0.2">
      <c r="A258" s="37" t="s">
        <v>55</v>
      </c>
      <c r="E258" s="41" t="s">
        <v>290</v>
      </c>
    </row>
    <row r="259" spans="1:16" ht="51" x14ac:dyDescent="0.2">
      <c r="A259" s="37" t="s">
        <v>56</v>
      </c>
      <c r="E259" s="42" t="s">
        <v>1923</v>
      </c>
    </row>
    <row r="260" spans="1:16" ht="102" x14ac:dyDescent="0.2">
      <c r="A260" t="s">
        <v>58</v>
      </c>
      <c r="E260" s="41" t="s">
        <v>291</v>
      </c>
    </row>
    <row r="261" spans="1:16" ht="25.5" x14ac:dyDescent="0.2">
      <c r="A261" t="s">
        <v>49</v>
      </c>
      <c r="B261" s="36" t="s">
        <v>101</v>
      </c>
      <c r="C261" s="36" t="s">
        <v>305</v>
      </c>
      <c r="D261" s="37" t="s">
        <v>306</v>
      </c>
      <c r="E261" s="13" t="s">
        <v>307</v>
      </c>
      <c r="F261" s="38" t="s">
        <v>288</v>
      </c>
      <c r="G261" s="39">
        <v>15</v>
      </c>
      <c r="H261" s="38">
        <v>0</v>
      </c>
      <c r="I261" s="38">
        <f>ROUND(G261*H261,6)</f>
        <v>0</v>
      </c>
      <c r="L261" s="40">
        <v>0</v>
      </c>
      <c r="M261" s="34">
        <f>ROUND(ROUND(L261,2)*ROUND(G261,3),2)</f>
        <v>0</v>
      </c>
      <c r="N261" s="38" t="s">
        <v>289</v>
      </c>
      <c r="O261">
        <f>(M261*21)/100</f>
        <v>0</v>
      </c>
      <c r="P261" t="s">
        <v>27</v>
      </c>
    </row>
    <row r="262" spans="1:16" ht="25.5" x14ac:dyDescent="0.2">
      <c r="A262" s="37" t="s">
        <v>55</v>
      </c>
      <c r="E262" s="41" t="s">
        <v>290</v>
      </c>
    </row>
    <row r="263" spans="1:16" ht="51" x14ac:dyDescent="0.2">
      <c r="A263" s="37" t="s">
        <v>56</v>
      </c>
      <c r="E263" s="42" t="s">
        <v>1924</v>
      </c>
    </row>
    <row r="264" spans="1:16" ht="102" x14ac:dyDescent="0.2">
      <c r="A264" t="s">
        <v>58</v>
      </c>
      <c r="E264"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1203</v>
      </c>
      <c r="M3" s="43">
        <f>Rekapitulace!C30</f>
        <v>0</v>
      </c>
      <c r="N3" s="25" t="s">
        <v>0</v>
      </c>
      <c r="O3" t="s">
        <v>23</v>
      </c>
      <c r="P3" t="s">
        <v>27</v>
      </c>
    </row>
    <row r="4" spans="1:20" ht="32.1" customHeight="1" x14ac:dyDescent="0.2">
      <c r="A4" s="28" t="s">
        <v>20</v>
      </c>
      <c r="B4" s="29" t="s">
        <v>28</v>
      </c>
      <c r="C4" s="2" t="s">
        <v>1203</v>
      </c>
      <c r="D4" s="9"/>
      <c r="E4" s="3" t="s">
        <v>1204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COUNTIFS(L8:L100,"=0",A8:A100,"P")+COUNTIFS(L8:L100,"",A8:A100,"P")+SUM(Q8:Q100)</f>
        <v>22</v>
      </c>
    </row>
    <row r="8" spans="1:20" x14ac:dyDescent="0.2">
      <c r="A8" t="s">
        <v>44</v>
      </c>
      <c r="C8" s="30" t="s">
        <v>1927</v>
      </c>
      <c r="E8" s="32" t="s">
        <v>1926</v>
      </c>
      <c r="J8" s="31">
        <f>0+J9+J34+J43+J52+J61+J78+J95</f>
        <v>0</v>
      </c>
      <c r="K8" s="31">
        <f>0+K9+K34+K43+K52+K61+K78+K95</f>
        <v>0</v>
      </c>
      <c r="L8" s="31">
        <f>0+L9+L34+L43+L52+L61+L78+L95</f>
        <v>0</v>
      </c>
      <c r="M8" s="31">
        <f>0+M9+M34+M43+M52+M61+M78+M95</f>
        <v>0</v>
      </c>
    </row>
    <row r="9" spans="1:20" x14ac:dyDescent="0.2">
      <c r="A9" t="s">
        <v>46</v>
      </c>
      <c r="C9" s="33" t="s">
        <v>47</v>
      </c>
      <c r="E9" s="35" t="s">
        <v>960</v>
      </c>
      <c r="J9" s="34">
        <f>0</f>
        <v>0</v>
      </c>
      <c r="K9" s="34">
        <f>0</f>
        <v>0</v>
      </c>
      <c r="L9" s="34">
        <f>0+L10+L14+L18+L22+L26+L30</f>
        <v>0</v>
      </c>
      <c r="M9" s="34">
        <f>0+M10+M14+M18+M22+M26+M30</f>
        <v>0</v>
      </c>
    </row>
    <row r="10" spans="1:20" x14ac:dyDescent="0.2">
      <c r="A10" t="s">
        <v>49</v>
      </c>
      <c r="B10" s="36" t="s">
        <v>47</v>
      </c>
      <c r="C10" s="36" t="s">
        <v>963</v>
      </c>
      <c r="D10" s="37" t="s">
        <v>51</v>
      </c>
      <c r="E10" s="13" t="s">
        <v>964</v>
      </c>
      <c r="F10" s="38" t="s">
        <v>53</v>
      </c>
      <c r="G10" s="39">
        <v>4.16</v>
      </c>
      <c r="H10" s="38">
        <v>0</v>
      </c>
      <c r="I10" s="38">
        <f>ROUND(G10*H10,6)</f>
        <v>0</v>
      </c>
      <c r="L10" s="40">
        <v>0</v>
      </c>
      <c r="M10" s="34">
        <f>ROUND(ROUND(L10,2)*ROUND(G10,3),2)</f>
        <v>0</v>
      </c>
      <c r="N10" s="38" t="s">
        <v>54</v>
      </c>
      <c r="O10">
        <f>(M10*21)/100</f>
        <v>0</v>
      </c>
      <c r="P10" t="s">
        <v>27</v>
      </c>
    </row>
    <row r="11" spans="1:20" x14ac:dyDescent="0.2">
      <c r="A11" s="37" t="s">
        <v>55</v>
      </c>
      <c r="E11" s="41" t="s">
        <v>1928</v>
      </c>
    </row>
    <row r="12" spans="1:20" x14ac:dyDescent="0.2">
      <c r="A12" s="37" t="s">
        <v>56</v>
      </c>
      <c r="E12" s="42" t="s">
        <v>1929</v>
      </c>
    </row>
    <row r="13" spans="1:20" x14ac:dyDescent="0.2">
      <c r="A13" t="s">
        <v>58</v>
      </c>
      <c r="E13" s="41" t="s">
        <v>59</v>
      </c>
    </row>
    <row r="14" spans="1:20" x14ac:dyDescent="0.2">
      <c r="A14" t="s">
        <v>49</v>
      </c>
      <c r="B14" s="36" t="s">
        <v>27</v>
      </c>
      <c r="C14" s="36" t="s">
        <v>1930</v>
      </c>
      <c r="D14" s="37" t="s">
        <v>51</v>
      </c>
      <c r="E14" s="13" t="s">
        <v>1931</v>
      </c>
      <c r="F14" s="38" t="s">
        <v>53</v>
      </c>
      <c r="G14" s="39">
        <v>4.16</v>
      </c>
      <c r="H14" s="38">
        <v>0</v>
      </c>
      <c r="I14" s="38">
        <f>ROUND(G14*H14,6)</f>
        <v>0</v>
      </c>
      <c r="L14" s="40">
        <v>0</v>
      </c>
      <c r="M14" s="34">
        <f>ROUND(ROUND(L14,2)*ROUND(G14,3),2)</f>
        <v>0</v>
      </c>
      <c r="N14" s="38" t="s">
        <v>54</v>
      </c>
      <c r="O14">
        <f>(M14*21)/100</f>
        <v>0</v>
      </c>
      <c r="P14" t="s">
        <v>27</v>
      </c>
    </row>
    <row r="15" spans="1:20" x14ac:dyDescent="0.2">
      <c r="A15" s="37" t="s">
        <v>55</v>
      </c>
      <c r="E15" s="41" t="s">
        <v>1932</v>
      </c>
    </row>
    <row r="16" spans="1:20" x14ac:dyDescent="0.2">
      <c r="A16" s="37" t="s">
        <v>56</v>
      </c>
      <c r="E16" s="42" t="s">
        <v>1933</v>
      </c>
    </row>
    <row r="17" spans="1:16" x14ac:dyDescent="0.2">
      <c r="A17" t="s">
        <v>58</v>
      </c>
      <c r="E17" s="41" t="s">
        <v>59</v>
      </c>
    </row>
    <row r="18" spans="1:16" x14ac:dyDescent="0.2">
      <c r="A18" t="s">
        <v>49</v>
      </c>
      <c r="B18" s="36" t="s">
        <v>26</v>
      </c>
      <c r="C18" s="36" t="s">
        <v>334</v>
      </c>
      <c r="D18" s="37" t="s">
        <v>51</v>
      </c>
      <c r="E18" s="13" t="s">
        <v>335</v>
      </c>
      <c r="F18" s="38" t="s">
        <v>53</v>
      </c>
      <c r="G18" s="39">
        <v>10.084</v>
      </c>
      <c r="H18" s="38">
        <v>0</v>
      </c>
      <c r="I18" s="38">
        <f>ROUND(G18*H18,6)</f>
        <v>0</v>
      </c>
      <c r="L18" s="40">
        <v>0</v>
      </c>
      <c r="M18" s="34">
        <f>ROUND(ROUND(L18,2)*ROUND(G18,3),2)</f>
        <v>0</v>
      </c>
      <c r="N18" s="38" t="s">
        <v>54</v>
      </c>
      <c r="O18">
        <f>(M18*21)/100</f>
        <v>0</v>
      </c>
      <c r="P18" t="s">
        <v>27</v>
      </c>
    </row>
    <row r="19" spans="1:16" ht="25.5" x14ac:dyDescent="0.2">
      <c r="A19" s="37" t="s">
        <v>55</v>
      </c>
      <c r="E19" s="41" t="s">
        <v>1934</v>
      </c>
    </row>
    <row r="20" spans="1:16" x14ac:dyDescent="0.2">
      <c r="A20" s="37" t="s">
        <v>56</v>
      </c>
      <c r="E20" s="42" t="s">
        <v>1935</v>
      </c>
    </row>
    <row r="21" spans="1:16" x14ac:dyDescent="0.2">
      <c r="A21" t="s">
        <v>58</v>
      </c>
      <c r="E21" s="41" t="s">
        <v>59</v>
      </c>
    </row>
    <row r="22" spans="1:16" x14ac:dyDescent="0.2">
      <c r="A22" t="s">
        <v>49</v>
      </c>
      <c r="B22" s="36" t="s">
        <v>62</v>
      </c>
      <c r="C22" s="36" t="s">
        <v>891</v>
      </c>
      <c r="D22" s="37" t="s">
        <v>51</v>
      </c>
      <c r="E22" s="13" t="s">
        <v>892</v>
      </c>
      <c r="F22" s="38" t="s">
        <v>53</v>
      </c>
      <c r="G22" s="39">
        <v>14.244</v>
      </c>
      <c r="H22" s="38">
        <v>0</v>
      </c>
      <c r="I22" s="38">
        <f>ROUND(G22*H22,6)</f>
        <v>0</v>
      </c>
      <c r="L22" s="40">
        <v>0</v>
      </c>
      <c r="M22" s="34">
        <f>ROUND(ROUND(L22,2)*ROUND(G22,3),2)</f>
        <v>0</v>
      </c>
      <c r="N22" s="38" t="s">
        <v>54</v>
      </c>
      <c r="O22">
        <f>(M22*21)/100</f>
        <v>0</v>
      </c>
      <c r="P22" t="s">
        <v>27</v>
      </c>
    </row>
    <row r="23" spans="1:16" ht="25.5" x14ac:dyDescent="0.2">
      <c r="A23" s="37" t="s">
        <v>55</v>
      </c>
      <c r="E23" s="41" t="s">
        <v>1936</v>
      </c>
    </row>
    <row r="24" spans="1:16" x14ac:dyDescent="0.2">
      <c r="A24" s="37" t="s">
        <v>56</v>
      </c>
      <c r="E24" s="42" t="s">
        <v>1937</v>
      </c>
    </row>
    <row r="25" spans="1:16" x14ac:dyDescent="0.2">
      <c r="A25" t="s">
        <v>58</v>
      </c>
      <c r="E25" s="41" t="s">
        <v>59</v>
      </c>
    </row>
    <row r="26" spans="1:16" x14ac:dyDescent="0.2">
      <c r="A26" t="s">
        <v>49</v>
      </c>
      <c r="B26" s="36" t="s">
        <v>66</v>
      </c>
      <c r="C26" s="36" t="s">
        <v>60</v>
      </c>
      <c r="D26" s="37" t="s">
        <v>51</v>
      </c>
      <c r="E26" s="13" t="s">
        <v>61</v>
      </c>
      <c r="F26" s="38" t="s">
        <v>53</v>
      </c>
      <c r="G26" s="39">
        <v>4.16</v>
      </c>
      <c r="H26" s="38">
        <v>0</v>
      </c>
      <c r="I26" s="38">
        <f>ROUND(G26*H26,6)</f>
        <v>0</v>
      </c>
      <c r="L26" s="40">
        <v>0</v>
      </c>
      <c r="M26" s="34">
        <f>ROUND(ROUND(L26,2)*ROUND(G26,3),2)</f>
        <v>0</v>
      </c>
      <c r="N26" s="38" t="s">
        <v>54</v>
      </c>
      <c r="O26">
        <f>(M26*21)/100</f>
        <v>0</v>
      </c>
      <c r="P26" t="s">
        <v>27</v>
      </c>
    </row>
    <row r="27" spans="1:16" x14ac:dyDescent="0.2">
      <c r="A27" s="37" t="s">
        <v>55</v>
      </c>
      <c r="E27" s="41" t="s">
        <v>1938</v>
      </c>
    </row>
    <row r="28" spans="1:16" x14ac:dyDescent="0.2">
      <c r="A28" s="37" t="s">
        <v>56</v>
      </c>
      <c r="E28" s="42" t="s">
        <v>1929</v>
      </c>
    </row>
    <row r="29" spans="1:16" x14ac:dyDescent="0.2">
      <c r="A29" t="s">
        <v>58</v>
      </c>
      <c r="E29" s="41" t="s">
        <v>59</v>
      </c>
    </row>
    <row r="30" spans="1:16" x14ac:dyDescent="0.2">
      <c r="A30" t="s">
        <v>49</v>
      </c>
      <c r="B30" s="36" t="s">
        <v>145</v>
      </c>
      <c r="C30" s="36" t="s">
        <v>1117</v>
      </c>
      <c r="D30" s="37" t="s">
        <v>51</v>
      </c>
      <c r="E30" s="13" t="s">
        <v>1118</v>
      </c>
      <c r="F30" s="38" t="s">
        <v>53</v>
      </c>
      <c r="G30" s="39">
        <v>5.569</v>
      </c>
      <c r="H30" s="38">
        <v>0</v>
      </c>
      <c r="I30" s="38">
        <f>ROUND(G30*H30,6)</f>
        <v>0</v>
      </c>
      <c r="L30" s="40">
        <v>0</v>
      </c>
      <c r="M30" s="34">
        <f>ROUND(ROUND(L30,2)*ROUND(G30,3),2)</f>
        <v>0</v>
      </c>
      <c r="N30" s="38" t="s">
        <v>54</v>
      </c>
      <c r="O30">
        <f>(M30*21)/100</f>
        <v>0</v>
      </c>
      <c r="P30" t="s">
        <v>27</v>
      </c>
    </row>
    <row r="31" spans="1:16" x14ac:dyDescent="0.2">
      <c r="A31" s="37" t="s">
        <v>55</v>
      </c>
      <c r="E31" s="41" t="s">
        <v>1939</v>
      </c>
    </row>
    <row r="32" spans="1:16" x14ac:dyDescent="0.2">
      <c r="A32" s="37" t="s">
        <v>56</v>
      </c>
      <c r="E32" s="42" t="s">
        <v>1940</v>
      </c>
    </row>
    <row r="33" spans="1:16" x14ac:dyDescent="0.2">
      <c r="A33" t="s">
        <v>58</v>
      </c>
      <c r="E33" s="41" t="s">
        <v>59</v>
      </c>
    </row>
    <row r="34" spans="1:16" x14ac:dyDescent="0.2">
      <c r="A34" t="s">
        <v>46</v>
      </c>
      <c r="C34" s="33" t="s">
        <v>27</v>
      </c>
      <c r="E34" s="35" t="s">
        <v>974</v>
      </c>
      <c r="J34" s="34">
        <f>0</f>
        <v>0</v>
      </c>
      <c r="K34" s="34">
        <f>0</f>
        <v>0</v>
      </c>
      <c r="L34" s="34">
        <f>0+L35+L39</f>
        <v>0</v>
      </c>
      <c r="M34" s="34">
        <f>0+M35+M39</f>
        <v>0</v>
      </c>
    </row>
    <row r="35" spans="1:16" x14ac:dyDescent="0.2">
      <c r="A35" t="s">
        <v>49</v>
      </c>
      <c r="B35" s="36" t="s">
        <v>148</v>
      </c>
      <c r="C35" s="36" t="s">
        <v>1941</v>
      </c>
      <c r="D35" s="37" t="s">
        <v>51</v>
      </c>
      <c r="E35" s="13" t="s">
        <v>1942</v>
      </c>
      <c r="F35" s="38" t="s">
        <v>53</v>
      </c>
      <c r="G35" s="39">
        <v>3.6760000000000002</v>
      </c>
      <c r="H35" s="38">
        <v>0</v>
      </c>
      <c r="I35" s="38">
        <f>ROUND(G35*H35,6)</f>
        <v>0</v>
      </c>
      <c r="L35" s="40">
        <v>0</v>
      </c>
      <c r="M35" s="34">
        <f>ROUND(ROUND(L35,2)*ROUND(G35,3),2)</f>
        <v>0</v>
      </c>
      <c r="N35" s="38" t="s">
        <v>54</v>
      </c>
      <c r="O35">
        <f>(M35*21)/100</f>
        <v>0</v>
      </c>
      <c r="P35" t="s">
        <v>27</v>
      </c>
    </row>
    <row r="36" spans="1:16" x14ac:dyDescent="0.2">
      <c r="A36" s="37" t="s">
        <v>55</v>
      </c>
      <c r="E36" s="41" t="s">
        <v>1943</v>
      </c>
    </row>
    <row r="37" spans="1:16" x14ac:dyDescent="0.2">
      <c r="A37" s="37" t="s">
        <v>56</v>
      </c>
      <c r="E37" s="42" t="s">
        <v>1944</v>
      </c>
    </row>
    <row r="38" spans="1:16" x14ac:dyDescent="0.2">
      <c r="A38" t="s">
        <v>58</v>
      </c>
      <c r="E38" s="41" t="s">
        <v>59</v>
      </c>
    </row>
    <row r="39" spans="1:16" x14ac:dyDescent="0.2">
      <c r="A39" t="s">
        <v>49</v>
      </c>
      <c r="B39" s="36" t="s">
        <v>151</v>
      </c>
      <c r="C39" s="36" t="s">
        <v>1945</v>
      </c>
      <c r="D39" s="37" t="s">
        <v>51</v>
      </c>
      <c r="E39" s="13" t="s">
        <v>1946</v>
      </c>
      <c r="F39" s="38" t="s">
        <v>65</v>
      </c>
      <c r="G39" s="39">
        <v>13</v>
      </c>
      <c r="H39" s="38">
        <v>0</v>
      </c>
      <c r="I39" s="38">
        <f>ROUND(G39*H39,6)</f>
        <v>0</v>
      </c>
      <c r="L39" s="40">
        <v>0</v>
      </c>
      <c r="M39" s="34">
        <f>ROUND(ROUND(L39,2)*ROUND(G39,3),2)</f>
        <v>0</v>
      </c>
      <c r="N39" s="38" t="s">
        <v>54</v>
      </c>
      <c r="O39">
        <f>(M39*21)/100</f>
        <v>0</v>
      </c>
      <c r="P39" t="s">
        <v>27</v>
      </c>
    </row>
    <row r="40" spans="1:16" x14ac:dyDescent="0.2">
      <c r="A40" s="37" t="s">
        <v>55</v>
      </c>
      <c r="E40" s="41" t="s">
        <v>1947</v>
      </c>
    </row>
    <row r="41" spans="1:16" x14ac:dyDescent="0.2">
      <c r="A41" s="37" t="s">
        <v>56</v>
      </c>
      <c r="E41" s="42" t="s">
        <v>1948</v>
      </c>
    </row>
    <row r="42" spans="1:16" x14ac:dyDescent="0.2">
      <c r="A42" t="s">
        <v>58</v>
      </c>
      <c r="E42" s="41" t="s">
        <v>59</v>
      </c>
    </row>
    <row r="43" spans="1:16" x14ac:dyDescent="0.2">
      <c r="A43" t="s">
        <v>46</v>
      </c>
      <c r="C43" s="33" t="s">
        <v>26</v>
      </c>
      <c r="E43" s="35" t="s">
        <v>986</v>
      </c>
      <c r="J43" s="34">
        <f>0</f>
        <v>0</v>
      </c>
      <c r="K43" s="34">
        <f>0</f>
        <v>0</v>
      </c>
      <c r="L43" s="34">
        <f>0+L44+L48</f>
        <v>0</v>
      </c>
      <c r="M43" s="34">
        <f>0+M44+M48</f>
        <v>0</v>
      </c>
    </row>
    <row r="44" spans="1:16" x14ac:dyDescent="0.2">
      <c r="A44" t="s">
        <v>49</v>
      </c>
      <c r="B44" s="36" t="s">
        <v>154</v>
      </c>
      <c r="C44" s="36" t="s">
        <v>1949</v>
      </c>
      <c r="D44" s="37" t="s">
        <v>51</v>
      </c>
      <c r="E44" s="13" t="s">
        <v>1950</v>
      </c>
      <c r="F44" s="38" t="s">
        <v>288</v>
      </c>
      <c r="G44" s="39">
        <v>0.27300000000000002</v>
      </c>
      <c r="H44" s="38">
        <v>0</v>
      </c>
      <c r="I44" s="38">
        <f>ROUND(G44*H44,6)</f>
        <v>0</v>
      </c>
      <c r="L44" s="40">
        <v>0</v>
      </c>
      <c r="M44" s="34">
        <f>ROUND(ROUND(L44,2)*ROUND(G44,3),2)</f>
        <v>0</v>
      </c>
      <c r="N44" s="38" t="s">
        <v>54</v>
      </c>
      <c r="O44">
        <f>(M44*21)/100</f>
        <v>0</v>
      </c>
      <c r="P44" t="s">
        <v>27</v>
      </c>
    </row>
    <row r="45" spans="1:16" ht="25.5" x14ac:dyDescent="0.2">
      <c r="A45" s="37" t="s">
        <v>55</v>
      </c>
      <c r="E45" s="41" t="s">
        <v>1951</v>
      </c>
    </row>
    <row r="46" spans="1:16" x14ac:dyDescent="0.2">
      <c r="A46" s="37" t="s">
        <v>56</v>
      </c>
      <c r="E46" s="42" t="s">
        <v>1952</v>
      </c>
    </row>
    <row r="47" spans="1:16" x14ac:dyDescent="0.2">
      <c r="A47" t="s">
        <v>58</v>
      </c>
      <c r="E47" s="41" t="s">
        <v>59</v>
      </c>
    </row>
    <row r="48" spans="1:16" x14ac:dyDescent="0.2">
      <c r="A48" t="s">
        <v>49</v>
      </c>
      <c r="B48" s="36" t="s">
        <v>157</v>
      </c>
      <c r="C48" s="36" t="s">
        <v>1953</v>
      </c>
      <c r="D48" s="37" t="s">
        <v>51</v>
      </c>
      <c r="E48" s="13" t="s">
        <v>1954</v>
      </c>
      <c r="F48" s="38" t="s">
        <v>288</v>
      </c>
      <c r="G48" s="39">
        <v>3.0209999999999999</v>
      </c>
      <c r="H48" s="38">
        <v>0</v>
      </c>
      <c r="I48" s="38">
        <f>ROUND(G48*H48,6)</f>
        <v>0</v>
      </c>
      <c r="L48" s="40">
        <v>0</v>
      </c>
      <c r="M48" s="34">
        <f>ROUND(ROUND(L48,2)*ROUND(G48,3),2)</f>
        <v>0</v>
      </c>
      <c r="N48" s="38" t="s">
        <v>54</v>
      </c>
      <c r="O48">
        <f>(M48*21)/100</f>
        <v>0</v>
      </c>
      <c r="P48" t="s">
        <v>27</v>
      </c>
    </row>
    <row r="49" spans="1:16" ht="25.5" x14ac:dyDescent="0.2">
      <c r="A49" s="37" t="s">
        <v>55</v>
      </c>
      <c r="E49" s="41" t="s">
        <v>1955</v>
      </c>
    </row>
    <row r="50" spans="1:16" x14ac:dyDescent="0.2">
      <c r="A50" s="37" t="s">
        <v>56</v>
      </c>
      <c r="E50" s="42" t="s">
        <v>1956</v>
      </c>
    </row>
    <row r="51" spans="1:16" x14ac:dyDescent="0.2">
      <c r="A51" t="s">
        <v>58</v>
      </c>
      <c r="E51" s="41" t="s">
        <v>59</v>
      </c>
    </row>
    <row r="52" spans="1:16" x14ac:dyDescent="0.2">
      <c r="A52" t="s">
        <v>46</v>
      </c>
      <c r="C52" s="33" t="s">
        <v>62</v>
      </c>
      <c r="E52" s="35" t="s">
        <v>1001</v>
      </c>
      <c r="J52" s="34">
        <f>0</f>
        <v>0</v>
      </c>
      <c r="K52" s="34">
        <f>0</f>
        <v>0</v>
      </c>
      <c r="L52" s="34">
        <f>0+L53+L57</f>
        <v>0</v>
      </c>
      <c r="M52" s="34">
        <f>0+M53+M57</f>
        <v>0</v>
      </c>
    </row>
    <row r="53" spans="1:16" x14ac:dyDescent="0.2">
      <c r="A53" t="s">
        <v>49</v>
      </c>
      <c r="B53" s="36" t="s">
        <v>69</v>
      </c>
      <c r="C53" s="36" t="s">
        <v>1957</v>
      </c>
      <c r="D53" s="37" t="s">
        <v>51</v>
      </c>
      <c r="E53" s="13" t="s">
        <v>1958</v>
      </c>
      <c r="F53" s="38" t="s">
        <v>288</v>
      </c>
      <c r="G53" s="39">
        <v>1.4870000000000001</v>
      </c>
      <c r="H53" s="38">
        <v>0</v>
      </c>
      <c r="I53" s="38">
        <f>ROUND(G53*H53,6)</f>
        <v>0</v>
      </c>
      <c r="L53" s="40">
        <v>0</v>
      </c>
      <c r="M53" s="34">
        <f>ROUND(ROUND(L53,2)*ROUND(G53,3),2)</f>
        <v>0</v>
      </c>
      <c r="N53" s="38" t="s">
        <v>54</v>
      </c>
      <c r="O53">
        <f>(M53*21)/100</f>
        <v>0</v>
      </c>
      <c r="P53" t="s">
        <v>27</v>
      </c>
    </row>
    <row r="54" spans="1:16" x14ac:dyDescent="0.2">
      <c r="A54" s="37" t="s">
        <v>55</v>
      </c>
      <c r="E54" s="41" t="s">
        <v>1959</v>
      </c>
    </row>
    <row r="55" spans="1:16" x14ac:dyDescent="0.2">
      <c r="A55" s="37" t="s">
        <v>56</v>
      </c>
      <c r="E55" s="42" t="s">
        <v>1960</v>
      </c>
    </row>
    <row r="56" spans="1:16" x14ac:dyDescent="0.2">
      <c r="A56" t="s">
        <v>58</v>
      </c>
      <c r="E56" s="41" t="s">
        <v>59</v>
      </c>
    </row>
    <row r="57" spans="1:16" x14ac:dyDescent="0.2">
      <c r="A57" t="s">
        <v>49</v>
      </c>
      <c r="B57" s="36" t="s">
        <v>73</v>
      </c>
      <c r="C57" s="36" t="s">
        <v>1961</v>
      </c>
      <c r="D57" s="37" t="s">
        <v>51</v>
      </c>
      <c r="E57" s="13" t="s">
        <v>1962</v>
      </c>
      <c r="F57" s="38" t="s">
        <v>288</v>
      </c>
      <c r="G57" s="39">
        <v>2.46</v>
      </c>
      <c r="H57" s="38">
        <v>0</v>
      </c>
      <c r="I57" s="38">
        <f>ROUND(G57*H57,6)</f>
        <v>0</v>
      </c>
      <c r="L57" s="40">
        <v>0</v>
      </c>
      <c r="M57" s="34">
        <f>ROUND(ROUND(L57,2)*ROUND(G57,3),2)</f>
        <v>0</v>
      </c>
      <c r="N57" s="38" t="s">
        <v>54</v>
      </c>
      <c r="O57">
        <f>(M57*21)/100</f>
        <v>0</v>
      </c>
      <c r="P57" t="s">
        <v>27</v>
      </c>
    </row>
    <row r="58" spans="1:16" x14ac:dyDescent="0.2">
      <c r="A58" s="37" t="s">
        <v>55</v>
      </c>
      <c r="E58" s="41" t="s">
        <v>1959</v>
      </c>
    </row>
    <row r="59" spans="1:16" x14ac:dyDescent="0.2">
      <c r="A59" s="37" t="s">
        <v>56</v>
      </c>
      <c r="E59" s="42" t="s">
        <v>1963</v>
      </c>
    </row>
    <row r="60" spans="1:16" x14ac:dyDescent="0.2">
      <c r="A60" t="s">
        <v>58</v>
      </c>
      <c r="E60" s="41" t="s">
        <v>59</v>
      </c>
    </row>
    <row r="61" spans="1:16" x14ac:dyDescent="0.2">
      <c r="A61" t="s">
        <v>46</v>
      </c>
      <c r="C61" s="33" t="s">
        <v>1728</v>
      </c>
      <c r="E61" s="35" t="s">
        <v>1729</v>
      </c>
      <c r="J61" s="34">
        <f>0</f>
        <v>0</v>
      </c>
      <c r="K61" s="34">
        <f>0</f>
        <v>0</v>
      </c>
      <c r="L61" s="34">
        <f>0+L62+L66+L70+L74</f>
        <v>0</v>
      </c>
      <c r="M61" s="34">
        <f>0+M62+M66+M70+M74</f>
        <v>0</v>
      </c>
    </row>
    <row r="62" spans="1:16" ht="25.5" x14ac:dyDescent="0.2">
      <c r="A62" t="s">
        <v>49</v>
      </c>
      <c r="B62" s="36" t="s">
        <v>76</v>
      </c>
      <c r="C62" s="36" t="s">
        <v>1964</v>
      </c>
      <c r="D62" s="37" t="s">
        <v>51</v>
      </c>
      <c r="E62" s="13" t="s">
        <v>1965</v>
      </c>
      <c r="F62" s="38" t="s">
        <v>94</v>
      </c>
      <c r="G62" s="39">
        <v>2</v>
      </c>
      <c r="H62" s="38">
        <v>0</v>
      </c>
      <c r="I62" s="38">
        <f>ROUND(G62*H62,6)</f>
        <v>0</v>
      </c>
      <c r="L62" s="40">
        <v>0</v>
      </c>
      <c r="M62" s="34">
        <f>ROUND(ROUND(L62,2)*ROUND(G62,3),2)</f>
        <v>0</v>
      </c>
      <c r="N62" s="38" t="s">
        <v>54</v>
      </c>
      <c r="O62">
        <f>(M62*21)/100</f>
        <v>0</v>
      </c>
      <c r="P62" t="s">
        <v>27</v>
      </c>
    </row>
    <row r="63" spans="1:16" x14ac:dyDescent="0.2">
      <c r="A63" s="37" t="s">
        <v>55</v>
      </c>
      <c r="E63" s="41" t="s">
        <v>1966</v>
      </c>
    </row>
    <row r="64" spans="1:16" x14ac:dyDescent="0.2">
      <c r="A64" s="37" t="s">
        <v>56</v>
      </c>
      <c r="E64" s="42" t="s">
        <v>51</v>
      </c>
    </row>
    <row r="65" spans="1:16" x14ac:dyDescent="0.2">
      <c r="A65" t="s">
        <v>58</v>
      </c>
      <c r="E65" s="41" t="s">
        <v>59</v>
      </c>
    </row>
    <row r="66" spans="1:16" ht="25.5" x14ac:dyDescent="0.2">
      <c r="A66" t="s">
        <v>49</v>
      </c>
      <c r="B66" s="36" t="s">
        <v>79</v>
      </c>
      <c r="C66" s="36" t="s">
        <v>1967</v>
      </c>
      <c r="D66" s="37" t="s">
        <v>51</v>
      </c>
      <c r="E66" s="13" t="s">
        <v>1968</v>
      </c>
      <c r="F66" s="38" t="s">
        <v>94</v>
      </c>
      <c r="G66" s="39">
        <v>2</v>
      </c>
      <c r="H66" s="38">
        <v>0</v>
      </c>
      <c r="I66" s="38">
        <f>ROUND(G66*H66,6)</f>
        <v>0</v>
      </c>
      <c r="L66" s="40">
        <v>0</v>
      </c>
      <c r="M66" s="34">
        <f>ROUND(ROUND(L66,2)*ROUND(G66,3),2)</f>
        <v>0</v>
      </c>
      <c r="N66" s="38" t="s">
        <v>54</v>
      </c>
      <c r="O66">
        <f>(M66*21)/100</f>
        <v>0</v>
      </c>
      <c r="P66" t="s">
        <v>27</v>
      </c>
    </row>
    <row r="67" spans="1:16" x14ac:dyDescent="0.2">
      <c r="A67" s="37" t="s">
        <v>55</v>
      </c>
      <c r="E67" s="41" t="s">
        <v>1969</v>
      </c>
    </row>
    <row r="68" spans="1:16" x14ac:dyDescent="0.2">
      <c r="A68" s="37" t="s">
        <v>56</v>
      </c>
      <c r="E68" s="42" t="s">
        <v>51</v>
      </c>
    </row>
    <row r="69" spans="1:16" x14ac:dyDescent="0.2">
      <c r="A69" t="s">
        <v>58</v>
      </c>
      <c r="E69" s="41" t="s">
        <v>59</v>
      </c>
    </row>
    <row r="70" spans="1:16" x14ac:dyDescent="0.2">
      <c r="A70" t="s">
        <v>49</v>
      </c>
      <c r="B70" s="36" t="s">
        <v>160</v>
      </c>
      <c r="C70" s="36" t="s">
        <v>1970</v>
      </c>
      <c r="D70" s="37" t="s">
        <v>51</v>
      </c>
      <c r="E70" s="13" t="s">
        <v>1971</v>
      </c>
      <c r="F70" s="38" t="s">
        <v>94</v>
      </c>
      <c r="G70" s="39">
        <v>2</v>
      </c>
      <c r="H70" s="38">
        <v>0</v>
      </c>
      <c r="I70" s="38">
        <f>ROUND(G70*H70,6)</f>
        <v>0</v>
      </c>
      <c r="L70" s="40">
        <v>0</v>
      </c>
      <c r="M70" s="34">
        <f>ROUND(ROUND(L70,2)*ROUND(G70,3),2)</f>
        <v>0</v>
      </c>
      <c r="N70" s="38" t="s">
        <v>54</v>
      </c>
      <c r="O70">
        <f>(M70*21)/100</f>
        <v>0</v>
      </c>
      <c r="P70" t="s">
        <v>27</v>
      </c>
    </row>
    <row r="71" spans="1:16" x14ac:dyDescent="0.2">
      <c r="A71" s="37" t="s">
        <v>55</v>
      </c>
      <c r="E71" s="41" t="s">
        <v>1972</v>
      </c>
    </row>
    <row r="72" spans="1:16" x14ac:dyDescent="0.2">
      <c r="A72" s="37" t="s">
        <v>56</v>
      </c>
      <c r="E72" s="42" t="s">
        <v>1973</v>
      </c>
    </row>
    <row r="73" spans="1:16" x14ac:dyDescent="0.2">
      <c r="A73" t="s">
        <v>58</v>
      </c>
      <c r="E73" s="41" t="s">
        <v>59</v>
      </c>
    </row>
    <row r="74" spans="1:16" x14ac:dyDescent="0.2">
      <c r="A74" t="s">
        <v>49</v>
      </c>
      <c r="B74" s="36" t="s">
        <v>82</v>
      </c>
      <c r="C74" s="36" t="s">
        <v>1974</v>
      </c>
      <c r="D74" s="37" t="s">
        <v>51</v>
      </c>
      <c r="E74" s="13" t="s">
        <v>1975</v>
      </c>
      <c r="F74" s="38" t="s">
        <v>94</v>
      </c>
      <c r="G74" s="39">
        <v>2</v>
      </c>
      <c r="H74" s="38">
        <v>0</v>
      </c>
      <c r="I74" s="38">
        <f>ROUND(G74*H74,6)</f>
        <v>0</v>
      </c>
      <c r="L74" s="40">
        <v>0</v>
      </c>
      <c r="M74" s="34">
        <f>ROUND(ROUND(L74,2)*ROUND(G74,3),2)</f>
        <v>0</v>
      </c>
      <c r="N74" s="38" t="s">
        <v>54</v>
      </c>
      <c r="O74">
        <f>(M74*21)/100</f>
        <v>0</v>
      </c>
      <c r="P74" t="s">
        <v>27</v>
      </c>
    </row>
    <row r="75" spans="1:16" x14ac:dyDescent="0.2">
      <c r="A75" s="37" t="s">
        <v>55</v>
      </c>
      <c r="E75" s="41" t="s">
        <v>1976</v>
      </c>
    </row>
    <row r="76" spans="1:16" x14ac:dyDescent="0.2">
      <c r="A76" s="37" t="s">
        <v>56</v>
      </c>
      <c r="E76" s="42" t="s">
        <v>1973</v>
      </c>
    </row>
    <row r="77" spans="1:16" x14ac:dyDescent="0.2">
      <c r="A77" t="s">
        <v>58</v>
      </c>
      <c r="E77" s="41" t="s">
        <v>59</v>
      </c>
    </row>
    <row r="78" spans="1:16" x14ac:dyDescent="0.2">
      <c r="A78" t="s">
        <v>46</v>
      </c>
      <c r="C78" s="33" t="s">
        <v>154</v>
      </c>
      <c r="E78" s="35" t="s">
        <v>1026</v>
      </c>
      <c r="J78" s="34">
        <f>0</f>
        <v>0</v>
      </c>
      <c r="K78" s="34">
        <f>0</f>
        <v>0</v>
      </c>
      <c r="L78" s="34">
        <f>0+L79+L83+L87+L91</f>
        <v>0</v>
      </c>
      <c r="M78" s="34">
        <f>0+M79+M83+M87+M91</f>
        <v>0</v>
      </c>
    </row>
    <row r="79" spans="1:16" ht="25.5" x14ac:dyDescent="0.2">
      <c r="A79" t="s">
        <v>49</v>
      </c>
      <c r="B79" s="36" t="s">
        <v>163</v>
      </c>
      <c r="C79" s="36" t="s">
        <v>1977</v>
      </c>
      <c r="D79" s="37" t="s">
        <v>51</v>
      </c>
      <c r="E79" s="13" t="s">
        <v>1978</v>
      </c>
      <c r="F79" s="38" t="s">
        <v>65</v>
      </c>
      <c r="G79" s="39">
        <v>0.34499999999999997</v>
      </c>
      <c r="H79" s="38">
        <v>0</v>
      </c>
      <c r="I79" s="38">
        <f>ROUND(G79*H79,6)</f>
        <v>0</v>
      </c>
      <c r="L79" s="40">
        <v>0</v>
      </c>
      <c r="M79" s="34">
        <f>ROUND(ROUND(L79,2)*ROUND(G79,3),2)</f>
        <v>0</v>
      </c>
      <c r="N79" s="38" t="s">
        <v>54</v>
      </c>
      <c r="O79">
        <f>(M79*21)/100</f>
        <v>0</v>
      </c>
      <c r="P79" t="s">
        <v>27</v>
      </c>
    </row>
    <row r="80" spans="1:16" x14ac:dyDescent="0.2">
      <c r="A80" s="37" t="s">
        <v>55</v>
      </c>
      <c r="E80" s="41" t="s">
        <v>1979</v>
      </c>
    </row>
    <row r="81" spans="1:16" x14ac:dyDescent="0.2">
      <c r="A81" s="37" t="s">
        <v>56</v>
      </c>
      <c r="E81" s="42" t="s">
        <v>1980</v>
      </c>
    </row>
    <row r="82" spans="1:16" x14ac:dyDescent="0.2">
      <c r="A82" t="s">
        <v>58</v>
      </c>
      <c r="E82" s="41" t="s">
        <v>59</v>
      </c>
    </row>
    <row r="83" spans="1:16" x14ac:dyDescent="0.2">
      <c r="A83" t="s">
        <v>49</v>
      </c>
      <c r="B83" s="36" t="s">
        <v>85</v>
      </c>
      <c r="C83" s="36" t="s">
        <v>1981</v>
      </c>
      <c r="D83" s="37" t="s">
        <v>51</v>
      </c>
      <c r="E83" s="13" t="s">
        <v>1982</v>
      </c>
      <c r="F83" s="38" t="s">
        <v>65</v>
      </c>
      <c r="G83" s="39">
        <v>0.34499999999999997</v>
      </c>
      <c r="H83" s="38">
        <v>0</v>
      </c>
      <c r="I83" s="38">
        <f>ROUND(G83*H83,6)</f>
        <v>0</v>
      </c>
      <c r="L83" s="40">
        <v>0</v>
      </c>
      <c r="M83" s="34">
        <f>ROUND(ROUND(L83,2)*ROUND(G83,3),2)</f>
        <v>0</v>
      </c>
      <c r="N83" s="38" t="s">
        <v>54</v>
      </c>
      <c r="O83">
        <f>(M83*21)/100</f>
        <v>0</v>
      </c>
      <c r="P83" t="s">
        <v>27</v>
      </c>
    </row>
    <row r="84" spans="1:16" x14ac:dyDescent="0.2">
      <c r="A84" s="37" t="s">
        <v>55</v>
      </c>
      <c r="E84" s="41" t="s">
        <v>1983</v>
      </c>
    </row>
    <row r="85" spans="1:16" x14ac:dyDescent="0.2">
      <c r="A85" s="37" t="s">
        <v>56</v>
      </c>
      <c r="E85" s="42" t="s">
        <v>1980</v>
      </c>
    </row>
    <row r="86" spans="1:16" x14ac:dyDescent="0.2">
      <c r="A86" t="s">
        <v>58</v>
      </c>
      <c r="E86" s="41" t="s">
        <v>59</v>
      </c>
    </row>
    <row r="87" spans="1:16" x14ac:dyDescent="0.2">
      <c r="A87" t="s">
        <v>49</v>
      </c>
      <c r="B87" s="36" t="s">
        <v>166</v>
      </c>
      <c r="C87" s="36" t="s">
        <v>1984</v>
      </c>
      <c r="D87" s="37" t="s">
        <v>51</v>
      </c>
      <c r="E87" s="13" t="s">
        <v>1985</v>
      </c>
      <c r="F87" s="38" t="s">
        <v>53</v>
      </c>
      <c r="G87" s="39">
        <v>0.56499999999999995</v>
      </c>
      <c r="H87" s="38">
        <v>0</v>
      </c>
      <c r="I87" s="38">
        <f>ROUND(G87*H87,6)</f>
        <v>0</v>
      </c>
      <c r="L87" s="40">
        <v>0</v>
      </c>
      <c r="M87" s="34">
        <f>ROUND(ROUND(L87,2)*ROUND(G87,3),2)</f>
        <v>0</v>
      </c>
      <c r="N87" s="38" t="s">
        <v>54</v>
      </c>
      <c r="O87">
        <f>(M87*21)/100</f>
        <v>0</v>
      </c>
      <c r="P87" t="s">
        <v>27</v>
      </c>
    </row>
    <row r="88" spans="1:16" x14ac:dyDescent="0.2">
      <c r="A88" s="37" t="s">
        <v>55</v>
      </c>
      <c r="E88" s="41" t="s">
        <v>1986</v>
      </c>
    </row>
    <row r="89" spans="1:16" x14ac:dyDescent="0.2">
      <c r="A89" s="37" t="s">
        <v>56</v>
      </c>
      <c r="E89" s="42" t="s">
        <v>1987</v>
      </c>
    </row>
    <row r="90" spans="1:16" x14ac:dyDescent="0.2">
      <c r="A90" t="s">
        <v>58</v>
      </c>
      <c r="E90" s="41" t="s">
        <v>59</v>
      </c>
    </row>
    <row r="91" spans="1:16" x14ac:dyDescent="0.2">
      <c r="A91" t="s">
        <v>49</v>
      </c>
      <c r="B91" s="36" t="s">
        <v>169</v>
      </c>
      <c r="C91" s="36" t="s">
        <v>1988</v>
      </c>
      <c r="D91" s="37" t="s">
        <v>51</v>
      </c>
      <c r="E91" s="13" t="s">
        <v>1989</v>
      </c>
      <c r="F91" s="38" t="s">
        <v>53</v>
      </c>
      <c r="G91" s="39">
        <v>24.96</v>
      </c>
      <c r="H91" s="38">
        <v>0</v>
      </c>
      <c r="I91" s="38">
        <f>ROUND(G91*H91,6)</f>
        <v>0</v>
      </c>
      <c r="L91" s="40">
        <v>0</v>
      </c>
      <c r="M91" s="34">
        <f>ROUND(ROUND(L91,2)*ROUND(G91,3),2)</f>
        <v>0</v>
      </c>
      <c r="N91" s="38" t="s">
        <v>54</v>
      </c>
      <c r="O91">
        <f>(M91*21)/100</f>
        <v>0</v>
      </c>
      <c r="P91" t="s">
        <v>27</v>
      </c>
    </row>
    <row r="92" spans="1:16" x14ac:dyDescent="0.2">
      <c r="A92" s="37" t="s">
        <v>55</v>
      </c>
      <c r="E92" s="41" t="s">
        <v>1990</v>
      </c>
    </row>
    <row r="93" spans="1:16" x14ac:dyDescent="0.2">
      <c r="A93" s="37" t="s">
        <v>56</v>
      </c>
      <c r="E93" s="42" t="s">
        <v>1991</v>
      </c>
    </row>
    <row r="94" spans="1:16" x14ac:dyDescent="0.2">
      <c r="A94" t="s">
        <v>58</v>
      </c>
      <c r="E94" s="41" t="s">
        <v>59</v>
      </c>
    </row>
    <row r="95" spans="1:16" x14ac:dyDescent="0.2">
      <c r="A95" t="s">
        <v>46</v>
      </c>
      <c r="C95" s="33" t="s">
        <v>282</v>
      </c>
      <c r="E95" s="35" t="s">
        <v>1043</v>
      </c>
      <c r="J95" s="34">
        <f>0</f>
        <v>0</v>
      </c>
      <c r="K95" s="34">
        <f>0</f>
        <v>0</v>
      </c>
      <c r="L95" s="34">
        <f>0+L96+L100</f>
        <v>0</v>
      </c>
      <c r="M95" s="34">
        <f>0+M96+M100</f>
        <v>0</v>
      </c>
    </row>
    <row r="96" spans="1:16" ht="25.5" x14ac:dyDescent="0.2">
      <c r="A96" t="s">
        <v>49</v>
      </c>
      <c r="B96" s="36" t="s">
        <v>172</v>
      </c>
      <c r="C96" s="36" t="s">
        <v>285</v>
      </c>
      <c r="D96" s="37" t="s">
        <v>286</v>
      </c>
      <c r="E96" s="13" t="s">
        <v>287</v>
      </c>
      <c r="F96" s="38" t="s">
        <v>288</v>
      </c>
      <c r="G96" s="39">
        <v>18.151</v>
      </c>
      <c r="H96" s="38">
        <v>0</v>
      </c>
      <c r="I96" s="38">
        <f>ROUND(G96*H96,6)</f>
        <v>0</v>
      </c>
      <c r="L96" s="40">
        <v>0</v>
      </c>
      <c r="M96" s="34">
        <f>ROUND(ROUND(L96,2)*ROUND(G96,3),2)</f>
        <v>0</v>
      </c>
      <c r="N96" s="38" t="s">
        <v>289</v>
      </c>
      <c r="O96">
        <f>(M96*21)/100</f>
        <v>0</v>
      </c>
      <c r="P96" t="s">
        <v>27</v>
      </c>
    </row>
    <row r="97" spans="1:16" x14ac:dyDescent="0.2">
      <c r="A97" s="37" t="s">
        <v>55</v>
      </c>
      <c r="E97" s="41" t="s">
        <v>1044</v>
      </c>
    </row>
    <row r="98" spans="1:16" x14ac:dyDescent="0.2">
      <c r="A98" s="37" t="s">
        <v>56</v>
      </c>
      <c r="E98" s="42" t="s">
        <v>1992</v>
      </c>
    </row>
    <row r="99" spans="1:16" ht="102" x14ac:dyDescent="0.2">
      <c r="A99" t="s">
        <v>58</v>
      </c>
      <c r="E99" s="41" t="s">
        <v>291</v>
      </c>
    </row>
    <row r="100" spans="1:16" ht="25.5" x14ac:dyDescent="0.2">
      <c r="A100" t="s">
        <v>49</v>
      </c>
      <c r="B100" s="36" t="s">
        <v>88</v>
      </c>
      <c r="C100" s="36" t="s">
        <v>1046</v>
      </c>
      <c r="D100" s="37" t="s">
        <v>1047</v>
      </c>
      <c r="E100" s="13" t="s">
        <v>837</v>
      </c>
      <c r="F100" s="38" t="s">
        <v>288</v>
      </c>
      <c r="G100" s="39">
        <v>61.26</v>
      </c>
      <c r="H100" s="38">
        <v>0</v>
      </c>
      <c r="I100" s="38">
        <f>ROUND(G100*H100,6)</f>
        <v>0</v>
      </c>
      <c r="L100" s="40">
        <v>0</v>
      </c>
      <c r="M100" s="34">
        <f>ROUND(ROUND(L100,2)*ROUND(G100,3),2)</f>
        <v>0</v>
      </c>
      <c r="N100" s="38" t="s">
        <v>289</v>
      </c>
      <c r="O100">
        <f>(M100*21)/100</f>
        <v>0</v>
      </c>
      <c r="P100" t="s">
        <v>27</v>
      </c>
    </row>
    <row r="101" spans="1:16" x14ac:dyDescent="0.2">
      <c r="A101" s="37" t="s">
        <v>55</v>
      </c>
      <c r="E101" s="41" t="s">
        <v>1044</v>
      </c>
    </row>
    <row r="102" spans="1:16" ht="25.5" x14ac:dyDescent="0.2">
      <c r="A102" s="37" t="s">
        <v>56</v>
      </c>
      <c r="E102" s="42" t="s">
        <v>1993</v>
      </c>
    </row>
    <row r="103" spans="1:16" ht="102" x14ac:dyDescent="0.2">
      <c r="A103" t="s">
        <v>58</v>
      </c>
      <c r="E103"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1994</v>
      </c>
      <c r="M3" s="43">
        <f>Rekapitulace!C36</f>
        <v>0</v>
      </c>
      <c r="N3" s="25" t="s">
        <v>0</v>
      </c>
      <c r="O3" t="s">
        <v>23</v>
      </c>
      <c r="P3" t="s">
        <v>27</v>
      </c>
    </row>
    <row r="4" spans="1:20" ht="32.1" customHeight="1" x14ac:dyDescent="0.2">
      <c r="A4" s="28" t="s">
        <v>20</v>
      </c>
      <c r="B4" s="29" t="s">
        <v>28</v>
      </c>
      <c r="C4" s="2" t="s">
        <v>1994</v>
      </c>
      <c r="D4" s="9"/>
      <c r="E4" s="3" t="s">
        <v>1995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COUNTIFS(L8:L433,"=0",A8:A433,"P")+COUNTIFS(L8:L433,"",A8:A433,"P")+SUM(Q8:Q433)</f>
        <v>106</v>
      </c>
    </row>
    <row r="8" spans="1:20" x14ac:dyDescent="0.2">
      <c r="A8" t="s">
        <v>44</v>
      </c>
      <c r="C8" s="30" t="s">
        <v>1998</v>
      </c>
      <c r="E8" s="32" t="s">
        <v>1997</v>
      </c>
      <c r="J8" s="31">
        <f>0+J9+J166+J211+J416</f>
        <v>0</v>
      </c>
      <c r="K8" s="31">
        <f>0+K9+K166+K211+K416</f>
        <v>0</v>
      </c>
      <c r="L8" s="31">
        <f>0+L9+L166+L211+L416</f>
        <v>0</v>
      </c>
      <c r="M8" s="31">
        <f>0+M9+M166+M211+M416</f>
        <v>0</v>
      </c>
    </row>
    <row r="9" spans="1:20" x14ac:dyDescent="0.2">
      <c r="A9" t="s">
        <v>46</v>
      </c>
      <c r="C9" s="33" t="s">
        <v>1999</v>
      </c>
      <c r="E9" s="35" t="s">
        <v>2000</v>
      </c>
      <c r="J9" s="34">
        <f>0</f>
        <v>0</v>
      </c>
      <c r="K9" s="34">
        <f>0</f>
        <v>0</v>
      </c>
      <c r="L9" s="34">
        <f>0+L10+L14+L18+L22+L26+L30+L34+L38+L42+L46+L50+L54+L58+L62+L66+L70+L74+L78+L82+L86+L90+L94+L98+L102+L106+L110+L114+L118+L122+L126+L130+L134+L138+L142+L146+L150+L154+L158+L162</f>
        <v>0</v>
      </c>
      <c r="M9" s="34">
        <f>0+M10+M14+M18+M22+M26+M30+M34+M38+M42+M46+M50+M54+M58+M62+M66+M70+M74+M78+M82+M86+M90+M94+M98+M102+M106+M110+M114+M118+M122+M126+M130+M134+M138+M142+M146+M150+M154+M158+M162</f>
        <v>0</v>
      </c>
    </row>
    <row r="10" spans="1:20" x14ac:dyDescent="0.2">
      <c r="A10" t="s">
        <v>49</v>
      </c>
      <c r="B10" s="36" t="s">
        <v>47</v>
      </c>
      <c r="C10" s="36" t="s">
        <v>2001</v>
      </c>
      <c r="D10" s="37" t="s">
        <v>51</v>
      </c>
      <c r="E10" s="13" t="s">
        <v>2002</v>
      </c>
      <c r="F10" s="38" t="s">
        <v>65</v>
      </c>
      <c r="G10" s="39">
        <v>516</v>
      </c>
      <c r="H10" s="38">
        <v>0</v>
      </c>
      <c r="I10" s="38">
        <f>ROUND(G10*H10,6)</f>
        <v>0</v>
      </c>
      <c r="L10" s="40">
        <v>0</v>
      </c>
      <c r="M10" s="34">
        <f>ROUND(ROUND(L10,2)*ROUND(G10,3),2)</f>
        <v>0</v>
      </c>
      <c r="N10" s="38" t="s">
        <v>2003</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x14ac:dyDescent="0.2">
      <c r="A14" t="s">
        <v>49</v>
      </c>
      <c r="B14" s="36" t="s">
        <v>27</v>
      </c>
      <c r="C14" s="36" t="s">
        <v>2004</v>
      </c>
      <c r="D14" s="37" t="s">
        <v>47</v>
      </c>
      <c r="E14" s="13" t="s">
        <v>2002</v>
      </c>
      <c r="F14" s="38" t="s">
        <v>65</v>
      </c>
      <c r="G14" s="39">
        <v>290</v>
      </c>
      <c r="H14" s="38">
        <v>0</v>
      </c>
      <c r="I14" s="38">
        <f>ROUND(G14*H14,6)</f>
        <v>0</v>
      </c>
      <c r="L14" s="40">
        <v>0</v>
      </c>
      <c r="M14" s="34">
        <f>ROUND(ROUND(L14,2)*ROUND(G14,3),2)</f>
        <v>0</v>
      </c>
      <c r="N14" s="38" t="s">
        <v>2003</v>
      </c>
      <c r="O14">
        <f>(M14*21)/100</f>
        <v>0</v>
      </c>
      <c r="P14" t="s">
        <v>27</v>
      </c>
    </row>
    <row r="15" spans="1:20" x14ac:dyDescent="0.2">
      <c r="A15" s="37" t="s">
        <v>55</v>
      </c>
      <c r="E15" s="41" t="s">
        <v>51</v>
      </c>
    </row>
    <row r="16" spans="1:20" x14ac:dyDescent="0.2">
      <c r="A16" s="37" t="s">
        <v>56</v>
      </c>
      <c r="E16" s="42" t="s">
        <v>51</v>
      </c>
    </row>
    <row r="17" spans="1:16" x14ac:dyDescent="0.2">
      <c r="A17" t="s">
        <v>58</v>
      </c>
      <c r="E17" s="41" t="s">
        <v>59</v>
      </c>
    </row>
    <row r="18" spans="1:16" x14ac:dyDescent="0.2">
      <c r="A18" t="s">
        <v>49</v>
      </c>
      <c r="B18" s="36" t="s">
        <v>26</v>
      </c>
      <c r="C18" s="36" t="s">
        <v>2005</v>
      </c>
      <c r="D18" s="37" t="s">
        <v>51</v>
      </c>
      <c r="E18" s="13" t="s">
        <v>2006</v>
      </c>
      <c r="F18" s="38" t="s">
        <v>794</v>
      </c>
      <c r="G18" s="39">
        <v>1</v>
      </c>
      <c r="H18" s="38">
        <v>0</v>
      </c>
      <c r="I18" s="38">
        <f>ROUND(G18*H18,6)</f>
        <v>0</v>
      </c>
      <c r="L18" s="40">
        <v>0</v>
      </c>
      <c r="M18" s="34">
        <f>ROUND(ROUND(L18,2)*ROUND(G18,3),2)</f>
        <v>0</v>
      </c>
      <c r="N18" s="38" t="s">
        <v>2007</v>
      </c>
      <c r="O18">
        <f>(M18*21)/100</f>
        <v>0</v>
      </c>
      <c r="P18" t="s">
        <v>27</v>
      </c>
    </row>
    <row r="19" spans="1:16" x14ac:dyDescent="0.2">
      <c r="A19" s="37" t="s">
        <v>55</v>
      </c>
      <c r="E19" s="41" t="s">
        <v>51</v>
      </c>
    </row>
    <row r="20" spans="1:16" x14ac:dyDescent="0.2">
      <c r="A20" s="37" t="s">
        <v>56</v>
      </c>
      <c r="E20" s="42" t="s">
        <v>51</v>
      </c>
    </row>
    <row r="21" spans="1:16" x14ac:dyDescent="0.2">
      <c r="A21" t="s">
        <v>58</v>
      </c>
      <c r="E21" s="41" t="s">
        <v>59</v>
      </c>
    </row>
    <row r="22" spans="1:16" x14ac:dyDescent="0.2">
      <c r="A22" t="s">
        <v>49</v>
      </c>
      <c r="B22" s="36" t="s">
        <v>62</v>
      </c>
      <c r="C22" s="36" t="s">
        <v>2008</v>
      </c>
      <c r="D22" s="37" t="s">
        <v>51</v>
      </c>
      <c r="E22" s="13" t="s">
        <v>2009</v>
      </c>
      <c r="F22" s="38" t="s">
        <v>144</v>
      </c>
      <c r="G22" s="39">
        <v>8</v>
      </c>
      <c r="H22" s="38">
        <v>0</v>
      </c>
      <c r="I22" s="38">
        <f>ROUND(G22*H22,6)</f>
        <v>0</v>
      </c>
      <c r="L22" s="40">
        <v>0</v>
      </c>
      <c r="M22" s="34">
        <f>ROUND(ROUND(L22,2)*ROUND(G22,3),2)</f>
        <v>0</v>
      </c>
      <c r="N22" s="38" t="s">
        <v>2003</v>
      </c>
      <c r="O22">
        <f>(M22*21)/100</f>
        <v>0</v>
      </c>
      <c r="P22" t="s">
        <v>27</v>
      </c>
    </row>
    <row r="23" spans="1:16" x14ac:dyDescent="0.2">
      <c r="A23" s="37" t="s">
        <v>55</v>
      </c>
      <c r="E23" s="41" t="s">
        <v>51</v>
      </c>
    </row>
    <row r="24" spans="1:16" x14ac:dyDescent="0.2">
      <c r="A24" s="37" t="s">
        <v>56</v>
      </c>
      <c r="E24" s="42" t="s">
        <v>51</v>
      </c>
    </row>
    <row r="25" spans="1:16" x14ac:dyDescent="0.2">
      <c r="A25" t="s">
        <v>58</v>
      </c>
      <c r="E25" s="41" t="s">
        <v>59</v>
      </c>
    </row>
    <row r="26" spans="1:16" x14ac:dyDescent="0.2">
      <c r="A26" t="s">
        <v>49</v>
      </c>
      <c r="B26" s="36" t="s">
        <v>66</v>
      </c>
      <c r="C26" s="36" t="s">
        <v>2010</v>
      </c>
      <c r="D26" s="37" t="s">
        <v>51</v>
      </c>
      <c r="E26" s="13" t="s">
        <v>2011</v>
      </c>
      <c r="F26" s="38" t="s">
        <v>65</v>
      </c>
      <c r="G26" s="39">
        <v>185</v>
      </c>
      <c r="H26" s="38">
        <v>0</v>
      </c>
      <c r="I26" s="38">
        <f>ROUND(G26*H26,6)</f>
        <v>0</v>
      </c>
      <c r="L26" s="40">
        <v>0</v>
      </c>
      <c r="M26" s="34">
        <f>ROUND(ROUND(L26,2)*ROUND(G26,3),2)</f>
        <v>0</v>
      </c>
      <c r="N26" s="38" t="s">
        <v>2003</v>
      </c>
      <c r="O26">
        <f>(M26*21)/100</f>
        <v>0</v>
      </c>
      <c r="P26" t="s">
        <v>27</v>
      </c>
    </row>
    <row r="27" spans="1:16" x14ac:dyDescent="0.2">
      <c r="A27" s="37" t="s">
        <v>55</v>
      </c>
      <c r="E27" s="41" t="s">
        <v>51</v>
      </c>
    </row>
    <row r="28" spans="1:16" x14ac:dyDescent="0.2">
      <c r="A28" s="37" t="s">
        <v>56</v>
      </c>
      <c r="E28" s="42" t="s">
        <v>51</v>
      </c>
    </row>
    <row r="29" spans="1:16" x14ac:dyDescent="0.2">
      <c r="A29" t="s">
        <v>58</v>
      </c>
      <c r="E29" s="41" t="s">
        <v>59</v>
      </c>
    </row>
    <row r="30" spans="1:16" ht="25.5" x14ac:dyDescent="0.2">
      <c r="A30" t="s">
        <v>49</v>
      </c>
      <c r="B30" s="36" t="s">
        <v>73</v>
      </c>
      <c r="C30" s="36" t="s">
        <v>2012</v>
      </c>
      <c r="D30" s="37" t="s">
        <v>51</v>
      </c>
      <c r="E30" s="13" t="s">
        <v>2013</v>
      </c>
      <c r="F30" s="38" t="s">
        <v>794</v>
      </c>
      <c r="G30" s="39">
        <v>1</v>
      </c>
      <c r="H30" s="38">
        <v>0</v>
      </c>
      <c r="I30" s="38">
        <f>ROUND(G30*H30,6)</f>
        <v>0</v>
      </c>
      <c r="L30" s="40">
        <v>0</v>
      </c>
      <c r="M30" s="34">
        <f>ROUND(ROUND(L30,2)*ROUND(G30,3),2)</f>
        <v>0</v>
      </c>
      <c r="N30" s="38" t="s">
        <v>2003</v>
      </c>
      <c r="O30">
        <f>(M30*21)/100</f>
        <v>0</v>
      </c>
      <c r="P30" t="s">
        <v>27</v>
      </c>
    </row>
    <row r="31" spans="1:16" x14ac:dyDescent="0.2">
      <c r="A31" s="37" t="s">
        <v>55</v>
      </c>
      <c r="E31" s="41" t="s">
        <v>51</v>
      </c>
    </row>
    <row r="32" spans="1:16" x14ac:dyDescent="0.2">
      <c r="A32" s="37" t="s">
        <v>56</v>
      </c>
      <c r="E32" s="42" t="s">
        <v>51</v>
      </c>
    </row>
    <row r="33" spans="1:16" x14ac:dyDescent="0.2">
      <c r="A33" t="s">
        <v>58</v>
      </c>
      <c r="E33" s="41" t="s">
        <v>59</v>
      </c>
    </row>
    <row r="34" spans="1:16" x14ac:dyDescent="0.2">
      <c r="A34" t="s">
        <v>49</v>
      </c>
      <c r="B34" s="36" t="s">
        <v>189</v>
      </c>
      <c r="C34" s="36" t="s">
        <v>2014</v>
      </c>
      <c r="D34" s="37" t="s">
        <v>51</v>
      </c>
      <c r="E34" s="13" t="s">
        <v>2015</v>
      </c>
      <c r="F34" s="38" t="s">
        <v>65</v>
      </c>
      <c r="G34" s="39">
        <v>15</v>
      </c>
      <c r="H34" s="38">
        <v>0</v>
      </c>
      <c r="I34" s="38">
        <f>ROUND(G34*H34,6)</f>
        <v>0</v>
      </c>
      <c r="L34" s="40">
        <v>0</v>
      </c>
      <c r="M34" s="34">
        <f>ROUND(ROUND(L34,2)*ROUND(G34,3),2)</f>
        <v>0</v>
      </c>
      <c r="N34" s="38" t="s">
        <v>2003</v>
      </c>
      <c r="O34">
        <f>(M34*21)/100</f>
        <v>0</v>
      </c>
      <c r="P34" t="s">
        <v>27</v>
      </c>
    </row>
    <row r="35" spans="1:16" x14ac:dyDescent="0.2">
      <c r="A35" s="37" t="s">
        <v>55</v>
      </c>
      <c r="E35" s="41" t="s">
        <v>51</v>
      </c>
    </row>
    <row r="36" spans="1:16" x14ac:dyDescent="0.2">
      <c r="A36" s="37" t="s">
        <v>56</v>
      </c>
      <c r="E36" s="42" t="s">
        <v>51</v>
      </c>
    </row>
    <row r="37" spans="1:16" x14ac:dyDescent="0.2">
      <c r="A37" t="s">
        <v>58</v>
      </c>
      <c r="E37" s="41" t="s">
        <v>59</v>
      </c>
    </row>
    <row r="38" spans="1:16" x14ac:dyDescent="0.2">
      <c r="A38" t="s">
        <v>49</v>
      </c>
      <c r="B38" s="36" t="s">
        <v>107</v>
      </c>
      <c r="C38" s="36" t="s">
        <v>2016</v>
      </c>
      <c r="D38" s="37" t="s">
        <v>51</v>
      </c>
      <c r="E38" s="13" t="s">
        <v>2017</v>
      </c>
      <c r="F38" s="38" t="s">
        <v>794</v>
      </c>
      <c r="G38" s="39">
        <v>19</v>
      </c>
      <c r="H38" s="38">
        <v>0</v>
      </c>
      <c r="I38" s="38">
        <f>ROUND(G38*H38,6)</f>
        <v>0</v>
      </c>
      <c r="L38" s="40">
        <v>0</v>
      </c>
      <c r="M38" s="34">
        <f>ROUND(ROUND(L38,2)*ROUND(G38,3),2)</f>
        <v>0</v>
      </c>
      <c r="N38" s="38" t="s">
        <v>2003</v>
      </c>
      <c r="O38">
        <f>(M38*21)/100</f>
        <v>0</v>
      </c>
      <c r="P38" t="s">
        <v>27</v>
      </c>
    </row>
    <row r="39" spans="1:16" x14ac:dyDescent="0.2">
      <c r="A39" s="37" t="s">
        <v>55</v>
      </c>
      <c r="E39" s="41" t="s">
        <v>51</v>
      </c>
    </row>
    <row r="40" spans="1:16" x14ac:dyDescent="0.2">
      <c r="A40" s="37" t="s">
        <v>56</v>
      </c>
      <c r="E40" s="42" t="s">
        <v>51</v>
      </c>
    </row>
    <row r="41" spans="1:16" x14ac:dyDescent="0.2">
      <c r="A41" t="s">
        <v>58</v>
      </c>
      <c r="E41" s="41" t="s">
        <v>59</v>
      </c>
    </row>
    <row r="42" spans="1:16" x14ac:dyDescent="0.2">
      <c r="A42" t="s">
        <v>49</v>
      </c>
      <c r="B42" s="36" t="s">
        <v>110</v>
      </c>
      <c r="C42" s="36" t="s">
        <v>2018</v>
      </c>
      <c r="D42" s="37" t="s">
        <v>51</v>
      </c>
      <c r="E42" s="13" t="s">
        <v>2019</v>
      </c>
      <c r="F42" s="38" t="s">
        <v>188</v>
      </c>
      <c r="G42" s="39">
        <v>0.7</v>
      </c>
      <c r="H42" s="38">
        <v>0</v>
      </c>
      <c r="I42" s="38">
        <f>ROUND(G42*H42,6)</f>
        <v>0</v>
      </c>
      <c r="L42" s="40">
        <v>0</v>
      </c>
      <c r="M42" s="34">
        <f>ROUND(ROUND(L42,2)*ROUND(G42,3),2)</f>
        <v>0</v>
      </c>
      <c r="N42" s="38" t="s">
        <v>2003</v>
      </c>
      <c r="O42">
        <f>(M42*21)/100</f>
        <v>0</v>
      </c>
      <c r="P42" t="s">
        <v>27</v>
      </c>
    </row>
    <row r="43" spans="1:16" x14ac:dyDescent="0.2">
      <c r="A43" s="37" t="s">
        <v>55</v>
      </c>
      <c r="E43" s="41" t="s">
        <v>51</v>
      </c>
    </row>
    <row r="44" spans="1:16" x14ac:dyDescent="0.2">
      <c r="A44" s="37" t="s">
        <v>56</v>
      </c>
      <c r="E44" s="42" t="s">
        <v>51</v>
      </c>
    </row>
    <row r="45" spans="1:16" x14ac:dyDescent="0.2">
      <c r="A45" t="s">
        <v>58</v>
      </c>
      <c r="E45" s="41" t="s">
        <v>59</v>
      </c>
    </row>
    <row r="46" spans="1:16" x14ac:dyDescent="0.2">
      <c r="A46" t="s">
        <v>49</v>
      </c>
      <c r="B46" s="36" t="s">
        <v>113</v>
      </c>
      <c r="C46" s="36" t="s">
        <v>2020</v>
      </c>
      <c r="D46" s="37" t="s">
        <v>51</v>
      </c>
      <c r="E46" s="13" t="s">
        <v>2021</v>
      </c>
      <c r="F46" s="38" t="s">
        <v>144</v>
      </c>
      <c r="G46" s="39">
        <v>24</v>
      </c>
      <c r="H46" s="38">
        <v>0</v>
      </c>
      <c r="I46" s="38">
        <f>ROUND(G46*H46,6)</f>
        <v>0</v>
      </c>
      <c r="L46" s="40">
        <v>0</v>
      </c>
      <c r="M46" s="34">
        <f>ROUND(ROUND(L46,2)*ROUND(G46,3),2)</f>
        <v>0</v>
      </c>
      <c r="N46" s="38" t="s">
        <v>2003</v>
      </c>
      <c r="O46">
        <f>(M46*21)/100</f>
        <v>0</v>
      </c>
      <c r="P46" t="s">
        <v>27</v>
      </c>
    </row>
    <row r="47" spans="1:16" x14ac:dyDescent="0.2">
      <c r="A47" s="37" t="s">
        <v>55</v>
      </c>
      <c r="E47" s="41" t="s">
        <v>51</v>
      </c>
    </row>
    <row r="48" spans="1:16" x14ac:dyDescent="0.2">
      <c r="A48" s="37" t="s">
        <v>56</v>
      </c>
      <c r="E48" s="42" t="s">
        <v>51</v>
      </c>
    </row>
    <row r="49" spans="1:16" x14ac:dyDescent="0.2">
      <c r="A49" t="s">
        <v>58</v>
      </c>
      <c r="E49" s="41" t="s">
        <v>59</v>
      </c>
    </row>
    <row r="50" spans="1:16" ht="25.5" x14ac:dyDescent="0.2">
      <c r="A50" t="s">
        <v>49</v>
      </c>
      <c r="B50" s="36" t="s">
        <v>116</v>
      </c>
      <c r="C50" s="36" t="s">
        <v>2022</v>
      </c>
      <c r="D50" s="37" t="s">
        <v>51</v>
      </c>
      <c r="E50" s="13" t="s">
        <v>2023</v>
      </c>
      <c r="F50" s="38" t="s">
        <v>144</v>
      </c>
      <c r="G50" s="39">
        <v>105</v>
      </c>
      <c r="H50" s="38">
        <v>0</v>
      </c>
      <c r="I50" s="38">
        <f>ROUND(G50*H50,6)</f>
        <v>0</v>
      </c>
      <c r="L50" s="40">
        <v>0</v>
      </c>
      <c r="M50" s="34">
        <f>ROUND(ROUND(L50,2)*ROUND(G50,3),2)</f>
        <v>0</v>
      </c>
      <c r="N50" s="38" t="s">
        <v>2003</v>
      </c>
      <c r="O50">
        <f>(M50*21)/100</f>
        <v>0</v>
      </c>
      <c r="P50" t="s">
        <v>27</v>
      </c>
    </row>
    <row r="51" spans="1:16" x14ac:dyDescent="0.2">
      <c r="A51" s="37" t="s">
        <v>55</v>
      </c>
      <c r="E51" s="41" t="s">
        <v>51</v>
      </c>
    </row>
    <row r="52" spans="1:16" x14ac:dyDescent="0.2">
      <c r="A52" s="37" t="s">
        <v>56</v>
      </c>
      <c r="E52" s="42" t="s">
        <v>51</v>
      </c>
    </row>
    <row r="53" spans="1:16" x14ac:dyDescent="0.2">
      <c r="A53" t="s">
        <v>58</v>
      </c>
      <c r="E53" s="41" t="s">
        <v>59</v>
      </c>
    </row>
    <row r="54" spans="1:16" x14ac:dyDescent="0.2">
      <c r="A54" t="s">
        <v>49</v>
      </c>
      <c r="B54" s="36" t="s">
        <v>119</v>
      </c>
      <c r="C54" s="36" t="s">
        <v>2024</v>
      </c>
      <c r="D54" s="37" t="s">
        <v>51</v>
      </c>
      <c r="E54" s="13" t="s">
        <v>2025</v>
      </c>
      <c r="F54" s="38" t="s">
        <v>794</v>
      </c>
      <c r="G54" s="39">
        <v>19</v>
      </c>
      <c r="H54" s="38">
        <v>0</v>
      </c>
      <c r="I54" s="38">
        <f>ROUND(G54*H54,6)</f>
        <v>0</v>
      </c>
      <c r="L54" s="40">
        <v>0</v>
      </c>
      <c r="M54" s="34">
        <f>ROUND(ROUND(L54,2)*ROUND(G54,3),2)</f>
        <v>0</v>
      </c>
      <c r="N54" s="38" t="s">
        <v>2003</v>
      </c>
      <c r="O54">
        <f>(M54*21)/100</f>
        <v>0</v>
      </c>
      <c r="P54" t="s">
        <v>27</v>
      </c>
    </row>
    <row r="55" spans="1:16" x14ac:dyDescent="0.2">
      <c r="A55" s="37" t="s">
        <v>55</v>
      </c>
      <c r="E55" s="41" t="s">
        <v>51</v>
      </c>
    </row>
    <row r="56" spans="1:16" x14ac:dyDescent="0.2">
      <c r="A56" s="37" t="s">
        <v>56</v>
      </c>
      <c r="E56" s="42" t="s">
        <v>51</v>
      </c>
    </row>
    <row r="57" spans="1:16" x14ac:dyDescent="0.2">
      <c r="A57" t="s">
        <v>58</v>
      </c>
      <c r="E57" s="41" t="s">
        <v>59</v>
      </c>
    </row>
    <row r="58" spans="1:16" x14ac:dyDescent="0.2">
      <c r="A58" t="s">
        <v>49</v>
      </c>
      <c r="B58" s="36" t="s">
        <v>122</v>
      </c>
      <c r="C58" s="36" t="s">
        <v>2026</v>
      </c>
      <c r="D58" s="37" t="s">
        <v>51</v>
      </c>
      <c r="E58" s="13" t="s">
        <v>2027</v>
      </c>
      <c r="F58" s="38" t="s">
        <v>53</v>
      </c>
      <c r="G58" s="39">
        <v>9.31</v>
      </c>
      <c r="H58" s="38">
        <v>0</v>
      </c>
      <c r="I58" s="38">
        <f>ROUND(G58*H58,6)</f>
        <v>0</v>
      </c>
      <c r="L58" s="40">
        <v>0</v>
      </c>
      <c r="M58" s="34">
        <f>ROUND(ROUND(L58,2)*ROUND(G58,3),2)</f>
        <v>0</v>
      </c>
      <c r="N58" s="38" t="s">
        <v>2003</v>
      </c>
      <c r="O58">
        <f>(M58*21)/100</f>
        <v>0</v>
      </c>
      <c r="P58" t="s">
        <v>27</v>
      </c>
    </row>
    <row r="59" spans="1:16" x14ac:dyDescent="0.2">
      <c r="A59" s="37" t="s">
        <v>55</v>
      </c>
      <c r="E59" s="41" t="s">
        <v>51</v>
      </c>
    </row>
    <row r="60" spans="1:16" x14ac:dyDescent="0.2">
      <c r="A60" s="37" t="s">
        <v>56</v>
      </c>
      <c r="E60" s="42" t="s">
        <v>51</v>
      </c>
    </row>
    <row r="61" spans="1:16" x14ac:dyDescent="0.2">
      <c r="A61" t="s">
        <v>58</v>
      </c>
      <c r="E61" s="41" t="s">
        <v>59</v>
      </c>
    </row>
    <row r="62" spans="1:16" x14ac:dyDescent="0.2">
      <c r="A62" t="s">
        <v>49</v>
      </c>
      <c r="B62" s="36" t="s">
        <v>125</v>
      </c>
      <c r="C62" s="36" t="s">
        <v>2028</v>
      </c>
      <c r="D62" s="37" t="s">
        <v>51</v>
      </c>
      <c r="E62" s="13" t="s">
        <v>2029</v>
      </c>
      <c r="F62" s="38" t="s">
        <v>144</v>
      </c>
      <c r="G62" s="39">
        <v>19</v>
      </c>
      <c r="H62" s="38">
        <v>0</v>
      </c>
      <c r="I62" s="38">
        <f>ROUND(G62*H62,6)</f>
        <v>0</v>
      </c>
      <c r="L62" s="40">
        <v>0</v>
      </c>
      <c r="M62" s="34">
        <f>ROUND(ROUND(L62,2)*ROUND(G62,3),2)</f>
        <v>0</v>
      </c>
      <c r="N62" s="38" t="s">
        <v>2003</v>
      </c>
      <c r="O62">
        <f>(M62*21)/100</f>
        <v>0</v>
      </c>
      <c r="P62" t="s">
        <v>27</v>
      </c>
    </row>
    <row r="63" spans="1:16" x14ac:dyDescent="0.2">
      <c r="A63" s="37" t="s">
        <v>55</v>
      </c>
      <c r="E63" s="41" t="s">
        <v>51</v>
      </c>
    </row>
    <row r="64" spans="1:16" x14ac:dyDescent="0.2">
      <c r="A64" s="37" t="s">
        <v>56</v>
      </c>
      <c r="E64" s="42" t="s">
        <v>51</v>
      </c>
    </row>
    <row r="65" spans="1:16" x14ac:dyDescent="0.2">
      <c r="A65" t="s">
        <v>58</v>
      </c>
      <c r="E65" s="41" t="s">
        <v>59</v>
      </c>
    </row>
    <row r="66" spans="1:16" x14ac:dyDescent="0.2">
      <c r="A66" t="s">
        <v>49</v>
      </c>
      <c r="B66" s="36" t="s">
        <v>129</v>
      </c>
      <c r="C66" s="36" t="s">
        <v>2030</v>
      </c>
      <c r="D66" s="37" t="s">
        <v>51</v>
      </c>
      <c r="E66" s="13" t="s">
        <v>2031</v>
      </c>
      <c r="F66" s="38" t="s">
        <v>144</v>
      </c>
      <c r="G66" s="39">
        <v>19</v>
      </c>
      <c r="H66" s="38">
        <v>0</v>
      </c>
      <c r="I66" s="38">
        <f>ROUND(G66*H66,6)</f>
        <v>0</v>
      </c>
      <c r="L66" s="40">
        <v>0</v>
      </c>
      <c r="M66" s="34">
        <f>ROUND(ROUND(L66,2)*ROUND(G66,3),2)</f>
        <v>0</v>
      </c>
      <c r="N66" s="38" t="s">
        <v>2003</v>
      </c>
      <c r="O66">
        <f>(M66*21)/100</f>
        <v>0</v>
      </c>
      <c r="P66" t="s">
        <v>27</v>
      </c>
    </row>
    <row r="67" spans="1:16" x14ac:dyDescent="0.2">
      <c r="A67" s="37" t="s">
        <v>55</v>
      </c>
      <c r="E67" s="41" t="s">
        <v>51</v>
      </c>
    </row>
    <row r="68" spans="1:16" x14ac:dyDescent="0.2">
      <c r="A68" s="37" t="s">
        <v>56</v>
      </c>
      <c r="E68" s="42" t="s">
        <v>51</v>
      </c>
    </row>
    <row r="69" spans="1:16" x14ac:dyDescent="0.2">
      <c r="A69" t="s">
        <v>58</v>
      </c>
      <c r="E69" s="41" t="s">
        <v>59</v>
      </c>
    </row>
    <row r="70" spans="1:16" ht="25.5" x14ac:dyDescent="0.2">
      <c r="A70" t="s">
        <v>49</v>
      </c>
      <c r="B70" s="36" t="s">
        <v>132</v>
      </c>
      <c r="C70" s="36" t="s">
        <v>2032</v>
      </c>
      <c r="D70" s="37" t="s">
        <v>51</v>
      </c>
      <c r="E70" s="13" t="s">
        <v>2033</v>
      </c>
      <c r="F70" s="38" t="s">
        <v>65</v>
      </c>
      <c r="G70" s="39">
        <v>258</v>
      </c>
      <c r="H70" s="38">
        <v>0</v>
      </c>
      <c r="I70" s="38">
        <f>ROUND(G70*H70,6)</f>
        <v>0</v>
      </c>
      <c r="L70" s="40">
        <v>0</v>
      </c>
      <c r="M70" s="34">
        <f>ROUND(ROUND(L70,2)*ROUND(G70,3),2)</f>
        <v>0</v>
      </c>
      <c r="N70" s="38" t="s">
        <v>2003</v>
      </c>
      <c r="O70">
        <f>(M70*21)/100</f>
        <v>0</v>
      </c>
      <c r="P70" t="s">
        <v>27</v>
      </c>
    </row>
    <row r="71" spans="1:16" x14ac:dyDescent="0.2">
      <c r="A71" s="37" t="s">
        <v>55</v>
      </c>
      <c r="E71" s="41" t="s">
        <v>51</v>
      </c>
    </row>
    <row r="72" spans="1:16" x14ac:dyDescent="0.2">
      <c r="A72" s="37" t="s">
        <v>56</v>
      </c>
      <c r="E72" s="42" t="s">
        <v>51</v>
      </c>
    </row>
    <row r="73" spans="1:16" x14ac:dyDescent="0.2">
      <c r="A73" t="s">
        <v>58</v>
      </c>
      <c r="E73" s="41" t="s">
        <v>59</v>
      </c>
    </row>
    <row r="74" spans="1:16" ht="25.5" x14ac:dyDescent="0.2">
      <c r="A74" t="s">
        <v>49</v>
      </c>
      <c r="B74" s="36" t="s">
        <v>270</v>
      </c>
      <c r="C74" s="36" t="s">
        <v>2034</v>
      </c>
      <c r="D74" s="37" t="s">
        <v>51</v>
      </c>
      <c r="E74" s="13" t="s">
        <v>2035</v>
      </c>
      <c r="F74" s="38" t="s">
        <v>65</v>
      </c>
      <c r="G74" s="39">
        <v>145</v>
      </c>
      <c r="H74" s="38">
        <v>0</v>
      </c>
      <c r="I74" s="38">
        <f>ROUND(G74*H74,6)</f>
        <v>0</v>
      </c>
      <c r="L74" s="40">
        <v>0</v>
      </c>
      <c r="M74" s="34">
        <f>ROUND(ROUND(L74,2)*ROUND(G74,3),2)</f>
        <v>0</v>
      </c>
      <c r="N74" s="38" t="s">
        <v>2003</v>
      </c>
      <c r="O74">
        <f>(M74*21)/100</f>
        <v>0</v>
      </c>
      <c r="P74" t="s">
        <v>27</v>
      </c>
    </row>
    <row r="75" spans="1:16" x14ac:dyDescent="0.2">
      <c r="A75" s="37" t="s">
        <v>55</v>
      </c>
      <c r="E75" s="41" t="s">
        <v>51</v>
      </c>
    </row>
    <row r="76" spans="1:16" x14ac:dyDescent="0.2">
      <c r="A76" s="37" t="s">
        <v>56</v>
      </c>
      <c r="E76" s="42" t="s">
        <v>51</v>
      </c>
    </row>
    <row r="77" spans="1:16" x14ac:dyDescent="0.2">
      <c r="A77" t="s">
        <v>58</v>
      </c>
      <c r="E77" s="41" t="s">
        <v>59</v>
      </c>
    </row>
    <row r="78" spans="1:16" ht="25.5" x14ac:dyDescent="0.2">
      <c r="A78" t="s">
        <v>49</v>
      </c>
      <c r="B78" s="36" t="s">
        <v>273</v>
      </c>
      <c r="C78" s="36" t="s">
        <v>2036</v>
      </c>
      <c r="D78" s="37" t="s">
        <v>51</v>
      </c>
      <c r="E78" s="13" t="s">
        <v>2037</v>
      </c>
      <c r="F78" s="38" t="s">
        <v>65</v>
      </c>
      <c r="G78" s="39">
        <v>88</v>
      </c>
      <c r="H78" s="38">
        <v>0</v>
      </c>
      <c r="I78" s="38">
        <f>ROUND(G78*H78,6)</f>
        <v>0</v>
      </c>
      <c r="L78" s="40">
        <v>0</v>
      </c>
      <c r="M78" s="34">
        <f>ROUND(ROUND(L78,2)*ROUND(G78,3),2)</f>
        <v>0</v>
      </c>
      <c r="N78" s="38" t="s">
        <v>2003</v>
      </c>
      <c r="O78">
        <f>(M78*21)/100</f>
        <v>0</v>
      </c>
      <c r="P78" t="s">
        <v>27</v>
      </c>
    </row>
    <row r="79" spans="1:16" x14ac:dyDescent="0.2">
      <c r="A79" s="37" t="s">
        <v>55</v>
      </c>
      <c r="E79" s="41" t="s">
        <v>51</v>
      </c>
    </row>
    <row r="80" spans="1:16" x14ac:dyDescent="0.2">
      <c r="A80" s="37" t="s">
        <v>56</v>
      </c>
      <c r="E80" s="42" t="s">
        <v>51</v>
      </c>
    </row>
    <row r="81" spans="1:16" x14ac:dyDescent="0.2">
      <c r="A81" t="s">
        <v>58</v>
      </c>
      <c r="E81" s="41" t="s">
        <v>59</v>
      </c>
    </row>
    <row r="82" spans="1:16" ht="25.5" x14ac:dyDescent="0.2">
      <c r="A82" t="s">
        <v>49</v>
      </c>
      <c r="B82" s="36" t="s">
        <v>135</v>
      </c>
      <c r="C82" s="36" t="s">
        <v>2038</v>
      </c>
      <c r="D82" s="37" t="s">
        <v>51</v>
      </c>
      <c r="E82" s="13" t="s">
        <v>2039</v>
      </c>
      <c r="F82" s="38" t="s">
        <v>794</v>
      </c>
      <c r="G82" s="39">
        <v>1</v>
      </c>
      <c r="H82" s="38">
        <v>0</v>
      </c>
      <c r="I82" s="38">
        <f>ROUND(G82*H82,6)</f>
        <v>0</v>
      </c>
      <c r="L82" s="40">
        <v>0</v>
      </c>
      <c r="M82" s="34">
        <f>ROUND(ROUND(L82,2)*ROUND(G82,3),2)</f>
        <v>0</v>
      </c>
      <c r="N82" s="38" t="s">
        <v>2003</v>
      </c>
      <c r="O82">
        <f>(M82*21)/100</f>
        <v>0</v>
      </c>
      <c r="P82" t="s">
        <v>27</v>
      </c>
    </row>
    <row r="83" spans="1:16" x14ac:dyDescent="0.2">
      <c r="A83" s="37" t="s">
        <v>55</v>
      </c>
      <c r="E83" s="41" t="s">
        <v>51</v>
      </c>
    </row>
    <row r="84" spans="1:16" x14ac:dyDescent="0.2">
      <c r="A84" s="37" t="s">
        <v>56</v>
      </c>
      <c r="E84" s="42" t="s">
        <v>51</v>
      </c>
    </row>
    <row r="85" spans="1:16" x14ac:dyDescent="0.2">
      <c r="A85" t="s">
        <v>58</v>
      </c>
      <c r="E85" s="41" t="s">
        <v>59</v>
      </c>
    </row>
    <row r="86" spans="1:16" ht="25.5" x14ac:dyDescent="0.2">
      <c r="A86" t="s">
        <v>49</v>
      </c>
      <c r="B86" s="36" t="s">
        <v>276</v>
      </c>
      <c r="C86" s="36" t="s">
        <v>2040</v>
      </c>
      <c r="D86" s="37" t="s">
        <v>51</v>
      </c>
      <c r="E86" s="13" t="s">
        <v>2041</v>
      </c>
      <c r="F86" s="38" t="s">
        <v>53</v>
      </c>
      <c r="G86" s="39">
        <v>0.5</v>
      </c>
      <c r="H86" s="38">
        <v>0</v>
      </c>
      <c r="I86" s="38">
        <f>ROUND(G86*H86,6)</f>
        <v>0</v>
      </c>
      <c r="L86" s="40">
        <v>0</v>
      </c>
      <c r="M86" s="34">
        <f>ROUND(ROUND(L86,2)*ROUND(G86,3),2)</f>
        <v>0</v>
      </c>
      <c r="N86" s="38" t="s">
        <v>2003</v>
      </c>
      <c r="O86">
        <f>(M86*21)/100</f>
        <v>0</v>
      </c>
      <c r="P86" t="s">
        <v>27</v>
      </c>
    </row>
    <row r="87" spans="1:16" x14ac:dyDescent="0.2">
      <c r="A87" s="37" t="s">
        <v>55</v>
      </c>
      <c r="E87" s="41" t="s">
        <v>51</v>
      </c>
    </row>
    <row r="88" spans="1:16" x14ac:dyDescent="0.2">
      <c r="A88" s="37" t="s">
        <v>56</v>
      </c>
      <c r="E88" s="42" t="s">
        <v>51</v>
      </c>
    </row>
    <row r="89" spans="1:16" x14ac:dyDescent="0.2">
      <c r="A89" t="s">
        <v>58</v>
      </c>
      <c r="E89" s="41" t="s">
        <v>59</v>
      </c>
    </row>
    <row r="90" spans="1:16" ht="25.5" x14ac:dyDescent="0.2">
      <c r="A90" t="s">
        <v>49</v>
      </c>
      <c r="B90" s="36" t="s">
        <v>279</v>
      </c>
      <c r="C90" s="36" t="s">
        <v>2042</v>
      </c>
      <c r="D90" s="37" t="s">
        <v>51</v>
      </c>
      <c r="E90" s="13" t="s">
        <v>2043</v>
      </c>
      <c r="F90" s="38" t="s">
        <v>65</v>
      </c>
      <c r="G90" s="39">
        <v>22</v>
      </c>
      <c r="H90" s="38">
        <v>0</v>
      </c>
      <c r="I90" s="38">
        <f>ROUND(G90*H90,6)</f>
        <v>0</v>
      </c>
      <c r="L90" s="40">
        <v>0</v>
      </c>
      <c r="M90" s="34">
        <f>ROUND(ROUND(L90,2)*ROUND(G90,3),2)</f>
        <v>0</v>
      </c>
      <c r="N90" s="38" t="s">
        <v>2003</v>
      </c>
      <c r="O90">
        <f>(M90*21)/100</f>
        <v>0</v>
      </c>
      <c r="P90" t="s">
        <v>27</v>
      </c>
    </row>
    <row r="91" spans="1:16" x14ac:dyDescent="0.2">
      <c r="A91" s="37" t="s">
        <v>55</v>
      </c>
      <c r="E91" s="41" t="s">
        <v>51</v>
      </c>
    </row>
    <row r="92" spans="1:16" x14ac:dyDescent="0.2">
      <c r="A92" s="37" t="s">
        <v>56</v>
      </c>
      <c r="E92" s="42" t="s">
        <v>51</v>
      </c>
    </row>
    <row r="93" spans="1:16" x14ac:dyDescent="0.2">
      <c r="A93" t="s">
        <v>58</v>
      </c>
      <c r="E93" s="41" t="s">
        <v>59</v>
      </c>
    </row>
    <row r="94" spans="1:16" ht="25.5" x14ac:dyDescent="0.2">
      <c r="A94" t="s">
        <v>49</v>
      </c>
      <c r="B94" s="36" t="s">
        <v>138</v>
      </c>
      <c r="C94" s="36" t="s">
        <v>2044</v>
      </c>
      <c r="D94" s="37" t="s">
        <v>51</v>
      </c>
      <c r="E94" s="13" t="s">
        <v>2045</v>
      </c>
      <c r="F94" s="38" t="s">
        <v>65</v>
      </c>
      <c r="G94" s="39">
        <v>258</v>
      </c>
      <c r="H94" s="38">
        <v>0</v>
      </c>
      <c r="I94" s="38">
        <f>ROUND(G94*H94,6)</f>
        <v>0</v>
      </c>
      <c r="L94" s="40">
        <v>0</v>
      </c>
      <c r="M94" s="34">
        <f>ROUND(ROUND(L94,2)*ROUND(G94,3),2)</f>
        <v>0</v>
      </c>
      <c r="N94" s="38" t="s">
        <v>2003</v>
      </c>
      <c r="O94">
        <f>(M94*21)/100</f>
        <v>0</v>
      </c>
      <c r="P94" t="s">
        <v>27</v>
      </c>
    </row>
    <row r="95" spans="1:16" x14ac:dyDescent="0.2">
      <c r="A95" s="37" t="s">
        <v>55</v>
      </c>
      <c r="E95" s="41" t="s">
        <v>51</v>
      </c>
    </row>
    <row r="96" spans="1:16" x14ac:dyDescent="0.2">
      <c r="A96" s="37" t="s">
        <v>56</v>
      </c>
      <c r="E96" s="42" t="s">
        <v>51</v>
      </c>
    </row>
    <row r="97" spans="1:16" x14ac:dyDescent="0.2">
      <c r="A97" t="s">
        <v>58</v>
      </c>
      <c r="E97" s="41" t="s">
        <v>59</v>
      </c>
    </row>
    <row r="98" spans="1:16" ht="25.5" x14ac:dyDescent="0.2">
      <c r="A98" t="s">
        <v>49</v>
      </c>
      <c r="B98" s="36" t="s">
        <v>284</v>
      </c>
      <c r="C98" s="36" t="s">
        <v>2046</v>
      </c>
      <c r="D98" s="37" t="s">
        <v>51</v>
      </c>
      <c r="E98" s="13" t="s">
        <v>2047</v>
      </c>
      <c r="F98" s="38" t="s">
        <v>65</v>
      </c>
      <c r="G98" s="39">
        <v>145</v>
      </c>
      <c r="H98" s="38">
        <v>0</v>
      </c>
      <c r="I98" s="38">
        <f>ROUND(G98*H98,6)</f>
        <v>0</v>
      </c>
      <c r="L98" s="40">
        <v>0</v>
      </c>
      <c r="M98" s="34">
        <f>ROUND(ROUND(L98,2)*ROUND(G98,3),2)</f>
        <v>0</v>
      </c>
      <c r="N98" s="38" t="s">
        <v>2003</v>
      </c>
      <c r="O98">
        <f>(M98*21)/100</f>
        <v>0</v>
      </c>
      <c r="P98" t="s">
        <v>27</v>
      </c>
    </row>
    <row r="99" spans="1:16" x14ac:dyDescent="0.2">
      <c r="A99" s="37" t="s">
        <v>55</v>
      </c>
      <c r="E99" s="41" t="s">
        <v>51</v>
      </c>
    </row>
    <row r="100" spans="1:16" x14ac:dyDescent="0.2">
      <c r="A100" s="37" t="s">
        <v>56</v>
      </c>
      <c r="E100" s="42" t="s">
        <v>51</v>
      </c>
    </row>
    <row r="101" spans="1:16" x14ac:dyDescent="0.2">
      <c r="A101" t="s">
        <v>58</v>
      </c>
      <c r="E101" s="41" t="s">
        <v>59</v>
      </c>
    </row>
    <row r="102" spans="1:16" ht="25.5" x14ac:dyDescent="0.2">
      <c r="A102" t="s">
        <v>49</v>
      </c>
      <c r="B102" s="36" t="s">
        <v>292</v>
      </c>
      <c r="C102" s="36" t="s">
        <v>2048</v>
      </c>
      <c r="D102" s="37" t="s">
        <v>51</v>
      </c>
      <c r="E102" s="13" t="s">
        <v>2049</v>
      </c>
      <c r="F102" s="38" t="s">
        <v>794</v>
      </c>
      <c r="G102" s="39">
        <v>1</v>
      </c>
      <c r="H102" s="38">
        <v>0</v>
      </c>
      <c r="I102" s="38">
        <f>ROUND(G102*H102,6)</f>
        <v>0</v>
      </c>
      <c r="L102" s="40">
        <v>0</v>
      </c>
      <c r="M102" s="34">
        <f>ROUND(ROUND(L102,2)*ROUND(G102,3),2)</f>
        <v>0</v>
      </c>
      <c r="N102" s="38" t="s">
        <v>2003</v>
      </c>
      <c r="O102">
        <f>(M102*21)/100</f>
        <v>0</v>
      </c>
      <c r="P102" t="s">
        <v>27</v>
      </c>
    </row>
    <row r="103" spans="1:16" x14ac:dyDescent="0.2">
      <c r="A103" s="37" t="s">
        <v>55</v>
      </c>
      <c r="E103" s="41" t="s">
        <v>51</v>
      </c>
    </row>
    <row r="104" spans="1:16" x14ac:dyDescent="0.2">
      <c r="A104" s="37" t="s">
        <v>56</v>
      </c>
      <c r="E104" s="42" t="s">
        <v>51</v>
      </c>
    </row>
    <row r="105" spans="1:16" x14ac:dyDescent="0.2">
      <c r="A105" t="s">
        <v>58</v>
      </c>
      <c r="E105" s="41" t="s">
        <v>59</v>
      </c>
    </row>
    <row r="106" spans="1:16" x14ac:dyDescent="0.2">
      <c r="A106" t="s">
        <v>49</v>
      </c>
      <c r="B106" s="36" t="s">
        <v>296</v>
      </c>
      <c r="C106" s="36" t="s">
        <v>2050</v>
      </c>
      <c r="D106" s="37" t="s">
        <v>51</v>
      </c>
      <c r="E106" s="13" t="s">
        <v>2051</v>
      </c>
      <c r="F106" s="38" t="s">
        <v>65</v>
      </c>
      <c r="G106" s="39">
        <v>185</v>
      </c>
      <c r="H106" s="38">
        <v>0</v>
      </c>
      <c r="I106" s="38">
        <f>ROUND(G106*H106,6)</f>
        <v>0</v>
      </c>
      <c r="L106" s="40">
        <v>0</v>
      </c>
      <c r="M106" s="34">
        <f>ROUND(ROUND(L106,2)*ROUND(G106,3),2)</f>
        <v>0</v>
      </c>
      <c r="N106" s="38" t="s">
        <v>2003</v>
      </c>
      <c r="O106">
        <f>(M106*21)/100</f>
        <v>0</v>
      </c>
      <c r="P106" t="s">
        <v>27</v>
      </c>
    </row>
    <row r="107" spans="1:16" x14ac:dyDescent="0.2">
      <c r="A107" s="37" t="s">
        <v>55</v>
      </c>
      <c r="E107" s="41" t="s">
        <v>51</v>
      </c>
    </row>
    <row r="108" spans="1:16" x14ac:dyDescent="0.2">
      <c r="A108" s="37" t="s">
        <v>56</v>
      </c>
      <c r="E108" s="42" t="s">
        <v>51</v>
      </c>
    </row>
    <row r="109" spans="1:16" x14ac:dyDescent="0.2">
      <c r="A109" t="s">
        <v>58</v>
      </c>
      <c r="E109" s="41" t="s">
        <v>59</v>
      </c>
    </row>
    <row r="110" spans="1:16" x14ac:dyDescent="0.2">
      <c r="A110" t="s">
        <v>49</v>
      </c>
      <c r="B110" s="36" t="s">
        <v>300</v>
      </c>
      <c r="C110" s="36" t="s">
        <v>2052</v>
      </c>
      <c r="D110" s="37" t="s">
        <v>51</v>
      </c>
      <c r="E110" s="13" t="s">
        <v>2053</v>
      </c>
      <c r="F110" s="38" t="s">
        <v>65</v>
      </c>
      <c r="G110" s="39">
        <v>15</v>
      </c>
      <c r="H110" s="38">
        <v>0</v>
      </c>
      <c r="I110" s="38">
        <f>ROUND(G110*H110,6)</f>
        <v>0</v>
      </c>
      <c r="L110" s="40">
        <v>0</v>
      </c>
      <c r="M110" s="34">
        <f>ROUND(ROUND(L110,2)*ROUND(G110,3),2)</f>
        <v>0</v>
      </c>
      <c r="N110" s="38" t="s">
        <v>2003</v>
      </c>
      <c r="O110">
        <f>(M110*21)/100</f>
        <v>0</v>
      </c>
      <c r="P110" t="s">
        <v>27</v>
      </c>
    </row>
    <row r="111" spans="1:16" x14ac:dyDescent="0.2">
      <c r="A111" s="37" t="s">
        <v>55</v>
      </c>
      <c r="E111" s="41" t="s">
        <v>51</v>
      </c>
    </row>
    <row r="112" spans="1:16" x14ac:dyDescent="0.2">
      <c r="A112" s="37" t="s">
        <v>56</v>
      </c>
      <c r="E112" s="42" t="s">
        <v>51</v>
      </c>
    </row>
    <row r="113" spans="1:16" x14ac:dyDescent="0.2">
      <c r="A113" t="s">
        <v>58</v>
      </c>
      <c r="E113" s="41" t="s">
        <v>59</v>
      </c>
    </row>
    <row r="114" spans="1:16" x14ac:dyDescent="0.2">
      <c r="A114" t="s">
        <v>49</v>
      </c>
      <c r="B114" s="36" t="s">
        <v>304</v>
      </c>
      <c r="C114" s="36" t="s">
        <v>2054</v>
      </c>
      <c r="D114" s="37" t="s">
        <v>51</v>
      </c>
      <c r="E114" s="13" t="s">
        <v>2055</v>
      </c>
      <c r="F114" s="38" t="s">
        <v>65</v>
      </c>
      <c r="G114" s="39">
        <v>145</v>
      </c>
      <c r="H114" s="38">
        <v>0</v>
      </c>
      <c r="I114" s="38">
        <f>ROUND(G114*H114,6)</f>
        <v>0</v>
      </c>
      <c r="L114" s="40">
        <v>0</v>
      </c>
      <c r="M114" s="34">
        <f>ROUND(ROUND(L114,2)*ROUND(G114,3),2)</f>
        <v>0</v>
      </c>
      <c r="N114" s="38" t="s">
        <v>2003</v>
      </c>
      <c r="O114">
        <f>(M114*21)/100</f>
        <v>0</v>
      </c>
      <c r="P114" t="s">
        <v>27</v>
      </c>
    </row>
    <row r="115" spans="1:16" x14ac:dyDescent="0.2">
      <c r="A115" s="37" t="s">
        <v>55</v>
      </c>
      <c r="E115" s="41" t="s">
        <v>51</v>
      </c>
    </row>
    <row r="116" spans="1:16" x14ac:dyDescent="0.2">
      <c r="A116" s="37" t="s">
        <v>56</v>
      </c>
      <c r="E116" s="42" t="s">
        <v>51</v>
      </c>
    </row>
    <row r="117" spans="1:16" x14ac:dyDescent="0.2">
      <c r="A117" t="s">
        <v>58</v>
      </c>
      <c r="E117" s="41" t="s">
        <v>59</v>
      </c>
    </row>
    <row r="118" spans="1:16" x14ac:dyDescent="0.2">
      <c r="A118" t="s">
        <v>49</v>
      </c>
      <c r="B118" s="36" t="s">
        <v>308</v>
      </c>
      <c r="C118" s="36" t="s">
        <v>2056</v>
      </c>
      <c r="D118" s="37" t="s">
        <v>51</v>
      </c>
      <c r="E118" s="13" t="s">
        <v>2057</v>
      </c>
      <c r="F118" s="38" t="s">
        <v>65</v>
      </c>
      <c r="G118" s="39">
        <v>258</v>
      </c>
      <c r="H118" s="38">
        <v>0</v>
      </c>
      <c r="I118" s="38">
        <f>ROUND(G118*H118,6)</f>
        <v>0</v>
      </c>
      <c r="L118" s="40">
        <v>0</v>
      </c>
      <c r="M118" s="34">
        <f>ROUND(ROUND(L118,2)*ROUND(G118,3),2)</f>
        <v>0</v>
      </c>
      <c r="N118" s="38" t="s">
        <v>2003</v>
      </c>
      <c r="O118">
        <f>(M118*21)/100</f>
        <v>0</v>
      </c>
      <c r="P118" t="s">
        <v>27</v>
      </c>
    </row>
    <row r="119" spans="1:16" x14ac:dyDescent="0.2">
      <c r="A119" s="37" t="s">
        <v>55</v>
      </c>
      <c r="E119" s="41" t="s">
        <v>51</v>
      </c>
    </row>
    <row r="120" spans="1:16" x14ac:dyDescent="0.2">
      <c r="A120" s="37" t="s">
        <v>56</v>
      </c>
      <c r="E120" s="42" t="s">
        <v>51</v>
      </c>
    </row>
    <row r="121" spans="1:16" x14ac:dyDescent="0.2">
      <c r="A121" t="s">
        <v>58</v>
      </c>
      <c r="E121" s="41" t="s">
        <v>59</v>
      </c>
    </row>
    <row r="122" spans="1:16" x14ac:dyDescent="0.2">
      <c r="A122" t="s">
        <v>49</v>
      </c>
      <c r="B122" s="36" t="s">
        <v>312</v>
      </c>
      <c r="C122" s="36" t="s">
        <v>2058</v>
      </c>
      <c r="D122" s="37" t="s">
        <v>51</v>
      </c>
      <c r="E122" s="13" t="s">
        <v>2059</v>
      </c>
      <c r="F122" s="38" t="s">
        <v>65</v>
      </c>
      <c r="G122" s="39">
        <v>88</v>
      </c>
      <c r="H122" s="38">
        <v>0</v>
      </c>
      <c r="I122" s="38">
        <f>ROUND(G122*H122,6)</f>
        <v>0</v>
      </c>
      <c r="L122" s="40">
        <v>0</v>
      </c>
      <c r="M122" s="34">
        <f>ROUND(ROUND(L122,2)*ROUND(G122,3),2)</f>
        <v>0</v>
      </c>
      <c r="N122" s="38" t="s">
        <v>2003</v>
      </c>
      <c r="O122">
        <f>(M122*21)/100</f>
        <v>0</v>
      </c>
      <c r="P122" t="s">
        <v>27</v>
      </c>
    </row>
    <row r="123" spans="1:16" x14ac:dyDescent="0.2">
      <c r="A123" s="37" t="s">
        <v>55</v>
      </c>
      <c r="E123" s="41" t="s">
        <v>51</v>
      </c>
    </row>
    <row r="124" spans="1:16" x14ac:dyDescent="0.2">
      <c r="A124" s="37" t="s">
        <v>56</v>
      </c>
      <c r="E124" s="42" t="s">
        <v>51</v>
      </c>
    </row>
    <row r="125" spans="1:16" x14ac:dyDescent="0.2">
      <c r="A125" t="s">
        <v>58</v>
      </c>
      <c r="E125" s="41" t="s">
        <v>59</v>
      </c>
    </row>
    <row r="126" spans="1:16" x14ac:dyDescent="0.2">
      <c r="A126" t="s">
        <v>49</v>
      </c>
      <c r="B126" s="36" t="s">
        <v>316</v>
      </c>
      <c r="C126" s="36" t="s">
        <v>2060</v>
      </c>
      <c r="D126" s="37" t="s">
        <v>51</v>
      </c>
      <c r="E126" s="13" t="s">
        <v>2061</v>
      </c>
      <c r="F126" s="38" t="s">
        <v>53</v>
      </c>
      <c r="G126" s="39">
        <v>0.8</v>
      </c>
      <c r="H126" s="38">
        <v>0</v>
      </c>
      <c r="I126" s="38">
        <f>ROUND(G126*H126,6)</f>
        <v>0</v>
      </c>
      <c r="L126" s="40">
        <v>0</v>
      </c>
      <c r="M126" s="34">
        <f>ROUND(ROUND(L126,2)*ROUND(G126,3),2)</f>
        <v>0</v>
      </c>
      <c r="N126" s="38" t="s">
        <v>2003</v>
      </c>
      <c r="O126">
        <f>(M126*21)/100</f>
        <v>0</v>
      </c>
      <c r="P126" t="s">
        <v>27</v>
      </c>
    </row>
    <row r="127" spans="1:16" x14ac:dyDescent="0.2">
      <c r="A127" s="37" t="s">
        <v>55</v>
      </c>
      <c r="E127" s="41" t="s">
        <v>51</v>
      </c>
    </row>
    <row r="128" spans="1:16" x14ac:dyDescent="0.2">
      <c r="A128" s="37" t="s">
        <v>56</v>
      </c>
      <c r="E128" s="42" t="s">
        <v>51</v>
      </c>
    </row>
    <row r="129" spans="1:16" x14ac:dyDescent="0.2">
      <c r="A129" t="s">
        <v>58</v>
      </c>
      <c r="E129" s="41" t="s">
        <v>59</v>
      </c>
    </row>
    <row r="130" spans="1:16" ht="25.5" x14ac:dyDescent="0.2">
      <c r="A130" t="s">
        <v>49</v>
      </c>
      <c r="B130" s="36" t="s">
        <v>1507</v>
      </c>
      <c r="C130" s="36" t="s">
        <v>2062</v>
      </c>
      <c r="D130" s="37" t="s">
        <v>51</v>
      </c>
      <c r="E130" s="13" t="s">
        <v>2063</v>
      </c>
      <c r="F130" s="38" t="s">
        <v>144</v>
      </c>
      <c r="G130" s="39">
        <v>536.73099999999999</v>
      </c>
      <c r="H130" s="38">
        <v>0</v>
      </c>
      <c r="I130" s="38">
        <f>ROUND(G130*H130,6)</f>
        <v>0</v>
      </c>
      <c r="L130" s="40">
        <v>0</v>
      </c>
      <c r="M130" s="34">
        <f>ROUND(ROUND(L130,2)*ROUND(G130,3),2)</f>
        <v>0</v>
      </c>
      <c r="N130" s="38" t="s">
        <v>2003</v>
      </c>
      <c r="O130">
        <f>(M130*21)/100</f>
        <v>0</v>
      </c>
      <c r="P130" t="s">
        <v>27</v>
      </c>
    </row>
    <row r="131" spans="1:16" x14ac:dyDescent="0.2">
      <c r="A131" s="37" t="s">
        <v>55</v>
      </c>
      <c r="E131" s="41" t="s">
        <v>51</v>
      </c>
    </row>
    <row r="132" spans="1:16" x14ac:dyDescent="0.2">
      <c r="A132" s="37" t="s">
        <v>56</v>
      </c>
      <c r="E132" s="42" t="s">
        <v>51</v>
      </c>
    </row>
    <row r="133" spans="1:16" x14ac:dyDescent="0.2">
      <c r="A133" t="s">
        <v>58</v>
      </c>
      <c r="E133" s="41" t="s">
        <v>59</v>
      </c>
    </row>
    <row r="134" spans="1:16" x14ac:dyDescent="0.2">
      <c r="A134" t="s">
        <v>49</v>
      </c>
      <c r="B134" s="36" t="s">
        <v>1512</v>
      </c>
      <c r="C134" s="36" t="s">
        <v>2064</v>
      </c>
      <c r="D134" s="37" t="s">
        <v>51</v>
      </c>
      <c r="E134" s="13" t="s">
        <v>2065</v>
      </c>
      <c r="F134" s="38" t="s">
        <v>53</v>
      </c>
      <c r="G134" s="39">
        <v>28.248999999999999</v>
      </c>
      <c r="H134" s="38">
        <v>0</v>
      </c>
      <c r="I134" s="38">
        <f>ROUND(G134*H134,6)</f>
        <v>0</v>
      </c>
      <c r="L134" s="40">
        <v>0</v>
      </c>
      <c r="M134" s="34">
        <f>ROUND(ROUND(L134,2)*ROUND(G134,3),2)</f>
        <v>0</v>
      </c>
      <c r="N134" s="38" t="s">
        <v>2003</v>
      </c>
      <c r="O134">
        <f>(M134*21)/100</f>
        <v>0</v>
      </c>
      <c r="P134" t="s">
        <v>27</v>
      </c>
    </row>
    <row r="135" spans="1:16" x14ac:dyDescent="0.2">
      <c r="A135" s="37" t="s">
        <v>55</v>
      </c>
      <c r="E135" s="41" t="s">
        <v>51</v>
      </c>
    </row>
    <row r="136" spans="1:16" x14ac:dyDescent="0.2">
      <c r="A136" s="37" t="s">
        <v>56</v>
      </c>
      <c r="E136" s="42" t="s">
        <v>51</v>
      </c>
    </row>
    <row r="137" spans="1:16" x14ac:dyDescent="0.2">
      <c r="A137" t="s">
        <v>58</v>
      </c>
      <c r="E137" s="41" t="s">
        <v>59</v>
      </c>
    </row>
    <row r="138" spans="1:16" x14ac:dyDescent="0.2">
      <c r="A138" t="s">
        <v>49</v>
      </c>
      <c r="B138" s="36" t="s">
        <v>1517</v>
      </c>
      <c r="C138" s="36" t="s">
        <v>2066</v>
      </c>
      <c r="D138" s="37" t="s">
        <v>51</v>
      </c>
      <c r="E138" s="13" t="s">
        <v>2067</v>
      </c>
      <c r="F138" s="38" t="s">
        <v>144</v>
      </c>
      <c r="G138" s="39">
        <v>24</v>
      </c>
      <c r="H138" s="38">
        <v>0</v>
      </c>
      <c r="I138" s="38">
        <f>ROUND(G138*H138,6)</f>
        <v>0</v>
      </c>
      <c r="L138" s="40">
        <v>0</v>
      </c>
      <c r="M138" s="34">
        <f>ROUND(ROUND(L138,2)*ROUND(G138,3),2)</f>
        <v>0</v>
      </c>
      <c r="N138" s="38" t="s">
        <v>2003</v>
      </c>
      <c r="O138">
        <f>(M138*21)/100</f>
        <v>0</v>
      </c>
      <c r="P138" t="s">
        <v>27</v>
      </c>
    </row>
    <row r="139" spans="1:16" x14ac:dyDescent="0.2">
      <c r="A139" s="37" t="s">
        <v>55</v>
      </c>
      <c r="E139" s="41" t="s">
        <v>51</v>
      </c>
    </row>
    <row r="140" spans="1:16" x14ac:dyDescent="0.2">
      <c r="A140" s="37" t="s">
        <v>56</v>
      </c>
      <c r="E140" s="42" t="s">
        <v>51</v>
      </c>
    </row>
    <row r="141" spans="1:16" x14ac:dyDescent="0.2">
      <c r="A141" t="s">
        <v>58</v>
      </c>
      <c r="E141" s="41" t="s">
        <v>59</v>
      </c>
    </row>
    <row r="142" spans="1:16" ht="25.5" x14ac:dyDescent="0.2">
      <c r="A142" t="s">
        <v>49</v>
      </c>
      <c r="B142" s="36" t="s">
        <v>1522</v>
      </c>
      <c r="C142" s="36" t="s">
        <v>2068</v>
      </c>
      <c r="D142" s="37" t="s">
        <v>51</v>
      </c>
      <c r="E142" s="13" t="s">
        <v>2069</v>
      </c>
      <c r="F142" s="38" t="s">
        <v>144</v>
      </c>
      <c r="G142" s="39">
        <v>80</v>
      </c>
      <c r="H142" s="38">
        <v>0</v>
      </c>
      <c r="I142" s="38">
        <f>ROUND(G142*H142,6)</f>
        <v>0</v>
      </c>
      <c r="L142" s="40">
        <v>0</v>
      </c>
      <c r="M142" s="34">
        <f>ROUND(ROUND(L142,2)*ROUND(G142,3),2)</f>
        <v>0</v>
      </c>
      <c r="N142" s="38" t="s">
        <v>2003</v>
      </c>
      <c r="O142">
        <f>(M142*21)/100</f>
        <v>0</v>
      </c>
      <c r="P142" t="s">
        <v>27</v>
      </c>
    </row>
    <row r="143" spans="1:16" x14ac:dyDescent="0.2">
      <c r="A143" s="37" t="s">
        <v>55</v>
      </c>
      <c r="E143" s="41" t="s">
        <v>51</v>
      </c>
    </row>
    <row r="144" spans="1:16" x14ac:dyDescent="0.2">
      <c r="A144" s="37" t="s">
        <v>56</v>
      </c>
      <c r="E144" s="42" t="s">
        <v>51</v>
      </c>
    </row>
    <row r="145" spans="1:16" x14ac:dyDescent="0.2">
      <c r="A145" t="s">
        <v>58</v>
      </c>
      <c r="E145" s="41" t="s">
        <v>59</v>
      </c>
    </row>
    <row r="146" spans="1:16" ht="25.5" x14ac:dyDescent="0.2">
      <c r="A146" t="s">
        <v>49</v>
      </c>
      <c r="B146" s="36" t="s">
        <v>1527</v>
      </c>
      <c r="C146" s="36" t="s">
        <v>2070</v>
      </c>
      <c r="D146" s="37" t="s">
        <v>51</v>
      </c>
      <c r="E146" s="13" t="s">
        <v>2071</v>
      </c>
      <c r="F146" s="38" t="s">
        <v>144</v>
      </c>
      <c r="G146" s="39">
        <v>2.25</v>
      </c>
      <c r="H146" s="38">
        <v>0</v>
      </c>
      <c r="I146" s="38">
        <f>ROUND(G146*H146,6)</f>
        <v>0</v>
      </c>
      <c r="L146" s="40">
        <v>0</v>
      </c>
      <c r="M146" s="34">
        <f>ROUND(ROUND(L146,2)*ROUND(G146,3),2)</f>
        <v>0</v>
      </c>
      <c r="N146" s="38" t="s">
        <v>2003</v>
      </c>
      <c r="O146">
        <f>(M146*21)/100</f>
        <v>0</v>
      </c>
      <c r="P146" t="s">
        <v>27</v>
      </c>
    </row>
    <row r="147" spans="1:16" x14ac:dyDescent="0.2">
      <c r="A147" s="37" t="s">
        <v>55</v>
      </c>
      <c r="E147" s="41" t="s">
        <v>51</v>
      </c>
    </row>
    <row r="148" spans="1:16" x14ac:dyDescent="0.2">
      <c r="A148" s="37" t="s">
        <v>56</v>
      </c>
      <c r="E148" s="42" t="s">
        <v>51</v>
      </c>
    </row>
    <row r="149" spans="1:16" x14ac:dyDescent="0.2">
      <c r="A149" t="s">
        <v>58</v>
      </c>
      <c r="E149" s="41" t="s">
        <v>59</v>
      </c>
    </row>
    <row r="150" spans="1:16" x14ac:dyDescent="0.2">
      <c r="A150" t="s">
        <v>49</v>
      </c>
      <c r="B150" s="36" t="s">
        <v>1532</v>
      </c>
      <c r="C150" s="36" t="s">
        <v>2072</v>
      </c>
      <c r="D150" s="37" t="s">
        <v>51</v>
      </c>
      <c r="E150" s="13" t="s">
        <v>2073</v>
      </c>
      <c r="F150" s="38" t="s">
        <v>144</v>
      </c>
      <c r="G150" s="39">
        <v>105</v>
      </c>
      <c r="H150" s="38">
        <v>0</v>
      </c>
      <c r="I150" s="38">
        <f>ROUND(G150*H150,6)</f>
        <v>0</v>
      </c>
      <c r="L150" s="40">
        <v>0</v>
      </c>
      <c r="M150" s="34">
        <f>ROUND(ROUND(L150,2)*ROUND(G150,3),2)</f>
        <v>0</v>
      </c>
      <c r="N150" s="38" t="s">
        <v>2003</v>
      </c>
      <c r="O150">
        <f>(M150*21)/100</f>
        <v>0</v>
      </c>
      <c r="P150" t="s">
        <v>27</v>
      </c>
    </row>
    <row r="151" spans="1:16" x14ac:dyDescent="0.2">
      <c r="A151" s="37" t="s">
        <v>55</v>
      </c>
      <c r="E151" s="41" t="s">
        <v>51</v>
      </c>
    </row>
    <row r="152" spans="1:16" x14ac:dyDescent="0.2">
      <c r="A152" s="37" t="s">
        <v>56</v>
      </c>
      <c r="E152" s="42" t="s">
        <v>51</v>
      </c>
    </row>
    <row r="153" spans="1:16" x14ac:dyDescent="0.2">
      <c r="A153" t="s">
        <v>58</v>
      </c>
      <c r="E153" s="41" t="s">
        <v>59</v>
      </c>
    </row>
    <row r="154" spans="1:16" x14ac:dyDescent="0.2">
      <c r="A154" t="s">
        <v>49</v>
      </c>
      <c r="B154" s="36" t="s">
        <v>1536</v>
      </c>
      <c r="C154" s="36" t="s">
        <v>2074</v>
      </c>
      <c r="D154" s="37" t="s">
        <v>51</v>
      </c>
      <c r="E154" s="13" t="s">
        <v>2075</v>
      </c>
      <c r="F154" s="38" t="s">
        <v>144</v>
      </c>
      <c r="G154" s="39">
        <v>105</v>
      </c>
      <c r="H154" s="38">
        <v>0</v>
      </c>
      <c r="I154" s="38">
        <f>ROUND(G154*H154,6)</f>
        <v>0</v>
      </c>
      <c r="L154" s="40">
        <v>0</v>
      </c>
      <c r="M154" s="34">
        <f>ROUND(ROUND(L154,2)*ROUND(G154,3),2)</f>
        <v>0</v>
      </c>
      <c r="N154" s="38" t="s">
        <v>2003</v>
      </c>
      <c r="O154">
        <f>(M154*21)/100</f>
        <v>0</v>
      </c>
      <c r="P154" t="s">
        <v>27</v>
      </c>
    </row>
    <row r="155" spans="1:16" x14ac:dyDescent="0.2">
      <c r="A155" s="37" t="s">
        <v>55</v>
      </c>
      <c r="E155" s="41" t="s">
        <v>51</v>
      </c>
    </row>
    <row r="156" spans="1:16" x14ac:dyDescent="0.2">
      <c r="A156" s="37" t="s">
        <v>56</v>
      </c>
      <c r="E156" s="42" t="s">
        <v>51</v>
      </c>
    </row>
    <row r="157" spans="1:16" x14ac:dyDescent="0.2">
      <c r="A157" t="s">
        <v>58</v>
      </c>
      <c r="E157" s="41" t="s">
        <v>59</v>
      </c>
    </row>
    <row r="158" spans="1:16" x14ac:dyDescent="0.2">
      <c r="A158" t="s">
        <v>49</v>
      </c>
      <c r="B158" s="36" t="s">
        <v>2076</v>
      </c>
      <c r="C158" s="36" t="s">
        <v>2077</v>
      </c>
      <c r="D158" s="37" t="s">
        <v>51</v>
      </c>
      <c r="E158" s="13" t="s">
        <v>2078</v>
      </c>
      <c r="F158" s="38" t="s">
        <v>794</v>
      </c>
      <c r="G158" s="39">
        <v>19</v>
      </c>
      <c r="H158" s="38">
        <v>0</v>
      </c>
      <c r="I158" s="38">
        <f>ROUND(G158*H158,6)</f>
        <v>0</v>
      </c>
      <c r="L158" s="40">
        <v>0</v>
      </c>
      <c r="M158" s="34">
        <f>ROUND(ROUND(L158,2)*ROUND(G158,3),2)</f>
        <v>0</v>
      </c>
      <c r="N158" s="38" t="s">
        <v>2003</v>
      </c>
      <c r="O158">
        <f>(M158*21)/100</f>
        <v>0</v>
      </c>
      <c r="P158" t="s">
        <v>27</v>
      </c>
    </row>
    <row r="159" spans="1:16" x14ac:dyDescent="0.2">
      <c r="A159" s="37" t="s">
        <v>55</v>
      </c>
      <c r="E159" s="41" t="s">
        <v>51</v>
      </c>
    </row>
    <row r="160" spans="1:16" x14ac:dyDescent="0.2">
      <c r="A160" s="37" t="s">
        <v>56</v>
      </c>
      <c r="E160" s="42" t="s">
        <v>51</v>
      </c>
    </row>
    <row r="161" spans="1:16" x14ac:dyDescent="0.2">
      <c r="A161" t="s">
        <v>58</v>
      </c>
      <c r="E161" s="41" t="s">
        <v>59</v>
      </c>
    </row>
    <row r="162" spans="1:16" x14ac:dyDescent="0.2">
      <c r="A162" t="s">
        <v>49</v>
      </c>
      <c r="B162" s="36" t="s">
        <v>2079</v>
      </c>
      <c r="C162" s="36" t="s">
        <v>2080</v>
      </c>
      <c r="D162" s="37" t="s">
        <v>51</v>
      </c>
      <c r="E162" s="13" t="s">
        <v>2081</v>
      </c>
      <c r="F162" s="38" t="s">
        <v>288</v>
      </c>
      <c r="G162" s="39">
        <v>68.286000000000001</v>
      </c>
      <c r="H162" s="38">
        <v>0</v>
      </c>
      <c r="I162" s="38">
        <f>ROUND(G162*H162,6)</f>
        <v>0</v>
      </c>
      <c r="L162" s="40">
        <v>0</v>
      </c>
      <c r="M162" s="34">
        <f>ROUND(ROUND(L162,2)*ROUND(G162,3),2)</f>
        <v>0</v>
      </c>
      <c r="N162" s="38" t="s">
        <v>2003</v>
      </c>
      <c r="O162">
        <f>(M162*21)/100</f>
        <v>0</v>
      </c>
      <c r="P162" t="s">
        <v>27</v>
      </c>
    </row>
    <row r="163" spans="1:16" x14ac:dyDescent="0.2">
      <c r="A163" s="37" t="s">
        <v>55</v>
      </c>
      <c r="E163" s="41" t="s">
        <v>51</v>
      </c>
    </row>
    <row r="164" spans="1:16" x14ac:dyDescent="0.2">
      <c r="A164" s="37" t="s">
        <v>56</v>
      </c>
      <c r="E164" s="42" t="s">
        <v>51</v>
      </c>
    </row>
    <row r="165" spans="1:16" x14ac:dyDescent="0.2">
      <c r="A165" t="s">
        <v>58</v>
      </c>
      <c r="E165" s="41" t="s">
        <v>59</v>
      </c>
    </row>
    <row r="166" spans="1:16" x14ac:dyDescent="0.2">
      <c r="A166" t="s">
        <v>46</v>
      </c>
      <c r="C166" s="33" t="s">
        <v>2082</v>
      </c>
      <c r="E166" s="35" t="s">
        <v>2083</v>
      </c>
      <c r="J166" s="34">
        <f>0</f>
        <v>0</v>
      </c>
      <c r="K166" s="34">
        <f>0</f>
        <v>0</v>
      </c>
      <c r="L166" s="34">
        <f>0+L167+L171+L175+L179+L183+L187+L191+L195+L199+L203+L207</f>
        <v>0</v>
      </c>
      <c r="M166" s="34">
        <f>0+M167+M171+M175+M179+M183+M187+M191+M195+M199+M203+M207</f>
        <v>0</v>
      </c>
    </row>
    <row r="167" spans="1:16" x14ac:dyDescent="0.2">
      <c r="A167" t="s">
        <v>49</v>
      </c>
      <c r="B167" s="36" t="s">
        <v>185</v>
      </c>
      <c r="C167" s="36" t="s">
        <v>2084</v>
      </c>
      <c r="D167" s="37" t="s">
        <v>51</v>
      </c>
      <c r="E167" s="13" t="s">
        <v>2085</v>
      </c>
      <c r="F167" s="38" t="s">
        <v>65</v>
      </c>
      <c r="G167" s="39">
        <v>200</v>
      </c>
      <c r="H167" s="38">
        <v>0</v>
      </c>
      <c r="I167" s="38">
        <f>ROUND(G167*H167,6)</f>
        <v>0</v>
      </c>
      <c r="L167" s="40">
        <v>0</v>
      </c>
      <c r="M167" s="34">
        <f>ROUND(ROUND(L167,2)*ROUND(G167,3),2)</f>
        <v>0</v>
      </c>
      <c r="N167" s="38" t="s">
        <v>2007</v>
      </c>
      <c r="O167">
        <f>(M167*21)/100</f>
        <v>0</v>
      </c>
      <c r="P167" t="s">
        <v>27</v>
      </c>
    </row>
    <row r="168" spans="1:16" x14ac:dyDescent="0.2">
      <c r="A168" s="37" t="s">
        <v>55</v>
      </c>
      <c r="E168" s="41" t="s">
        <v>51</v>
      </c>
    </row>
    <row r="169" spans="1:16" x14ac:dyDescent="0.2">
      <c r="A169" s="37" t="s">
        <v>56</v>
      </c>
      <c r="E169" s="42" t="s">
        <v>51</v>
      </c>
    </row>
    <row r="170" spans="1:16" x14ac:dyDescent="0.2">
      <c r="A170" t="s">
        <v>58</v>
      </c>
      <c r="E170" s="41" t="s">
        <v>59</v>
      </c>
    </row>
    <row r="171" spans="1:16" x14ac:dyDescent="0.2">
      <c r="A171" t="s">
        <v>49</v>
      </c>
      <c r="B171" s="36" t="s">
        <v>213</v>
      </c>
      <c r="C171" s="36" t="s">
        <v>2086</v>
      </c>
      <c r="D171" s="37" t="s">
        <v>51</v>
      </c>
      <c r="E171" s="13" t="s">
        <v>2087</v>
      </c>
      <c r="F171" s="38" t="s">
        <v>65</v>
      </c>
      <c r="G171" s="39">
        <v>200</v>
      </c>
      <c r="H171" s="38">
        <v>0</v>
      </c>
      <c r="I171" s="38">
        <f>ROUND(G171*H171,6)</f>
        <v>0</v>
      </c>
      <c r="L171" s="40">
        <v>0</v>
      </c>
      <c r="M171" s="34">
        <f>ROUND(ROUND(L171,2)*ROUND(G171,3),2)</f>
        <v>0</v>
      </c>
      <c r="N171" s="38" t="s">
        <v>2003</v>
      </c>
      <c r="O171">
        <f>(M171*21)/100</f>
        <v>0</v>
      </c>
      <c r="P171" t="s">
        <v>27</v>
      </c>
    </row>
    <row r="172" spans="1:16" x14ac:dyDescent="0.2">
      <c r="A172" s="37" t="s">
        <v>55</v>
      </c>
      <c r="E172" s="41" t="s">
        <v>51</v>
      </c>
    </row>
    <row r="173" spans="1:16" x14ac:dyDescent="0.2">
      <c r="A173" s="37" t="s">
        <v>56</v>
      </c>
      <c r="E173" s="42" t="s">
        <v>51</v>
      </c>
    </row>
    <row r="174" spans="1:16" x14ac:dyDescent="0.2">
      <c r="A174" t="s">
        <v>58</v>
      </c>
      <c r="E174" s="41" t="s">
        <v>59</v>
      </c>
    </row>
    <row r="175" spans="1:16" x14ac:dyDescent="0.2">
      <c r="A175" t="s">
        <v>49</v>
      </c>
      <c r="B175" s="36" t="s">
        <v>225</v>
      </c>
      <c r="C175" s="36" t="s">
        <v>2088</v>
      </c>
      <c r="D175" s="37" t="s">
        <v>51</v>
      </c>
      <c r="E175" s="13" t="s">
        <v>2089</v>
      </c>
      <c r="F175" s="38" t="s">
        <v>794</v>
      </c>
      <c r="G175" s="39">
        <v>20</v>
      </c>
      <c r="H175" s="38">
        <v>0</v>
      </c>
      <c r="I175" s="38">
        <f>ROUND(G175*H175,6)</f>
        <v>0</v>
      </c>
      <c r="L175" s="40">
        <v>0</v>
      </c>
      <c r="M175" s="34">
        <f>ROUND(ROUND(L175,2)*ROUND(G175,3),2)</f>
        <v>0</v>
      </c>
      <c r="N175" s="38" t="s">
        <v>2007</v>
      </c>
      <c r="O175">
        <f>(M175*21)/100</f>
        <v>0</v>
      </c>
      <c r="P175" t="s">
        <v>27</v>
      </c>
    </row>
    <row r="176" spans="1:16" x14ac:dyDescent="0.2">
      <c r="A176" s="37" t="s">
        <v>55</v>
      </c>
      <c r="E176" s="41" t="s">
        <v>51</v>
      </c>
    </row>
    <row r="177" spans="1:16" x14ac:dyDescent="0.2">
      <c r="A177" s="37" t="s">
        <v>56</v>
      </c>
      <c r="E177" s="42" t="s">
        <v>51</v>
      </c>
    </row>
    <row r="178" spans="1:16" x14ac:dyDescent="0.2">
      <c r="A178" t="s">
        <v>58</v>
      </c>
      <c r="E178" s="41" t="s">
        <v>59</v>
      </c>
    </row>
    <row r="179" spans="1:16" x14ac:dyDescent="0.2">
      <c r="A179" t="s">
        <v>49</v>
      </c>
      <c r="B179" s="36" t="s">
        <v>234</v>
      </c>
      <c r="C179" s="36" t="s">
        <v>2090</v>
      </c>
      <c r="D179" s="37" t="s">
        <v>51</v>
      </c>
      <c r="E179" s="13" t="s">
        <v>2091</v>
      </c>
      <c r="F179" s="38" t="s">
        <v>794</v>
      </c>
      <c r="G179" s="39">
        <v>25</v>
      </c>
      <c r="H179" s="38">
        <v>0</v>
      </c>
      <c r="I179" s="38">
        <f>ROUND(G179*H179,6)</f>
        <v>0</v>
      </c>
      <c r="L179" s="40">
        <v>0</v>
      </c>
      <c r="M179" s="34">
        <f>ROUND(ROUND(L179,2)*ROUND(G179,3),2)</f>
        <v>0</v>
      </c>
      <c r="N179" s="38" t="s">
        <v>2007</v>
      </c>
      <c r="O179">
        <f>(M179*21)/100</f>
        <v>0</v>
      </c>
      <c r="P179" t="s">
        <v>27</v>
      </c>
    </row>
    <row r="180" spans="1:16" x14ac:dyDescent="0.2">
      <c r="A180" s="37" t="s">
        <v>55</v>
      </c>
      <c r="E180" s="41" t="s">
        <v>51</v>
      </c>
    </row>
    <row r="181" spans="1:16" x14ac:dyDescent="0.2">
      <c r="A181" s="37" t="s">
        <v>56</v>
      </c>
      <c r="E181" s="42" t="s">
        <v>51</v>
      </c>
    </row>
    <row r="182" spans="1:16" x14ac:dyDescent="0.2">
      <c r="A182" t="s">
        <v>58</v>
      </c>
      <c r="E182" s="41" t="s">
        <v>59</v>
      </c>
    </row>
    <row r="183" spans="1:16" x14ac:dyDescent="0.2">
      <c r="A183" t="s">
        <v>49</v>
      </c>
      <c r="B183" s="36" t="s">
        <v>258</v>
      </c>
      <c r="C183" s="36" t="s">
        <v>2092</v>
      </c>
      <c r="D183" s="37" t="s">
        <v>51</v>
      </c>
      <c r="E183" s="13" t="s">
        <v>2093</v>
      </c>
      <c r="F183" s="38" t="s">
        <v>794</v>
      </c>
      <c r="G183" s="39">
        <v>10</v>
      </c>
      <c r="H183" s="38">
        <v>0</v>
      </c>
      <c r="I183" s="38">
        <f>ROUND(G183*H183,6)</f>
        <v>0</v>
      </c>
      <c r="L183" s="40">
        <v>0</v>
      </c>
      <c r="M183" s="34">
        <f>ROUND(ROUND(L183,2)*ROUND(G183,3),2)</f>
        <v>0</v>
      </c>
      <c r="N183" s="38" t="s">
        <v>2007</v>
      </c>
      <c r="O183">
        <f>(M183*21)/100</f>
        <v>0</v>
      </c>
      <c r="P183" t="s">
        <v>27</v>
      </c>
    </row>
    <row r="184" spans="1:16" x14ac:dyDescent="0.2">
      <c r="A184" s="37" t="s">
        <v>55</v>
      </c>
      <c r="E184" s="41" t="s">
        <v>51</v>
      </c>
    </row>
    <row r="185" spans="1:16" x14ac:dyDescent="0.2">
      <c r="A185" s="37" t="s">
        <v>56</v>
      </c>
      <c r="E185" s="42" t="s">
        <v>51</v>
      </c>
    </row>
    <row r="186" spans="1:16" x14ac:dyDescent="0.2">
      <c r="A186" t="s">
        <v>58</v>
      </c>
      <c r="E186" s="41" t="s">
        <v>59</v>
      </c>
    </row>
    <row r="187" spans="1:16" x14ac:dyDescent="0.2">
      <c r="A187" t="s">
        <v>49</v>
      </c>
      <c r="B187" s="36" t="s">
        <v>261</v>
      </c>
      <c r="C187" s="36" t="s">
        <v>2094</v>
      </c>
      <c r="D187" s="37" t="s">
        <v>51</v>
      </c>
      <c r="E187" s="13" t="s">
        <v>2095</v>
      </c>
      <c r="F187" s="38" t="s">
        <v>794</v>
      </c>
      <c r="G187" s="39">
        <v>30</v>
      </c>
      <c r="H187" s="38">
        <v>0</v>
      </c>
      <c r="I187" s="38">
        <f>ROUND(G187*H187,6)</f>
        <v>0</v>
      </c>
      <c r="L187" s="40">
        <v>0</v>
      </c>
      <c r="M187" s="34">
        <f>ROUND(ROUND(L187,2)*ROUND(G187,3),2)</f>
        <v>0</v>
      </c>
      <c r="N187" s="38" t="s">
        <v>2007</v>
      </c>
      <c r="O187">
        <f>(M187*21)/100</f>
        <v>0</v>
      </c>
      <c r="P187" t="s">
        <v>27</v>
      </c>
    </row>
    <row r="188" spans="1:16" x14ac:dyDescent="0.2">
      <c r="A188" s="37" t="s">
        <v>55</v>
      </c>
      <c r="E188" s="41" t="s">
        <v>51</v>
      </c>
    </row>
    <row r="189" spans="1:16" x14ac:dyDescent="0.2">
      <c r="A189" s="37" t="s">
        <v>56</v>
      </c>
      <c r="E189" s="42" t="s">
        <v>51</v>
      </c>
    </row>
    <row r="190" spans="1:16" x14ac:dyDescent="0.2">
      <c r="A190" t="s">
        <v>58</v>
      </c>
      <c r="E190" s="41" t="s">
        <v>59</v>
      </c>
    </row>
    <row r="191" spans="1:16" ht="25.5" x14ac:dyDescent="0.2">
      <c r="A191" t="s">
        <v>49</v>
      </c>
      <c r="B191" s="36" t="s">
        <v>908</v>
      </c>
      <c r="C191" s="36" t="s">
        <v>2096</v>
      </c>
      <c r="D191" s="37" t="s">
        <v>51</v>
      </c>
      <c r="E191" s="13" t="s">
        <v>2097</v>
      </c>
      <c r="F191" s="38" t="s">
        <v>65</v>
      </c>
      <c r="G191" s="39">
        <v>200</v>
      </c>
      <c r="H191" s="38">
        <v>0</v>
      </c>
      <c r="I191" s="38">
        <f>ROUND(G191*H191,6)</f>
        <v>0</v>
      </c>
      <c r="L191" s="40">
        <v>0</v>
      </c>
      <c r="M191" s="34">
        <f>ROUND(ROUND(L191,2)*ROUND(G191,3),2)</f>
        <v>0</v>
      </c>
      <c r="N191" s="38" t="s">
        <v>2003</v>
      </c>
      <c r="O191">
        <f>(M191*21)/100</f>
        <v>0</v>
      </c>
      <c r="P191" t="s">
        <v>27</v>
      </c>
    </row>
    <row r="192" spans="1:16" x14ac:dyDescent="0.2">
      <c r="A192" s="37" t="s">
        <v>55</v>
      </c>
      <c r="E192" s="41" t="s">
        <v>51</v>
      </c>
    </row>
    <row r="193" spans="1:16" x14ac:dyDescent="0.2">
      <c r="A193" s="37" t="s">
        <v>56</v>
      </c>
      <c r="E193" s="42" t="s">
        <v>51</v>
      </c>
    </row>
    <row r="194" spans="1:16" x14ac:dyDescent="0.2">
      <c r="A194" t="s">
        <v>58</v>
      </c>
      <c r="E194" s="41" t="s">
        <v>59</v>
      </c>
    </row>
    <row r="195" spans="1:16" x14ac:dyDescent="0.2">
      <c r="A195" t="s">
        <v>49</v>
      </c>
      <c r="B195" s="36" t="s">
        <v>867</v>
      </c>
      <c r="C195" s="36" t="s">
        <v>2098</v>
      </c>
      <c r="D195" s="37" t="s">
        <v>51</v>
      </c>
      <c r="E195" s="13" t="s">
        <v>2099</v>
      </c>
      <c r="F195" s="38" t="s">
        <v>794</v>
      </c>
      <c r="G195" s="39">
        <v>115</v>
      </c>
      <c r="H195" s="38">
        <v>0</v>
      </c>
      <c r="I195" s="38">
        <f>ROUND(G195*H195,6)</f>
        <v>0</v>
      </c>
      <c r="L195" s="40">
        <v>0</v>
      </c>
      <c r="M195" s="34">
        <f>ROUND(ROUND(L195,2)*ROUND(G195,3),2)</f>
        <v>0</v>
      </c>
      <c r="N195" s="38" t="s">
        <v>2007</v>
      </c>
      <c r="O195">
        <f>(M195*21)/100</f>
        <v>0</v>
      </c>
      <c r="P195" t="s">
        <v>27</v>
      </c>
    </row>
    <row r="196" spans="1:16" x14ac:dyDescent="0.2">
      <c r="A196" s="37" t="s">
        <v>55</v>
      </c>
      <c r="E196" s="41" t="s">
        <v>51</v>
      </c>
    </row>
    <row r="197" spans="1:16" x14ac:dyDescent="0.2">
      <c r="A197" s="37" t="s">
        <v>56</v>
      </c>
      <c r="E197" s="42" t="s">
        <v>51</v>
      </c>
    </row>
    <row r="198" spans="1:16" x14ac:dyDescent="0.2">
      <c r="A198" t="s">
        <v>58</v>
      </c>
      <c r="E198" s="41" t="s">
        <v>59</v>
      </c>
    </row>
    <row r="199" spans="1:16" x14ac:dyDescent="0.2">
      <c r="A199" t="s">
        <v>49</v>
      </c>
      <c r="B199" s="36" t="s">
        <v>2100</v>
      </c>
      <c r="C199" s="36" t="s">
        <v>2101</v>
      </c>
      <c r="D199" s="37" t="s">
        <v>51</v>
      </c>
      <c r="E199" s="13" t="s">
        <v>2102</v>
      </c>
      <c r="F199" s="38" t="s">
        <v>794</v>
      </c>
      <c r="G199" s="39">
        <v>25</v>
      </c>
      <c r="H199" s="38">
        <v>0</v>
      </c>
      <c r="I199" s="38">
        <f>ROUND(G199*H199,6)</f>
        <v>0</v>
      </c>
      <c r="L199" s="40">
        <v>0</v>
      </c>
      <c r="M199" s="34">
        <f>ROUND(ROUND(L199,2)*ROUND(G199,3),2)</f>
        <v>0</v>
      </c>
      <c r="N199" s="38" t="s">
        <v>2003</v>
      </c>
      <c r="O199">
        <f>(M199*21)/100</f>
        <v>0</v>
      </c>
      <c r="P199" t="s">
        <v>27</v>
      </c>
    </row>
    <row r="200" spans="1:16" x14ac:dyDescent="0.2">
      <c r="A200" s="37" t="s">
        <v>55</v>
      </c>
      <c r="E200" s="41" t="s">
        <v>51</v>
      </c>
    </row>
    <row r="201" spans="1:16" x14ac:dyDescent="0.2">
      <c r="A201" s="37" t="s">
        <v>56</v>
      </c>
      <c r="E201" s="42" t="s">
        <v>51</v>
      </c>
    </row>
    <row r="202" spans="1:16" x14ac:dyDescent="0.2">
      <c r="A202" t="s">
        <v>58</v>
      </c>
      <c r="E202" s="41" t="s">
        <v>59</v>
      </c>
    </row>
    <row r="203" spans="1:16" x14ac:dyDescent="0.2">
      <c r="A203" t="s">
        <v>49</v>
      </c>
      <c r="B203" s="36" t="s">
        <v>2103</v>
      </c>
      <c r="C203" s="36" t="s">
        <v>2104</v>
      </c>
      <c r="D203" s="37" t="s">
        <v>51</v>
      </c>
      <c r="E203" s="13" t="s">
        <v>2105</v>
      </c>
      <c r="F203" s="38" t="s">
        <v>794</v>
      </c>
      <c r="G203" s="39">
        <v>10</v>
      </c>
      <c r="H203" s="38">
        <v>0</v>
      </c>
      <c r="I203" s="38">
        <f>ROUND(G203*H203,6)</f>
        <v>0</v>
      </c>
      <c r="L203" s="40">
        <v>0</v>
      </c>
      <c r="M203" s="34">
        <f>ROUND(ROUND(L203,2)*ROUND(G203,3),2)</f>
        <v>0</v>
      </c>
      <c r="N203" s="38" t="s">
        <v>2003</v>
      </c>
      <c r="O203">
        <f>(M203*21)/100</f>
        <v>0</v>
      </c>
      <c r="P203" t="s">
        <v>27</v>
      </c>
    </row>
    <row r="204" spans="1:16" x14ac:dyDescent="0.2">
      <c r="A204" s="37" t="s">
        <v>55</v>
      </c>
      <c r="E204" s="41" t="s">
        <v>51</v>
      </c>
    </row>
    <row r="205" spans="1:16" x14ac:dyDescent="0.2">
      <c r="A205" s="37" t="s">
        <v>56</v>
      </c>
      <c r="E205" s="42" t="s">
        <v>51</v>
      </c>
    </row>
    <row r="206" spans="1:16" x14ac:dyDescent="0.2">
      <c r="A206" t="s">
        <v>58</v>
      </c>
      <c r="E206" s="41" t="s">
        <v>59</v>
      </c>
    </row>
    <row r="207" spans="1:16" x14ac:dyDescent="0.2">
      <c r="A207" t="s">
        <v>49</v>
      </c>
      <c r="B207" s="36" t="s">
        <v>2106</v>
      </c>
      <c r="C207" s="36" t="s">
        <v>2107</v>
      </c>
      <c r="D207" s="37" t="s">
        <v>51</v>
      </c>
      <c r="E207" s="13" t="s">
        <v>2108</v>
      </c>
      <c r="F207" s="38" t="s">
        <v>794</v>
      </c>
      <c r="G207" s="39">
        <v>30</v>
      </c>
      <c r="H207" s="38">
        <v>0</v>
      </c>
      <c r="I207" s="38">
        <f>ROUND(G207*H207,6)</f>
        <v>0</v>
      </c>
      <c r="L207" s="40">
        <v>0</v>
      </c>
      <c r="M207" s="34">
        <f>ROUND(ROUND(L207,2)*ROUND(G207,3),2)</f>
        <v>0</v>
      </c>
      <c r="N207" s="38" t="s">
        <v>2007</v>
      </c>
      <c r="O207">
        <f>(M207*21)/100</f>
        <v>0</v>
      </c>
      <c r="P207" t="s">
        <v>27</v>
      </c>
    </row>
    <row r="208" spans="1:16" x14ac:dyDescent="0.2">
      <c r="A208" s="37" t="s">
        <v>55</v>
      </c>
      <c r="E208" s="41" t="s">
        <v>51</v>
      </c>
    </row>
    <row r="209" spans="1:16" x14ac:dyDescent="0.2">
      <c r="A209" s="37" t="s">
        <v>56</v>
      </c>
      <c r="E209" s="42" t="s">
        <v>51</v>
      </c>
    </row>
    <row r="210" spans="1:16" x14ac:dyDescent="0.2">
      <c r="A210" t="s">
        <v>58</v>
      </c>
      <c r="E210" s="41" t="s">
        <v>59</v>
      </c>
    </row>
    <row r="211" spans="1:16" x14ac:dyDescent="0.2">
      <c r="A211" t="s">
        <v>46</v>
      </c>
      <c r="C211" s="33" t="s">
        <v>2109</v>
      </c>
      <c r="E211" s="35" t="s">
        <v>2110</v>
      </c>
      <c r="J211" s="34">
        <f>0</f>
        <v>0</v>
      </c>
      <c r="K211" s="34">
        <f>0</f>
        <v>0</v>
      </c>
      <c r="L211" s="34">
        <f>0+L212+L216+L220+L224+L228+L232+L236+L240+L244+L248+L252+L256+L260+L264+L268+L272+L276+L280+L284+L288+L292+L296+L300+L304+L308+L312+L316+L320+L324+L328+L332+L336+L340+L344+L348+L352+L356+L360+L364+L368+L372+L376+L380+L384+L388+L392+L396+L400+L404+L408+L412</f>
        <v>0</v>
      </c>
      <c r="M211" s="34">
        <f>0+M212+M216+M220+M224+M228+M232+M236+M240+M244+M248+M252+M256+M260+M264+M268+M272+M276+M280+M284+M288+M292+M296+M300+M304+M308+M312+M316+M320+M324+M328+M332+M336+M340+M344+M348+M352+M356+M360+M364+M368+M372+M376+M380+M384+M388+M392+M396+M400+M404+M408+M412</f>
        <v>0</v>
      </c>
    </row>
    <row r="212" spans="1:16" ht="25.5" x14ac:dyDescent="0.2">
      <c r="A212" t="s">
        <v>49</v>
      </c>
      <c r="B212" s="36" t="s">
        <v>151</v>
      </c>
      <c r="C212" s="36" t="s">
        <v>2111</v>
      </c>
      <c r="D212" s="37" t="s">
        <v>51</v>
      </c>
      <c r="E212" s="13" t="s">
        <v>2112</v>
      </c>
      <c r="F212" s="38" t="s">
        <v>794</v>
      </c>
      <c r="G212" s="39">
        <v>75</v>
      </c>
      <c r="H212" s="38">
        <v>0</v>
      </c>
      <c r="I212" s="38">
        <f>ROUND(G212*H212,6)</f>
        <v>0</v>
      </c>
      <c r="L212" s="40">
        <v>0</v>
      </c>
      <c r="M212" s="34">
        <f>ROUND(ROUND(L212,2)*ROUND(G212,3),2)</f>
        <v>0</v>
      </c>
      <c r="N212" s="38" t="s">
        <v>2007</v>
      </c>
      <c r="O212">
        <f>(M212*21)/100</f>
        <v>0</v>
      </c>
      <c r="P212" t="s">
        <v>27</v>
      </c>
    </row>
    <row r="213" spans="1:16" x14ac:dyDescent="0.2">
      <c r="A213" s="37" t="s">
        <v>55</v>
      </c>
      <c r="E213" s="41" t="s">
        <v>927</v>
      </c>
    </row>
    <row r="214" spans="1:16" x14ac:dyDescent="0.2">
      <c r="A214" s="37" t="s">
        <v>56</v>
      </c>
      <c r="E214" s="42" t="s">
        <v>2113</v>
      </c>
    </row>
    <row r="215" spans="1:16" x14ac:dyDescent="0.2">
      <c r="A215" t="s">
        <v>58</v>
      </c>
      <c r="E215" s="41" t="s">
        <v>59</v>
      </c>
    </row>
    <row r="216" spans="1:16" ht="25.5" x14ac:dyDescent="0.2">
      <c r="A216" t="s">
        <v>49</v>
      </c>
      <c r="B216" s="36" t="s">
        <v>154</v>
      </c>
      <c r="C216" s="36" t="s">
        <v>2114</v>
      </c>
      <c r="D216" s="37" t="s">
        <v>51</v>
      </c>
      <c r="E216" s="13" t="s">
        <v>2115</v>
      </c>
      <c r="F216" s="38" t="s">
        <v>794</v>
      </c>
      <c r="G216" s="39">
        <v>125</v>
      </c>
      <c r="H216" s="38">
        <v>0</v>
      </c>
      <c r="I216" s="38">
        <f>ROUND(G216*H216,6)</f>
        <v>0</v>
      </c>
      <c r="L216" s="40">
        <v>0</v>
      </c>
      <c r="M216" s="34">
        <f>ROUND(ROUND(L216,2)*ROUND(G216,3),2)</f>
        <v>0</v>
      </c>
      <c r="N216" s="38" t="s">
        <v>2007</v>
      </c>
      <c r="O216">
        <f>(M216*21)/100</f>
        <v>0</v>
      </c>
      <c r="P216" t="s">
        <v>27</v>
      </c>
    </row>
    <row r="217" spans="1:16" x14ac:dyDescent="0.2">
      <c r="A217" s="37" t="s">
        <v>55</v>
      </c>
      <c r="E217" s="41" t="s">
        <v>51</v>
      </c>
    </row>
    <row r="218" spans="1:16" x14ac:dyDescent="0.2">
      <c r="A218" s="37" t="s">
        <v>56</v>
      </c>
      <c r="E218" s="42" t="s">
        <v>51</v>
      </c>
    </row>
    <row r="219" spans="1:16" x14ac:dyDescent="0.2">
      <c r="A219" t="s">
        <v>58</v>
      </c>
      <c r="E219" s="41" t="s">
        <v>59</v>
      </c>
    </row>
    <row r="220" spans="1:16" ht="25.5" x14ac:dyDescent="0.2">
      <c r="A220" t="s">
        <v>49</v>
      </c>
      <c r="B220" s="36" t="s">
        <v>157</v>
      </c>
      <c r="C220" s="36" t="s">
        <v>2116</v>
      </c>
      <c r="D220" s="37" t="s">
        <v>51</v>
      </c>
      <c r="E220" s="13" t="s">
        <v>2117</v>
      </c>
      <c r="F220" s="38" t="s">
        <v>794</v>
      </c>
      <c r="G220" s="39">
        <v>25</v>
      </c>
      <c r="H220" s="38">
        <v>0</v>
      </c>
      <c r="I220" s="38">
        <f>ROUND(G220*H220,6)</f>
        <v>0</v>
      </c>
      <c r="L220" s="40">
        <v>0</v>
      </c>
      <c r="M220" s="34">
        <f>ROUND(ROUND(L220,2)*ROUND(G220,3),2)</f>
        <v>0</v>
      </c>
      <c r="N220" s="38" t="s">
        <v>2007</v>
      </c>
      <c r="O220">
        <f>(M220*21)/100</f>
        <v>0</v>
      </c>
      <c r="P220" t="s">
        <v>27</v>
      </c>
    </row>
    <row r="221" spans="1:16" x14ac:dyDescent="0.2">
      <c r="A221" s="37" t="s">
        <v>55</v>
      </c>
      <c r="E221" s="41" t="s">
        <v>51</v>
      </c>
    </row>
    <row r="222" spans="1:16" x14ac:dyDescent="0.2">
      <c r="A222" s="37" t="s">
        <v>56</v>
      </c>
      <c r="E222" s="42" t="s">
        <v>51</v>
      </c>
    </row>
    <row r="223" spans="1:16" x14ac:dyDescent="0.2">
      <c r="A223" t="s">
        <v>58</v>
      </c>
      <c r="E223" s="41" t="s">
        <v>59</v>
      </c>
    </row>
    <row r="224" spans="1:16" ht="25.5" x14ac:dyDescent="0.2">
      <c r="A224" t="s">
        <v>49</v>
      </c>
      <c r="B224" s="36" t="s">
        <v>69</v>
      </c>
      <c r="C224" s="36" t="s">
        <v>2118</v>
      </c>
      <c r="D224" s="37" t="s">
        <v>51</v>
      </c>
      <c r="E224" s="13" t="s">
        <v>2119</v>
      </c>
      <c r="F224" s="38" t="s">
        <v>794</v>
      </c>
      <c r="G224" s="39">
        <v>10</v>
      </c>
      <c r="H224" s="38">
        <v>0</v>
      </c>
      <c r="I224" s="38">
        <f>ROUND(G224*H224,6)</f>
        <v>0</v>
      </c>
      <c r="L224" s="40">
        <v>0</v>
      </c>
      <c r="M224" s="34">
        <f>ROUND(ROUND(L224,2)*ROUND(G224,3),2)</f>
        <v>0</v>
      </c>
      <c r="N224" s="38" t="s">
        <v>2007</v>
      </c>
      <c r="O224">
        <f>(M224*21)/100</f>
        <v>0</v>
      </c>
      <c r="P224" t="s">
        <v>27</v>
      </c>
    </row>
    <row r="225" spans="1:16" x14ac:dyDescent="0.2">
      <c r="A225" s="37" t="s">
        <v>55</v>
      </c>
      <c r="E225" s="41" t="s">
        <v>51</v>
      </c>
    </row>
    <row r="226" spans="1:16" x14ac:dyDescent="0.2">
      <c r="A226" s="37" t="s">
        <v>56</v>
      </c>
      <c r="E226" s="42" t="s">
        <v>51</v>
      </c>
    </row>
    <row r="227" spans="1:16" x14ac:dyDescent="0.2">
      <c r="A227" t="s">
        <v>58</v>
      </c>
      <c r="E227" s="41" t="s">
        <v>59</v>
      </c>
    </row>
    <row r="228" spans="1:16" ht="25.5" x14ac:dyDescent="0.2">
      <c r="A228" t="s">
        <v>49</v>
      </c>
      <c r="B228" s="36" t="s">
        <v>76</v>
      </c>
      <c r="C228" s="36" t="s">
        <v>2120</v>
      </c>
      <c r="D228" s="37" t="s">
        <v>51</v>
      </c>
      <c r="E228" s="13" t="s">
        <v>2121</v>
      </c>
      <c r="F228" s="38" t="s">
        <v>794</v>
      </c>
      <c r="G228" s="39">
        <v>60</v>
      </c>
      <c r="H228" s="38">
        <v>0</v>
      </c>
      <c r="I228" s="38">
        <f>ROUND(G228*H228,6)</f>
        <v>0</v>
      </c>
      <c r="L228" s="40">
        <v>0</v>
      </c>
      <c r="M228" s="34">
        <f>ROUND(ROUND(L228,2)*ROUND(G228,3),2)</f>
        <v>0</v>
      </c>
      <c r="N228" s="38" t="s">
        <v>2007</v>
      </c>
      <c r="O228">
        <f>(M228*21)/100</f>
        <v>0</v>
      </c>
      <c r="P228" t="s">
        <v>27</v>
      </c>
    </row>
    <row r="229" spans="1:16" x14ac:dyDescent="0.2">
      <c r="A229" s="37" t="s">
        <v>55</v>
      </c>
      <c r="E229" s="41" t="s">
        <v>51</v>
      </c>
    </row>
    <row r="230" spans="1:16" x14ac:dyDescent="0.2">
      <c r="A230" s="37" t="s">
        <v>56</v>
      </c>
      <c r="E230" s="42" t="s">
        <v>51</v>
      </c>
    </row>
    <row r="231" spans="1:16" x14ac:dyDescent="0.2">
      <c r="A231" t="s">
        <v>58</v>
      </c>
      <c r="E231" s="41" t="s">
        <v>59</v>
      </c>
    </row>
    <row r="232" spans="1:16" x14ac:dyDescent="0.2">
      <c r="A232" t="s">
        <v>49</v>
      </c>
      <c r="B232" s="36" t="s">
        <v>79</v>
      </c>
      <c r="C232" s="36" t="s">
        <v>2122</v>
      </c>
      <c r="D232" s="37" t="s">
        <v>51</v>
      </c>
      <c r="E232" s="13" t="s">
        <v>2123</v>
      </c>
      <c r="F232" s="38" t="s">
        <v>794</v>
      </c>
      <c r="G232" s="39">
        <v>25</v>
      </c>
      <c r="H232" s="38">
        <v>0</v>
      </c>
      <c r="I232" s="38">
        <f>ROUND(G232*H232,6)</f>
        <v>0</v>
      </c>
      <c r="L232" s="40">
        <v>0</v>
      </c>
      <c r="M232" s="34">
        <f>ROUND(ROUND(L232,2)*ROUND(G232,3),2)</f>
        <v>0</v>
      </c>
      <c r="N232" s="38" t="s">
        <v>2007</v>
      </c>
      <c r="O232">
        <f>(M232*21)/100</f>
        <v>0</v>
      </c>
      <c r="P232" t="s">
        <v>27</v>
      </c>
    </row>
    <row r="233" spans="1:16" x14ac:dyDescent="0.2">
      <c r="A233" s="37" t="s">
        <v>55</v>
      </c>
      <c r="E233" s="41" t="s">
        <v>51</v>
      </c>
    </row>
    <row r="234" spans="1:16" x14ac:dyDescent="0.2">
      <c r="A234" s="37" t="s">
        <v>56</v>
      </c>
      <c r="E234" s="42" t="s">
        <v>51</v>
      </c>
    </row>
    <row r="235" spans="1:16" x14ac:dyDescent="0.2">
      <c r="A235" t="s">
        <v>58</v>
      </c>
      <c r="E235" s="41" t="s">
        <v>59</v>
      </c>
    </row>
    <row r="236" spans="1:16" x14ac:dyDescent="0.2">
      <c r="A236" t="s">
        <v>49</v>
      </c>
      <c r="B236" s="36" t="s">
        <v>160</v>
      </c>
      <c r="C236" s="36" t="s">
        <v>2124</v>
      </c>
      <c r="D236" s="37" t="s">
        <v>51</v>
      </c>
      <c r="E236" s="13" t="s">
        <v>2125</v>
      </c>
      <c r="F236" s="38" t="s">
        <v>794</v>
      </c>
      <c r="G236" s="39">
        <v>25</v>
      </c>
      <c r="H236" s="38">
        <v>0</v>
      </c>
      <c r="I236" s="38">
        <f>ROUND(G236*H236,6)</f>
        <v>0</v>
      </c>
      <c r="L236" s="40">
        <v>0</v>
      </c>
      <c r="M236" s="34">
        <f>ROUND(ROUND(L236,2)*ROUND(G236,3),2)</f>
        <v>0</v>
      </c>
      <c r="N236" s="38" t="s">
        <v>2007</v>
      </c>
      <c r="O236">
        <f>(M236*21)/100</f>
        <v>0</v>
      </c>
      <c r="P236" t="s">
        <v>27</v>
      </c>
    </row>
    <row r="237" spans="1:16" x14ac:dyDescent="0.2">
      <c r="A237" s="37" t="s">
        <v>55</v>
      </c>
      <c r="E237" s="41" t="s">
        <v>51</v>
      </c>
    </row>
    <row r="238" spans="1:16" x14ac:dyDescent="0.2">
      <c r="A238" s="37" t="s">
        <v>56</v>
      </c>
      <c r="E238" s="42" t="s">
        <v>51</v>
      </c>
    </row>
    <row r="239" spans="1:16" x14ac:dyDescent="0.2">
      <c r="A239" t="s">
        <v>58</v>
      </c>
      <c r="E239" s="41" t="s">
        <v>59</v>
      </c>
    </row>
    <row r="240" spans="1:16" x14ac:dyDescent="0.2">
      <c r="A240" t="s">
        <v>49</v>
      </c>
      <c r="B240" s="36" t="s">
        <v>82</v>
      </c>
      <c r="C240" s="36" t="s">
        <v>2126</v>
      </c>
      <c r="D240" s="37" t="s">
        <v>51</v>
      </c>
      <c r="E240" s="13" t="s">
        <v>2127</v>
      </c>
      <c r="F240" s="38" t="s">
        <v>794</v>
      </c>
      <c r="G240" s="39">
        <v>8</v>
      </c>
      <c r="H240" s="38">
        <v>0</v>
      </c>
      <c r="I240" s="38">
        <f>ROUND(G240*H240,6)</f>
        <v>0</v>
      </c>
      <c r="L240" s="40">
        <v>0</v>
      </c>
      <c r="M240" s="34">
        <f>ROUND(ROUND(L240,2)*ROUND(G240,3),2)</f>
        <v>0</v>
      </c>
      <c r="N240" s="38" t="s">
        <v>2007</v>
      </c>
      <c r="O240">
        <f>(M240*21)/100</f>
        <v>0</v>
      </c>
      <c r="P240" t="s">
        <v>27</v>
      </c>
    </row>
    <row r="241" spans="1:16" x14ac:dyDescent="0.2">
      <c r="A241" s="37" t="s">
        <v>55</v>
      </c>
      <c r="E241" s="41" t="s">
        <v>51</v>
      </c>
    </row>
    <row r="242" spans="1:16" x14ac:dyDescent="0.2">
      <c r="A242" s="37" t="s">
        <v>56</v>
      </c>
      <c r="E242" s="42" t="s">
        <v>51</v>
      </c>
    </row>
    <row r="243" spans="1:16" x14ac:dyDescent="0.2">
      <c r="A243" t="s">
        <v>58</v>
      </c>
      <c r="E243" s="41" t="s">
        <v>59</v>
      </c>
    </row>
    <row r="244" spans="1:16" x14ac:dyDescent="0.2">
      <c r="A244" t="s">
        <v>49</v>
      </c>
      <c r="B244" s="36" t="s">
        <v>163</v>
      </c>
      <c r="C244" s="36" t="s">
        <v>2128</v>
      </c>
      <c r="D244" s="37" t="s">
        <v>51</v>
      </c>
      <c r="E244" s="13" t="s">
        <v>2129</v>
      </c>
      <c r="F244" s="38" t="s">
        <v>794</v>
      </c>
      <c r="G244" s="39">
        <v>3</v>
      </c>
      <c r="H244" s="38">
        <v>0</v>
      </c>
      <c r="I244" s="38">
        <f>ROUND(G244*H244,6)</f>
        <v>0</v>
      </c>
      <c r="L244" s="40">
        <v>0</v>
      </c>
      <c r="M244" s="34">
        <f>ROUND(ROUND(L244,2)*ROUND(G244,3),2)</f>
        <v>0</v>
      </c>
      <c r="N244" s="38" t="s">
        <v>2007</v>
      </c>
      <c r="O244">
        <f>(M244*21)/100</f>
        <v>0</v>
      </c>
      <c r="P244" t="s">
        <v>27</v>
      </c>
    </row>
    <row r="245" spans="1:16" x14ac:dyDescent="0.2">
      <c r="A245" s="37" t="s">
        <v>55</v>
      </c>
      <c r="E245" s="41" t="s">
        <v>51</v>
      </c>
    </row>
    <row r="246" spans="1:16" x14ac:dyDescent="0.2">
      <c r="A246" s="37" t="s">
        <v>56</v>
      </c>
      <c r="E246" s="42" t="s">
        <v>51</v>
      </c>
    </row>
    <row r="247" spans="1:16" x14ac:dyDescent="0.2">
      <c r="A247" t="s">
        <v>58</v>
      </c>
      <c r="E247" s="41" t="s">
        <v>59</v>
      </c>
    </row>
    <row r="248" spans="1:16" x14ac:dyDescent="0.2">
      <c r="A248" t="s">
        <v>49</v>
      </c>
      <c r="B248" s="36" t="s">
        <v>85</v>
      </c>
      <c r="C248" s="36" t="s">
        <v>2130</v>
      </c>
      <c r="D248" s="37" t="s">
        <v>51</v>
      </c>
      <c r="E248" s="13" t="s">
        <v>2131</v>
      </c>
      <c r="F248" s="38" t="s">
        <v>794</v>
      </c>
      <c r="G248" s="39">
        <v>3</v>
      </c>
      <c r="H248" s="38">
        <v>0</v>
      </c>
      <c r="I248" s="38">
        <f>ROUND(G248*H248,6)</f>
        <v>0</v>
      </c>
      <c r="L248" s="40">
        <v>0</v>
      </c>
      <c r="M248" s="34">
        <f>ROUND(ROUND(L248,2)*ROUND(G248,3),2)</f>
        <v>0</v>
      </c>
      <c r="N248" s="38" t="s">
        <v>2007</v>
      </c>
      <c r="O248">
        <f>(M248*21)/100</f>
        <v>0</v>
      </c>
      <c r="P248" t="s">
        <v>27</v>
      </c>
    </row>
    <row r="249" spans="1:16" x14ac:dyDescent="0.2">
      <c r="A249" s="37" t="s">
        <v>55</v>
      </c>
      <c r="E249" s="41" t="s">
        <v>51</v>
      </c>
    </row>
    <row r="250" spans="1:16" x14ac:dyDescent="0.2">
      <c r="A250" s="37" t="s">
        <v>56</v>
      </c>
      <c r="E250" s="42" t="s">
        <v>51</v>
      </c>
    </row>
    <row r="251" spans="1:16" x14ac:dyDescent="0.2">
      <c r="A251" t="s">
        <v>58</v>
      </c>
      <c r="E251" s="41" t="s">
        <v>59</v>
      </c>
    </row>
    <row r="252" spans="1:16" x14ac:dyDescent="0.2">
      <c r="A252" t="s">
        <v>49</v>
      </c>
      <c r="B252" s="36" t="s">
        <v>166</v>
      </c>
      <c r="C252" s="36" t="s">
        <v>2132</v>
      </c>
      <c r="D252" s="37" t="s">
        <v>51</v>
      </c>
      <c r="E252" s="13" t="s">
        <v>2133</v>
      </c>
      <c r="F252" s="38" t="s">
        <v>794</v>
      </c>
      <c r="G252" s="39">
        <v>3</v>
      </c>
      <c r="H252" s="38">
        <v>0</v>
      </c>
      <c r="I252" s="38">
        <f>ROUND(G252*H252,6)</f>
        <v>0</v>
      </c>
      <c r="L252" s="40">
        <v>0</v>
      </c>
      <c r="M252" s="34">
        <f>ROUND(ROUND(L252,2)*ROUND(G252,3),2)</f>
        <v>0</v>
      </c>
      <c r="N252" s="38" t="s">
        <v>2007</v>
      </c>
      <c r="O252">
        <f>(M252*21)/100</f>
        <v>0</v>
      </c>
      <c r="P252" t="s">
        <v>27</v>
      </c>
    </row>
    <row r="253" spans="1:16" x14ac:dyDescent="0.2">
      <c r="A253" s="37" t="s">
        <v>55</v>
      </c>
      <c r="E253" s="41" t="s">
        <v>51</v>
      </c>
    </row>
    <row r="254" spans="1:16" x14ac:dyDescent="0.2">
      <c r="A254" s="37" t="s">
        <v>56</v>
      </c>
      <c r="E254" s="42" t="s">
        <v>51</v>
      </c>
    </row>
    <row r="255" spans="1:16" x14ac:dyDescent="0.2">
      <c r="A255" t="s">
        <v>58</v>
      </c>
      <c r="E255" s="41" t="s">
        <v>59</v>
      </c>
    </row>
    <row r="256" spans="1:16" x14ac:dyDescent="0.2">
      <c r="A256" t="s">
        <v>49</v>
      </c>
      <c r="B256" s="36" t="s">
        <v>169</v>
      </c>
      <c r="C256" s="36" t="s">
        <v>2134</v>
      </c>
      <c r="D256" s="37" t="s">
        <v>51</v>
      </c>
      <c r="E256" s="13" t="s">
        <v>2135</v>
      </c>
      <c r="F256" s="38" t="s">
        <v>794</v>
      </c>
      <c r="G256" s="39">
        <v>9</v>
      </c>
      <c r="H256" s="38">
        <v>0</v>
      </c>
      <c r="I256" s="38">
        <f>ROUND(G256*H256,6)</f>
        <v>0</v>
      </c>
      <c r="L256" s="40">
        <v>0</v>
      </c>
      <c r="M256" s="34">
        <f>ROUND(ROUND(L256,2)*ROUND(G256,3),2)</f>
        <v>0</v>
      </c>
      <c r="N256" s="38" t="s">
        <v>2007</v>
      </c>
      <c r="O256">
        <f>(M256*21)/100</f>
        <v>0</v>
      </c>
      <c r="P256" t="s">
        <v>27</v>
      </c>
    </row>
    <row r="257" spans="1:16" x14ac:dyDescent="0.2">
      <c r="A257" s="37" t="s">
        <v>55</v>
      </c>
      <c r="E257" s="41" t="s">
        <v>51</v>
      </c>
    </row>
    <row r="258" spans="1:16" x14ac:dyDescent="0.2">
      <c r="A258" s="37" t="s">
        <v>56</v>
      </c>
      <c r="E258" s="42" t="s">
        <v>51</v>
      </c>
    </row>
    <row r="259" spans="1:16" x14ac:dyDescent="0.2">
      <c r="A259" t="s">
        <v>58</v>
      </c>
      <c r="E259" s="41" t="s">
        <v>59</v>
      </c>
    </row>
    <row r="260" spans="1:16" x14ac:dyDescent="0.2">
      <c r="A260" t="s">
        <v>49</v>
      </c>
      <c r="B260" s="36" t="s">
        <v>172</v>
      </c>
      <c r="C260" s="36" t="s">
        <v>2136</v>
      </c>
      <c r="D260" s="37" t="s">
        <v>51</v>
      </c>
      <c r="E260" s="13" t="s">
        <v>2137</v>
      </c>
      <c r="F260" s="38" t="s">
        <v>794</v>
      </c>
      <c r="G260" s="39">
        <v>25</v>
      </c>
      <c r="H260" s="38">
        <v>0</v>
      </c>
      <c r="I260" s="38">
        <f>ROUND(G260*H260,6)</f>
        <v>0</v>
      </c>
      <c r="L260" s="40">
        <v>0</v>
      </c>
      <c r="M260" s="34">
        <f>ROUND(ROUND(L260,2)*ROUND(G260,3),2)</f>
        <v>0</v>
      </c>
      <c r="N260" s="38" t="s">
        <v>2007</v>
      </c>
      <c r="O260">
        <f>(M260*21)/100</f>
        <v>0</v>
      </c>
      <c r="P260" t="s">
        <v>27</v>
      </c>
    </row>
    <row r="261" spans="1:16" x14ac:dyDescent="0.2">
      <c r="A261" s="37" t="s">
        <v>55</v>
      </c>
      <c r="E261" s="41" t="s">
        <v>51</v>
      </c>
    </row>
    <row r="262" spans="1:16" x14ac:dyDescent="0.2">
      <c r="A262" s="37" t="s">
        <v>56</v>
      </c>
      <c r="E262" s="42" t="s">
        <v>51</v>
      </c>
    </row>
    <row r="263" spans="1:16" x14ac:dyDescent="0.2">
      <c r="A263" t="s">
        <v>58</v>
      </c>
      <c r="E263" s="41" t="s">
        <v>59</v>
      </c>
    </row>
    <row r="264" spans="1:16" ht="25.5" x14ac:dyDescent="0.2">
      <c r="A264" t="s">
        <v>49</v>
      </c>
      <c r="B264" s="36" t="s">
        <v>88</v>
      </c>
      <c r="C264" s="36" t="s">
        <v>2138</v>
      </c>
      <c r="D264" s="37" t="s">
        <v>51</v>
      </c>
      <c r="E264" s="13" t="s">
        <v>2139</v>
      </c>
      <c r="F264" s="38" t="s">
        <v>65</v>
      </c>
      <c r="G264" s="39">
        <v>25</v>
      </c>
      <c r="H264" s="38">
        <v>0</v>
      </c>
      <c r="I264" s="38">
        <f>ROUND(G264*H264,6)</f>
        <v>0</v>
      </c>
      <c r="L264" s="40">
        <v>0</v>
      </c>
      <c r="M264" s="34">
        <f>ROUND(ROUND(L264,2)*ROUND(G264,3),2)</f>
        <v>0</v>
      </c>
      <c r="N264" s="38" t="s">
        <v>2007</v>
      </c>
      <c r="O264">
        <f>(M264*21)/100</f>
        <v>0</v>
      </c>
      <c r="P264" t="s">
        <v>27</v>
      </c>
    </row>
    <row r="265" spans="1:16" x14ac:dyDescent="0.2">
      <c r="A265" s="37" t="s">
        <v>55</v>
      </c>
      <c r="E265" s="41" t="s">
        <v>51</v>
      </c>
    </row>
    <row r="266" spans="1:16" x14ac:dyDescent="0.2">
      <c r="A266" s="37" t="s">
        <v>56</v>
      </c>
      <c r="E266" s="42" t="s">
        <v>51</v>
      </c>
    </row>
    <row r="267" spans="1:16" x14ac:dyDescent="0.2">
      <c r="A267" t="s">
        <v>58</v>
      </c>
      <c r="E267" s="41" t="s">
        <v>59</v>
      </c>
    </row>
    <row r="268" spans="1:16" ht="25.5" x14ac:dyDescent="0.2">
      <c r="A268" t="s">
        <v>49</v>
      </c>
      <c r="B268" s="36" t="s">
        <v>175</v>
      </c>
      <c r="C268" s="36" t="s">
        <v>2140</v>
      </c>
      <c r="D268" s="37" t="s">
        <v>51</v>
      </c>
      <c r="E268" s="13" t="s">
        <v>2141</v>
      </c>
      <c r="F268" s="38" t="s">
        <v>65</v>
      </c>
      <c r="G268" s="39">
        <v>650</v>
      </c>
      <c r="H268" s="38">
        <v>0</v>
      </c>
      <c r="I268" s="38">
        <f>ROUND(G268*H268,6)</f>
        <v>0</v>
      </c>
      <c r="L268" s="40">
        <v>0</v>
      </c>
      <c r="M268" s="34">
        <f>ROUND(ROUND(L268,2)*ROUND(G268,3),2)</f>
        <v>0</v>
      </c>
      <c r="N268" s="38" t="s">
        <v>2007</v>
      </c>
      <c r="O268">
        <f>(M268*21)/100</f>
        <v>0</v>
      </c>
      <c r="P268" t="s">
        <v>27</v>
      </c>
    </row>
    <row r="269" spans="1:16" x14ac:dyDescent="0.2">
      <c r="A269" s="37" t="s">
        <v>55</v>
      </c>
      <c r="E269" s="41" t="s">
        <v>51</v>
      </c>
    </row>
    <row r="270" spans="1:16" x14ac:dyDescent="0.2">
      <c r="A270" s="37" t="s">
        <v>56</v>
      </c>
      <c r="E270" s="42" t="s">
        <v>51</v>
      </c>
    </row>
    <row r="271" spans="1:16" x14ac:dyDescent="0.2">
      <c r="A271" t="s">
        <v>58</v>
      </c>
      <c r="E271" s="41" t="s">
        <v>59</v>
      </c>
    </row>
    <row r="272" spans="1:16" ht="25.5" x14ac:dyDescent="0.2">
      <c r="A272" t="s">
        <v>49</v>
      </c>
      <c r="B272" s="36" t="s">
        <v>179</v>
      </c>
      <c r="C272" s="36" t="s">
        <v>2142</v>
      </c>
      <c r="D272" s="37" t="s">
        <v>51</v>
      </c>
      <c r="E272" s="13" t="s">
        <v>2143</v>
      </c>
      <c r="F272" s="38" t="s">
        <v>794</v>
      </c>
      <c r="G272" s="39">
        <v>41</v>
      </c>
      <c r="H272" s="38">
        <v>0</v>
      </c>
      <c r="I272" s="38">
        <f>ROUND(G272*H272,6)</f>
        <v>0</v>
      </c>
      <c r="L272" s="40">
        <v>0</v>
      </c>
      <c r="M272" s="34">
        <f>ROUND(ROUND(L272,2)*ROUND(G272,3),2)</f>
        <v>0</v>
      </c>
      <c r="N272" s="38" t="s">
        <v>2007</v>
      </c>
      <c r="O272">
        <f>(M272*21)/100</f>
        <v>0</v>
      </c>
      <c r="P272" t="s">
        <v>27</v>
      </c>
    </row>
    <row r="273" spans="1:16" x14ac:dyDescent="0.2">
      <c r="A273" s="37" t="s">
        <v>55</v>
      </c>
      <c r="E273" s="41" t="s">
        <v>51</v>
      </c>
    </row>
    <row r="274" spans="1:16" x14ac:dyDescent="0.2">
      <c r="A274" s="37" t="s">
        <v>56</v>
      </c>
      <c r="E274" s="42" t="s">
        <v>51</v>
      </c>
    </row>
    <row r="275" spans="1:16" x14ac:dyDescent="0.2">
      <c r="A275" t="s">
        <v>58</v>
      </c>
      <c r="E275" s="41" t="s">
        <v>59</v>
      </c>
    </row>
    <row r="276" spans="1:16" x14ac:dyDescent="0.2">
      <c r="A276" t="s">
        <v>49</v>
      </c>
      <c r="B276" s="36" t="s">
        <v>182</v>
      </c>
      <c r="C276" s="36" t="s">
        <v>2144</v>
      </c>
      <c r="D276" s="37" t="s">
        <v>51</v>
      </c>
      <c r="E276" s="13" t="s">
        <v>2145</v>
      </c>
      <c r="F276" s="38" t="s">
        <v>794</v>
      </c>
      <c r="G276" s="39">
        <v>6</v>
      </c>
      <c r="H276" s="38">
        <v>0</v>
      </c>
      <c r="I276" s="38">
        <f>ROUND(G276*H276,6)</f>
        <v>0</v>
      </c>
      <c r="L276" s="40">
        <v>0</v>
      </c>
      <c r="M276" s="34">
        <f>ROUND(ROUND(L276,2)*ROUND(G276,3),2)</f>
        <v>0</v>
      </c>
      <c r="N276" s="38" t="s">
        <v>2007</v>
      </c>
      <c r="O276">
        <f>(M276*21)/100</f>
        <v>0</v>
      </c>
      <c r="P276" t="s">
        <v>27</v>
      </c>
    </row>
    <row r="277" spans="1:16" x14ac:dyDescent="0.2">
      <c r="A277" s="37" t="s">
        <v>55</v>
      </c>
      <c r="E277" s="41" t="s">
        <v>51</v>
      </c>
    </row>
    <row r="278" spans="1:16" x14ac:dyDescent="0.2">
      <c r="A278" s="37" t="s">
        <v>56</v>
      </c>
      <c r="E278" s="42" t="s">
        <v>51</v>
      </c>
    </row>
    <row r="279" spans="1:16" x14ac:dyDescent="0.2">
      <c r="A279" t="s">
        <v>58</v>
      </c>
      <c r="E279" s="41" t="s">
        <v>59</v>
      </c>
    </row>
    <row r="280" spans="1:16" x14ac:dyDescent="0.2">
      <c r="A280" t="s">
        <v>49</v>
      </c>
      <c r="B280" s="36" t="s">
        <v>91</v>
      </c>
      <c r="C280" s="36" t="s">
        <v>2146</v>
      </c>
      <c r="D280" s="37" t="s">
        <v>51</v>
      </c>
      <c r="E280" s="13" t="s">
        <v>2147</v>
      </c>
      <c r="F280" s="38" t="s">
        <v>794</v>
      </c>
      <c r="G280" s="39">
        <v>1</v>
      </c>
      <c r="H280" s="38">
        <v>0</v>
      </c>
      <c r="I280" s="38">
        <f>ROUND(G280*H280,6)</f>
        <v>0</v>
      </c>
      <c r="L280" s="40">
        <v>0</v>
      </c>
      <c r="M280" s="34">
        <f>ROUND(ROUND(L280,2)*ROUND(G280,3),2)</f>
        <v>0</v>
      </c>
      <c r="N280" s="38" t="s">
        <v>2007</v>
      </c>
      <c r="O280">
        <f>(M280*21)/100</f>
        <v>0</v>
      </c>
      <c r="P280" t="s">
        <v>27</v>
      </c>
    </row>
    <row r="281" spans="1:16" x14ac:dyDescent="0.2">
      <c r="A281" s="37" t="s">
        <v>55</v>
      </c>
      <c r="E281" s="41" t="s">
        <v>51</v>
      </c>
    </row>
    <row r="282" spans="1:16" x14ac:dyDescent="0.2">
      <c r="A282" s="37" t="s">
        <v>56</v>
      </c>
      <c r="E282" s="42" t="s">
        <v>51</v>
      </c>
    </row>
    <row r="283" spans="1:16" x14ac:dyDescent="0.2">
      <c r="A283" t="s">
        <v>58</v>
      </c>
      <c r="E283" s="41" t="s">
        <v>59</v>
      </c>
    </row>
    <row r="284" spans="1:16" x14ac:dyDescent="0.2">
      <c r="A284" t="s">
        <v>49</v>
      </c>
      <c r="B284" s="36" t="s">
        <v>192</v>
      </c>
      <c r="C284" s="36" t="s">
        <v>2148</v>
      </c>
      <c r="D284" s="37" t="s">
        <v>51</v>
      </c>
      <c r="E284" s="13" t="s">
        <v>2149</v>
      </c>
      <c r="F284" s="38" t="s">
        <v>794</v>
      </c>
      <c r="G284" s="39">
        <v>11</v>
      </c>
      <c r="H284" s="38">
        <v>0</v>
      </c>
      <c r="I284" s="38">
        <f>ROUND(G284*H284,6)</f>
        <v>0</v>
      </c>
      <c r="L284" s="40">
        <v>0</v>
      </c>
      <c r="M284" s="34">
        <f>ROUND(ROUND(L284,2)*ROUND(G284,3),2)</f>
        <v>0</v>
      </c>
      <c r="N284" s="38" t="s">
        <v>2007</v>
      </c>
      <c r="O284">
        <f>(M284*21)/100</f>
        <v>0</v>
      </c>
      <c r="P284" t="s">
        <v>27</v>
      </c>
    </row>
    <row r="285" spans="1:16" x14ac:dyDescent="0.2">
      <c r="A285" s="37" t="s">
        <v>55</v>
      </c>
      <c r="E285" s="41" t="s">
        <v>51</v>
      </c>
    </row>
    <row r="286" spans="1:16" x14ac:dyDescent="0.2">
      <c r="A286" s="37" t="s">
        <v>56</v>
      </c>
      <c r="E286" s="42" t="s">
        <v>51</v>
      </c>
    </row>
    <row r="287" spans="1:16" x14ac:dyDescent="0.2">
      <c r="A287" t="s">
        <v>58</v>
      </c>
      <c r="E287" s="41" t="s">
        <v>59</v>
      </c>
    </row>
    <row r="288" spans="1:16" x14ac:dyDescent="0.2">
      <c r="A288" t="s">
        <v>49</v>
      </c>
      <c r="B288" s="36" t="s">
        <v>195</v>
      </c>
      <c r="C288" s="36" t="s">
        <v>2150</v>
      </c>
      <c r="D288" s="37" t="s">
        <v>51</v>
      </c>
      <c r="E288" s="13" t="s">
        <v>2151</v>
      </c>
      <c r="F288" s="38" t="s">
        <v>794</v>
      </c>
      <c r="G288" s="39">
        <v>8</v>
      </c>
      <c r="H288" s="38">
        <v>0</v>
      </c>
      <c r="I288" s="38">
        <f>ROUND(G288*H288,6)</f>
        <v>0</v>
      </c>
      <c r="L288" s="40">
        <v>0</v>
      </c>
      <c r="M288" s="34">
        <f>ROUND(ROUND(L288,2)*ROUND(G288,3),2)</f>
        <v>0</v>
      </c>
      <c r="N288" s="38" t="s">
        <v>2007</v>
      </c>
      <c r="O288">
        <f>(M288*21)/100</f>
        <v>0</v>
      </c>
      <c r="P288" t="s">
        <v>27</v>
      </c>
    </row>
    <row r="289" spans="1:16" x14ac:dyDescent="0.2">
      <c r="A289" s="37" t="s">
        <v>55</v>
      </c>
      <c r="E289" s="41" t="s">
        <v>51</v>
      </c>
    </row>
    <row r="290" spans="1:16" x14ac:dyDescent="0.2">
      <c r="A290" s="37" t="s">
        <v>56</v>
      </c>
      <c r="E290" s="42" t="s">
        <v>51</v>
      </c>
    </row>
    <row r="291" spans="1:16" x14ac:dyDescent="0.2">
      <c r="A291" t="s">
        <v>58</v>
      </c>
      <c r="E291" s="41" t="s">
        <v>59</v>
      </c>
    </row>
    <row r="292" spans="1:16" x14ac:dyDescent="0.2">
      <c r="A292" t="s">
        <v>49</v>
      </c>
      <c r="B292" s="36" t="s">
        <v>198</v>
      </c>
      <c r="C292" s="36" t="s">
        <v>2152</v>
      </c>
      <c r="D292" s="37" t="s">
        <v>51</v>
      </c>
      <c r="E292" s="13" t="s">
        <v>2153</v>
      </c>
      <c r="F292" s="38" t="s">
        <v>794</v>
      </c>
      <c r="G292" s="39">
        <v>2</v>
      </c>
      <c r="H292" s="38">
        <v>0</v>
      </c>
      <c r="I292" s="38">
        <f>ROUND(G292*H292,6)</f>
        <v>0</v>
      </c>
      <c r="L292" s="40">
        <v>0</v>
      </c>
      <c r="M292" s="34">
        <f>ROUND(ROUND(L292,2)*ROUND(G292,3),2)</f>
        <v>0</v>
      </c>
      <c r="N292" s="38" t="s">
        <v>2007</v>
      </c>
      <c r="O292">
        <f>(M292*21)/100</f>
        <v>0</v>
      </c>
      <c r="P292" t="s">
        <v>27</v>
      </c>
    </row>
    <row r="293" spans="1:16" x14ac:dyDescent="0.2">
      <c r="A293" s="37" t="s">
        <v>55</v>
      </c>
      <c r="E293" s="41" t="s">
        <v>51</v>
      </c>
    </row>
    <row r="294" spans="1:16" x14ac:dyDescent="0.2">
      <c r="A294" s="37" t="s">
        <v>56</v>
      </c>
      <c r="E294" s="42" t="s">
        <v>51</v>
      </c>
    </row>
    <row r="295" spans="1:16" x14ac:dyDescent="0.2">
      <c r="A295" t="s">
        <v>58</v>
      </c>
      <c r="E295" s="41" t="s">
        <v>59</v>
      </c>
    </row>
    <row r="296" spans="1:16" x14ac:dyDescent="0.2">
      <c r="A296" t="s">
        <v>49</v>
      </c>
      <c r="B296" s="36" t="s">
        <v>95</v>
      </c>
      <c r="C296" s="36" t="s">
        <v>2154</v>
      </c>
      <c r="D296" s="37" t="s">
        <v>51</v>
      </c>
      <c r="E296" s="13" t="s">
        <v>2155</v>
      </c>
      <c r="F296" s="38" t="s">
        <v>794</v>
      </c>
      <c r="G296" s="39">
        <v>6</v>
      </c>
      <c r="H296" s="38">
        <v>0</v>
      </c>
      <c r="I296" s="38">
        <f>ROUND(G296*H296,6)</f>
        <v>0</v>
      </c>
      <c r="L296" s="40">
        <v>0</v>
      </c>
      <c r="M296" s="34">
        <f>ROUND(ROUND(L296,2)*ROUND(G296,3),2)</f>
        <v>0</v>
      </c>
      <c r="N296" s="38" t="s">
        <v>2007</v>
      </c>
      <c r="O296">
        <f>(M296*21)/100</f>
        <v>0</v>
      </c>
      <c r="P296" t="s">
        <v>27</v>
      </c>
    </row>
    <row r="297" spans="1:16" x14ac:dyDescent="0.2">
      <c r="A297" s="37" t="s">
        <v>55</v>
      </c>
      <c r="E297" s="41" t="s">
        <v>51</v>
      </c>
    </row>
    <row r="298" spans="1:16" x14ac:dyDescent="0.2">
      <c r="A298" s="37" t="s">
        <v>56</v>
      </c>
      <c r="E298" s="42" t="s">
        <v>51</v>
      </c>
    </row>
    <row r="299" spans="1:16" x14ac:dyDescent="0.2">
      <c r="A299" t="s">
        <v>58</v>
      </c>
      <c r="E299" s="41" t="s">
        <v>59</v>
      </c>
    </row>
    <row r="300" spans="1:16" x14ac:dyDescent="0.2">
      <c r="A300" t="s">
        <v>49</v>
      </c>
      <c r="B300" s="36" t="s">
        <v>204</v>
      </c>
      <c r="C300" s="36" t="s">
        <v>2156</v>
      </c>
      <c r="D300" s="37" t="s">
        <v>51</v>
      </c>
      <c r="E300" s="13" t="s">
        <v>2157</v>
      </c>
      <c r="F300" s="38" t="s">
        <v>65</v>
      </c>
      <c r="G300" s="39">
        <v>200</v>
      </c>
      <c r="H300" s="38">
        <v>0</v>
      </c>
      <c r="I300" s="38">
        <f>ROUND(G300*H300,6)</f>
        <v>0</v>
      </c>
      <c r="L300" s="40">
        <v>0</v>
      </c>
      <c r="M300" s="34">
        <f>ROUND(ROUND(L300,2)*ROUND(G300,3),2)</f>
        <v>0</v>
      </c>
      <c r="N300" s="38" t="s">
        <v>2007</v>
      </c>
      <c r="O300">
        <f>(M300*21)/100</f>
        <v>0</v>
      </c>
      <c r="P300" t="s">
        <v>27</v>
      </c>
    </row>
    <row r="301" spans="1:16" x14ac:dyDescent="0.2">
      <c r="A301" s="37" t="s">
        <v>55</v>
      </c>
      <c r="E301" s="41" t="s">
        <v>51</v>
      </c>
    </row>
    <row r="302" spans="1:16" x14ac:dyDescent="0.2">
      <c r="A302" s="37" t="s">
        <v>56</v>
      </c>
      <c r="E302" s="42" t="s">
        <v>51</v>
      </c>
    </row>
    <row r="303" spans="1:16" x14ac:dyDescent="0.2">
      <c r="A303" t="s">
        <v>58</v>
      </c>
      <c r="E303" s="41" t="s">
        <v>59</v>
      </c>
    </row>
    <row r="304" spans="1:16" x14ac:dyDescent="0.2">
      <c r="A304" t="s">
        <v>49</v>
      </c>
      <c r="B304" s="36" t="s">
        <v>207</v>
      </c>
      <c r="C304" s="36" t="s">
        <v>2158</v>
      </c>
      <c r="D304" s="37" t="s">
        <v>51</v>
      </c>
      <c r="E304" s="13" t="s">
        <v>2159</v>
      </c>
      <c r="F304" s="38" t="s">
        <v>65</v>
      </c>
      <c r="G304" s="39">
        <v>637</v>
      </c>
      <c r="H304" s="38">
        <v>0</v>
      </c>
      <c r="I304" s="38">
        <f>ROUND(G304*H304,6)</f>
        <v>0</v>
      </c>
      <c r="L304" s="40">
        <v>0</v>
      </c>
      <c r="M304" s="34">
        <f>ROUND(ROUND(L304,2)*ROUND(G304,3),2)</f>
        <v>0</v>
      </c>
      <c r="N304" s="38" t="s">
        <v>2007</v>
      </c>
      <c r="O304">
        <f>(M304*21)/100</f>
        <v>0</v>
      </c>
      <c r="P304" t="s">
        <v>27</v>
      </c>
    </row>
    <row r="305" spans="1:16" x14ac:dyDescent="0.2">
      <c r="A305" s="37" t="s">
        <v>55</v>
      </c>
      <c r="E305" s="41" t="s">
        <v>51</v>
      </c>
    </row>
    <row r="306" spans="1:16" x14ac:dyDescent="0.2">
      <c r="A306" s="37" t="s">
        <v>56</v>
      </c>
      <c r="E306" s="42" t="s">
        <v>51</v>
      </c>
    </row>
    <row r="307" spans="1:16" x14ac:dyDescent="0.2">
      <c r="A307" t="s">
        <v>58</v>
      </c>
      <c r="E307" s="41" t="s">
        <v>59</v>
      </c>
    </row>
    <row r="308" spans="1:16" x14ac:dyDescent="0.2">
      <c r="A308" t="s">
        <v>49</v>
      </c>
      <c r="B308" s="36" t="s">
        <v>210</v>
      </c>
      <c r="C308" s="36" t="s">
        <v>2160</v>
      </c>
      <c r="D308" s="37" t="s">
        <v>51</v>
      </c>
      <c r="E308" s="13" t="s">
        <v>2161</v>
      </c>
      <c r="F308" s="38" t="s">
        <v>65</v>
      </c>
      <c r="G308" s="39">
        <v>986</v>
      </c>
      <c r="H308" s="38">
        <v>0</v>
      </c>
      <c r="I308" s="38">
        <f>ROUND(G308*H308,6)</f>
        <v>0</v>
      </c>
      <c r="L308" s="40">
        <v>0</v>
      </c>
      <c r="M308" s="34">
        <f>ROUND(ROUND(L308,2)*ROUND(G308,3),2)</f>
        <v>0</v>
      </c>
      <c r="N308" s="38" t="s">
        <v>2007</v>
      </c>
      <c r="O308">
        <f>(M308*21)/100</f>
        <v>0</v>
      </c>
      <c r="P308" t="s">
        <v>27</v>
      </c>
    </row>
    <row r="309" spans="1:16" x14ac:dyDescent="0.2">
      <c r="A309" s="37" t="s">
        <v>55</v>
      </c>
      <c r="E309" s="41" t="s">
        <v>51</v>
      </c>
    </row>
    <row r="310" spans="1:16" x14ac:dyDescent="0.2">
      <c r="A310" s="37" t="s">
        <v>56</v>
      </c>
      <c r="E310" s="42" t="s">
        <v>51</v>
      </c>
    </row>
    <row r="311" spans="1:16" x14ac:dyDescent="0.2">
      <c r="A311" t="s">
        <v>58</v>
      </c>
      <c r="E311" s="41" t="s">
        <v>59</v>
      </c>
    </row>
    <row r="312" spans="1:16" x14ac:dyDescent="0.2">
      <c r="A312" t="s">
        <v>49</v>
      </c>
      <c r="B312" s="36" t="s">
        <v>216</v>
      </c>
      <c r="C312" s="36" t="s">
        <v>2162</v>
      </c>
      <c r="D312" s="37" t="s">
        <v>51</v>
      </c>
      <c r="E312" s="13" t="s">
        <v>2163</v>
      </c>
      <c r="F312" s="38" t="s">
        <v>65</v>
      </c>
      <c r="G312" s="39">
        <v>20</v>
      </c>
      <c r="H312" s="38">
        <v>0</v>
      </c>
      <c r="I312" s="38">
        <f>ROUND(G312*H312,6)</f>
        <v>0</v>
      </c>
      <c r="L312" s="40">
        <v>0</v>
      </c>
      <c r="M312" s="34">
        <f>ROUND(ROUND(L312,2)*ROUND(G312,3),2)</f>
        <v>0</v>
      </c>
      <c r="N312" s="38" t="s">
        <v>2007</v>
      </c>
      <c r="O312">
        <f>(M312*21)/100</f>
        <v>0</v>
      </c>
      <c r="P312" t="s">
        <v>27</v>
      </c>
    </row>
    <row r="313" spans="1:16" x14ac:dyDescent="0.2">
      <c r="A313" s="37" t="s">
        <v>55</v>
      </c>
      <c r="E313" s="41" t="s">
        <v>51</v>
      </c>
    </row>
    <row r="314" spans="1:16" x14ac:dyDescent="0.2">
      <c r="A314" s="37" t="s">
        <v>56</v>
      </c>
      <c r="E314" s="42" t="s">
        <v>51</v>
      </c>
    </row>
    <row r="315" spans="1:16" x14ac:dyDescent="0.2">
      <c r="A315" t="s">
        <v>58</v>
      </c>
      <c r="E315" s="41" t="s">
        <v>59</v>
      </c>
    </row>
    <row r="316" spans="1:16" x14ac:dyDescent="0.2">
      <c r="A316" t="s">
        <v>49</v>
      </c>
      <c r="B316" s="36" t="s">
        <v>219</v>
      </c>
      <c r="C316" s="36" t="s">
        <v>2164</v>
      </c>
      <c r="D316" s="37" t="s">
        <v>51</v>
      </c>
      <c r="E316" s="13" t="s">
        <v>2165</v>
      </c>
      <c r="F316" s="38" t="s">
        <v>65</v>
      </c>
      <c r="G316" s="39">
        <v>12.5</v>
      </c>
      <c r="H316" s="38">
        <v>0</v>
      </c>
      <c r="I316" s="38">
        <f>ROUND(G316*H316,6)</f>
        <v>0</v>
      </c>
      <c r="L316" s="40">
        <v>0</v>
      </c>
      <c r="M316" s="34">
        <f>ROUND(ROUND(L316,2)*ROUND(G316,3),2)</f>
        <v>0</v>
      </c>
      <c r="N316" s="38" t="s">
        <v>2007</v>
      </c>
      <c r="O316">
        <f>(M316*21)/100</f>
        <v>0</v>
      </c>
      <c r="P316" t="s">
        <v>27</v>
      </c>
    </row>
    <row r="317" spans="1:16" x14ac:dyDescent="0.2">
      <c r="A317" s="37" t="s">
        <v>55</v>
      </c>
      <c r="E317" s="41" t="s">
        <v>51</v>
      </c>
    </row>
    <row r="318" spans="1:16" x14ac:dyDescent="0.2">
      <c r="A318" s="37" t="s">
        <v>56</v>
      </c>
      <c r="E318" s="42" t="s">
        <v>51</v>
      </c>
    </row>
    <row r="319" spans="1:16" x14ac:dyDescent="0.2">
      <c r="A319" t="s">
        <v>58</v>
      </c>
      <c r="E319" s="41" t="s">
        <v>59</v>
      </c>
    </row>
    <row r="320" spans="1:16" x14ac:dyDescent="0.2">
      <c r="A320" t="s">
        <v>49</v>
      </c>
      <c r="B320" s="36" t="s">
        <v>222</v>
      </c>
      <c r="C320" s="36" t="s">
        <v>2166</v>
      </c>
      <c r="D320" s="37" t="s">
        <v>51</v>
      </c>
      <c r="E320" s="13" t="s">
        <v>2167</v>
      </c>
      <c r="F320" s="38" t="s">
        <v>65</v>
      </c>
      <c r="G320" s="39">
        <v>12.5</v>
      </c>
      <c r="H320" s="38">
        <v>0</v>
      </c>
      <c r="I320" s="38">
        <f>ROUND(G320*H320,6)</f>
        <v>0</v>
      </c>
      <c r="L320" s="40">
        <v>0</v>
      </c>
      <c r="M320" s="34">
        <f>ROUND(ROUND(L320,2)*ROUND(G320,3),2)</f>
        <v>0</v>
      </c>
      <c r="N320" s="38" t="s">
        <v>2007</v>
      </c>
      <c r="O320">
        <f>(M320*21)/100</f>
        <v>0</v>
      </c>
      <c r="P320" t="s">
        <v>27</v>
      </c>
    </row>
    <row r="321" spans="1:16" x14ac:dyDescent="0.2">
      <c r="A321" s="37" t="s">
        <v>55</v>
      </c>
      <c r="E321" s="41" t="s">
        <v>51</v>
      </c>
    </row>
    <row r="322" spans="1:16" x14ac:dyDescent="0.2">
      <c r="A322" s="37" t="s">
        <v>56</v>
      </c>
      <c r="E322" s="42" t="s">
        <v>51</v>
      </c>
    </row>
    <row r="323" spans="1:16" x14ac:dyDescent="0.2">
      <c r="A323" t="s">
        <v>58</v>
      </c>
      <c r="E323" s="41" t="s">
        <v>59</v>
      </c>
    </row>
    <row r="324" spans="1:16" x14ac:dyDescent="0.2">
      <c r="A324" t="s">
        <v>49</v>
      </c>
      <c r="B324" s="36" t="s">
        <v>228</v>
      </c>
      <c r="C324" s="36" t="s">
        <v>2168</v>
      </c>
      <c r="D324" s="37" t="s">
        <v>51</v>
      </c>
      <c r="E324" s="13" t="s">
        <v>2169</v>
      </c>
      <c r="F324" s="38" t="s">
        <v>794</v>
      </c>
      <c r="G324" s="39">
        <v>10</v>
      </c>
      <c r="H324" s="38">
        <v>0</v>
      </c>
      <c r="I324" s="38">
        <f>ROUND(G324*H324,6)</f>
        <v>0</v>
      </c>
      <c r="L324" s="40">
        <v>0</v>
      </c>
      <c r="M324" s="34">
        <f>ROUND(ROUND(L324,2)*ROUND(G324,3),2)</f>
        <v>0</v>
      </c>
      <c r="N324" s="38" t="s">
        <v>2007</v>
      </c>
      <c r="O324">
        <f>(M324*21)/100</f>
        <v>0</v>
      </c>
      <c r="P324" t="s">
        <v>27</v>
      </c>
    </row>
    <row r="325" spans="1:16" x14ac:dyDescent="0.2">
      <c r="A325" s="37" t="s">
        <v>55</v>
      </c>
      <c r="E325" s="41" t="s">
        <v>51</v>
      </c>
    </row>
    <row r="326" spans="1:16" x14ac:dyDescent="0.2">
      <c r="A326" s="37" t="s">
        <v>56</v>
      </c>
      <c r="E326" s="42" t="s">
        <v>51</v>
      </c>
    </row>
    <row r="327" spans="1:16" x14ac:dyDescent="0.2">
      <c r="A327" t="s">
        <v>58</v>
      </c>
      <c r="E327" s="41" t="s">
        <v>59</v>
      </c>
    </row>
    <row r="328" spans="1:16" x14ac:dyDescent="0.2">
      <c r="A328" t="s">
        <v>49</v>
      </c>
      <c r="B328" s="36" t="s">
        <v>231</v>
      </c>
      <c r="C328" s="36" t="s">
        <v>2170</v>
      </c>
      <c r="D328" s="37" t="s">
        <v>51</v>
      </c>
      <c r="E328" s="13" t="s">
        <v>2171</v>
      </c>
      <c r="F328" s="38" t="s">
        <v>794</v>
      </c>
      <c r="G328" s="39">
        <v>4</v>
      </c>
      <c r="H328" s="38">
        <v>0</v>
      </c>
      <c r="I328" s="38">
        <f>ROUND(G328*H328,6)</f>
        <v>0</v>
      </c>
      <c r="L328" s="40">
        <v>0</v>
      </c>
      <c r="M328" s="34">
        <f>ROUND(ROUND(L328,2)*ROUND(G328,3),2)</f>
        <v>0</v>
      </c>
      <c r="N328" s="38" t="s">
        <v>2007</v>
      </c>
      <c r="O328">
        <f>(M328*21)/100</f>
        <v>0</v>
      </c>
      <c r="P328" t="s">
        <v>27</v>
      </c>
    </row>
    <row r="329" spans="1:16" x14ac:dyDescent="0.2">
      <c r="A329" s="37" t="s">
        <v>55</v>
      </c>
      <c r="E329" s="41" t="s">
        <v>51</v>
      </c>
    </row>
    <row r="330" spans="1:16" x14ac:dyDescent="0.2">
      <c r="A330" s="37" t="s">
        <v>56</v>
      </c>
      <c r="E330" s="42" t="s">
        <v>51</v>
      </c>
    </row>
    <row r="331" spans="1:16" x14ac:dyDescent="0.2">
      <c r="A331" t="s">
        <v>58</v>
      </c>
      <c r="E331" s="41" t="s">
        <v>59</v>
      </c>
    </row>
    <row r="332" spans="1:16" x14ac:dyDescent="0.2">
      <c r="A332" t="s">
        <v>49</v>
      </c>
      <c r="B332" s="36" t="s">
        <v>237</v>
      </c>
      <c r="C332" s="36" t="s">
        <v>2172</v>
      </c>
      <c r="D332" s="37" t="s">
        <v>51</v>
      </c>
      <c r="E332" s="13" t="s">
        <v>2173</v>
      </c>
      <c r="F332" s="38" t="s">
        <v>794</v>
      </c>
      <c r="G332" s="39">
        <v>3</v>
      </c>
      <c r="H332" s="38">
        <v>0</v>
      </c>
      <c r="I332" s="38">
        <f>ROUND(G332*H332,6)</f>
        <v>0</v>
      </c>
      <c r="L332" s="40">
        <v>0</v>
      </c>
      <c r="M332" s="34">
        <f>ROUND(ROUND(L332,2)*ROUND(G332,3),2)</f>
        <v>0</v>
      </c>
      <c r="N332" s="38" t="s">
        <v>2007</v>
      </c>
      <c r="O332">
        <f>(M332*21)/100</f>
        <v>0</v>
      </c>
      <c r="P332" t="s">
        <v>27</v>
      </c>
    </row>
    <row r="333" spans="1:16" x14ac:dyDescent="0.2">
      <c r="A333" s="37" t="s">
        <v>55</v>
      </c>
      <c r="E333" s="41" t="s">
        <v>51</v>
      </c>
    </row>
    <row r="334" spans="1:16" x14ac:dyDescent="0.2">
      <c r="A334" s="37" t="s">
        <v>56</v>
      </c>
      <c r="E334" s="42" t="s">
        <v>51</v>
      </c>
    </row>
    <row r="335" spans="1:16" x14ac:dyDescent="0.2">
      <c r="A335" t="s">
        <v>58</v>
      </c>
      <c r="E335" s="41" t="s">
        <v>59</v>
      </c>
    </row>
    <row r="336" spans="1:16" x14ac:dyDescent="0.2">
      <c r="A336" t="s">
        <v>49</v>
      </c>
      <c r="B336" s="36" t="s">
        <v>240</v>
      </c>
      <c r="C336" s="36" t="s">
        <v>2172</v>
      </c>
      <c r="D336" s="37" t="s">
        <v>47</v>
      </c>
      <c r="E336" s="13" t="s">
        <v>2174</v>
      </c>
      <c r="F336" s="38" t="s">
        <v>794</v>
      </c>
      <c r="G336" s="39">
        <v>1</v>
      </c>
      <c r="H336" s="38">
        <v>0</v>
      </c>
      <c r="I336" s="38">
        <f>ROUND(G336*H336,6)</f>
        <v>0</v>
      </c>
      <c r="L336" s="40">
        <v>0</v>
      </c>
      <c r="M336" s="34">
        <f>ROUND(ROUND(L336,2)*ROUND(G336,3),2)</f>
        <v>0</v>
      </c>
      <c r="N336" s="38" t="s">
        <v>2007</v>
      </c>
      <c r="O336">
        <f>(M336*21)/100</f>
        <v>0</v>
      </c>
      <c r="P336" t="s">
        <v>27</v>
      </c>
    </row>
    <row r="337" spans="1:16" x14ac:dyDescent="0.2">
      <c r="A337" s="37" t="s">
        <v>55</v>
      </c>
      <c r="E337" s="41" t="s">
        <v>51</v>
      </c>
    </row>
    <row r="338" spans="1:16" x14ac:dyDescent="0.2">
      <c r="A338" s="37" t="s">
        <v>56</v>
      </c>
      <c r="E338" s="42" t="s">
        <v>51</v>
      </c>
    </row>
    <row r="339" spans="1:16" x14ac:dyDescent="0.2">
      <c r="A339" t="s">
        <v>58</v>
      </c>
      <c r="E339" s="41" t="s">
        <v>59</v>
      </c>
    </row>
    <row r="340" spans="1:16" x14ac:dyDescent="0.2">
      <c r="A340" t="s">
        <v>49</v>
      </c>
      <c r="B340" s="36" t="s">
        <v>243</v>
      </c>
      <c r="C340" s="36" t="s">
        <v>2175</v>
      </c>
      <c r="D340" s="37" t="s">
        <v>51</v>
      </c>
      <c r="E340" s="13" t="s">
        <v>2176</v>
      </c>
      <c r="F340" s="38" t="s">
        <v>794</v>
      </c>
      <c r="G340" s="39">
        <v>1</v>
      </c>
      <c r="H340" s="38">
        <v>0</v>
      </c>
      <c r="I340" s="38">
        <f>ROUND(G340*H340,6)</f>
        <v>0</v>
      </c>
      <c r="L340" s="40">
        <v>0</v>
      </c>
      <c r="M340" s="34">
        <f>ROUND(ROUND(L340,2)*ROUND(G340,3),2)</f>
        <v>0</v>
      </c>
      <c r="N340" s="38" t="s">
        <v>2007</v>
      </c>
      <c r="O340">
        <f>(M340*21)/100</f>
        <v>0</v>
      </c>
      <c r="P340" t="s">
        <v>27</v>
      </c>
    </row>
    <row r="341" spans="1:16" x14ac:dyDescent="0.2">
      <c r="A341" s="37" t="s">
        <v>55</v>
      </c>
      <c r="E341" s="41" t="s">
        <v>51</v>
      </c>
    </row>
    <row r="342" spans="1:16" x14ac:dyDescent="0.2">
      <c r="A342" s="37" t="s">
        <v>56</v>
      </c>
      <c r="E342" s="42" t="s">
        <v>51</v>
      </c>
    </row>
    <row r="343" spans="1:16" x14ac:dyDescent="0.2">
      <c r="A343" t="s">
        <v>58</v>
      </c>
      <c r="E343" s="41" t="s">
        <v>59</v>
      </c>
    </row>
    <row r="344" spans="1:16" x14ac:dyDescent="0.2">
      <c r="A344" t="s">
        <v>49</v>
      </c>
      <c r="B344" s="36" t="s">
        <v>246</v>
      </c>
      <c r="C344" s="36" t="s">
        <v>2177</v>
      </c>
      <c r="D344" s="37" t="s">
        <v>51</v>
      </c>
      <c r="E344" s="13" t="s">
        <v>2174</v>
      </c>
      <c r="F344" s="38" t="s">
        <v>794</v>
      </c>
      <c r="G344" s="39">
        <v>1</v>
      </c>
      <c r="H344" s="38">
        <v>0</v>
      </c>
      <c r="I344" s="38">
        <f>ROUND(G344*H344,6)</f>
        <v>0</v>
      </c>
      <c r="L344" s="40">
        <v>0</v>
      </c>
      <c r="M344" s="34">
        <f>ROUND(ROUND(L344,2)*ROUND(G344,3),2)</f>
        <v>0</v>
      </c>
      <c r="N344" s="38" t="s">
        <v>2007</v>
      </c>
      <c r="O344">
        <f>(M344*21)/100</f>
        <v>0</v>
      </c>
      <c r="P344" t="s">
        <v>27</v>
      </c>
    </row>
    <row r="345" spans="1:16" x14ac:dyDescent="0.2">
      <c r="A345" s="37" t="s">
        <v>55</v>
      </c>
      <c r="E345" s="41" t="s">
        <v>51</v>
      </c>
    </row>
    <row r="346" spans="1:16" x14ac:dyDescent="0.2">
      <c r="A346" s="37" t="s">
        <v>56</v>
      </c>
      <c r="E346" s="42" t="s">
        <v>51</v>
      </c>
    </row>
    <row r="347" spans="1:16" x14ac:dyDescent="0.2">
      <c r="A347" t="s">
        <v>58</v>
      </c>
      <c r="E347" s="41" t="s">
        <v>51</v>
      </c>
    </row>
    <row r="348" spans="1:16" x14ac:dyDescent="0.2">
      <c r="A348" t="s">
        <v>49</v>
      </c>
      <c r="B348" s="36" t="s">
        <v>249</v>
      </c>
      <c r="C348" s="36" t="s">
        <v>2177</v>
      </c>
      <c r="D348" s="37" t="s">
        <v>47</v>
      </c>
      <c r="E348" s="13" t="s">
        <v>2178</v>
      </c>
      <c r="F348" s="38" t="s">
        <v>794</v>
      </c>
      <c r="G348" s="39">
        <v>3</v>
      </c>
      <c r="H348" s="38">
        <v>0</v>
      </c>
      <c r="I348" s="38">
        <f>ROUND(G348*H348,6)</f>
        <v>0</v>
      </c>
      <c r="L348" s="40">
        <v>0</v>
      </c>
      <c r="M348" s="34">
        <f>ROUND(ROUND(L348,2)*ROUND(G348,3),2)</f>
        <v>0</v>
      </c>
      <c r="N348" s="38" t="s">
        <v>2007</v>
      </c>
      <c r="O348">
        <f>(M348*21)/100</f>
        <v>0</v>
      </c>
      <c r="P348" t="s">
        <v>27</v>
      </c>
    </row>
    <row r="349" spans="1:16" x14ac:dyDescent="0.2">
      <c r="A349" s="37" t="s">
        <v>55</v>
      </c>
      <c r="E349" s="41" t="s">
        <v>51</v>
      </c>
    </row>
    <row r="350" spans="1:16" x14ac:dyDescent="0.2">
      <c r="A350" s="37" t="s">
        <v>56</v>
      </c>
      <c r="E350" s="42" t="s">
        <v>51</v>
      </c>
    </row>
    <row r="351" spans="1:16" x14ac:dyDescent="0.2">
      <c r="A351" t="s">
        <v>58</v>
      </c>
      <c r="E351" s="41" t="s">
        <v>51</v>
      </c>
    </row>
    <row r="352" spans="1:16" x14ac:dyDescent="0.2">
      <c r="A352" t="s">
        <v>49</v>
      </c>
      <c r="B352" s="36" t="s">
        <v>252</v>
      </c>
      <c r="C352" s="36" t="s">
        <v>2177</v>
      </c>
      <c r="D352" s="37" t="s">
        <v>27</v>
      </c>
      <c r="E352" s="13" t="s">
        <v>2178</v>
      </c>
      <c r="F352" s="38" t="s">
        <v>794</v>
      </c>
      <c r="G352" s="39">
        <v>1</v>
      </c>
      <c r="H352" s="38">
        <v>0</v>
      </c>
      <c r="I352" s="38">
        <f>ROUND(G352*H352,6)</f>
        <v>0</v>
      </c>
      <c r="L352" s="40">
        <v>0</v>
      </c>
      <c r="M352" s="34">
        <f>ROUND(ROUND(L352,2)*ROUND(G352,3),2)</f>
        <v>0</v>
      </c>
      <c r="N352" s="38" t="s">
        <v>2007</v>
      </c>
      <c r="O352">
        <f>(M352*21)/100</f>
        <v>0</v>
      </c>
      <c r="P352" t="s">
        <v>27</v>
      </c>
    </row>
    <row r="353" spans="1:16" x14ac:dyDescent="0.2">
      <c r="A353" s="37" t="s">
        <v>55</v>
      </c>
      <c r="E353" s="41" t="s">
        <v>51</v>
      </c>
    </row>
    <row r="354" spans="1:16" x14ac:dyDescent="0.2">
      <c r="A354" s="37" t="s">
        <v>56</v>
      </c>
      <c r="E354" s="42" t="s">
        <v>51</v>
      </c>
    </row>
    <row r="355" spans="1:16" x14ac:dyDescent="0.2">
      <c r="A355" t="s">
        <v>58</v>
      </c>
      <c r="E355" s="41" t="s">
        <v>51</v>
      </c>
    </row>
    <row r="356" spans="1:16" x14ac:dyDescent="0.2">
      <c r="A356" t="s">
        <v>49</v>
      </c>
      <c r="B356" s="36" t="s">
        <v>255</v>
      </c>
      <c r="C356" s="36" t="s">
        <v>2177</v>
      </c>
      <c r="D356" s="37" t="s">
        <v>26</v>
      </c>
      <c r="E356" s="13" t="s">
        <v>2178</v>
      </c>
      <c r="F356" s="38" t="s">
        <v>794</v>
      </c>
      <c r="G356" s="39">
        <v>4</v>
      </c>
      <c r="H356" s="38">
        <v>0</v>
      </c>
      <c r="I356" s="38">
        <f>ROUND(G356*H356,6)</f>
        <v>0</v>
      </c>
      <c r="L356" s="40">
        <v>0</v>
      </c>
      <c r="M356" s="34">
        <f>ROUND(ROUND(L356,2)*ROUND(G356,3),2)</f>
        <v>0</v>
      </c>
      <c r="N356" s="38" t="s">
        <v>2007</v>
      </c>
      <c r="O356">
        <f>(M356*21)/100</f>
        <v>0</v>
      </c>
      <c r="P356" t="s">
        <v>27</v>
      </c>
    </row>
    <row r="357" spans="1:16" x14ac:dyDescent="0.2">
      <c r="A357" s="37" t="s">
        <v>55</v>
      </c>
      <c r="E357" s="41" t="s">
        <v>51</v>
      </c>
    </row>
    <row r="358" spans="1:16" x14ac:dyDescent="0.2">
      <c r="A358" s="37" t="s">
        <v>56</v>
      </c>
      <c r="E358" s="42" t="s">
        <v>51</v>
      </c>
    </row>
    <row r="359" spans="1:16" x14ac:dyDescent="0.2">
      <c r="A359" t="s">
        <v>58</v>
      </c>
      <c r="E359" s="41" t="s">
        <v>59</v>
      </c>
    </row>
    <row r="360" spans="1:16" ht="25.5" x14ac:dyDescent="0.2">
      <c r="A360" t="s">
        <v>49</v>
      </c>
      <c r="B360" s="36" t="s">
        <v>264</v>
      </c>
      <c r="C360" s="36" t="s">
        <v>2179</v>
      </c>
      <c r="D360" s="37" t="s">
        <v>51</v>
      </c>
      <c r="E360" s="13" t="s">
        <v>2180</v>
      </c>
      <c r="F360" s="38" t="s">
        <v>794</v>
      </c>
      <c r="G360" s="39">
        <v>60</v>
      </c>
      <c r="H360" s="38">
        <v>0</v>
      </c>
      <c r="I360" s="38">
        <f>ROUND(G360*H360,6)</f>
        <v>0</v>
      </c>
      <c r="L360" s="40">
        <v>0</v>
      </c>
      <c r="M360" s="34">
        <f>ROUND(ROUND(L360,2)*ROUND(G360,3),2)</f>
        <v>0</v>
      </c>
      <c r="N360" s="38" t="s">
        <v>2007</v>
      </c>
      <c r="O360">
        <f>(M360*21)/100</f>
        <v>0</v>
      </c>
      <c r="P360" t="s">
        <v>27</v>
      </c>
    </row>
    <row r="361" spans="1:16" x14ac:dyDescent="0.2">
      <c r="A361" s="37" t="s">
        <v>55</v>
      </c>
      <c r="E361" s="41" t="s">
        <v>51</v>
      </c>
    </row>
    <row r="362" spans="1:16" x14ac:dyDescent="0.2">
      <c r="A362" s="37" t="s">
        <v>56</v>
      </c>
      <c r="E362" s="42" t="s">
        <v>51</v>
      </c>
    </row>
    <row r="363" spans="1:16" x14ac:dyDescent="0.2">
      <c r="A363" t="s">
        <v>58</v>
      </c>
      <c r="E363" s="41" t="s">
        <v>59</v>
      </c>
    </row>
    <row r="364" spans="1:16" x14ac:dyDescent="0.2">
      <c r="A364" t="s">
        <v>49</v>
      </c>
      <c r="B364" s="36" t="s">
        <v>267</v>
      </c>
      <c r="C364" s="36" t="s">
        <v>2181</v>
      </c>
      <c r="D364" s="37" t="s">
        <v>51</v>
      </c>
      <c r="E364" s="13" t="s">
        <v>2182</v>
      </c>
      <c r="F364" s="38" t="s">
        <v>595</v>
      </c>
      <c r="G364" s="39">
        <v>650</v>
      </c>
      <c r="H364" s="38">
        <v>0</v>
      </c>
      <c r="I364" s="38">
        <f>ROUND(G364*H364,6)</f>
        <v>0</v>
      </c>
      <c r="L364" s="40">
        <v>0</v>
      </c>
      <c r="M364" s="34">
        <f>ROUND(ROUND(L364,2)*ROUND(G364,3),2)</f>
        <v>0</v>
      </c>
      <c r="N364" s="38" t="s">
        <v>2007</v>
      </c>
      <c r="O364">
        <f>(M364*21)/100</f>
        <v>0</v>
      </c>
      <c r="P364" t="s">
        <v>27</v>
      </c>
    </row>
    <row r="365" spans="1:16" x14ac:dyDescent="0.2">
      <c r="A365" s="37" t="s">
        <v>55</v>
      </c>
      <c r="E365" s="41" t="s">
        <v>51</v>
      </c>
    </row>
    <row r="366" spans="1:16" x14ac:dyDescent="0.2">
      <c r="A366" s="37" t="s">
        <v>56</v>
      </c>
      <c r="E366" s="42" t="s">
        <v>51</v>
      </c>
    </row>
    <row r="367" spans="1:16" x14ac:dyDescent="0.2">
      <c r="A367" t="s">
        <v>58</v>
      </c>
      <c r="E367" s="41" t="s">
        <v>59</v>
      </c>
    </row>
    <row r="368" spans="1:16" x14ac:dyDescent="0.2">
      <c r="A368" t="s">
        <v>49</v>
      </c>
      <c r="B368" s="36" t="s">
        <v>98</v>
      </c>
      <c r="C368" s="36" t="s">
        <v>2183</v>
      </c>
      <c r="D368" s="37" t="s">
        <v>51</v>
      </c>
      <c r="E368" s="13" t="s">
        <v>2184</v>
      </c>
      <c r="F368" s="38" t="s">
        <v>595</v>
      </c>
      <c r="G368" s="39">
        <v>25</v>
      </c>
      <c r="H368" s="38">
        <v>0</v>
      </c>
      <c r="I368" s="38">
        <f>ROUND(G368*H368,6)</f>
        <v>0</v>
      </c>
      <c r="L368" s="40">
        <v>0</v>
      </c>
      <c r="M368" s="34">
        <f>ROUND(ROUND(L368,2)*ROUND(G368,3),2)</f>
        <v>0</v>
      </c>
      <c r="N368" s="38" t="s">
        <v>2007</v>
      </c>
      <c r="O368">
        <f>(M368*21)/100</f>
        <v>0</v>
      </c>
      <c r="P368" t="s">
        <v>27</v>
      </c>
    </row>
    <row r="369" spans="1:16" x14ac:dyDescent="0.2">
      <c r="A369" s="37" t="s">
        <v>55</v>
      </c>
      <c r="E369" s="41" t="s">
        <v>51</v>
      </c>
    </row>
    <row r="370" spans="1:16" x14ac:dyDescent="0.2">
      <c r="A370" s="37" t="s">
        <v>56</v>
      </c>
      <c r="E370" s="42" t="s">
        <v>51</v>
      </c>
    </row>
    <row r="371" spans="1:16" x14ac:dyDescent="0.2">
      <c r="A371" t="s">
        <v>58</v>
      </c>
      <c r="E371" s="41" t="s">
        <v>59</v>
      </c>
    </row>
    <row r="372" spans="1:16" x14ac:dyDescent="0.2">
      <c r="A372" t="s">
        <v>49</v>
      </c>
      <c r="B372" s="36" t="s">
        <v>101</v>
      </c>
      <c r="C372" s="36" t="s">
        <v>2185</v>
      </c>
      <c r="D372" s="37" t="s">
        <v>51</v>
      </c>
      <c r="E372" s="13" t="s">
        <v>2186</v>
      </c>
      <c r="F372" s="38" t="s">
        <v>794</v>
      </c>
      <c r="G372" s="39">
        <v>25</v>
      </c>
      <c r="H372" s="38">
        <v>0</v>
      </c>
      <c r="I372" s="38">
        <f>ROUND(G372*H372,6)</f>
        <v>0</v>
      </c>
      <c r="L372" s="40">
        <v>0</v>
      </c>
      <c r="M372" s="34">
        <f>ROUND(ROUND(L372,2)*ROUND(G372,3),2)</f>
        <v>0</v>
      </c>
      <c r="N372" s="38" t="s">
        <v>2007</v>
      </c>
      <c r="O372">
        <f>(M372*21)/100</f>
        <v>0</v>
      </c>
      <c r="P372" t="s">
        <v>27</v>
      </c>
    </row>
    <row r="373" spans="1:16" x14ac:dyDescent="0.2">
      <c r="A373" s="37" t="s">
        <v>55</v>
      </c>
      <c r="E373" s="41" t="s">
        <v>51</v>
      </c>
    </row>
    <row r="374" spans="1:16" x14ac:dyDescent="0.2">
      <c r="A374" s="37" t="s">
        <v>56</v>
      </c>
      <c r="E374" s="42" t="s">
        <v>51</v>
      </c>
    </row>
    <row r="375" spans="1:16" x14ac:dyDescent="0.2">
      <c r="A375" t="s">
        <v>58</v>
      </c>
      <c r="E375" s="41" t="s">
        <v>59</v>
      </c>
    </row>
    <row r="376" spans="1:16" x14ac:dyDescent="0.2">
      <c r="A376" t="s">
        <v>49</v>
      </c>
      <c r="B376" s="36" t="s">
        <v>104</v>
      </c>
      <c r="C376" s="36" t="s">
        <v>2187</v>
      </c>
      <c r="D376" s="37" t="s">
        <v>51</v>
      </c>
      <c r="E376" s="13" t="s">
        <v>2188</v>
      </c>
      <c r="F376" s="38" t="s">
        <v>794</v>
      </c>
      <c r="G376" s="39">
        <v>16</v>
      </c>
      <c r="H376" s="38">
        <v>0</v>
      </c>
      <c r="I376" s="38">
        <f>ROUND(G376*H376,6)</f>
        <v>0</v>
      </c>
      <c r="L376" s="40">
        <v>0</v>
      </c>
      <c r="M376" s="34">
        <f>ROUND(ROUND(L376,2)*ROUND(G376,3),2)</f>
        <v>0</v>
      </c>
      <c r="N376" s="38" t="s">
        <v>2007</v>
      </c>
      <c r="O376">
        <f>(M376*21)/100</f>
        <v>0</v>
      </c>
      <c r="P376" t="s">
        <v>27</v>
      </c>
    </row>
    <row r="377" spans="1:16" x14ac:dyDescent="0.2">
      <c r="A377" s="37" t="s">
        <v>55</v>
      </c>
      <c r="E377" s="41" t="s">
        <v>51</v>
      </c>
    </row>
    <row r="378" spans="1:16" x14ac:dyDescent="0.2">
      <c r="A378" s="37" t="s">
        <v>56</v>
      </c>
      <c r="E378" s="42" t="s">
        <v>51</v>
      </c>
    </row>
    <row r="379" spans="1:16" x14ac:dyDescent="0.2">
      <c r="A379" t="s">
        <v>58</v>
      </c>
      <c r="E379" s="41" t="s">
        <v>59</v>
      </c>
    </row>
    <row r="380" spans="1:16" ht="25.5" x14ac:dyDescent="0.2">
      <c r="A380" t="s">
        <v>49</v>
      </c>
      <c r="B380" s="36" t="s">
        <v>1541</v>
      </c>
      <c r="C380" s="36" t="s">
        <v>2189</v>
      </c>
      <c r="D380" s="37" t="s">
        <v>51</v>
      </c>
      <c r="E380" s="13" t="s">
        <v>2190</v>
      </c>
      <c r="F380" s="38" t="s">
        <v>65</v>
      </c>
      <c r="G380" s="39">
        <v>25</v>
      </c>
      <c r="H380" s="38">
        <v>0</v>
      </c>
      <c r="I380" s="38">
        <f>ROUND(G380*H380,6)</f>
        <v>0</v>
      </c>
      <c r="L380" s="40">
        <v>0</v>
      </c>
      <c r="M380" s="34">
        <f>ROUND(ROUND(L380,2)*ROUND(G380,3),2)</f>
        <v>0</v>
      </c>
      <c r="N380" s="38" t="s">
        <v>2007</v>
      </c>
      <c r="O380">
        <f>(M380*21)/100</f>
        <v>0</v>
      </c>
      <c r="P380" t="s">
        <v>27</v>
      </c>
    </row>
    <row r="381" spans="1:16" x14ac:dyDescent="0.2">
      <c r="A381" s="37" t="s">
        <v>55</v>
      </c>
      <c r="E381" s="41" t="s">
        <v>51</v>
      </c>
    </row>
    <row r="382" spans="1:16" x14ac:dyDescent="0.2">
      <c r="A382" s="37" t="s">
        <v>56</v>
      </c>
      <c r="E382" s="42" t="s">
        <v>51</v>
      </c>
    </row>
    <row r="383" spans="1:16" x14ac:dyDescent="0.2">
      <c r="A383" t="s">
        <v>58</v>
      </c>
      <c r="E383" s="41" t="s">
        <v>59</v>
      </c>
    </row>
    <row r="384" spans="1:16" x14ac:dyDescent="0.2">
      <c r="A384" t="s">
        <v>49</v>
      </c>
      <c r="B384" s="36" t="s">
        <v>1547</v>
      </c>
      <c r="C384" s="36" t="s">
        <v>2191</v>
      </c>
      <c r="D384" s="37" t="s">
        <v>51</v>
      </c>
      <c r="E384" s="13" t="s">
        <v>2192</v>
      </c>
      <c r="F384" s="38" t="s">
        <v>65</v>
      </c>
      <c r="G384" s="39">
        <v>637</v>
      </c>
      <c r="H384" s="38">
        <v>0</v>
      </c>
      <c r="I384" s="38">
        <f>ROUND(G384*H384,6)</f>
        <v>0</v>
      </c>
      <c r="L384" s="40">
        <v>0</v>
      </c>
      <c r="M384" s="34">
        <f>ROUND(ROUND(L384,2)*ROUND(G384,3),2)</f>
        <v>0</v>
      </c>
      <c r="N384" s="38" t="s">
        <v>2007</v>
      </c>
      <c r="O384">
        <f>(M384*21)/100</f>
        <v>0</v>
      </c>
      <c r="P384" t="s">
        <v>27</v>
      </c>
    </row>
    <row r="385" spans="1:16" x14ac:dyDescent="0.2">
      <c r="A385" s="37" t="s">
        <v>55</v>
      </c>
      <c r="E385" s="41" t="s">
        <v>51</v>
      </c>
    </row>
    <row r="386" spans="1:16" x14ac:dyDescent="0.2">
      <c r="A386" s="37" t="s">
        <v>56</v>
      </c>
      <c r="E386" s="42" t="s">
        <v>51</v>
      </c>
    </row>
    <row r="387" spans="1:16" x14ac:dyDescent="0.2">
      <c r="A387" t="s">
        <v>58</v>
      </c>
      <c r="E387" s="41" t="s">
        <v>59</v>
      </c>
    </row>
    <row r="388" spans="1:16" x14ac:dyDescent="0.2">
      <c r="A388" t="s">
        <v>49</v>
      </c>
      <c r="B388" s="36" t="s">
        <v>1909</v>
      </c>
      <c r="C388" s="36" t="s">
        <v>2193</v>
      </c>
      <c r="D388" s="37" t="s">
        <v>51</v>
      </c>
      <c r="E388" s="13" t="s">
        <v>2194</v>
      </c>
      <c r="F388" s="38" t="s">
        <v>65</v>
      </c>
      <c r="G388" s="39">
        <v>20</v>
      </c>
      <c r="H388" s="38">
        <v>0</v>
      </c>
      <c r="I388" s="38">
        <f>ROUND(G388*H388,6)</f>
        <v>0</v>
      </c>
      <c r="L388" s="40">
        <v>0</v>
      </c>
      <c r="M388" s="34">
        <f>ROUND(ROUND(L388,2)*ROUND(G388,3),2)</f>
        <v>0</v>
      </c>
      <c r="N388" s="38" t="s">
        <v>2007</v>
      </c>
      <c r="O388">
        <f>(M388*21)/100</f>
        <v>0</v>
      </c>
      <c r="P388" t="s">
        <v>27</v>
      </c>
    </row>
    <row r="389" spans="1:16" x14ac:dyDescent="0.2">
      <c r="A389" s="37" t="s">
        <v>55</v>
      </c>
      <c r="E389" s="41" t="s">
        <v>51</v>
      </c>
    </row>
    <row r="390" spans="1:16" x14ac:dyDescent="0.2">
      <c r="A390" s="37" t="s">
        <v>56</v>
      </c>
      <c r="E390" s="42" t="s">
        <v>51</v>
      </c>
    </row>
    <row r="391" spans="1:16" x14ac:dyDescent="0.2">
      <c r="A391" t="s">
        <v>58</v>
      </c>
      <c r="E391" s="41" t="s">
        <v>59</v>
      </c>
    </row>
    <row r="392" spans="1:16" x14ac:dyDescent="0.2">
      <c r="A392" t="s">
        <v>49</v>
      </c>
      <c r="B392" s="36" t="s">
        <v>2195</v>
      </c>
      <c r="C392" s="36" t="s">
        <v>2193</v>
      </c>
      <c r="D392" s="37" t="s">
        <v>47</v>
      </c>
      <c r="E392" s="13" t="s">
        <v>2194</v>
      </c>
      <c r="F392" s="38" t="s">
        <v>65</v>
      </c>
      <c r="G392" s="39">
        <v>986</v>
      </c>
      <c r="H392" s="38">
        <v>0</v>
      </c>
      <c r="I392" s="38">
        <f>ROUND(G392*H392,6)</f>
        <v>0</v>
      </c>
      <c r="L392" s="40">
        <v>0</v>
      </c>
      <c r="M392" s="34">
        <f>ROUND(ROUND(L392,2)*ROUND(G392,3),2)</f>
        <v>0</v>
      </c>
      <c r="N392" s="38" t="s">
        <v>2007</v>
      </c>
      <c r="O392">
        <f>(M392*21)/100</f>
        <v>0</v>
      </c>
      <c r="P392" t="s">
        <v>27</v>
      </c>
    </row>
    <row r="393" spans="1:16" x14ac:dyDescent="0.2">
      <c r="A393" s="37" t="s">
        <v>55</v>
      </c>
      <c r="E393" s="41" t="s">
        <v>51</v>
      </c>
    </row>
    <row r="394" spans="1:16" x14ac:dyDescent="0.2">
      <c r="A394" s="37" t="s">
        <v>56</v>
      </c>
      <c r="E394" s="42" t="s">
        <v>51</v>
      </c>
    </row>
    <row r="395" spans="1:16" x14ac:dyDescent="0.2">
      <c r="A395" t="s">
        <v>58</v>
      </c>
      <c r="E395" s="41" t="s">
        <v>59</v>
      </c>
    </row>
    <row r="396" spans="1:16" x14ac:dyDescent="0.2">
      <c r="A396" t="s">
        <v>49</v>
      </c>
      <c r="B396" s="36" t="s">
        <v>2196</v>
      </c>
      <c r="C396" s="36" t="s">
        <v>2197</v>
      </c>
      <c r="D396" s="37" t="s">
        <v>51</v>
      </c>
      <c r="E396" s="13" t="s">
        <v>2198</v>
      </c>
      <c r="F396" s="38" t="s">
        <v>65</v>
      </c>
      <c r="G396" s="39">
        <v>200</v>
      </c>
      <c r="H396" s="38">
        <v>0</v>
      </c>
      <c r="I396" s="38">
        <f>ROUND(G396*H396,6)</f>
        <v>0</v>
      </c>
      <c r="L396" s="40">
        <v>0</v>
      </c>
      <c r="M396" s="34">
        <f>ROUND(ROUND(L396,2)*ROUND(G396,3),2)</f>
        <v>0</v>
      </c>
      <c r="N396" s="38" t="s">
        <v>2007</v>
      </c>
      <c r="O396">
        <f>(M396*21)/100</f>
        <v>0</v>
      </c>
      <c r="P396" t="s">
        <v>27</v>
      </c>
    </row>
    <row r="397" spans="1:16" x14ac:dyDescent="0.2">
      <c r="A397" s="37" t="s">
        <v>55</v>
      </c>
      <c r="E397" s="41" t="s">
        <v>51</v>
      </c>
    </row>
    <row r="398" spans="1:16" x14ac:dyDescent="0.2">
      <c r="A398" s="37" t="s">
        <v>56</v>
      </c>
      <c r="E398" s="42" t="s">
        <v>51</v>
      </c>
    </row>
    <row r="399" spans="1:16" x14ac:dyDescent="0.2">
      <c r="A399" t="s">
        <v>58</v>
      </c>
      <c r="E399" s="41" t="s">
        <v>59</v>
      </c>
    </row>
    <row r="400" spans="1:16" x14ac:dyDescent="0.2">
      <c r="A400" t="s">
        <v>49</v>
      </c>
      <c r="B400" s="36" t="s">
        <v>2199</v>
      </c>
      <c r="C400" s="36" t="s">
        <v>2200</v>
      </c>
      <c r="D400" s="37" t="s">
        <v>51</v>
      </c>
      <c r="E400" s="13" t="s">
        <v>2201</v>
      </c>
      <c r="F400" s="38" t="s">
        <v>794</v>
      </c>
      <c r="G400" s="39">
        <v>60</v>
      </c>
      <c r="H400" s="38">
        <v>0</v>
      </c>
      <c r="I400" s="38">
        <f>ROUND(G400*H400,6)</f>
        <v>0</v>
      </c>
      <c r="L400" s="40">
        <v>0</v>
      </c>
      <c r="M400" s="34">
        <f>ROUND(ROUND(L400,2)*ROUND(G400,3),2)</f>
        <v>0</v>
      </c>
      <c r="N400" s="38" t="s">
        <v>2007</v>
      </c>
      <c r="O400">
        <f>(M400*21)/100</f>
        <v>0</v>
      </c>
      <c r="P400" t="s">
        <v>27</v>
      </c>
    </row>
    <row r="401" spans="1:16" x14ac:dyDescent="0.2">
      <c r="A401" s="37" t="s">
        <v>55</v>
      </c>
      <c r="E401" s="41" t="s">
        <v>51</v>
      </c>
    </row>
    <row r="402" spans="1:16" x14ac:dyDescent="0.2">
      <c r="A402" s="37" t="s">
        <v>56</v>
      </c>
      <c r="E402" s="42" t="s">
        <v>51</v>
      </c>
    </row>
    <row r="403" spans="1:16" x14ac:dyDescent="0.2">
      <c r="A403" t="s">
        <v>58</v>
      </c>
      <c r="E403" s="41" t="s">
        <v>59</v>
      </c>
    </row>
    <row r="404" spans="1:16" x14ac:dyDescent="0.2">
      <c r="A404" t="s">
        <v>49</v>
      </c>
      <c r="B404" s="36" t="s">
        <v>2202</v>
      </c>
      <c r="C404" s="36" t="s">
        <v>2203</v>
      </c>
      <c r="D404" s="37" t="s">
        <v>51</v>
      </c>
      <c r="E404" s="13" t="s">
        <v>2204</v>
      </c>
      <c r="F404" s="38" t="s">
        <v>128</v>
      </c>
      <c r="G404" s="39">
        <v>20</v>
      </c>
      <c r="H404" s="38">
        <v>0</v>
      </c>
      <c r="I404" s="38">
        <f>ROUND(G404*H404,6)</f>
        <v>0</v>
      </c>
      <c r="L404" s="40">
        <v>0</v>
      </c>
      <c r="M404" s="34">
        <f>ROUND(ROUND(L404,2)*ROUND(G404,3),2)</f>
        <v>0</v>
      </c>
      <c r="N404" s="38" t="s">
        <v>2007</v>
      </c>
      <c r="O404">
        <f>(M404*21)/100</f>
        <v>0</v>
      </c>
      <c r="P404" t="s">
        <v>27</v>
      </c>
    </row>
    <row r="405" spans="1:16" x14ac:dyDescent="0.2">
      <c r="A405" s="37" t="s">
        <v>55</v>
      </c>
      <c r="E405" s="41" t="s">
        <v>51</v>
      </c>
    </row>
    <row r="406" spans="1:16" x14ac:dyDescent="0.2">
      <c r="A406" s="37" t="s">
        <v>56</v>
      </c>
      <c r="E406" s="42" t="s">
        <v>51</v>
      </c>
    </row>
    <row r="407" spans="1:16" x14ac:dyDescent="0.2">
      <c r="A407" t="s">
        <v>58</v>
      </c>
      <c r="E407" s="41" t="s">
        <v>59</v>
      </c>
    </row>
    <row r="408" spans="1:16" x14ac:dyDescent="0.2">
      <c r="A408" t="s">
        <v>49</v>
      </c>
      <c r="B408" s="36" t="s">
        <v>2205</v>
      </c>
      <c r="C408" s="36" t="s">
        <v>2206</v>
      </c>
      <c r="D408" s="37" t="s">
        <v>51</v>
      </c>
      <c r="E408" s="13" t="s">
        <v>2207</v>
      </c>
      <c r="F408" s="38" t="s">
        <v>794</v>
      </c>
      <c r="G408" s="39">
        <v>23</v>
      </c>
      <c r="H408" s="38">
        <v>0</v>
      </c>
      <c r="I408" s="38">
        <f>ROUND(G408*H408,6)</f>
        <v>0</v>
      </c>
      <c r="L408" s="40">
        <v>0</v>
      </c>
      <c r="M408" s="34">
        <f>ROUND(ROUND(L408,2)*ROUND(G408,3),2)</f>
        <v>0</v>
      </c>
      <c r="N408" s="38" t="s">
        <v>2007</v>
      </c>
      <c r="O408">
        <f>(M408*21)/100</f>
        <v>0</v>
      </c>
      <c r="P408" t="s">
        <v>27</v>
      </c>
    </row>
    <row r="409" spans="1:16" x14ac:dyDescent="0.2">
      <c r="A409" s="37" t="s">
        <v>55</v>
      </c>
      <c r="E409" s="41" t="s">
        <v>51</v>
      </c>
    </row>
    <row r="410" spans="1:16" x14ac:dyDescent="0.2">
      <c r="A410" s="37" t="s">
        <v>56</v>
      </c>
      <c r="E410" s="42" t="s">
        <v>51</v>
      </c>
    </row>
    <row r="411" spans="1:16" x14ac:dyDescent="0.2">
      <c r="A411" t="s">
        <v>58</v>
      </c>
      <c r="E411" s="41" t="s">
        <v>59</v>
      </c>
    </row>
    <row r="412" spans="1:16" x14ac:dyDescent="0.2">
      <c r="A412" t="s">
        <v>49</v>
      </c>
      <c r="B412" s="36" t="s">
        <v>2208</v>
      </c>
      <c r="C412" s="36" t="s">
        <v>2209</v>
      </c>
      <c r="D412" s="37" t="s">
        <v>51</v>
      </c>
      <c r="E412" s="13" t="s">
        <v>2210</v>
      </c>
      <c r="F412" s="38" t="s">
        <v>794</v>
      </c>
      <c r="G412" s="39">
        <v>2</v>
      </c>
      <c r="H412" s="38">
        <v>0</v>
      </c>
      <c r="I412" s="38">
        <f>ROUND(G412*H412,6)</f>
        <v>0</v>
      </c>
      <c r="L412" s="40">
        <v>0</v>
      </c>
      <c r="M412" s="34">
        <f>ROUND(ROUND(L412,2)*ROUND(G412,3),2)</f>
        <v>0</v>
      </c>
      <c r="N412" s="38" t="s">
        <v>2007</v>
      </c>
      <c r="O412">
        <f>(M412*21)/100</f>
        <v>0</v>
      </c>
      <c r="P412" t="s">
        <v>27</v>
      </c>
    </row>
    <row r="413" spans="1:16" x14ac:dyDescent="0.2">
      <c r="A413" s="37" t="s">
        <v>55</v>
      </c>
      <c r="E413" s="41" t="s">
        <v>51</v>
      </c>
    </row>
    <row r="414" spans="1:16" x14ac:dyDescent="0.2">
      <c r="A414" s="37" t="s">
        <v>56</v>
      </c>
      <c r="E414" s="42" t="s">
        <v>51</v>
      </c>
    </row>
    <row r="415" spans="1:16" x14ac:dyDescent="0.2">
      <c r="A415" t="s">
        <v>58</v>
      </c>
      <c r="E415" s="41" t="s">
        <v>59</v>
      </c>
    </row>
    <row r="416" spans="1:16" x14ac:dyDescent="0.2">
      <c r="A416" t="s">
        <v>46</v>
      </c>
      <c r="C416" s="33" t="s">
        <v>2211</v>
      </c>
      <c r="E416" s="35" t="s">
        <v>2212</v>
      </c>
      <c r="J416" s="34">
        <f>0</f>
        <v>0</v>
      </c>
      <c r="K416" s="34">
        <f>0</f>
        <v>0</v>
      </c>
      <c r="L416" s="34">
        <f>0+L417+L421+L425+L429+L433</f>
        <v>0</v>
      </c>
      <c r="M416" s="34">
        <f>0+M417+M421+M425+M429+M433</f>
        <v>0</v>
      </c>
    </row>
    <row r="417" spans="1:16" x14ac:dyDescent="0.2">
      <c r="A417" t="s">
        <v>49</v>
      </c>
      <c r="B417" s="36" t="s">
        <v>145</v>
      </c>
      <c r="C417" s="36" t="s">
        <v>2213</v>
      </c>
      <c r="D417" s="37" t="s">
        <v>51</v>
      </c>
      <c r="E417" s="13" t="s">
        <v>2214</v>
      </c>
      <c r="F417" s="38" t="s">
        <v>794</v>
      </c>
      <c r="G417" s="39">
        <v>1</v>
      </c>
      <c r="H417" s="38">
        <v>0</v>
      </c>
      <c r="I417" s="38">
        <f>ROUND(G417*H417,6)</f>
        <v>0</v>
      </c>
      <c r="L417" s="40">
        <v>0</v>
      </c>
      <c r="M417" s="34">
        <f>ROUND(ROUND(L417,2)*ROUND(G417,3),2)</f>
        <v>0</v>
      </c>
      <c r="N417" s="38" t="s">
        <v>2003</v>
      </c>
      <c r="O417">
        <f>(M417*21)/100</f>
        <v>0</v>
      </c>
      <c r="P417" t="s">
        <v>27</v>
      </c>
    </row>
    <row r="418" spans="1:16" x14ac:dyDescent="0.2">
      <c r="A418" s="37" t="s">
        <v>55</v>
      </c>
      <c r="E418" s="41" t="s">
        <v>51</v>
      </c>
    </row>
    <row r="419" spans="1:16" x14ac:dyDescent="0.2">
      <c r="A419" s="37" t="s">
        <v>56</v>
      </c>
      <c r="E419" s="42" t="s">
        <v>51</v>
      </c>
    </row>
    <row r="420" spans="1:16" x14ac:dyDescent="0.2">
      <c r="A420" t="s">
        <v>58</v>
      </c>
      <c r="E420" s="41" t="s">
        <v>59</v>
      </c>
    </row>
    <row r="421" spans="1:16" x14ac:dyDescent="0.2">
      <c r="A421" t="s">
        <v>49</v>
      </c>
      <c r="B421" s="36" t="s">
        <v>148</v>
      </c>
      <c r="C421" s="36" t="s">
        <v>2215</v>
      </c>
      <c r="D421" s="37" t="s">
        <v>51</v>
      </c>
      <c r="E421" s="13" t="s">
        <v>803</v>
      </c>
      <c r="F421" s="38" t="s">
        <v>2216</v>
      </c>
      <c r="G421" s="39">
        <v>25</v>
      </c>
      <c r="H421" s="38">
        <v>0</v>
      </c>
      <c r="I421" s="38">
        <f>ROUND(G421*H421,6)</f>
        <v>0</v>
      </c>
      <c r="L421" s="40">
        <v>0</v>
      </c>
      <c r="M421" s="34">
        <f>ROUND(ROUND(L421,2)*ROUND(G421,3),2)</f>
        <v>0</v>
      </c>
      <c r="N421" s="38" t="s">
        <v>2003</v>
      </c>
      <c r="O421">
        <f>(M421*21)/100</f>
        <v>0</v>
      </c>
      <c r="P421" t="s">
        <v>27</v>
      </c>
    </row>
    <row r="422" spans="1:16" x14ac:dyDescent="0.2">
      <c r="A422" s="37" t="s">
        <v>55</v>
      </c>
      <c r="E422" s="41" t="s">
        <v>51</v>
      </c>
    </row>
    <row r="423" spans="1:16" x14ac:dyDescent="0.2">
      <c r="A423" s="37" t="s">
        <v>56</v>
      </c>
      <c r="E423" s="42" t="s">
        <v>51</v>
      </c>
    </row>
    <row r="424" spans="1:16" x14ac:dyDescent="0.2">
      <c r="A424" t="s">
        <v>58</v>
      </c>
      <c r="E424" s="41" t="s">
        <v>59</v>
      </c>
    </row>
    <row r="425" spans="1:16" x14ac:dyDescent="0.2">
      <c r="A425" t="s">
        <v>49</v>
      </c>
      <c r="B425" s="36" t="s">
        <v>201</v>
      </c>
      <c r="C425" s="36" t="s">
        <v>2217</v>
      </c>
      <c r="D425" s="37" t="s">
        <v>51</v>
      </c>
      <c r="E425" s="13" t="s">
        <v>2218</v>
      </c>
      <c r="F425" s="38" t="s">
        <v>794</v>
      </c>
      <c r="G425" s="39">
        <v>1</v>
      </c>
      <c r="H425" s="38">
        <v>0</v>
      </c>
      <c r="I425" s="38">
        <f>ROUND(G425*H425,6)</f>
        <v>0</v>
      </c>
      <c r="L425" s="40">
        <v>0</v>
      </c>
      <c r="M425" s="34">
        <f>ROUND(ROUND(L425,2)*ROUND(G425,3),2)</f>
        <v>0</v>
      </c>
      <c r="N425" s="38" t="s">
        <v>2003</v>
      </c>
      <c r="O425">
        <f>(M425*21)/100</f>
        <v>0</v>
      </c>
      <c r="P425" t="s">
        <v>27</v>
      </c>
    </row>
    <row r="426" spans="1:16" x14ac:dyDescent="0.2">
      <c r="A426" s="37" t="s">
        <v>55</v>
      </c>
      <c r="E426" s="41" t="s">
        <v>51</v>
      </c>
    </row>
    <row r="427" spans="1:16" x14ac:dyDescent="0.2">
      <c r="A427" s="37" t="s">
        <v>56</v>
      </c>
      <c r="E427" s="42" t="s">
        <v>51</v>
      </c>
    </row>
    <row r="428" spans="1:16" x14ac:dyDescent="0.2">
      <c r="A428" t="s">
        <v>58</v>
      </c>
      <c r="E428" s="41" t="s">
        <v>59</v>
      </c>
    </row>
    <row r="429" spans="1:16" x14ac:dyDescent="0.2">
      <c r="A429" t="s">
        <v>49</v>
      </c>
      <c r="B429" s="36" t="s">
        <v>2219</v>
      </c>
      <c r="C429" s="36" t="s">
        <v>2220</v>
      </c>
      <c r="D429" s="37" t="s">
        <v>51</v>
      </c>
      <c r="E429" s="13" t="s">
        <v>2221</v>
      </c>
      <c r="F429" s="38" t="s">
        <v>128</v>
      </c>
      <c r="G429" s="39">
        <v>14</v>
      </c>
      <c r="H429" s="38">
        <v>0</v>
      </c>
      <c r="I429" s="38">
        <f>ROUND(G429*H429,6)</f>
        <v>0</v>
      </c>
      <c r="L429" s="40">
        <v>0</v>
      </c>
      <c r="M429" s="34">
        <f>ROUND(ROUND(L429,2)*ROUND(G429,3),2)</f>
        <v>0</v>
      </c>
      <c r="N429" s="38" t="s">
        <v>2003</v>
      </c>
      <c r="O429">
        <f>(M429*21)/100</f>
        <v>0</v>
      </c>
      <c r="P429" t="s">
        <v>27</v>
      </c>
    </row>
    <row r="430" spans="1:16" x14ac:dyDescent="0.2">
      <c r="A430" s="37" t="s">
        <v>55</v>
      </c>
      <c r="E430" s="41" t="s">
        <v>51</v>
      </c>
    </row>
    <row r="431" spans="1:16" x14ac:dyDescent="0.2">
      <c r="A431" s="37" t="s">
        <v>56</v>
      </c>
      <c r="E431" s="42" t="s">
        <v>51</v>
      </c>
    </row>
    <row r="432" spans="1:16" x14ac:dyDescent="0.2">
      <c r="A432" t="s">
        <v>58</v>
      </c>
      <c r="E432" s="41" t="s">
        <v>59</v>
      </c>
    </row>
    <row r="433" spans="1:16" x14ac:dyDescent="0.2">
      <c r="A433" t="s">
        <v>49</v>
      </c>
      <c r="B433" s="36" t="s">
        <v>2222</v>
      </c>
      <c r="C433" s="36" t="s">
        <v>2223</v>
      </c>
      <c r="D433" s="37" t="s">
        <v>51</v>
      </c>
      <c r="E433" s="13" t="s">
        <v>2224</v>
      </c>
      <c r="F433" s="38" t="s">
        <v>2216</v>
      </c>
      <c r="G433" s="39">
        <v>25</v>
      </c>
      <c r="H433" s="38">
        <v>0</v>
      </c>
      <c r="I433" s="38">
        <f>ROUND(G433*H433,6)</f>
        <v>0</v>
      </c>
      <c r="L433" s="40">
        <v>0</v>
      </c>
      <c r="M433" s="34">
        <f>ROUND(ROUND(L433,2)*ROUND(G433,3),2)</f>
        <v>0</v>
      </c>
      <c r="N433" s="38" t="s">
        <v>2003</v>
      </c>
      <c r="O433">
        <f>(M433*21)/100</f>
        <v>0</v>
      </c>
      <c r="P433" t="s">
        <v>27</v>
      </c>
    </row>
    <row r="434" spans="1:16" x14ac:dyDescent="0.2">
      <c r="A434" s="37" t="s">
        <v>55</v>
      </c>
      <c r="E434" s="41" t="s">
        <v>51</v>
      </c>
    </row>
    <row r="435" spans="1:16" x14ac:dyDescent="0.2">
      <c r="A435" s="37" t="s">
        <v>56</v>
      </c>
      <c r="E435" s="42" t="s">
        <v>51</v>
      </c>
    </row>
    <row r="436" spans="1:16" x14ac:dyDescent="0.2">
      <c r="A436" t="s">
        <v>58</v>
      </c>
      <c r="E436"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1994</v>
      </c>
      <c r="M3" s="43">
        <f>Rekapitulace!C36</f>
        <v>0</v>
      </c>
      <c r="N3" s="25" t="s">
        <v>0</v>
      </c>
      <c r="O3" t="s">
        <v>23</v>
      </c>
      <c r="P3" t="s">
        <v>27</v>
      </c>
    </row>
    <row r="4" spans="1:20" ht="32.1" customHeight="1" x14ac:dyDescent="0.2">
      <c r="A4" s="28" t="s">
        <v>20</v>
      </c>
      <c r="B4" s="29" t="s">
        <v>28</v>
      </c>
      <c r="C4" s="2" t="s">
        <v>1994</v>
      </c>
      <c r="D4" s="9"/>
      <c r="E4" s="3" t="s">
        <v>1995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COUNTIFS(L8:L103,"=0",A8:A103,"P")+COUNTIFS(L8:L103,"",A8:A103,"P")+SUM(Q8:Q103)</f>
        <v>24</v>
      </c>
    </row>
    <row r="8" spans="1:20" x14ac:dyDescent="0.2">
      <c r="A8" t="s">
        <v>44</v>
      </c>
      <c r="C8" s="30" t="s">
        <v>2227</v>
      </c>
      <c r="E8" s="32" t="s">
        <v>2226</v>
      </c>
      <c r="J8" s="31">
        <f>0+J9+J46</f>
        <v>0</v>
      </c>
      <c r="K8" s="31">
        <f>0+K9+K46</f>
        <v>0</v>
      </c>
      <c r="L8" s="31">
        <f>0+L9+L46</f>
        <v>0</v>
      </c>
      <c r="M8" s="31">
        <f>0+M9+M46</f>
        <v>0</v>
      </c>
    </row>
    <row r="9" spans="1:20" x14ac:dyDescent="0.2">
      <c r="A9" t="s">
        <v>46</v>
      </c>
      <c r="C9" s="33" t="s">
        <v>47</v>
      </c>
      <c r="E9" s="35" t="s">
        <v>325</v>
      </c>
      <c r="J9" s="34">
        <f>0</f>
        <v>0</v>
      </c>
      <c r="K9" s="34">
        <f>0</f>
        <v>0</v>
      </c>
      <c r="L9" s="34">
        <f>0+L10+L14+L18+L22+L26+L30+L34+L38+L42</f>
        <v>0</v>
      </c>
      <c r="M9" s="34">
        <f>0+M10+M14+M18+M22+M26+M30+M34+M38+M42</f>
        <v>0</v>
      </c>
    </row>
    <row r="10" spans="1:20" x14ac:dyDescent="0.2">
      <c r="A10" t="s">
        <v>49</v>
      </c>
      <c r="B10" s="36" t="s">
        <v>47</v>
      </c>
      <c r="C10" s="36" t="s">
        <v>2228</v>
      </c>
      <c r="D10" s="37" t="s">
        <v>51</v>
      </c>
      <c r="E10" s="13" t="s">
        <v>2229</v>
      </c>
      <c r="F10" s="38" t="s">
        <v>53</v>
      </c>
      <c r="G10" s="39">
        <v>264</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2230</v>
      </c>
    </row>
    <row r="13" spans="1:20" x14ac:dyDescent="0.2">
      <c r="A13" t="s">
        <v>58</v>
      </c>
      <c r="E13" s="41" t="s">
        <v>59</v>
      </c>
    </row>
    <row r="14" spans="1:20" x14ac:dyDescent="0.2">
      <c r="A14" t="s">
        <v>49</v>
      </c>
      <c r="B14" s="36" t="s">
        <v>27</v>
      </c>
      <c r="C14" s="36" t="s">
        <v>562</v>
      </c>
      <c r="D14" s="37" t="s">
        <v>51</v>
      </c>
      <c r="E14" s="13" t="s">
        <v>563</v>
      </c>
      <c r="F14" s="38" t="s">
        <v>65</v>
      </c>
      <c r="G14" s="39">
        <v>25</v>
      </c>
      <c r="H14" s="38">
        <v>0</v>
      </c>
      <c r="I14" s="38">
        <f>ROUND(G14*H14,6)</f>
        <v>0</v>
      </c>
      <c r="L14" s="40">
        <v>0</v>
      </c>
      <c r="M14" s="34">
        <f>ROUND(ROUND(L14,2)*ROUND(G14,3),2)</f>
        <v>0</v>
      </c>
      <c r="N14" s="38" t="s">
        <v>54</v>
      </c>
      <c r="O14">
        <f>(M14*21)/100</f>
        <v>0</v>
      </c>
      <c r="P14" t="s">
        <v>27</v>
      </c>
    </row>
    <row r="15" spans="1:20" x14ac:dyDescent="0.2">
      <c r="A15" s="37" t="s">
        <v>55</v>
      </c>
      <c r="E15" s="41" t="s">
        <v>2231</v>
      </c>
    </row>
    <row r="16" spans="1:20" x14ac:dyDescent="0.2">
      <c r="A16" s="37" t="s">
        <v>56</v>
      </c>
      <c r="E16" s="42" t="s">
        <v>2232</v>
      </c>
    </row>
    <row r="17" spans="1:16" x14ac:dyDescent="0.2">
      <c r="A17" t="s">
        <v>58</v>
      </c>
      <c r="E17" s="41" t="s">
        <v>59</v>
      </c>
    </row>
    <row r="18" spans="1:16" x14ac:dyDescent="0.2">
      <c r="A18" t="s">
        <v>49</v>
      </c>
      <c r="B18" s="36" t="s">
        <v>26</v>
      </c>
      <c r="C18" s="36" t="s">
        <v>351</v>
      </c>
      <c r="D18" s="37" t="s">
        <v>51</v>
      </c>
      <c r="E18" s="13" t="s">
        <v>644</v>
      </c>
      <c r="F18" s="38" t="s">
        <v>188</v>
      </c>
      <c r="G18" s="39">
        <v>3</v>
      </c>
      <c r="H18" s="38">
        <v>0</v>
      </c>
      <c r="I18" s="38">
        <f>ROUND(G18*H18,6)</f>
        <v>0</v>
      </c>
      <c r="L18" s="40">
        <v>0</v>
      </c>
      <c r="M18" s="34">
        <f>ROUND(ROUND(L18,2)*ROUND(G18,3),2)</f>
        <v>0</v>
      </c>
      <c r="N18" s="38" t="s">
        <v>328</v>
      </c>
      <c r="O18">
        <f>(M18*21)/100</f>
        <v>0</v>
      </c>
      <c r="P18" t="s">
        <v>27</v>
      </c>
    </row>
    <row r="19" spans="1:16" x14ac:dyDescent="0.2">
      <c r="A19" s="37" t="s">
        <v>55</v>
      </c>
      <c r="E19" s="41" t="s">
        <v>2233</v>
      </c>
    </row>
    <row r="20" spans="1:16" x14ac:dyDescent="0.2">
      <c r="A20" s="37" t="s">
        <v>56</v>
      </c>
      <c r="E20" s="42" t="s">
        <v>2234</v>
      </c>
    </row>
    <row r="21" spans="1:16" x14ac:dyDescent="0.2">
      <c r="A21" t="s">
        <v>58</v>
      </c>
      <c r="E21" s="41" t="s">
        <v>59</v>
      </c>
    </row>
    <row r="22" spans="1:16" x14ac:dyDescent="0.2">
      <c r="A22" t="s">
        <v>49</v>
      </c>
      <c r="B22" s="36" t="s">
        <v>62</v>
      </c>
      <c r="C22" s="36" t="s">
        <v>355</v>
      </c>
      <c r="D22" s="37" t="s">
        <v>51</v>
      </c>
      <c r="E22" s="13" t="s">
        <v>646</v>
      </c>
      <c r="F22" s="38" t="s">
        <v>188</v>
      </c>
      <c r="G22" s="39">
        <v>3</v>
      </c>
      <c r="H22" s="38">
        <v>0</v>
      </c>
      <c r="I22" s="38">
        <f>ROUND(G22*H22,6)</f>
        <v>0</v>
      </c>
      <c r="L22" s="40">
        <v>0</v>
      </c>
      <c r="M22" s="34">
        <f>ROUND(ROUND(L22,2)*ROUND(G22,3),2)</f>
        <v>0</v>
      </c>
      <c r="N22" s="38" t="s">
        <v>328</v>
      </c>
      <c r="O22">
        <f>(M22*21)/100</f>
        <v>0</v>
      </c>
      <c r="P22" t="s">
        <v>27</v>
      </c>
    </row>
    <row r="23" spans="1:16" x14ac:dyDescent="0.2">
      <c r="A23" s="37" t="s">
        <v>55</v>
      </c>
      <c r="E23" s="41" t="s">
        <v>51</v>
      </c>
    </row>
    <row r="24" spans="1:16" x14ac:dyDescent="0.2">
      <c r="A24" s="37" t="s">
        <v>56</v>
      </c>
      <c r="E24" s="42" t="s">
        <v>2233</v>
      </c>
    </row>
    <row r="25" spans="1:16" x14ac:dyDescent="0.2">
      <c r="A25" t="s">
        <v>58</v>
      </c>
      <c r="E25" s="41" t="s">
        <v>59</v>
      </c>
    </row>
    <row r="26" spans="1:16" x14ac:dyDescent="0.2">
      <c r="A26" t="s">
        <v>49</v>
      </c>
      <c r="B26" s="36" t="s">
        <v>66</v>
      </c>
      <c r="C26" s="36" t="s">
        <v>146</v>
      </c>
      <c r="D26" s="37" t="s">
        <v>51</v>
      </c>
      <c r="E26" s="13" t="s">
        <v>147</v>
      </c>
      <c r="F26" s="38" t="s">
        <v>65</v>
      </c>
      <c r="G26" s="39">
        <v>75</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2235</v>
      </c>
    </row>
    <row r="29" spans="1:16" x14ac:dyDescent="0.2">
      <c r="A29" t="s">
        <v>58</v>
      </c>
      <c r="E29" s="41" t="s">
        <v>59</v>
      </c>
    </row>
    <row r="30" spans="1:16" x14ac:dyDescent="0.2">
      <c r="A30" t="s">
        <v>49</v>
      </c>
      <c r="B30" s="36" t="s">
        <v>145</v>
      </c>
      <c r="C30" s="36" t="s">
        <v>364</v>
      </c>
      <c r="D30" s="37" t="s">
        <v>51</v>
      </c>
      <c r="E30" s="13" t="s">
        <v>365</v>
      </c>
      <c r="F30" s="38" t="s">
        <v>65</v>
      </c>
      <c r="G30" s="39">
        <v>275</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2236</v>
      </c>
    </row>
    <row r="33" spans="1:16" x14ac:dyDescent="0.2">
      <c r="A33" t="s">
        <v>58</v>
      </c>
      <c r="E33" s="41" t="s">
        <v>59</v>
      </c>
    </row>
    <row r="34" spans="1:16" x14ac:dyDescent="0.2">
      <c r="A34" t="s">
        <v>49</v>
      </c>
      <c r="B34" s="36" t="s">
        <v>148</v>
      </c>
      <c r="C34" s="36" t="s">
        <v>2237</v>
      </c>
      <c r="D34" s="37" t="s">
        <v>51</v>
      </c>
      <c r="E34" s="13" t="s">
        <v>2238</v>
      </c>
      <c r="F34" s="38" t="s">
        <v>65</v>
      </c>
      <c r="G34" s="39">
        <v>275</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2236</v>
      </c>
    </row>
    <row r="37" spans="1:16" x14ac:dyDescent="0.2">
      <c r="A37" t="s">
        <v>58</v>
      </c>
      <c r="E37" s="41" t="s">
        <v>59</v>
      </c>
    </row>
    <row r="38" spans="1:16" x14ac:dyDescent="0.2">
      <c r="A38" t="s">
        <v>49</v>
      </c>
      <c r="B38" s="36" t="s">
        <v>151</v>
      </c>
      <c r="C38" s="36" t="s">
        <v>2239</v>
      </c>
      <c r="D38" s="37" t="s">
        <v>51</v>
      </c>
      <c r="E38" s="13" t="s">
        <v>2240</v>
      </c>
      <c r="F38" s="38" t="s">
        <v>65</v>
      </c>
      <c r="G38" s="39">
        <v>360</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2241</v>
      </c>
    </row>
    <row r="41" spans="1:16" x14ac:dyDescent="0.2">
      <c r="A41" t="s">
        <v>58</v>
      </c>
      <c r="E41" s="41" t="s">
        <v>59</v>
      </c>
    </row>
    <row r="42" spans="1:16" ht="25.5" x14ac:dyDescent="0.2">
      <c r="A42" t="s">
        <v>49</v>
      </c>
      <c r="B42" s="36" t="s">
        <v>154</v>
      </c>
      <c r="C42" s="36" t="s">
        <v>2242</v>
      </c>
      <c r="D42" s="37" t="s">
        <v>51</v>
      </c>
      <c r="E42" s="13" t="s">
        <v>2243</v>
      </c>
      <c r="F42" s="38" t="s">
        <v>65</v>
      </c>
      <c r="G42" s="39">
        <v>30</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2244</v>
      </c>
    </row>
    <row r="45" spans="1:16" x14ac:dyDescent="0.2">
      <c r="A45" t="s">
        <v>58</v>
      </c>
      <c r="E45" s="41" t="s">
        <v>59</v>
      </c>
    </row>
    <row r="46" spans="1:16" x14ac:dyDescent="0.2">
      <c r="A46" t="s">
        <v>46</v>
      </c>
      <c r="C46" s="33" t="s">
        <v>27</v>
      </c>
      <c r="E46" s="35" t="s">
        <v>2245</v>
      </c>
      <c r="J46" s="34">
        <f>0</f>
        <v>0</v>
      </c>
      <c r="K46" s="34">
        <f>0</f>
        <v>0</v>
      </c>
      <c r="L46" s="34">
        <f>0+L47+L51+L55+L59+L63+L67+L71+L75+L79+L83+L87+L91+L95+L99+L103</f>
        <v>0</v>
      </c>
      <c r="M46" s="34">
        <f>0+M47+M51+M55+M59+M63+M67+M71+M75+M79+M83+M87+M91+M95+M99+M103</f>
        <v>0</v>
      </c>
    </row>
    <row r="47" spans="1:16" x14ac:dyDescent="0.2">
      <c r="A47" t="s">
        <v>49</v>
      </c>
      <c r="B47" s="36" t="s">
        <v>157</v>
      </c>
      <c r="C47" s="36" t="s">
        <v>2246</v>
      </c>
      <c r="D47" s="37" t="s">
        <v>51</v>
      </c>
      <c r="E47" s="13" t="s">
        <v>2247</v>
      </c>
      <c r="F47" s="38" t="s">
        <v>65</v>
      </c>
      <c r="G47" s="39">
        <v>350</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2233</v>
      </c>
    </row>
    <row r="50" spans="1:16" x14ac:dyDescent="0.2">
      <c r="A50" t="s">
        <v>58</v>
      </c>
      <c r="E50" s="41" t="s">
        <v>59</v>
      </c>
    </row>
    <row r="51" spans="1:16" x14ac:dyDescent="0.2">
      <c r="A51" t="s">
        <v>49</v>
      </c>
      <c r="B51" s="36" t="s">
        <v>69</v>
      </c>
      <c r="C51" s="36" t="s">
        <v>2248</v>
      </c>
      <c r="D51" s="37" t="s">
        <v>51</v>
      </c>
      <c r="E51" s="13" t="s">
        <v>2249</v>
      </c>
      <c r="F51" s="38" t="s">
        <v>65</v>
      </c>
      <c r="G51" s="39">
        <v>360</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2250</v>
      </c>
    </row>
    <row r="54" spans="1:16" x14ac:dyDescent="0.2">
      <c r="A54" t="s">
        <v>58</v>
      </c>
      <c r="E54" s="41" t="s">
        <v>59</v>
      </c>
    </row>
    <row r="55" spans="1:16" x14ac:dyDescent="0.2">
      <c r="A55" t="s">
        <v>49</v>
      </c>
      <c r="B55" s="36" t="s">
        <v>73</v>
      </c>
      <c r="C55" s="36" t="s">
        <v>411</v>
      </c>
      <c r="D55" s="37" t="s">
        <v>51</v>
      </c>
      <c r="E55" s="13" t="s">
        <v>412</v>
      </c>
      <c r="F55" s="38" t="s">
        <v>65</v>
      </c>
      <c r="G55" s="39">
        <v>330</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2233</v>
      </c>
    </row>
    <row r="58" spans="1:16" x14ac:dyDescent="0.2">
      <c r="A58" t="s">
        <v>58</v>
      </c>
      <c r="E58" s="41" t="s">
        <v>59</v>
      </c>
    </row>
    <row r="59" spans="1:16" x14ac:dyDescent="0.2">
      <c r="A59" t="s">
        <v>49</v>
      </c>
      <c r="B59" s="36" t="s">
        <v>76</v>
      </c>
      <c r="C59" s="36" t="s">
        <v>417</v>
      </c>
      <c r="D59" s="37" t="s">
        <v>51</v>
      </c>
      <c r="E59" s="13" t="s">
        <v>2251</v>
      </c>
      <c r="F59" s="38" t="s">
        <v>419</v>
      </c>
      <c r="G59" s="39">
        <v>1</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2233</v>
      </c>
    </row>
    <row r="62" spans="1:16" x14ac:dyDescent="0.2">
      <c r="A62" t="s">
        <v>58</v>
      </c>
      <c r="E62" s="41" t="s">
        <v>59</v>
      </c>
    </row>
    <row r="63" spans="1:16" x14ac:dyDescent="0.2">
      <c r="A63" t="s">
        <v>49</v>
      </c>
      <c r="B63" s="36" t="s">
        <v>79</v>
      </c>
      <c r="C63" s="36" t="s">
        <v>421</v>
      </c>
      <c r="D63" s="37" t="s">
        <v>51</v>
      </c>
      <c r="E63" s="13" t="s">
        <v>2252</v>
      </c>
      <c r="F63" s="38" t="s">
        <v>65</v>
      </c>
      <c r="G63" s="39">
        <v>330</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2233</v>
      </c>
    </row>
    <row r="66" spans="1:16" x14ac:dyDescent="0.2">
      <c r="A66" t="s">
        <v>58</v>
      </c>
      <c r="E66" s="41" t="s">
        <v>59</v>
      </c>
    </row>
    <row r="67" spans="1:16" x14ac:dyDescent="0.2">
      <c r="A67" t="s">
        <v>49</v>
      </c>
      <c r="B67" s="36" t="s">
        <v>160</v>
      </c>
      <c r="C67" s="36" t="s">
        <v>2253</v>
      </c>
      <c r="D67" s="37" t="s">
        <v>51</v>
      </c>
      <c r="E67" s="13" t="s">
        <v>2254</v>
      </c>
      <c r="F67" s="38" t="s">
        <v>419</v>
      </c>
      <c r="G67" s="39">
        <v>3</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2233</v>
      </c>
    </row>
    <row r="70" spans="1:16" x14ac:dyDescent="0.2">
      <c r="A70" t="s">
        <v>58</v>
      </c>
      <c r="E70" s="41" t="s">
        <v>59</v>
      </c>
    </row>
    <row r="71" spans="1:16" x14ac:dyDescent="0.2">
      <c r="A71" t="s">
        <v>49</v>
      </c>
      <c r="B71" s="36" t="s">
        <v>82</v>
      </c>
      <c r="C71" s="36" t="s">
        <v>2255</v>
      </c>
      <c r="D71" s="37" t="s">
        <v>51</v>
      </c>
      <c r="E71" s="13" t="s">
        <v>2256</v>
      </c>
      <c r="F71" s="38" t="s">
        <v>94</v>
      </c>
      <c r="G71" s="39">
        <v>9</v>
      </c>
      <c r="H71" s="38">
        <v>0</v>
      </c>
      <c r="I71" s="38">
        <f>ROUND(G71*H71,6)</f>
        <v>0</v>
      </c>
      <c r="L71" s="40">
        <v>0</v>
      </c>
      <c r="M71" s="34">
        <f>ROUND(ROUND(L71,2)*ROUND(G71,3),2)</f>
        <v>0</v>
      </c>
      <c r="N71" s="38" t="s">
        <v>795</v>
      </c>
      <c r="O71">
        <f>(M71*21)/100</f>
        <v>0</v>
      </c>
      <c r="P71" t="s">
        <v>27</v>
      </c>
    </row>
    <row r="72" spans="1:16" x14ac:dyDescent="0.2">
      <c r="A72" s="37" t="s">
        <v>55</v>
      </c>
      <c r="E72" s="41" t="s">
        <v>51</v>
      </c>
    </row>
    <row r="73" spans="1:16" x14ac:dyDescent="0.2">
      <c r="A73" s="37" t="s">
        <v>56</v>
      </c>
      <c r="E73" s="42" t="s">
        <v>2257</v>
      </c>
    </row>
    <row r="74" spans="1:16" x14ac:dyDescent="0.2">
      <c r="A74" t="s">
        <v>58</v>
      </c>
      <c r="E74" s="41" t="s">
        <v>2258</v>
      </c>
    </row>
    <row r="75" spans="1:16" x14ac:dyDescent="0.2">
      <c r="A75" t="s">
        <v>49</v>
      </c>
      <c r="B75" s="36" t="s">
        <v>163</v>
      </c>
      <c r="C75" s="36" t="s">
        <v>2259</v>
      </c>
      <c r="D75" s="37" t="s">
        <v>51</v>
      </c>
      <c r="E75" s="13" t="s">
        <v>2260</v>
      </c>
      <c r="F75" s="38" t="s">
        <v>94</v>
      </c>
      <c r="G75" s="39">
        <v>275</v>
      </c>
      <c r="H75" s="38">
        <v>0</v>
      </c>
      <c r="I75" s="38">
        <f>ROUND(G75*H75,6)</f>
        <v>0</v>
      </c>
      <c r="L75" s="40">
        <v>0</v>
      </c>
      <c r="M75" s="34">
        <f>ROUND(ROUND(L75,2)*ROUND(G75,3),2)</f>
        <v>0</v>
      </c>
      <c r="N75" s="38" t="s">
        <v>795</v>
      </c>
      <c r="O75">
        <f>(M75*21)/100</f>
        <v>0</v>
      </c>
      <c r="P75" t="s">
        <v>27</v>
      </c>
    </row>
    <row r="76" spans="1:16" x14ac:dyDescent="0.2">
      <c r="A76" s="37" t="s">
        <v>55</v>
      </c>
      <c r="E76" s="41" t="s">
        <v>51</v>
      </c>
    </row>
    <row r="77" spans="1:16" x14ac:dyDescent="0.2">
      <c r="A77" s="37" t="s">
        <v>56</v>
      </c>
      <c r="E77" s="42" t="s">
        <v>2233</v>
      </c>
    </row>
    <row r="78" spans="1:16" x14ac:dyDescent="0.2">
      <c r="A78" t="s">
        <v>58</v>
      </c>
      <c r="E78" s="41" t="s">
        <v>2261</v>
      </c>
    </row>
    <row r="79" spans="1:16" x14ac:dyDescent="0.2">
      <c r="A79" t="s">
        <v>49</v>
      </c>
      <c r="B79" s="36" t="s">
        <v>85</v>
      </c>
      <c r="C79" s="36" t="s">
        <v>2262</v>
      </c>
      <c r="D79" s="37" t="s">
        <v>51</v>
      </c>
      <c r="E79" s="13" t="s">
        <v>2263</v>
      </c>
      <c r="F79" s="38" t="s">
        <v>65</v>
      </c>
      <c r="G79" s="39">
        <v>275</v>
      </c>
      <c r="H79" s="38">
        <v>0</v>
      </c>
      <c r="I79" s="38">
        <f>ROUND(G79*H79,6)</f>
        <v>0</v>
      </c>
      <c r="L79" s="40">
        <v>0</v>
      </c>
      <c r="M79" s="34">
        <f>ROUND(ROUND(L79,2)*ROUND(G79,3),2)</f>
        <v>0</v>
      </c>
      <c r="N79" s="38" t="s">
        <v>795</v>
      </c>
      <c r="O79">
        <f>(M79*21)/100</f>
        <v>0</v>
      </c>
      <c r="P79" t="s">
        <v>27</v>
      </c>
    </row>
    <row r="80" spans="1:16" x14ac:dyDescent="0.2">
      <c r="A80" s="37" t="s">
        <v>55</v>
      </c>
      <c r="E80" s="41" t="s">
        <v>51</v>
      </c>
    </row>
    <row r="81" spans="1:16" x14ac:dyDescent="0.2">
      <c r="A81" s="37" t="s">
        <v>56</v>
      </c>
      <c r="E81" s="42" t="s">
        <v>2233</v>
      </c>
    </row>
    <row r="82" spans="1:16" x14ac:dyDescent="0.2">
      <c r="A82" t="s">
        <v>58</v>
      </c>
      <c r="E82" s="41" t="s">
        <v>2261</v>
      </c>
    </row>
    <row r="83" spans="1:16" x14ac:dyDescent="0.2">
      <c r="A83" t="s">
        <v>49</v>
      </c>
      <c r="B83" s="36" t="s">
        <v>166</v>
      </c>
      <c r="C83" s="36" t="s">
        <v>2264</v>
      </c>
      <c r="D83" s="37" t="s">
        <v>51</v>
      </c>
      <c r="E83" s="13" t="s">
        <v>2265</v>
      </c>
      <c r="F83" s="38" t="s">
        <v>94</v>
      </c>
      <c r="G83" s="39">
        <v>5</v>
      </c>
      <c r="H83" s="38">
        <v>0</v>
      </c>
      <c r="I83" s="38">
        <f>ROUND(G83*H83,6)</f>
        <v>0</v>
      </c>
      <c r="L83" s="40">
        <v>0</v>
      </c>
      <c r="M83" s="34">
        <f>ROUND(ROUND(L83,2)*ROUND(G83,3),2)</f>
        <v>0</v>
      </c>
      <c r="N83" s="38" t="s">
        <v>795</v>
      </c>
      <c r="O83">
        <f>(M83*21)/100</f>
        <v>0</v>
      </c>
      <c r="P83" t="s">
        <v>27</v>
      </c>
    </row>
    <row r="84" spans="1:16" x14ac:dyDescent="0.2">
      <c r="A84" s="37" t="s">
        <v>55</v>
      </c>
      <c r="E84" s="41" t="s">
        <v>51</v>
      </c>
    </row>
    <row r="85" spans="1:16" x14ac:dyDescent="0.2">
      <c r="A85" s="37" t="s">
        <v>56</v>
      </c>
      <c r="E85" s="42" t="s">
        <v>2266</v>
      </c>
    </row>
    <row r="86" spans="1:16" x14ac:dyDescent="0.2">
      <c r="A86" t="s">
        <v>58</v>
      </c>
      <c r="E86" s="41" t="s">
        <v>2261</v>
      </c>
    </row>
    <row r="87" spans="1:16" x14ac:dyDescent="0.2">
      <c r="A87" t="s">
        <v>49</v>
      </c>
      <c r="B87" s="36" t="s">
        <v>169</v>
      </c>
      <c r="C87" s="36" t="s">
        <v>2267</v>
      </c>
      <c r="D87" s="37" t="s">
        <v>51</v>
      </c>
      <c r="E87" s="13" t="s">
        <v>2268</v>
      </c>
      <c r="F87" s="38" t="s">
        <v>94</v>
      </c>
      <c r="G87" s="39">
        <v>2</v>
      </c>
      <c r="H87" s="38">
        <v>0</v>
      </c>
      <c r="I87" s="38">
        <f>ROUND(G87*H87,6)</f>
        <v>0</v>
      </c>
      <c r="L87" s="40">
        <v>0</v>
      </c>
      <c r="M87" s="34">
        <f>ROUND(ROUND(L87,2)*ROUND(G87,3),2)</f>
        <v>0</v>
      </c>
      <c r="N87" s="38" t="s">
        <v>795</v>
      </c>
      <c r="O87">
        <f>(M87*21)/100</f>
        <v>0</v>
      </c>
      <c r="P87" t="s">
        <v>27</v>
      </c>
    </row>
    <row r="88" spans="1:16" x14ac:dyDescent="0.2">
      <c r="A88" s="37" t="s">
        <v>55</v>
      </c>
      <c r="E88" s="41" t="s">
        <v>51</v>
      </c>
    </row>
    <row r="89" spans="1:16" x14ac:dyDescent="0.2">
      <c r="A89" s="37" t="s">
        <v>56</v>
      </c>
      <c r="E89" s="42" t="s">
        <v>2269</v>
      </c>
    </row>
    <row r="90" spans="1:16" x14ac:dyDescent="0.2">
      <c r="A90" t="s">
        <v>58</v>
      </c>
      <c r="E90" s="41" t="s">
        <v>2261</v>
      </c>
    </row>
    <row r="91" spans="1:16" x14ac:dyDescent="0.2">
      <c r="A91" t="s">
        <v>49</v>
      </c>
      <c r="B91" s="36" t="s">
        <v>172</v>
      </c>
      <c r="C91" s="36" t="s">
        <v>2270</v>
      </c>
      <c r="D91" s="37" t="s">
        <v>51</v>
      </c>
      <c r="E91" s="13" t="s">
        <v>2271</v>
      </c>
      <c r="F91" s="38" t="s">
        <v>65</v>
      </c>
      <c r="G91" s="39">
        <v>330</v>
      </c>
      <c r="H91" s="38">
        <v>0</v>
      </c>
      <c r="I91" s="38">
        <f>ROUND(G91*H91,6)</f>
        <v>0</v>
      </c>
      <c r="L91" s="40">
        <v>0</v>
      </c>
      <c r="M91" s="34">
        <f>ROUND(ROUND(L91,2)*ROUND(G91,3),2)</f>
        <v>0</v>
      </c>
      <c r="N91" s="38" t="s">
        <v>795</v>
      </c>
      <c r="O91">
        <f>(M91*21)/100</f>
        <v>0</v>
      </c>
      <c r="P91" t="s">
        <v>27</v>
      </c>
    </row>
    <row r="92" spans="1:16" x14ac:dyDescent="0.2">
      <c r="A92" s="37" t="s">
        <v>55</v>
      </c>
      <c r="E92" s="41" t="s">
        <v>51</v>
      </c>
    </row>
    <row r="93" spans="1:16" x14ac:dyDescent="0.2">
      <c r="A93" s="37" t="s">
        <v>56</v>
      </c>
      <c r="E93" s="42" t="s">
        <v>2233</v>
      </c>
    </row>
    <row r="94" spans="1:16" x14ac:dyDescent="0.2">
      <c r="A94" t="s">
        <v>58</v>
      </c>
      <c r="E94" s="41" t="s">
        <v>2261</v>
      </c>
    </row>
    <row r="95" spans="1:16" x14ac:dyDescent="0.2">
      <c r="A95" t="s">
        <v>49</v>
      </c>
      <c r="B95" s="36" t="s">
        <v>88</v>
      </c>
      <c r="C95" s="36" t="s">
        <v>2272</v>
      </c>
      <c r="D95" s="37" t="s">
        <v>51</v>
      </c>
      <c r="E95" s="13" t="s">
        <v>2273</v>
      </c>
      <c r="F95" s="38" t="s">
        <v>65</v>
      </c>
      <c r="G95" s="39">
        <v>350</v>
      </c>
      <c r="H95" s="38">
        <v>0</v>
      </c>
      <c r="I95" s="38">
        <f>ROUND(G95*H95,6)</f>
        <v>0</v>
      </c>
      <c r="L95" s="40">
        <v>0</v>
      </c>
      <c r="M95" s="34">
        <f>ROUND(ROUND(L95,2)*ROUND(G95,3),2)</f>
        <v>0</v>
      </c>
      <c r="N95" s="38" t="s">
        <v>795</v>
      </c>
      <c r="O95">
        <f>(M95*21)/100</f>
        <v>0</v>
      </c>
      <c r="P95" t="s">
        <v>27</v>
      </c>
    </row>
    <row r="96" spans="1:16" x14ac:dyDescent="0.2">
      <c r="A96" s="37" t="s">
        <v>55</v>
      </c>
      <c r="E96" s="41" t="s">
        <v>51</v>
      </c>
    </row>
    <row r="97" spans="1:16" x14ac:dyDescent="0.2">
      <c r="A97" s="37" t="s">
        <v>56</v>
      </c>
      <c r="E97" s="42" t="s">
        <v>2233</v>
      </c>
    </row>
    <row r="98" spans="1:16" x14ac:dyDescent="0.2">
      <c r="A98" t="s">
        <v>58</v>
      </c>
      <c r="E98" s="41" t="s">
        <v>2258</v>
      </c>
    </row>
    <row r="99" spans="1:16" x14ac:dyDescent="0.2">
      <c r="A99" t="s">
        <v>49</v>
      </c>
      <c r="B99" s="36" t="s">
        <v>175</v>
      </c>
      <c r="C99" s="36" t="s">
        <v>2274</v>
      </c>
      <c r="D99" s="37" t="s">
        <v>51</v>
      </c>
      <c r="E99" s="13" t="s">
        <v>2275</v>
      </c>
      <c r="F99" s="38" t="s">
        <v>94</v>
      </c>
      <c r="G99" s="39">
        <v>3</v>
      </c>
      <c r="H99" s="38">
        <v>0</v>
      </c>
      <c r="I99" s="38">
        <f>ROUND(G99*H99,6)</f>
        <v>0</v>
      </c>
      <c r="L99" s="40">
        <v>0</v>
      </c>
      <c r="M99" s="34">
        <f>ROUND(ROUND(L99,2)*ROUND(G99,3),2)</f>
        <v>0</v>
      </c>
      <c r="N99" s="38" t="s">
        <v>795</v>
      </c>
      <c r="O99">
        <f>(M99*21)/100</f>
        <v>0</v>
      </c>
      <c r="P99" t="s">
        <v>27</v>
      </c>
    </row>
    <row r="100" spans="1:16" x14ac:dyDescent="0.2">
      <c r="A100" s="37" t="s">
        <v>55</v>
      </c>
      <c r="E100" s="41" t="s">
        <v>51</v>
      </c>
    </row>
    <row r="101" spans="1:16" x14ac:dyDescent="0.2">
      <c r="A101" s="37" t="s">
        <v>56</v>
      </c>
      <c r="E101" s="42" t="s">
        <v>2233</v>
      </c>
    </row>
    <row r="102" spans="1:16" x14ac:dyDescent="0.2">
      <c r="A102" t="s">
        <v>58</v>
      </c>
      <c r="E102" s="41" t="s">
        <v>2258</v>
      </c>
    </row>
    <row r="103" spans="1:16" x14ac:dyDescent="0.2">
      <c r="A103" t="s">
        <v>49</v>
      </c>
      <c r="B103" s="36" t="s">
        <v>179</v>
      </c>
      <c r="C103" s="36" t="s">
        <v>2276</v>
      </c>
      <c r="D103" s="37" t="s">
        <v>51</v>
      </c>
      <c r="E103" s="13" t="s">
        <v>2277</v>
      </c>
      <c r="F103" s="38" t="s">
        <v>94</v>
      </c>
      <c r="G103" s="39">
        <v>6</v>
      </c>
      <c r="H103" s="38">
        <v>0</v>
      </c>
      <c r="I103" s="38">
        <f>ROUND(G103*H103,6)</f>
        <v>0</v>
      </c>
      <c r="L103" s="40">
        <v>0</v>
      </c>
      <c r="M103" s="34">
        <f>ROUND(ROUND(L103,2)*ROUND(G103,3),2)</f>
        <v>0</v>
      </c>
      <c r="N103" s="38" t="s">
        <v>795</v>
      </c>
      <c r="O103">
        <f>(M103*21)/100</f>
        <v>0</v>
      </c>
      <c r="P103" t="s">
        <v>27</v>
      </c>
    </row>
    <row r="104" spans="1:16" x14ac:dyDescent="0.2">
      <c r="A104" s="37" t="s">
        <v>55</v>
      </c>
      <c r="E104" s="41" t="s">
        <v>51</v>
      </c>
    </row>
    <row r="105" spans="1:16" x14ac:dyDescent="0.2">
      <c r="A105" s="37" t="s">
        <v>56</v>
      </c>
      <c r="E105" s="42" t="s">
        <v>2233</v>
      </c>
    </row>
    <row r="106" spans="1:16" x14ac:dyDescent="0.2">
      <c r="A106" t="s">
        <v>58</v>
      </c>
      <c r="E106" s="41" t="s">
        <v>2258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1994</v>
      </c>
      <c r="M3" s="43">
        <f>Rekapitulace!C36</f>
        <v>0</v>
      </c>
      <c r="N3" s="25" t="s">
        <v>0</v>
      </c>
      <c r="O3" t="s">
        <v>23</v>
      </c>
      <c r="P3" t="s">
        <v>27</v>
      </c>
    </row>
    <row r="4" spans="1:20" ht="32.1" customHeight="1" x14ac:dyDescent="0.2">
      <c r="A4" s="28" t="s">
        <v>20</v>
      </c>
      <c r="B4" s="29" t="s">
        <v>28</v>
      </c>
      <c r="C4" s="2" t="s">
        <v>1994</v>
      </c>
      <c r="D4" s="9"/>
      <c r="E4" s="3" t="s">
        <v>1995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COUNTIFS(L8:L92,"=0",A8:A92,"P")+COUNTIFS(L8:L92,"",A8:A92,"P")+SUM(Q8:Q92)</f>
        <v>20</v>
      </c>
    </row>
    <row r="8" spans="1:20" x14ac:dyDescent="0.2">
      <c r="A8" t="s">
        <v>44</v>
      </c>
      <c r="C8" s="30" t="s">
        <v>2280</v>
      </c>
      <c r="E8" s="32" t="s">
        <v>2279</v>
      </c>
      <c r="J8" s="31">
        <f>0+J9+J30+J39+J52+J61+J70+J83</f>
        <v>0</v>
      </c>
      <c r="K8" s="31">
        <f>0+K9+K30+K39+K52+K61+K70+K83</f>
        <v>0</v>
      </c>
      <c r="L8" s="31">
        <f>0+L9+L30+L39+L52+L61+L70+L83</f>
        <v>0</v>
      </c>
      <c r="M8" s="31">
        <f>0+M9+M30+M39+M52+M61+M70+M83</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82</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2283</v>
      </c>
    </row>
    <row r="12" spans="1:20" x14ac:dyDescent="0.2">
      <c r="A12" s="37" t="s">
        <v>56</v>
      </c>
      <c r="E12" s="42" t="s">
        <v>2284</v>
      </c>
    </row>
    <row r="13" spans="1:20" x14ac:dyDescent="0.2">
      <c r="A13" t="s">
        <v>58</v>
      </c>
      <c r="E13" s="41" t="s">
        <v>59</v>
      </c>
    </row>
    <row r="14" spans="1:20" x14ac:dyDescent="0.2">
      <c r="A14" t="s">
        <v>49</v>
      </c>
      <c r="B14" s="36" t="s">
        <v>163</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2287</v>
      </c>
    </row>
    <row r="16" spans="1:20" x14ac:dyDescent="0.2">
      <c r="A16" s="37" t="s">
        <v>56</v>
      </c>
      <c r="E16" s="42" t="s">
        <v>2284</v>
      </c>
    </row>
    <row r="17" spans="1:16" x14ac:dyDescent="0.2">
      <c r="A17" t="s">
        <v>58</v>
      </c>
      <c r="E17" s="41" t="s">
        <v>59</v>
      </c>
    </row>
    <row r="18" spans="1:16" x14ac:dyDescent="0.2">
      <c r="A18" t="s">
        <v>49</v>
      </c>
      <c r="B18" s="36" t="s">
        <v>85</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166</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2292</v>
      </c>
    </row>
    <row r="24" spans="1:16" x14ac:dyDescent="0.2">
      <c r="A24" s="37" t="s">
        <v>56</v>
      </c>
      <c r="E24" s="42" t="s">
        <v>2284</v>
      </c>
    </row>
    <row r="25" spans="1:16" ht="76.5" x14ac:dyDescent="0.2">
      <c r="A25" t="s">
        <v>58</v>
      </c>
      <c r="E25" s="41" t="s">
        <v>2293</v>
      </c>
    </row>
    <row r="26" spans="1:16" x14ac:dyDescent="0.2">
      <c r="A26" t="s">
        <v>49</v>
      </c>
      <c r="B26" s="36" t="s">
        <v>169</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2294</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f>
        <v>0</v>
      </c>
      <c r="M30" s="34">
        <f>0+M31+M35</f>
        <v>0</v>
      </c>
    </row>
    <row r="31" spans="1:16" ht="25.5" x14ac:dyDescent="0.2">
      <c r="A31" t="s">
        <v>49</v>
      </c>
      <c r="B31" s="36" t="s">
        <v>79</v>
      </c>
      <c r="C31" s="36" t="s">
        <v>285</v>
      </c>
      <c r="D31" s="37" t="s">
        <v>286</v>
      </c>
      <c r="E31" s="13" t="s">
        <v>287</v>
      </c>
      <c r="F31" s="38" t="s">
        <v>288</v>
      </c>
      <c r="G31" s="39">
        <v>699.97199999999998</v>
      </c>
      <c r="H31" s="38">
        <v>0</v>
      </c>
      <c r="I31" s="38">
        <f>ROUND(G31*H31,6)</f>
        <v>0</v>
      </c>
      <c r="L31" s="40">
        <v>0</v>
      </c>
      <c r="M31" s="34">
        <f>ROUND(ROUND(L31,2)*ROUND(G31,3),2)</f>
        <v>0</v>
      </c>
      <c r="N31" s="38" t="s">
        <v>289</v>
      </c>
      <c r="O31">
        <f>(M31*21)/100</f>
        <v>0</v>
      </c>
      <c r="P31" t="s">
        <v>27</v>
      </c>
    </row>
    <row r="32" spans="1:16" x14ac:dyDescent="0.2">
      <c r="A32" s="37" t="s">
        <v>55</v>
      </c>
      <c r="E32" s="41" t="s">
        <v>2297</v>
      </c>
    </row>
    <row r="33" spans="1:16" x14ac:dyDescent="0.2">
      <c r="A33" s="37" t="s">
        <v>56</v>
      </c>
      <c r="E33" s="42" t="s">
        <v>2298</v>
      </c>
    </row>
    <row r="34" spans="1:16" ht="102" x14ac:dyDescent="0.2">
      <c r="A34" t="s">
        <v>58</v>
      </c>
      <c r="E34" s="41" t="s">
        <v>291</v>
      </c>
    </row>
    <row r="35" spans="1:16" ht="25.5" x14ac:dyDescent="0.2">
      <c r="A35" t="s">
        <v>49</v>
      </c>
      <c r="B35" s="36" t="s">
        <v>160</v>
      </c>
      <c r="C35" s="36" t="s">
        <v>1046</v>
      </c>
      <c r="D35" s="37" t="s">
        <v>1047</v>
      </c>
      <c r="E35" s="13" t="s">
        <v>837</v>
      </c>
      <c r="F35" s="38" t="s">
        <v>288</v>
      </c>
      <c r="G35" s="39">
        <v>558.9</v>
      </c>
      <c r="H35" s="38">
        <v>0</v>
      </c>
      <c r="I35" s="38">
        <f>ROUND(G35*H35,6)</f>
        <v>0</v>
      </c>
      <c r="L35" s="40">
        <v>0</v>
      </c>
      <c r="M35" s="34">
        <f>ROUND(ROUND(L35,2)*ROUND(G35,3),2)</f>
        <v>0</v>
      </c>
      <c r="N35" s="38" t="s">
        <v>289</v>
      </c>
      <c r="O35">
        <f>(M35*21)/100</f>
        <v>0</v>
      </c>
      <c r="P35" t="s">
        <v>27</v>
      </c>
    </row>
    <row r="36" spans="1:16" ht="25.5" x14ac:dyDescent="0.2">
      <c r="A36" s="37" t="s">
        <v>55</v>
      </c>
      <c r="E36" s="41" t="s">
        <v>2299</v>
      </c>
    </row>
    <row r="37" spans="1:16" x14ac:dyDescent="0.2">
      <c r="A37" s="37" t="s">
        <v>56</v>
      </c>
      <c r="E37" s="42" t="s">
        <v>2300</v>
      </c>
    </row>
    <row r="38" spans="1:16" ht="102" x14ac:dyDescent="0.2">
      <c r="A38" t="s">
        <v>58</v>
      </c>
      <c r="E38" s="41" t="s">
        <v>291</v>
      </c>
    </row>
    <row r="39" spans="1:16" x14ac:dyDescent="0.2">
      <c r="A39" t="s">
        <v>46</v>
      </c>
      <c r="C39" s="33" t="s">
        <v>47</v>
      </c>
      <c r="E39" s="35" t="s">
        <v>325</v>
      </c>
      <c r="J39" s="34">
        <f>0</f>
        <v>0</v>
      </c>
      <c r="K39" s="34">
        <f>0</f>
        <v>0</v>
      </c>
      <c r="L39" s="34">
        <f>0+L40+L44+L48</f>
        <v>0</v>
      </c>
      <c r="M39" s="34">
        <f>0+M40+M44+M48</f>
        <v>0</v>
      </c>
    </row>
    <row r="40" spans="1:16" x14ac:dyDescent="0.2">
      <c r="A40" t="s">
        <v>49</v>
      </c>
      <c r="B40" s="36" t="s">
        <v>47</v>
      </c>
      <c r="C40" s="36" t="s">
        <v>2301</v>
      </c>
      <c r="D40" s="37" t="s">
        <v>51</v>
      </c>
      <c r="E40" s="13" t="s">
        <v>2302</v>
      </c>
      <c r="F40" s="38" t="s">
        <v>53</v>
      </c>
      <c r="G40" s="39">
        <v>883.58</v>
      </c>
      <c r="H40" s="38">
        <v>0</v>
      </c>
      <c r="I40" s="38">
        <f>ROUND(G40*H40,6)</f>
        <v>0</v>
      </c>
      <c r="L40" s="40">
        <v>0</v>
      </c>
      <c r="M40" s="34">
        <f>ROUND(ROUND(L40,2)*ROUND(G40,3),2)</f>
        <v>0</v>
      </c>
      <c r="N40" s="38" t="s">
        <v>54</v>
      </c>
      <c r="O40">
        <f>(M40*21)/100</f>
        <v>0</v>
      </c>
      <c r="P40" t="s">
        <v>27</v>
      </c>
    </row>
    <row r="41" spans="1:16" ht="38.25" x14ac:dyDescent="0.2">
      <c r="A41" s="37" t="s">
        <v>55</v>
      </c>
      <c r="E41" s="41" t="s">
        <v>2303</v>
      </c>
    </row>
    <row r="42" spans="1:16" x14ac:dyDescent="0.2">
      <c r="A42" s="37" t="s">
        <v>56</v>
      </c>
      <c r="E42" s="42" t="s">
        <v>2304</v>
      </c>
    </row>
    <row r="43" spans="1:16" x14ac:dyDescent="0.2">
      <c r="A43" t="s">
        <v>58</v>
      </c>
      <c r="E43" s="41" t="s">
        <v>59</v>
      </c>
    </row>
    <row r="44" spans="1:16" x14ac:dyDescent="0.2">
      <c r="A44" t="s">
        <v>49</v>
      </c>
      <c r="B44" s="36" t="s">
        <v>27</v>
      </c>
      <c r="C44" s="36" t="s">
        <v>891</v>
      </c>
      <c r="D44" s="37" t="s">
        <v>51</v>
      </c>
      <c r="E44" s="13" t="s">
        <v>892</v>
      </c>
      <c r="F44" s="38" t="s">
        <v>53</v>
      </c>
      <c r="G44" s="39">
        <v>333.32</v>
      </c>
      <c r="H44" s="38">
        <v>0</v>
      </c>
      <c r="I44" s="38">
        <f>ROUND(G44*H44,6)</f>
        <v>0</v>
      </c>
      <c r="L44" s="40">
        <v>0</v>
      </c>
      <c r="M44" s="34">
        <f>ROUND(ROUND(L44,2)*ROUND(G44,3),2)</f>
        <v>0</v>
      </c>
      <c r="N44" s="38" t="s">
        <v>54</v>
      </c>
      <c r="O44">
        <f>(M44*21)/100</f>
        <v>0</v>
      </c>
      <c r="P44" t="s">
        <v>27</v>
      </c>
    </row>
    <row r="45" spans="1:16" x14ac:dyDescent="0.2">
      <c r="A45" s="37" t="s">
        <v>55</v>
      </c>
      <c r="E45" s="41" t="s">
        <v>2305</v>
      </c>
    </row>
    <row r="46" spans="1:16" x14ac:dyDescent="0.2">
      <c r="A46" s="37" t="s">
        <v>56</v>
      </c>
      <c r="E46" s="42" t="s">
        <v>2306</v>
      </c>
    </row>
    <row r="47" spans="1:16" x14ac:dyDescent="0.2">
      <c r="A47" t="s">
        <v>58</v>
      </c>
      <c r="E47" s="41" t="s">
        <v>59</v>
      </c>
    </row>
    <row r="48" spans="1:16" x14ac:dyDescent="0.2">
      <c r="A48" t="s">
        <v>49</v>
      </c>
      <c r="B48" s="36" t="s">
        <v>26</v>
      </c>
      <c r="C48" s="36" t="s">
        <v>60</v>
      </c>
      <c r="D48" s="37" t="s">
        <v>51</v>
      </c>
      <c r="E48" s="13" t="s">
        <v>61</v>
      </c>
      <c r="F48" s="38" t="s">
        <v>53</v>
      </c>
      <c r="G48" s="39">
        <v>550.26</v>
      </c>
      <c r="H48" s="38">
        <v>0</v>
      </c>
      <c r="I48" s="38">
        <f>ROUND(G48*H48,6)</f>
        <v>0</v>
      </c>
      <c r="L48" s="40">
        <v>0</v>
      </c>
      <c r="M48" s="34">
        <f>ROUND(ROUND(L48,2)*ROUND(G48,3),2)</f>
        <v>0</v>
      </c>
      <c r="N48" s="38" t="s">
        <v>54</v>
      </c>
      <c r="O48">
        <f>(M48*21)/100</f>
        <v>0</v>
      </c>
      <c r="P48" t="s">
        <v>27</v>
      </c>
    </row>
    <row r="49" spans="1:16" x14ac:dyDescent="0.2">
      <c r="A49" s="37" t="s">
        <v>55</v>
      </c>
      <c r="E49" s="41" t="s">
        <v>2307</v>
      </c>
    </row>
    <row r="50" spans="1:16" x14ac:dyDescent="0.2">
      <c r="A50" s="37" t="s">
        <v>56</v>
      </c>
      <c r="E50" s="42" t="s">
        <v>2308</v>
      </c>
    </row>
    <row r="51" spans="1:16" x14ac:dyDescent="0.2">
      <c r="A51" t="s">
        <v>58</v>
      </c>
      <c r="E51" s="41" t="s">
        <v>59</v>
      </c>
    </row>
    <row r="52" spans="1:16" x14ac:dyDescent="0.2">
      <c r="A52" t="s">
        <v>46</v>
      </c>
      <c r="C52" s="33" t="s">
        <v>27</v>
      </c>
      <c r="E52" s="35" t="s">
        <v>1063</v>
      </c>
      <c r="J52" s="34">
        <f>0</f>
        <v>0</v>
      </c>
      <c r="K52" s="34">
        <f>0</f>
        <v>0</v>
      </c>
      <c r="L52" s="34">
        <f>0+L53+L57</f>
        <v>0</v>
      </c>
      <c r="M52" s="34">
        <f>0+M53+M57</f>
        <v>0</v>
      </c>
    </row>
    <row r="53" spans="1:16" x14ac:dyDescent="0.2">
      <c r="A53" t="s">
        <v>49</v>
      </c>
      <c r="B53" s="36" t="s">
        <v>62</v>
      </c>
      <c r="C53" s="36" t="s">
        <v>1261</v>
      </c>
      <c r="D53" s="37" t="s">
        <v>51</v>
      </c>
      <c r="E53" s="13" t="s">
        <v>1262</v>
      </c>
      <c r="F53" s="38" t="s">
        <v>65</v>
      </c>
      <c r="G53" s="39">
        <v>33</v>
      </c>
      <c r="H53" s="38">
        <v>0</v>
      </c>
      <c r="I53" s="38">
        <f>ROUND(G53*H53,6)</f>
        <v>0</v>
      </c>
      <c r="L53" s="40">
        <v>0</v>
      </c>
      <c r="M53" s="34">
        <f>ROUND(ROUND(L53,2)*ROUND(G53,3),2)</f>
        <v>0</v>
      </c>
      <c r="N53" s="38" t="s">
        <v>54</v>
      </c>
      <c r="O53">
        <f>(M53*21)/100</f>
        <v>0</v>
      </c>
      <c r="P53" t="s">
        <v>27</v>
      </c>
    </row>
    <row r="54" spans="1:16" x14ac:dyDescent="0.2">
      <c r="A54" s="37" t="s">
        <v>55</v>
      </c>
      <c r="E54" s="41" t="s">
        <v>2309</v>
      </c>
    </row>
    <row r="55" spans="1:16" x14ac:dyDescent="0.2">
      <c r="A55" s="37" t="s">
        <v>56</v>
      </c>
      <c r="E55" s="42" t="s">
        <v>2310</v>
      </c>
    </row>
    <row r="56" spans="1:16" x14ac:dyDescent="0.2">
      <c r="A56" t="s">
        <v>58</v>
      </c>
      <c r="E56" s="41" t="s">
        <v>59</v>
      </c>
    </row>
    <row r="57" spans="1:16" x14ac:dyDescent="0.2">
      <c r="A57" t="s">
        <v>49</v>
      </c>
      <c r="B57" s="36" t="s">
        <v>66</v>
      </c>
      <c r="C57" s="36" t="s">
        <v>1310</v>
      </c>
      <c r="D57" s="37" t="s">
        <v>51</v>
      </c>
      <c r="E57" s="13" t="s">
        <v>1311</v>
      </c>
      <c r="F57" s="38" t="s">
        <v>53</v>
      </c>
      <c r="G57" s="39">
        <v>12.24</v>
      </c>
      <c r="H57" s="38">
        <v>0</v>
      </c>
      <c r="I57" s="38">
        <f>ROUND(G57*H57,6)</f>
        <v>0</v>
      </c>
      <c r="L57" s="40">
        <v>0</v>
      </c>
      <c r="M57" s="34">
        <f>ROUND(ROUND(L57,2)*ROUND(G57,3),2)</f>
        <v>0</v>
      </c>
      <c r="N57" s="38" t="s">
        <v>54</v>
      </c>
      <c r="O57">
        <f>(M57*21)/100</f>
        <v>0</v>
      </c>
      <c r="P57" t="s">
        <v>27</v>
      </c>
    </row>
    <row r="58" spans="1:16" x14ac:dyDescent="0.2">
      <c r="A58" s="37" t="s">
        <v>55</v>
      </c>
      <c r="E58" s="41" t="s">
        <v>2311</v>
      </c>
    </row>
    <row r="59" spans="1:16" x14ac:dyDescent="0.2">
      <c r="A59" s="37" t="s">
        <v>56</v>
      </c>
      <c r="E59" s="42" t="s">
        <v>2312</v>
      </c>
    </row>
    <row r="60" spans="1:16" x14ac:dyDescent="0.2">
      <c r="A60" t="s">
        <v>58</v>
      </c>
      <c r="E60" s="41" t="s">
        <v>59</v>
      </c>
    </row>
    <row r="61" spans="1:16" x14ac:dyDescent="0.2">
      <c r="A61" t="s">
        <v>46</v>
      </c>
      <c r="C61" s="33" t="s">
        <v>26</v>
      </c>
      <c r="E61" s="35" t="s">
        <v>1081</v>
      </c>
      <c r="J61" s="34">
        <f>0</f>
        <v>0</v>
      </c>
      <c r="K61" s="34">
        <f>0</f>
        <v>0</v>
      </c>
      <c r="L61" s="34">
        <f>0+L62+L66</f>
        <v>0</v>
      </c>
      <c r="M61" s="34">
        <f>0+M62+M66</f>
        <v>0</v>
      </c>
    </row>
    <row r="62" spans="1:16" x14ac:dyDescent="0.2">
      <c r="A62" t="s">
        <v>49</v>
      </c>
      <c r="B62" s="36" t="s">
        <v>145</v>
      </c>
      <c r="C62" s="36" t="s">
        <v>2313</v>
      </c>
      <c r="D62" s="37" t="s">
        <v>51</v>
      </c>
      <c r="E62" s="13" t="s">
        <v>2314</v>
      </c>
      <c r="F62" s="38" t="s">
        <v>53</v>
      </c>
      <c r="G62" s="39">
        <v>188.68</v>
      </c>
      <c r="H62" s="38">
        <v>0</v>
      </c>
      <c r="I62" s="38">
        <f>ROUND(G62*H62,6)</f>
        <v>0</v>
      </c>
      <c r="L62" s="40">
        <v>0</v>
      </c>
      <c r="M62" s="34">
        <f>ROUND(ROUND(L62,2)*ROUND(G62,3),2)</f>
        <v>0</v>
      </c>
      <c r="N62" s="38" t="s">
        <v>54</v>
      </c>
      <c r="O62">
        <f>(M62*21)/100</f>
        <v>0</v>
      </c>
      <c r="P62" t="s">
        <v>27</v>
      </c>
    </row>
    <row r="63" spans="1:16" ht="38.25" x14ac:dyDescent="0.2">
      <c r="A63" s="37" t="s">
        <v>55</v>
      </c>
      <c r="E63" s="41" t="s">
        <v>2315</v>
      </c>
    </row>
    <row r="64" spans="1:16" x14ac:dyDescent="0.2">
      <c r="A64" s="37" t="s">
        <v>56</v>
      </c>
      <c r="E64" s="42" t="s">
        <v>2316</v>
      </c>
    </row>
    <row r="65" spans="1:16" x14ac:dyDescent="0.2">
      <c r="A65" t="s">
        <v>58</v>
      </c>
      <c r="E65" s="41" t="s">
        <v>59</v>
      </c>
    </row>
    <row r="66" spans="1:16" x14ac:dyDescent="0.2">
      <c r="A66" t="s">
        <v>49</v>
      </c>
      <c r="B66" s="36" t="s">
        <v>148</v>
      </c>
      <c r="C66" s="36" t="s">
        <v>2317</v>
      </c>
      <c r="D66" s="37" t="s">
        <v>51</v>
      </c>
      <c r="E66" s="13" t="s">
        <v>2318</v>
      </c>
      <c r="F66" s="38" t="s">
        <v>53</v>
      </c>
      <c r="G66" s="39">
        <v>43.77</v>
      </c>
      <c r="H66" s="38">
        <v>0</v>
      </c>
      <c r="I66" s="38">
        <f>ROUND(G66*H66,6)</f>
        <v>0</v>
      </c>
      <c r="L66" s="40">
        <v>0</v>
      </c>
      <c r="M66" s="34">
        <f>ROUND(ROUND(L66,2)*ROUND(G66,3),2)</f>
        <v>0</v>
      </c>
      <c r="N66" s="38" t="s">
        <v>54</v>
      </c>
      <c r="O66">
        <f>(M66*21)/100</f>
        <v>0</v>
      </c>
      <c r="P66" t="s">
        <v>27</v>
      </c>
    </row>
    <row r="67" spans="1:16" ht="25.5" x14ac:dyDescent="0.2">
      <c r="A67" s="37" t="s">
        <v>55</v>
      </c>
      <c r="E67" s="41" t="s">
        <v>2319</v>
      </c>
    </row>
    <row r="68" spans="1:16" x14ac:dyDescent="0.2">
      <c r="A68" s="37" t="s">
        <v>56</v>
      </c>
      <c r="E68" s="42" t="s">
        <v>2320</v>
      </c>
    </row>
    <row r="69" spans="1:16" x14ac:dyDescent="0.2">
      <c r="A69" t="s">
        <v>58</v>
      </c>
      <c r="E69" s="41" t="s">
        <v>59</v>
      </c>
    </row>
    <row r="70" spans="1:16" x14ac:dyDescent="0.2">
      <c r="A70" t="s">
        <v>46</v>
      </c>
      <c r="C70" s="33" t="s">
        <v>62</v>
      </c>
      <c r="E70" s="35" t="s">
        <v>1366</v>
      </c>
      <c r="J70" s="34">
        <f>0</f>
        <v>0</v>
      </c>
      <c r="K70" s="34">
        <f>0</f>
        <v>0</v>
      </c>
      <c r="L70" s="34">
        <f>0+L71+L75+L79</f>
        <v>0</v>
      </c>
      <c r="M70" s="34">
        <f>0+M71+M75+M79</f>
        <v>0</v>
      </c>
    </row>
    <row r="71" spans="1:16" x14ac:dyDescent="0.2">
      <c r="A71" t="s">
        <v>49</v>
      </c>
      <c r="B71" s="36" t="s">
        <v>151</v>
      </c>
      <c r="C71" s="36" t="s">
        <v>2321</v>
      </c>
      <c r="D71" s="37" t="s">
        <v>51</v>
      </c>
      <c r="E71" s="13" t="s">
        <v>2322</v>
      </c>
      <c r="F71" s="38" t="s">
        <v>53</v>
      </c>
      <c r="G71" s="39">
        <v>56.76</v>
      </c>
      <c r="H71" s="38">
        <v>0</v>
      </c>
      <c r="I71" s="38">
        <f>ROUND(G71*H71,6)</f>
        <v>0</v>
      </c>
      <c r="L71" s="40">
        <v>0</v>
      </c>
      <c r="M71" s="34">
        <f>ROUND(ROUND(L71,2)*ROUND(G71,3),2)</f>
        <v>0</v>
      </c>
      <c r="N71" s="38" t="s">
        <v>54</v>
      </c>
      <c r="O71">
        <f>(M71*21)/100</f>
        <v>0</v>
      </c>
      <c r="P71" t="s">
        <v>27</v>
      </c>
    </row>
    <row r="72" spans="1:16" ht="25.5" x14ac:dyDescent="0.2">
      <c r="A72" s="37" t="s">
        <v>55</v>
      </c>
      <c r="E72" s="41" t="s">
        <v>2323</v>
      </c>
    </row>
    <row r="73" spans="1:16" x14ac:dyDescent="0.2">
      <c r="A73" s="37" t="s">
        <v>56</v>
      </c>
      <c r="E73" s="42" t="s">
        <v>2324</v>
      </c>
    </row>
    <row r="74" spans="1:16" x14ac:dyDescent="0.2">
      <c r="A74" t="s">
        <v>58</v>
      </c>
      <c r="E74" s="41" t="s">
        <v>59</v>
      </c>
    </row>
    <row r="75" spans="1:16" x14ac:dyDescent="0.2">
      <c r="A75" t="s">
        <v>49</v>
      </c>
      <c r="B75" s="36" t="s">
        <v>154</v>
      </c>
      <c r="C75" s="36" t="s">
        <v>1415</v>
      </c>
      <c r="D75" s="37" t="s">
        <v>51</v>
      </c>
      <c r="E75" s="13" t="s">
        <v>1416</v>
      </c>
      <c r="F75" s="38" t="s">
        <v>53</v>
      </c>
      <c r="G75" s="39">
        <v>21.98</v>
      </c>
      <c r="H75" s="38">
        <v>0</v>
      </c>
      <c r="I75" s="38">
        <f>ROUND(G75*H75,6)</f>
        <v>0</v>
      </c>
      <c r="L75" s="40">
        <v>0</v>
      </c>
      <c r="M75" s="34">
        <f>ROUND(ROUND(L75,2)*ROUND(G75,3),2)</f>
        <v>0</v>
      </c>
      <c r="N75" s="38" t="s">
        <v>54</v>
      </c>
      <c r="O75">
        <f>(M75*21)/100</f>
        <v>0</v>
      </c>
      <c r="P75" t="s">
        <v>27</v>
      </c>
    </row>
    <row r="76" spans="1:16" ht="25.5" x14ac:dyDescent="0.2">
      <c r="A76" s="37" t="s">
        <v>55</v>
      </c>
      <c r="E76" s="41" t="s">
        <v>2325</v>
      </c>
    </row>
    <row r="77" spans="1:16" x14ac:dyDescent="0.2">
      <c r="A77" s="37" t="s">
        <v>56</v>
      </c>
      <c r="E77" s="42" t="s">
        <v>2326</v>
      </c>
    </row>
    <row r="78" spans="1:16" x14ac:dyDescent="0.2">
      <c r="A78" t="s">
        <v>58</v>
      </c>
      <c r="E78" s="41" t="s">
        <v>59</v>
      </c>
    </row>
    <row r="79" spans="1:16" x14ac:dyDescent="0.2">
      <c r="A79" t="s">
        <v>49</v>
      </c>
      <c r="B79" s="36" t="s">
        <v>157</v>
      </c>
      <c r="C79" s="36" t="s">
        <v>2327</v>
      </c>
      <c r="D79" s="37" t="s">
        <v>51</v>
      </c>
      <c r="E79" s="13" t="s">
        <v>2328</v>
      </c>
      <c r="F79" s="38" t="s">
        <v>53</v>
      </c>
      <c r="G79" s="39">
        <v>18.2</v>
      </c>
      <c r="H79" s="38">
        <v>0</v>
      </c>
      <c r="I79" s="38">
        <f>ROUND(G79*H79,6)</f>
        <v>0</v>
      </c>
      <c r="L79" s="40">
        <v>0</v>
      </c>
      <c r="M79" s="34">
        <f>ROUND(ROUND(L79,2)*ROUND(G79,3),2)</f>
        <v>0</v>
      </c>
      <c r="N79" s="38" t="s">
        <v>54</v>
      </c>
      <c r="O79">
        <f>(M79*21)/100</f>
        <v>0</v>
      </c>
      <c r="P79" t="s">
        <v>27</v>
      </c>
    </row>
    <row r="80" spans="1:16" ht="38.25" x14ac:dyDescent="0.2">
      <c r="A80" s="37" t="s">
        <v>55</v>
      </c>
      <c r="E80" s="41" t="s">
        <v>2329</v>
      </c>
    </row>
    <row r="81" spans="1:16" x14ac:dyDescent="0.2">
      <c r="A81" s="37" t="s">
        <v>56</v>
      </c>
      <c r="E81" s="42" t="s">
        <v>2330</v>
      </c>
    </row>
    <row r="82" spans="1:16" x14ac:dyDescent="0.2">
      <c r="A82" t="s">
        <v>58</v>
      </c>
      <c r="E82" s="41" t="s">
        <v>59</v>
      </c>
    </row>
    <row r="83" spans="1:16" x14ac:dyDescent="0.2">
      <c r="A83" t="s">
        <v>46</v>
      </c>
      <c r="C83" s="33" t="s">
        <v>154</v>
      </c>
      <c r="E83" s="35" t="s">
        <v>909</v>
      </c>
      <c r="J83" s="34">
        <f>0</f>
        <v>0</v>
      </c>
      <c r="K83" s="34">
        <f>0</f>
        <v>0</v>
      </c>
      <c r="L83" s="34">
        <f>0+L84+L88+L92</f>
        <v>0</v>
      </c>
      <c r="M83" s="34">
        <f>0+M84+M88+M92</f>
        <v>0</v>
      </c>
    </row>
    <row r="84" spans="1:16" x14ac:dyDescent="0.2">
      <c r="A84" t="s">
        <v>49</v>
      </c>
      <c r="B84" s="36" t="s">
        <v>69</v>
      </c>
      <c r="C84" s="36" t="s">
        <v>2331</v>
      </c>
      <c r="D84" s="37" t="s">
        <v>51</v>
      </c>
      <c r="E84" s="13" t="s">
        <v>2332</v>
      </c>
      <c r="F84" s="38" t="s">
        <v>65</v>
      </c>
      <c r="G84" s="39">
        <v>33</v>
      </c>
      <c r="H84" s="38">
        <v>0</v>
      </c>
      <c r="I84" s="38">
        <f>ROUND(G84*H84,6)</f>
        <v>0</v>
      </c>
      <c r="L84" s="40">
        <v>0</v>
      </c>
      <c r="M84" s="34">
        <f>ROUND(ROUND(L84,2)*ROUND(G84,3),2)</f>
        <v>0</v>
      </c>
      <c r="N84" s="38" t="s">
        <v>54</v>
      </c>
      <c r="O84">
        <f>(M84*21)/100</f>
        <v>0</v>
      </c>
      <c r="P84" t="s">
        <v>27</v>
      </c>
    </row>
    <row r="85" spans="1:16" x14ac:dyDescent="0.2">
      <c r="A85" s="37" t="s">
        <v>55</v>
      </c>
      <c r="E85" s="41" t="s">
        <v>2333</v>
      </c>
    </row>
    <row r="86" spans="1:16" x14ac:dyDescent="0.2">
      <c r="A86" s="37" t="s">
        <v>56</v>
      </c>
      <c r="E86" s="42" t="s">
        <v>2334</v>
      </c>
    </row>
    <row r="87" spans="1:16" x14ac:dyDescent="0.2">
      <c r="A87" t="s">
        <v>58</v>
      </c>
      <c r="E87" s="41" t="s">
        <v>59</v>
      </c>
    </row>
    <row r="88" spans="1:16" x14ac:dyDescent="0.2">
      <c r="A88" t="s">
        <v>49</v>
      </c>
      <c r="B88" s="36" t="s">
        <v>73</v>
      </c>
      <c r="C88" s="36" t="s">
        <v>2335</v>
      </c>
      <c r="D88" s="37" t="s">
        <v>51</v>
      </c>
      <c r="E88" s="13" t="s">
        <v>2336</v>
      </c>
      <c r="F88" s="38" t="s">
        <v>53</v>
      </c>
      <c r="G88" s="39">
        <v>205</v>
      </c>
      <c r="H88" s="38">
        <v>0</v>
      </c>
      <c r="I88" s="38">
        <f>ROUND(G88*H88,6)</f>
        <v>0</v>
      </c>
      <c r="L88" s="40">
        <v>0</v>
      </c>
      <c r="M88" s="34">
        <f>ROUND(ROUND(L88,2)*ROUND(G88,3),2)</f>
        <v>0</v>
      </c>
      <c r="N88" s="38" t="s">
        <v>54</v>
      </c>
      <c r="O88">
        <f>(M88*21)/100</f>
        <v>0</v>
      </c>
      <c r="P88" t="s">
        <v>27</v>
      </c>
    </row>
    <row r="89" spans="1:16" ht="25.5" x14ac:dyDescent="0.2">
      <c r="A89" s="37" t="s">
        <v>55</v>
      </c>
      <c r="E89" s="41" t="s">
        <v>2337</v>
      </c>
    </row>
    <row r="90" spans="1:16" x14ac:dyDescent="0.2">
      <c r="A90" s="37" t="s">
        <v>56</v>
      </c>
      <c r="E90" s="42" t="s">
        <v>2338</v>
      </c>
    </row>
    <row r="91" spans="1:16" x14ac:dyDescent="0.2">
      <c r="A91" t="s">
        <v>58</v>
      </c>
      <c r="E91" s="41" t="s">
        <v>59</v>
      </c>
    </row>
    <row r="92" spans="1:16" x14ac:dyDescent="0.2">
      <c r="A92" t="s">
        <v>49</v>
      </c>
      <c r="B92" s="36" t="s">
        <v>76</v>
      </c>
      <c r="C92" s="36" t="s">
        <v>1106</v>
      </c>
      <c r="D92" s="37" t="s">
        <v>51</v>
      </c>
      <c r="E92" s="13" t="s">
        <v>1107</v>
      </c>
      <c r="F92" s="38" t="s">
        <v>53</v>
      </c>
      <c r="G92" s="39">
        <v>2</v>
      </c>
      <c r="H92" s="38">
        <v>0</v>
      </c>
      <c r="I92" s="38">
        <f>ROUND(G92*H92,6)</f>
        <v>0</v>
      </c>
      <c r="L92" s="40">
        <v>0</v>
      </c>
      <c r="M92" s="34">
        <f>ROUND(ROUND(L92,2)*ROUND(G92,3),2)</f>
        <v>0</v>
      </c>
      <c r="N92" s="38" t="s">
        <v>54</v>
      </c>
      <c r="O92">
        <f>(M92*21)/100</f>
        <v>0</v>
      </c>
      <c r="P92" t="s">
        <v>27</v>
      </c>
    </row>
    <row r="93" spans="1:16" x14ac:dyDescent="0.2">
      <c r="A93" s="37" t="s">
        <v>55</v>
      </c>
      <c r="E93" s="41" t="s">
        <v>2339</v>
      </c>
    </row>
    <row r="94" spans="1:16" x14ac:dyDescent="0.2">
      <c r="A94" s="37" t="s">
        <v>56</v>
      </c>
      <c r="E94" s="42" t="s">
        <v>2340</v>
      </c>
    </row>
    <row r="95" spans="1:16" x14ac:dyDescent="0.2">
      <c r="A95" t="s">
        <v>58</v>
      </c>
      <c r="E95"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1994</v>
      </c>
      <c r="M3" s="43">
        <f>Rekapitulace!C36</f>
        <v>0</v>
      </c>
      <c r="N3" s="25" t="s">
        <v>0</v>
      </c>
      <c r="O3" t="s">
        <v>23</v>
      </c>
      <c r="P3" t="s">
        <v>27</v>
      </c>
    </row>
    <row r="4" spans="1:20" ht="32.1" customHeight="1" x14ac:dyDescent="0.2">
      <c r="A4" s="28" t="s">
        <v>20</v>
      </c>
      <c r="B4" s="29" t="s">
        <v>28</v>
      </c>
      <c r="C4" s="2" t="s">
        <v>1994</v>
      </c>
      <c r="D4" s="9"/>
      <c r="E4" s="3" t="s">
        <v>1995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COUNTIFS(L8:L89,"=0",A8:A89,"P")+COUNTIFS(L8:L89,"",A8:A89,"P")+SUM(Q8:Q89)</f>
        <v>20</v>
      </c>
    </row>
    <row r="8" spans="1:20" x14ac:dyDescent="0.2">
      <c r="A8" t="s">
        <v>44</v>
      </c>
      <c r="C8" s="30" t="s">
        <v>2343</v>
      </c>
      <c r="E8" s="32" t="s">
        <v>2342</v>
      </c>
      <c r="J8" s="31">
        <f>0+J9+J46+J79+J88</f>
        <v>0</v>
      </c>
      <c r="K8" s="31">
        <f>0+K9+K46+K79+K88</f>
        <v>0</v>
      </c>
      <c r="L8" s="31">
        <f>0+L9+L46+L79+L88</f>
        <v>0</v>
      </c>
      <c r="M8" s="31">
        <f>0+M9+M46+M79+M88</f>
        <v>0</v>
      </c>
    </row>
    <row r="9" spans="1:20" x14ac:dyDescent="0.2">
      <c r="A9" t="s">
        <v>46</v>
      </c>
      <c r="C9" s="33" t="s">
        <v>1999</v>
      </c>
      <c r="E9" s="35" t="s">
        <v>2000</v>
      </c>
      <c r="J9" s="34">
        <f>0</f>
        <v>0</v>
      </c>
      <c r="K9" s="34">
        <f>0</f>
        <v>0</v>
      </c>
      <c r="L9" s="34">
        <f>0+L10+L14+L18+L22+L26+L30+L34+L38+L42</f>
        <v>0</v>
      </c>
      <c r="M9" s="34">
        <f>0+M10+M14+M18+M22+M26+M30+M34+M38+M42</f>
        <v>0</v>
      </c>
    </row>
    <row r="10" spans="1:20" x14ac:dyDescent="0.2">
      <c r="A10" t="s">
        <v>49</v>
      </c>
      <c r="B10" s="36" t="s">
        <v>47</v>
      </c>
      <c r="C10" s="36" t="s">
        <v>2004</v>
      </c>
      <c r="D10" s="37" t="s">
        <v>51</v>
      </c>
      <c r="E10" s="13" t="s">
        <v>2002</v>
      </c>
      <c r="F10" s="38" t="s">
        <v>794</v>
      </c>
      <c r="G10" s="39">
        <v>60</v>
      </c>
      <c r="H10" s="38">
        <v>0</v>
      </c>
      <c r="I10" s="38">
        <f>ROUND(G10*H10,6)</f>
        <v>0</v>
      </c>
      <c r="L10" s="40">
        <v>0</v>
      </c>
      <c r="M10" s="34">
        <f>ROUND(ROUND(L10,2)*ROUND(G10,3),2)</f>
        <v>0</v>
      </c>
      <c r="N10" s="38" t="s">
        <v>2003</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x14ac:dyDescent="0.2">
      <c r="A14" t="s">
        <v>49</v>
      </c>
      <c r="B14" s="36" t="s">
        <v>154</v>
      </c>
      <c r="C14" s="36" t="s">
        <v>2018</v>
      </c>
      <c r="D14" s="37" t="s">
        <v>51</v>
      </c>
      <c r="E14" s="13" t="s">
        <v>2019</v>
      </c>
      <c r="F14" s="38" t="s">
        <v>188</v>
      </c>
      <c r="G14" s="39">
        <v>0.1</v>
      </c>
      <c r="H14" s="38">
        <v>0</v>
      </c>
      <c r="I14" s="38">
        <f>ROUND(G14*H14,6)</f>
        <v>0</v>
      </c>
      <c r="L14" s="40">
        <v>0</v>
      </c>
      <c r="M14" s="34">
        <f>ROUND(ROUND(L14,2)*ROUND(G14,3),2)</f>
        <v>0</v>
      </c>
      <c r="N14" s="38" t="s">
        <v>2003</v>
      </c>
      <c r="O14">
        <f>(M14*21)/100</f>
        <v>0</v>
      </c>
      <c r="P14" t="s">
        <v>27</v>
      </c>
    </row>
    <row r="15" spans="1:20" x14ac:dyDescent="0.2">
      <c r="A15" s="37" t="s">
        <v>55</v>
      </c>
      <c r="E15" s="41" t="s">
        <v>51</v>
      </c>
    </row>
    <row r="16" spans="1:20" x14ac:dyDescent="0.2">
      <c r="A16" s="37" t="s">
        <v>56</v>
      </c>
      <c r="E16" s="42" t="s">
        <v>51</v>
      </c>
    </row>
    <row r="17" spans="1:16" x14ac:dyDescent="0.2">
      <c r="A17" t="s">
        <v>58</v>
      </c>
      <c r="E17" s="41" t="s">
        <v>59</v>
      </c>
    </row>
    <row r="18" spans="1:16" ht="25.5" x14ac:dyDescent="0.2">
      <c r="A18" t="s">
        <v>49</v>
      </c>
      <c r="B18" s="36" t="s">
        <v>157</v>
      </c>
      <c r="C18" s="36" t="s">
        <v>2032</v>
      </c>
      <c r="D18" s="37" t="s">
        <v>51</v>
      </c>
      <c r="E18" s="13" t="s">
        <v>2033</v>
      </c>
      <c r="F18" s="38" t="s">
        <v>65</v>
      </c>
      <c r="G18" s="39">
        <v>30</v>
      </c>
      <c r="H18" s="38">
        <v>0</v>
      </c>
      <c r="I18" s="38">
        <f>ROUND(G18*H18,6)</f>
        <v>0</v>
      </c>
      <c r="L18" s="40">
        <v>0</v>
      </c>
      <c r="M18" s="34">
        <f>ROUND(ROUND(L18,2)*ROUND(G18,3),2)</f>
        <v>0</v>
      </c>
      <c r="N18" s="38" t="s">
        <v>2003</v>
      </c>
      <c r="O18">
        <f>(M18*21)/100</f>
        <v>0</v>
      </c>
      <c r="P18" t="s">
        <v>27</v>
      </c>
    </row>
    <row r="19" spans="1:16" x14ac:dyDescent="0.2">
      <c r="A19" s="37" t="s">
        <v>55</v>
      </c>
      <c r="E19" s="41" t="s">
        <v>51</v>
      </c>
    </row>
    <row r="20" spans="1:16" x14ac:dyDescent="0.2">
      <c r="A20" s="37" t="s">
        <v>56</v>
      </c>
      <c r="E20" s="42" t="s">
        <v>51</v>
      </c>
    </row>
    <row r="21" spans="1:16" x14ac:dyDescent="0.2">
      <c r="A21" t="s">
        <v>58</v>
      </c>
      <c r="E21" s="41" t="s">
        <v>59</v>
      </c>
    </row>
    <row r="22" spans="1:16" ht="25.5" x14ac:dyDescent="0.2">
      <c r="A22" t="s">
        <v>49</v>
      </c>
      <c r="B22" s="36" t="s">
        <v>69</v>
      </c>
      <c r="C22" s="36" t="s">
        <v>2044</v>
      </c>
      <c r="D22" s="37" t="s">
        <v>51</v>
      </c>
      <c r="E22" s="13" t="s">
        <v>2045</v>
      </c>
      <c r="F22" s="38" t="s">
        <v>65</v>
      </c>
      <c r="G22" s="39">
        <v>30</v>
      </c>
      <c r="H22" s="38">
        <v>0</v>
      </c>
      <c r="I22" s="38">
        <f>ROUND(G22*H22,6)</f>
        <v>0</v>
      </c>
      <c r="L22" s="40">
        <v>0</v>
      </c>
      <c r="M22" s="34">
        <f>ROUND(ROUND(L22,2)*ROUND(G22,3),2)</f>
        <v>0</v>
      </c>
      <c r="N22" s="38" t="s">
        <v>2003</v>
      </c>
      <c r="O22">
        <f>(M22*21)/100</f>
        <v>0</v>
      </c>
      <c r="P22" t="s">
        <v>27</v>
      </c>
    </row>
    <row r="23" spans="1:16" x14ac:dyDescent="0.2">
      <c r="A23" s="37" t="s">
        <v>55</v>
      </c>
      <c r="E23" s="41" t="s">
        <v>51</v>
      </c>
    </row>
    <row r="24" spans="1:16" x14ac:dyDescent="0.2">
      <c r="A24" s="37" t="s">
        <v>56</v>
      </c>
      <c r="E24" s="42" t="s">
        <v>51</v>
      </c>
    </row>
    <row r="25" spans="1:16" x14ac:dyDescent="0.2">
      <c r="A25" t="s">
        <v>58</v>
      </c>
      <c r="E25" s="41" t="s">
        <v>59</v>
      </c>
    </row>
    <row r="26" spans="1:16" ht="25.5" x14ac:dyDescent="0.2">
      <c r="A26" t="s">
        <v>49</v>
      </c>
      <c r="B26" s="36" t="s">
        <v>73</v>
      </c>
      <c r="C26" s="36" t="s">
        <v>2062</v>
      </c>
      <c r="D26" s="37" t="s">
        <v>51</v>
      </c>
      <c r="E26" s="13" t="s">
        <v>2063</v>
      </c>
      <c r="F26" s="38" t="s">
        <v>53</v>
      </c>
      <c r="G26" s="39">
        <v>53.01</v>
      </c>
      <c r="H26" s="38">
        <v>0</v>
      </c>
      <c r="I26" s="38">
        <f>ROUND(G26*H26,6)</f>
        <v>0</v>
      </c>
      <c r="L26" s="40">
        <v>0</v>
      </c>
      <c r="M26" s="34">
        <f>ROUND(ROUND(L26,2)*ROUND(G26,3),2)</f>
        <v>0</v>
      </c>
      <c r="N26" s="38" t="s">
        <v>2003</v>
      </c>
      <c r="O26">
        <f>(M26*21)/100</f>
        <v>0</v>
      </c>
      <c r="P26" t="s">
        <v>27</v>
      </c>
    </row>
    <row r="27" spans="1:16" x14ac:dyDescent="0.2">
      <c r="A27" s="37" t="s">
        <v>55</v>
      </c>
      <c r="E27" s="41" t="s">
        <v>51</v>
      </c>
    </row>
    <row r="28" spans="1:16" x14ac:dyDescent="0.2">
      <c r="A28" s="37" t="s">
        <v>56</v>
      </c>
      <c r="E28" s="42" t="s">
        <v>51</v>
      </c>
    </row>
    <row r="29" spans="1:16" x14ac:dyDescent="0.2">
      <c r="A29" t="s">
        <v>58</v>
      </c>
      <c r="E29" s="41" t="s">
        <v>59</v>
      </c>
    </row>
    <row r="30" spans="1:16" x14ac:dyDescent="0.2">
      <c r="A30" t="s">
        <v>49</v>
      </c>
      <c r="B30" s="36" t="s">
        <v>76</v>
      </c>
      <c r="C30" s="36" t="s">
        <v>2064</v>
      </c>
      <c r="D30" s="37" t="s">
        <v>51</v>
      </c>
      <c r="E30" s="13" t="s">
        <v>2065</v>
      </c>
      <c r="F30" s="38" t="s">
        <v>53</v>
      </c>
      <c r="G30" s="39">
        <v>2.79</v>
      </c>
      <c r="H30" s="38">
        <v>0</v>
      </c>
      <c r="I30" s="38">
        <f>ROUND(G30*H30,6)</f>
        <v>0</v>
      </c>
      <c r="L30" s="40">
        <v>0</v>
      </c>
      <c r="M30" s="34">
        <f>ROUND(ROUND(L30,2)*ROUND(G30,3),2)</f>
        <v>0</v>
      </c>
      <c r="N30" s="38" t="s">
        <v>2003</v>
      </c>
      <c r="O30">
        <f>(M30*21)/100</f>
        <v>0</v>
      </c>
      <c r="P30" t="s">
        <v>27</v>
      </c>
    </row>
    <row r="31" spans="1:16" x14ac:dyDescent="0.2">
      <c r="A31" s="37" t="s">
        <v>55</v>
      </c>
      <c r="E31" s="41" t="s">
        <v>51</v>
      </c>
    </row>
    <row r="32" spans="1:16" x14ac:dyDescent="0.2">
      <c r="A32" s="37" t="s">
        <v>56</v>
      </c>
      <c r="E32" s="42" t="s">
        <v>51</v>
      </c>
    </row>
    <row r="33" spans="1:16" x14ac:dyDescent="0.2">
      <c r="A33" t="s">
        <v>58</v>
      </c>
      <c r="E33" s="41" t="s">
        <v>59</v>
      </c>
    </row>
    <row r="34" spans="1:16" x14ac:dyDescent="0.2">
      <c r="A34" t="s">
        <v>49</v>
      </c>
      <c r="B34" s="36" t="s">
        <v>79</v>
      </c>
      <c r="C34" s="36" t="s">
        <v>2344</v>
      </c>
      <c r="D34" s="37" t="s">
        <v>51</v>
      </c>
      <c r="E34" s="13" t="s">
        <v>2345</v>
      </c>
      <c r="F34" s="38" t="s">
        <v>53</v>
      </c>
      <c r="G34" s="39">
        <v>1.2</v>
      </c>
      <c r="H34" s="38">
        <v>0</v>
      </c>
      <c r="I34" s="38">
        <f>ROUND(G34*H34,6)</f>
        <v>0</v>
      </c>
      <c r="L34" s="40">
        <v>0</v>
      </c>
      <c r="M34" s="34">
        <f>ROUND(ROUND(L34,2)*ROUND(G34,3),2)</f>
        <v>0</v>
      </c>
      <c r="N34" s="38" t="s">
        <v>2003</v>
      </c>
      <c r="O34">
        <f>(M34*21)/100</f>
        <v>0</v>
      </c>
      <c r="P34" t="s">
        <v>27</v>
      </c>
    </row>
    <row r="35" spans="1:16" x14ac:dyDescent="0.2">
      <c r="A35" s="37" t="s">
        <v>55</v>
      </c>
      <c r="E35" s="41" t="s">
        <v>51</v>
      </c>
    </row>
    <row r="36" spans="1:16" x14ac:dyDescent="0.2">
      <c r="A36" s="37" t="s">
        <v>56</v>
      </c>
      <c r="E36" s="42" t="s">
        <v>51</v>
      </c>
    </row>
    <row r="37" spans="1:16" x14ac:dyDescent="0.2">
      <c r="A37" t="s">
        <v>58</v>
      </c>
      <c r="E37" s="41" t="s">
        <v>59</v>
      </c>
    </row>
    <row r="38" spans="1:16" x14ac:dyDescent="0.2">
      <c r="A38" t="s">
        <v>49</v>
      </c>
      <c r="B38" s="36" t="s">
        <v>85</v>
      </c>
      <c r="C38" s="36" t="s">
        <v>2080</v>
      </c>
      <c r="D38" s="37" t="s">
        <v>51</v>
      </c>
      <c r="E38" s="13" t="s">
        <v>2081</v>
      </c>
      <c r="F38" s="38" t="s">
        <v>288</v>
      </c>
      <c r="G38" s="39">
        <v>1.2</v>
      </c>
      <c r="H38" s="38">
        <v>0</v>
      </c>
      <c r="I38" s="38">
        <f>ROUND(G38*H38,6)</f>
        <v>0</v>
      </c>
      <c r="L38" s="40">
        <v>0</v>
      </c>
      <c r="M38" s="34">
        <f>ROUND(ROUND(L38,2)*ROUND(G38,3),2)</f>
        <v>0</v>
      </c>
      <c r="N38" s="38" t="s">
        <v>2003</v>
      </c>
      <c r="O38">
        <f>(M38*21)/100</f>
        <v>0</v>
      </c>
      <c r="P38" t="s">
        <v>27</v>
      </c>
    </row>
    <row r="39" spans="1:16" x14ac:dyDescent="0.2">
      <c r="A39" s="37" t="s">
        <v>55</v>
      </c>
      <c r="E39" s="41" t="s">
        <v>51</v>
      </c>
    </row>
    <row r="40" spans="1:16" x14ac:dyDescent="0.2">
      <c r="A40" s="37" t="s">
        <v>56</v>
      </c>
      <c r="E40" s="42" t="s">
        <v>51</v>
      </c>
    </row>
    <row r="41" spans="1:16" x14ac:dyDescent="0.2">
      <c r="A41" t="s">
        <v>58</v>
      </c>
      <c r="E41" s="41" t="s">
        <v>59</v>
      </c>
    </row>
    <row r="42" spans="1:16" x14ac:dyDescent="0.2">
      <c r="A42" t="s">
        <v>49</v>
      </c>
      <c r="B42" s="36" t="s">
        <v>169</v>
      </c>
      <c r="C42" s="36" t="s">
        <v>2346</v>
      </c>
      <c r="D42" s="37" t="s">
        <v>51</v>
      </c>
      <c r="E42" s="13" t="s">
        <v>2346</v>
      </c>
      <c r="F42" s="38" t="s">
        <v>144</v>
      </c>
      <c r="G42" s="39">
        <v>18</v>
      </c>
      <c r="H42" s="38">
        <v>0</v>
      </c>
      <c r="I42" s="38">
        <f>ROUND(G42*H42,6)</f>
        <v>0</v>
      </c>
      <c r="L42" s="40">
        <v>0</v>
      </c>
      <c r="M42" s="34">
        <f>ROUND(ROUND(L42,2)*ROUND(G42,3),2)</f>
        <v>0</v>
      </c>
      <c r="N42" s="38" t="s">
        <v>2003</v>
      </c>
      <c r="O42">
        <f>(M42*21)/100</f>
        <v>0</v>
      </c>
      <c r="P42" t="s">
        <v>27</v>
      </c>
    </row>
    <row r="43" spans="1:16" x14ac:dyDescent="0.2">
      <c r="A43" s="37" t="s">
        <v>55</v>
      </c>
      <c r="E43" s="41" t="s">
        <v>51</v>
      </c>
    </row>
    <row r="44" spans="1:16" x14ac:dyDescent="0.2">
      <c r="A44" s="37" t="s">
        <v>56</v>
      </c>
      <c r="E44" s="42" t="s">
        <v>51</v>
      </c>
    </row>
    <row r="45" spans="1:16" x14ac:dyDescent="0.2">
      <c r="A45" t="s">
        <v>58</v>
      </c>
      <c r="E45" s="41" t="s">
        <v>59</v>
      </c>
    </row>
    <row r="46" spans="1:16" x14ac:dyDescent="0.2">
      <c r="A46" t="s">
        <v>46</v>
      </c>
      <c r="C46" s="33" t="s">
        <v>2082</v>
      </c>
      <c r="E46" s="35" t="s">
        <v>2110</v>
      </c>
      <c r="J46" s="34">
        <f>0</f>
        <v>0</v>
      </c>
      <c r="K46" s="34">
        <f>0</f>
        <v>0</v>
      </c>
      <c r="L46" s="34">
        <f>0+L47+L51+L55+L59+L63+L67+L71+L75</f>
        <v>0</v>
      </c>
      <c r="M46" s="34">
        <f>0+M47+M51+M55+M59+M63+M67+M71+M75</f>
        <v>0</v>
      </c>
    </row>
    <row r="47" spans="1:16" ht="25.5" x14ac:dyDescent="0.2">
      <c r="A47" t="s">
        <v>49</v>
      </c>
      <c r="B47" s="36" t="s">
        <v>26</v>
      </c>
      <c r="C47" s="36" t="s">
        <v>2347</v>
      </c>
      <c r="D47" s="37" t="s">
        <v>51</v>
      </c>
      <c r="E47" s="13" t="s">
        <v>2348</v>
      </c>
      <c r="F47" s="38" t="s">
        <v>794</v>
      </c>
      <c r="G47" s="39">
        <v>16</v>
      </c>
      <c r="H47" s="38">
        <v>0</v>
      </c>
      <c r="I47" s="38">
        <f>ROUND(G47*H47,6)</f>
        <v>0</v>
      </c>
      <c r="L47" s="40">
        <v>0</v>
      </c>
      <c r="M47" s="34">
        <f>ROUND(ROUND(L47,2)*ROUND(G47,3),2)</f>
        <v>0</v>
      </c>
      <c r="N47" s="38" t="s">
        <v>2003</v>
      </c>
      <c r="O47">
        <f>(M47*21)/100</f>
        <v>0</v>
      </c>
      <c r="P47" t="s">
        <v>27</v>
      </c>
    </row>
    <row r="48" spans="1:16" x14ac:dyDescent="0.2">
      <c r="A48" s="37" t="s">
        <v>55</v>
      </c>
      <c r="E48" s="41" t="s">
        <v>51</v>
      </c>
    </row>
    <row r="49" spans="1:16" x14ac:dyDescent="0.2">
      <c r="A49" s="37" t="s">
        <v>56</v>
      </c>
      <c r="E49" s="42" t="s">
        <v>51</v>
      </c>
    </row>
    <row r="50" spans="1:16" x14ac:dyDescent="0.2">
      <c r="A50" t="s">
        <v>58</v>
      </c>
      <c r="E50" s="41" t="s">
        <v>59</v>
      </c>
    </row>
    <row r="51" spans="1:16" ht="25.5" x14ac:dyDescent="0.2">
      <c r="A51" t="s">
        <v>49</v>
      </c>
      <c r="B51" s="36" t="s">
        <v>62</v>
      </c>
      <c r="C51" s="36" t="s">
        <v>2120</v>
      </c>
      <c r="D51" s="37" t="s">
        <v>51</v>
      </c>
      <c r="E51" s="13" t="s">
        <v>2121</v>
      </c>
      <c r="F51" s="38" t="s">
        <v>794</v>
      </c>
      <c r="G51" s="39">
        <v>6</v>
      </c>
      <c r="H51" s="38">
        <v>0</v>
      </c>
      <c r="I51" s="38">
        <f>ROUND(G51*H51,6)</f>
        <v>0</v>
      </c>
      <c r="L51" s="40">
        <v>0</v>
      </c>
      <c r="M51" s="34">
        <f>ROUND(ROUND(L51,2)*ROUND(G51,3),2)</f>
        <v>0</v>
      </c>
      <c r="N51" s="38" t="s">
        <v>2007</v>
      </c>
      <c r="O51">
        <f>(M51*21)/100</f>
        <v>0</v>
      </c>
      <c r="P51" t="s">
        <v>27</v>
      </c>
    </row>
    <row r="52" spans="1:16" x14ac:dyDescent="0.2">
      <c r="A52" s="37" t="s">
        <v>55</v>
      </c>
      <c r="E52" s="41" t="s">
        <v>51</v>
      </c>
    </row>
    <row r="53" spans="1:16" x14ac:dyDescent="0.2">
      <c r="A53" s="37" t="s">
        <v>56</v>
      </c>
      <c r="E53" s="42" t="s">
        <v>51</v>
      </c>
    </row>
    <row r="54" spans="1:16" x14ac:dyDescent="0.2">
      <c r="A54" t="s">
        <v>58</v>
      </c>
      <c r="E54" s="41" t="s">
        <v>59</v>
      </c>
    </row>
    <row r="55" spans="1:16" x14ac:dyDescent="0.2">
      <c r="A55" t="s">
        <v>49</v>
      </c>
      <c r="B55" s="36" t="s">
        <v>66</v>
      </c>
      <c r="C55" s="36" t="s">
        <v>2349</v>
      </c>
      <c r="D55" s="37" t="s">
        <v>51</v>
      </c>
      <c r="E55" s="13" t="s">
        <v>2350</v>
      </c>
      <c r="F55" s="38" t="s">
        <v>65</v>
      </c>
      <c r="G55" s="39">
        <v>78</v>
      </c>
      <c r="H55" s="38">
        <v>0</v>
      </c>
      <c r="I55" s="38">
        <f>ROUND(G55*H55,6)</f>
        <v>0</v>
      </c>
      <c r="L55" s="40">
        <v>0</v>
      </c>
      <c r="M55" s="34">
        <f>ROUND(ROUND(L55,2)*ROUND(G55,3),2)</f>
        <v>0</v>
      </c>
      <c r="N55" s="38" t="s">
        <v>2007</v>
      </c>
      <c r="O55">
        <f>(M55*21)/100</f>
        <v>0</v>
      </c>
      <c r="P55" t="s">
        <v>27</v>
      </c>
    </row>
    <row r="56" spans="1:16" x14ac:dyDescent="0.2">
      <c r="A56" s="37" t="s">
        <v>55</v>
      </c>
      <c r="E56" s="41" t="s">
        <v>51</v>
      </c>
    </row>
    <row r="57" spans="1:16" x14ac:dyDescent="0.2">
      <c r="A57" s="37" t="s">
        <v>56</v>
      </c>
      <c r="E57" s="42" t="s">
        <v>51</v>
      </c>
    </row>
    <row r="58" spans="1:16" x14ac:dyDescent="0.2">
      <c r="A58" t="s">
        <v>58</v>
      </c>
      <c r="E58" s="41" t="s">
        <v>59</v>
      </c>
    </row>
    <row r="59" spans="1:16" x14ac:dyDescent="0.2">
      <c r="A59" t="s">
        <v>49</v>
      </c>
      <c r="B59" s="36" t="s">
        <v>145</v>
      </c>
      <c r="C59" s="36" t="s">
        <v>2158</v>
      </c>
      <c r="D59" s="37" t="s">
        <v>51</v>
      </c>
      <c r="E59" s="13" t="s">
        <v>2159</v>
      </c>
      <c r="F59" s="38" t="s">
        <v>65</v>
      </c>
      <c r="G59" s="39">
        <v>38</v>
      </c>
      <c r="H59" s="38">
        <v>0</v>
      </c>
      <c r="I59" s="38">
        <f>ROUND(G59*H59,6)</f>
        <v>0</v>
      </c>
      <c r="L59" s="40">
        <v>0</v>
      </c>
      <c r="M59" s="34">
        <f>ROUND(ROUND(L59,2)*ROUND(G59,3),2)</f>
        <v>0</v>
      </c>
      <c r="N59" s="38" t="s">
        <v>2007</v>
      </c>
      <c r="O59">
        <f>(M59*21)/100</f>
        <v>0</v>
      </c>
      <c r="P59" t="s">
        <v>27</v>
      </c>
    </row>
    <row r="60" spans="1:16" x14ac:dyDescent="0.2">
      <c r="A60" s="37" t="s">
        <v>55</v>
      </c>
      <c r="E60" s="41" t="s">
        <v>51</v>
      </c>
    </row>
    <row r="61" spans="1:16" x14ac:dyDescent="0.2">
      <c r="A61" s="37" t="s">
        <v>56</v>
      </c>
      <c r="E61" s="42" t="s">
        <v>51</v>
      </c>
    </row>
    <row r="62" spans="1:16" x14ac:dyDescent="0.2">
      <c r="A62" t="s">
        <v>58</v>
      </c>
      <c r="E62" s="41" t="s">
        <v>59</v>
      </c>
    </row>
    <row r="63" spans="1:16" ht="25.5" x14ac:dyDescent="0.2">
      <c r="A63" t="s">
        <v>49</v>
      </c>
      <c r="B63" s="36" t="s">
        <v>148</v>
      </c>
      <c r="C63" s="36" t="s">
        <v>2179</v>
      </c>
      <c r="D63" s="37" t="s">
        <v>51</v>
      </c>
      <c r="E63" s="13" t="s">
        <v>2180</v>
      </c>
      <c r="F63" s="38" t="s">
        <v>794</v>
      </c>
      <c r="G63" s="39">
        <v>6</v>
      </c>
      <c r="H63" s="38">
        <v>0</v>
      </c>
      <c r="I63" s="38">
        <f>ROUND(G63*H63,6)</f>
        <v>0</v>
      </c>
      <c r="L63" s="40">
        <v>0</v>
      </c>
      <c r="M63" s="34">
        <f>ROUND(ROUND(L63,2)*ROUND(G63,3),2)</f>
        <v>0</v>
      </c>
      <c r="N63" s="38" t="s">
        <v>2007</v>
      </c>
      <c r="O63">
        <f>(M63*21)/100</f>
        <v>0</v>
      </c>
      <c r="P63" t="s">
        <v>27</v>
      </c>
    </row>
    <row r="64" spans="1:16" x14ac:dyDescent="0.2">
      <c r="A64" s="37" t="s">
        <v>55</v>
      </c>
      <c r="E64" s="41" t="s">
        <v>51</v>
      </c>
    </row>
    <row r="65" spans="1:16" x14ac:dyDescent="0.2">
      <c r="A65" s="37" t="s">
        <v>56</v>
      </c>
      <c r="E65" s="42" t="s">
        <v>51</v>
      </c>
    </row>
    <row r="66" spans="1:16" x14ac:dyDescent="0.2">
      <c r="A66" t="s">
        <v>58</v>
      </c>
      <c r="E66" s="41" t="s">
        <v>59</v>
      </c>
    </row>
    <row r="67" spans="1:16" x14ac:dyDescent="0.2">
      <c r="A67" t="s">
        <v>49</v>
      </c>
      <c r="B67" s="36" t="s">
        <v>160</v>
      </c>
      <c r="C67" s="36" t="s">
        <v>2351</v>
      </c>
      <c r="D67" s="37" t="s">
        <v>51</v>
      </c>
      <c r="E67" s="13" t="s">
        <v>2352</v>
      </c>
      <c r="F67" s="38" t="s">
        <v>65</v>
      </c>
      <c r="G67" s="39">
        <v>78</v>
      </c>
      <c r="H67" s="38">
        <v>0</v>
      </c>
      <c r="I67" s="38">
        <f>ROUND(G67*H67,6)</f>
        <v>0</v>
      </c>
      <c r="L67" s="40">
        <v>0</v>
      </c>
      <c r="M67" s="34">
        <f>ROUND(ROUND(L67,2)*ROUND(G67,3),2)</f>
        <v>0</v>
      </c>
      <c r="N67" s="38" t="s">
        <v>2007</v>
      </c>
      <c r="O67">
        <f>(M67*21)/100</f>
        <v>0</v>
      </c>
      <c r="P67" t="s">
        <v>27</v>
      </c>
    </row>
    <row r="68" spans="1:16" x14ac:dyDescent="0.2">
      <c r="A68" s="37" t="s">
        <v>55</v>
      </c>
      <c r="E68" s="41" t="s">
        <v>927</v>
      </c>
    </row>
    <row r="69" spans="1:16" x14ac:dyDescent="0.2">
      <c r="A69" s="37" t="s">
        <v>56</v>
      </c>
      <c r="E69" s="42" t="s">
        <v>2113</v>
      </c>
    </row>
    <row r="70" spans="1:16" x14ac:dyDescent="0.2">
      <c r="A70" t="s">
        <v>58</v>
      </c>
      <c r="E70" s="41" t="s">
        <v>59</v>
      </c>
    </row>
    <row r="71" spans="1:16" x14ac:dyDescent="0.2">
      <c r="A71" t="s">
        <v>49</v>
      </c>
      <c r="B71" s="36" t="s">
        <v>82</v>
      </c>
      <c r="C71" s="36" t="s">
        <v>2191</v>
      </c>
      <c r="D71" s="37" t="s">
        <v>51</v>
      </c>
      <c r="E71" s="13" t="s">
        <v>2192</v>
      </c>
      <c r="F71" s="38" t="s">
        <v>65</v>
      </c>
      <c r="G71" s="39">
        <v>38</v>
      </c>
      <c r="H71" s="38">
        <v>0</v>
      </c>
      <c r="I71" s="38">
        <f>ROUND(G71*H71,6)</f>
        <v>0</v>
      </c>
      <c r="L71" s="40">
        <v>0</v>
      </c>
      <c r="M71" s="34">
        <f>ROUND(ROUND(L71,2)*ROUND(G71,3),2)</f>
        <v>0</v>
      </c>
      <c r="N71" s="38" t="s">
        <v>2007</v>
      </c>
      <c r="O71">
        <f>(M71*21)/100</f>
        <v>0</v>
      </c>
      <c r="P71" t="s">
        <v>27</v>
      </c>
    </row>
    <row r="72" spans="1:16" x14ac:dyDescent="0.2">
      <c r="A72" s="37" t="s">
        <v>55</v>
      </c>
      <c r="E72" s="41" t="s">
        <v>51</v>
      </c>
    </row>
    <row r="73" spans="1:16" x14ac:dyDescent="0.2">
      <c r="A73" s="37" t="s">
        <v>56</v>
      </c>
      <c r="E73" s="42" t="s">
        <v>51</v>
      </c>
    </row>
    <row r="74" spans="1:16" x14ac:dyDescent="0.2">
      <c r="A74" t="s">
        <v>58</v>
      </c>
      <c r="E74" s="41" t="s">
        <v>59</v>
      </c>
    </row>
    <row r="75" spans="1:16" x14ac:dyDescent="0.2">
      <c r="A75" t="s">
        <v>49</v>
      </c>
      <c r="B75" s="36" t="s">
        <v>163</v>
      </c>
      <c r="C75" s="36" t="s">
        <v>2200</v>
      </c>
      <c r="D75" s="37" t="s">
        <v>51</v>
      </c>
      <c r="E75" s="13" t="s">
        <v>2201</v>
      </c>
      <c r="F75" s="38" t="s">
        <v>794</v>
      </c>
      <c r="G75" s="39">
        <v>3</v>
      </c>
      <c r="H75" s="38">
        <v>0</v>
      </c>
      <c r="I75" s="38">
        <f>ROUND(G75*H75,6)</f>
        <v>0</v>
      </c>
      <c r="L75" s="40">
        <v>0</v>
      </c>
      <c r="M75" s="34">
        <f>ROUND(ROUND(L75,2)*ROUND(G75,3),2)</f>
        <v>0</v>
      </c>
      <c r="N75" s="38" t="s">
        <v>2007</v>
      </c>
      <c r="O75">
        <f>(M75*21)/100</f>
        <v>0</v>
      </c>
      <c r="P75" t="s">
        <v>27</v>
      </c>
    </row>
    <row r="76" spans="1:16" x14ac:dyDescent="0.2">
      <c r="A76" s="37" t="s">
        <v>55</v>
      </c>
      <c r="E76" s="41" t="s">
        <v>51</v>
      </c>
    </row>
    <row r="77" spans="1:16" x14ac:dyDescent="0.2">
      <c r="A77" s="37" t="s">
        <v>56</v>
      </c>
      <c r="E77" s="42" t="s">
        <v>51</v>
      </c>
    </row>
    <row r="78" spans="1:16" x14ac:dyDescent="0.2">
      <c r="A78" t="s">
        <v>58</v>
      </c>
      <c r="E78" s="41" t="s">
        <v>59</v>
      </c>
    </row>
    <row r="79" spans="1:16" x14ac:dyDescent="0.2">
      <c r="A79" t="s">
        <v>46</v>
      </c>
      <c r="C79" s="33" t="s">
        <v>2211</v>
      </c>
      <c r="E79" s="35" t="s">
        <v>2212</v>
      </c>
      <c r="J79" s="34">
        <f>0</f>
        <v>0</v>
      </c>
      <c r="K79" s="34">
        <f>0</f>
        <v>0</v>
      </c>
      <c r="L79" s="34">
        <f>0+L80+L84</f>
        <v>0</v>
      </c>
      <c r="M79" s="34">
        <f>0+M80+M84</f>
        <v>0</v>
      </c>
    </row>
    <row r="80" spans="1:16" x14ac:dyDescent="0.2">
      <c r="A80" t="s">
        <v>49</v>
      </c>
      <c r="B80" s="36" t="s">
        <v>27</v>
      </c>
      <c r="C80" s="36" t="s">
        <v>2213</v>
      </c>
      <c r="D80" s="37" t="s">
        <v>51</v>
      </c>
      <c r="E80" s="13" t="s">
        <v>2214</v>
      </c>
      <c r="F80" s="38" t="s">
        <v>794</v>
      </c>
      <c r="G80" s="39">
        <v>1</v>
      </c>
      <c r="H80" s="38">
        <v>0</v>
      </c>
      <c r="I80" s="38">
        <f>ROUND(G80*H80,6)</f>
        <v>0</v>
      </c>
      <c r="L80" s="40">
        <v>0</v>
      </c>
      <c r="M80" s="34">
        <f>ROUND(ROUND(L80,2)*ROUND(G80,3),2)</f>
        <v>0</v>
      </c>
      <c r="N80" s="38" t="s">
        <v>2003</v>
      </c>
      <c r="O80">
        <f>(M80*21)/100</f>
        <v>0</v>
      </c>
      <c r="P80" t="s">
        <v>27</v>
      </c>
    </row>
    <row r="81" spans="1:16" x14ac:dyDescent="0.2">
      <c r="A81" s="37" t="s">
        <v>55</v>
      </c>
      <c r="E81" s="41" t="s">
        <v>51</v>
      </c>
    </row>
    <row r="82" spans="1:16" x14ac:dyDescent="0.2">
      <c r="A82" s="37" t="s">
        <v>56</v>
      </c>
      <c r="E82" s="42" t="s">
        <v>51</v>
      </c>
    </row>
    <row r="83" spans="1:16" x14ac:dyDescent="0.2">
      <c r="A83" t="s">
        <v>58</v>
      </c>
      <c r="E83" s="41" t="s">
        <v>59</v>
      </c>
    </row>
    <row r="84" spans="1:16" x14ac:dyDescent="0.2">
      <c r="A84" t="s">
        <v>49</v>
      </c>
      <c r="B84" s="36" t="s">
        <v>151</v>
      </c>
      <c r="C84" s="36" t="s">
        <v>2353</v>
      </c>
      <c r="D84" s="37" t="s">
        <v>51</v>
      </c>
      <c r="E84" s="13" t="s">
        <v>803</v>
      </c>
      <c r="F84" s="38" t="s">
        <v>794</v>
      </c>
      <c r="G84" s="39">
        <v>1</v>
      </c>
      <c r="H84" s="38">
        <v>0</v>
      </c>
      <c r="I84" s="38">
        <f>ROUND(G84*H84,6)</f>
        <v>0</v>
      </c>
      <c r="L84" s="40">
        <v>0</v>
      </c>
      <c r="M84" s="34">
        <f>ROUND(ROUND(L84,2)*ROUND(G84,3),2)</f>
        <v>0</v>
      </c>
      <c r="N84" s="38" t="s">
        <v>2007</v>
      </c>
      <c r="O84">
        <f>(M84*21)/100</f>
        <v>0</v>
      </c>
      <c r="P84" t="s">
        <v>27</v>
      </c>
    </row>
    <row r="85" spans="1:16" x14ac:dyDescent="0.2">
      <c r="A85" s="37" t="s">
        <v>55</v>
      </c>
      <c r="E85" s="41" t="s">
        <v>51</v>
      </c>
    </row>
    <row r="86" spans="1:16" x14ac:dyDescent="0.2">
      <c r="A86" s="37" t="s">
        <v>56</v>
      </c>
      <c r="E86" s="42" t="s">
        <v>51</v>
      </c>
    </row>
    <row r="87" spans="1:16" x14ac:dyDescent="0.2">
      <c r="A87" t="s">
        <v>58</v>
      </c>
      <c r="E87" s="41" t="s">
        <v>59</v>
      </c>
    </row>
    <row r="88" spans="1:16" x14ac:dyDescent="0.2">
      <c r="A88" t="s">
        <v>46</v>
      </c>
      <c r="C88" s="33" t="s">
        <v>2354</v>
      </c>
      <c r="E88" s="35" t="s">
        <v>2355</v>
      </c>
      <c r="J88" s="34">
        <f>0</f>
        <v>0</v>
      </c>
      <c r="K88" s="34">
        <f>0</f>
        <v>0</v>
      </c>
      <c r="L88" s="34">
        <f>0+L89</f>
        <v>0</v>
      </c>
      <c r="M88" s="34">
        <f>0+M89</f>
        <v>0</v>
      </c>
    </row>
    <row r="89" spans="1:16" x14ac:dyDescent="0.2">
      <c r="A89" t="s">
        <v>49</v>
      </c>
      <c r="B89" s="36" t="s">
        <v>166</v>
      </c>
      <c r="C89" s="36" t="s">
        <v>2356</v>
      </c>
      <c r="D89" s="37" t="s">
        <v>51</v>
      </c>
      <c r="E89" s="13" t="s">
        <v>2357</v>
      </c>
      <c r="F89" s="38" t="s">
        <v>794</v>
      </c>
      <c r="G89" s="39">
        <v>1</v>
      </c>
      <c r="H89" s="38">
        <v>0</v>
      </c>
      <c r="I89" s="38">
        <f>ROUND(G89*H89,6)</f>
        <v>0</v>
      </c>
      <c r="L89" s="40">
        <v>0</v>
      </c>
      <c r="M89" s="34">
        <f>ROUND(ROUND(L89,2)*ROUND(G89,3),2)</f>
        <v>0</v>
      </c>
      <c r="N89" s="38" t="s">
        <v>2003</v>
      </c>
      <c r="O89">
        <f>(M89*21)/100</f>
        <v>0</v>
      </c>
      <c r="P89" t="s">
        <v>27</v>
      </c>
    </row>
    <row r="90" spans="1:16" x14ac:dyDescent="0.2">
      <c r="A90" s="37" t="s">
        <v>55</v>
      </c>
      <c r="E90" s="41" t="s">
        <v>51</v>
      </c>
    </row>
    <row r="91" spans="1:16" x14ac:dyDescent="0.2">
      <c r="A91" s="37" t="s">
        <v>56</v>
      </c>
      <c r="E91" s="42" t="s">
        <v>51</v>
      </c>
    </row>
    <row r="92" spans="1:16" x14ac:dyDescent="0.2">
      <c r="A92" t="s">
        <v>58</v>
      </c>
      <c r="E92"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1994</v>
      </c>
      <c r="M3" s="43">
        <f>Rekapitulace!C36</f>
        <v>0</v>
      </c>
      <c r="N3" s="25" t="s">
        <v>0</v>
      </c>
      <c r="O3" t="s">
        <v>23</v>
      </c>
      <c r="P3" t="s">
        <v>27</v>
      </c>
    </row>
    <row r="4" spans="1:20" ht="32.1" customHeight="1" x14ac:dyDescent="0.2">
      <c r="A4" s="28" t="s">
        <v>20</v>
      </c>
      <c r="B4" s="29" t="s">
        <v>28</v>
      </c>
      <c r="C4" s="2" t="s">
        <v>1994</v>
      </c>
      <c r="D4" s="9"/>
      <c r="E4" s="3" t="s">
        <v>1995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COUNTIFS(L8:L44,"=0",A8:A44,"P")+COUNTIFS(L8:L44,"",A8:A44,"P")+SUM(Q8:Q44)</f>
        <v>9</v>
      </c>
    </row>
    <row r="8" spans="1:20" x14ac:dyDescent="0.2">
      <c r="A8" t="s">
        <v>44</v>
      </c>
      <c r="C8" s="30" t="s">
        <v>2360</v>
      </c>
      <c r="E8" s="32" t="s">
        <v>2359</v>
      </c>
      <c r="J8" s="31">
        <f>0+J9+J34+J43</f>
        <v>0</v>
      </c>
      <c r="K8" s="31">
        <f>0+K9+K34+K43</f>
        <v>0</v>
      </c>
      <c r="L8" s="31">
        <f>0+L9+L34+L43</f>
        <v>0</v>
      </c>
      <c r="M8" s="31">
        <f>0+M9+M34+M43</f>
        <v>0</v>
      </c>
    </row>
    <row r="9" spans="1:20" x14ac:dyDescent="0.2">
      <c r="A9" t="s">
        <v>46</v>
      </c>
      <c r="C9" s="33" t="s">
        <v>2082</v>
      </c>
      <c r="E9" s="35" t="s">
        <v>2110</v>
      </c>
      <c r="J9" s="34">
        <f>0</f>
        <v>0</v>
      </c>
      <c r="K9" s="34">
        <f>0</f>
        <v>0</v>
      </c>
      <c r="L9" s="34">
        <f>0+L10+L14+L18+L22+L26+L30</f>
        <v>0</v>
      </c>
      <c r="M9" s="34">
        <f>0+M10+M14+M18+M22+M26+M30</f>
        <v>0</v>
      </c>
    </row>
    <row r="10" spans="1:20" ht="25.5" x14ac:dyDescent="0.2">
      <c r="A10" t="s">
        <v>49</v>
      </c>
      <c r="B10" s="36" t="s">
        <v>27</v>
      </c>
      <c r="C10" s="36" t="s">
        <v>2111</v>
      </c>
      <c r="D10" s="37" t="s">
        <v>51</v>
      </c>
      <c r="E10" s="13" t="s">
        <v>2112</v>
      </c>
      <c r="F10" s="38" t="s">
        <v>794</v>
      </c>
      <c r="G10" s="39">
        <v>5</v>
      </c>
      <c r="H10" s="38">
        <v>0</v>
      </c>
      <c r="I10" s="38">
        <f>ROUND(G10*H10,6)</f>
        <v>0</v>
      </c>
      <c r="L10" s="40">
        <v>0</v>
      </c>
      <c r="M10" s="34">
        <f>ROUND(ROUND(L10,2)*ROUND(G10,3),2)</f>
        <v>0</v>
      </c>
      <c r="N10" s="38" t="s">
        <v>2003</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ht="25.5" x14ac:dyDescent="0.2">
      <c r="A14" t="s">
        <v>49</v>
      </c>
      <c r="B14" s="36" t="s">
        <v>26</v>
      </c>
      <c r="C14" s="36" t="s">
        <v>2120</v>
      </c>
      <c r="D14" s="37" t="s">
        <v>51</v>
      </c>
      <c r="E14" s="13" t="s">
        <v>2121</v>
      </c>
      <c r="F14" s="38" t="s">
        <v>794</v>
      </c>
      <c r="G14" s="39">
        <v>1</v>
      </c>
      <c r="H14" s="38">
        <v>0</v>
      </c>
      <c r="I14" s="38">
        <f>ROUND(G14*H14,6)</f>
        <v>0</v>
      </c>
      <c r="L14" s="40">
        <v>0</v>
      </c>
      <c r="M14" s="34">
        <f>ROUND(ROUND(L14,2)*ROUND(G14,3),2)</f>
        <v>0</v>
      </c>
      <c r="N14" s="38" t="s">
        <v>2007</v>
      </c>
      <c r="O14">
        <f>(M14*21)/100</f>
        <v>0</v>
      </c>
      <c r="P14" t="s">
        <v>27</v>
      </c>
    </row>
    <row r="15" spans="1:20" x14ac:dyDescent="0.2">
      <c r="A15" s="37" t="s">
        <v>55</v>
      </c>
      <c r="E15" s="41" t="s">
        <v>927</v>
      </c>
    </row>
    <row r="16" spans="1:20" x14ac:dyDescent="0.2">
      <c r="A16" s="37" t="s">
        <v>56</v>
      </c>
      <c r="E16" s="42" t="s">
        <v>2113</v>
      </c>
    </row>
    <row r="17" spans="1:16" x14ac:dyDescent="0.2">
      <c r="A17" t="s">
        <v>58</v>
      </c>
      <c r="E17" s="41" t="s">
        <v>59</v>
      </c>
    </row>
    <row r="18" spans="1:16" x14ac:dyDescent="0.2">
      <c r="A18" t="s">
        <v>49</v>
      </c>
      <c r="B18" s="36" t="s">
        <v>62</v>
      </c>
      <c r="C18" s="36" t="s">
        <v>2361</v>
      </c>
      <c r="D18" s="37" t="s">
        <v>51</v>
      </c>
      <c r="E18" s="13" t="s">
        <v>2362</v>
      </c>
      <c r="F18" s="38" t="s">
        <v>65</v>
      </c>
      <c r="G18" s="39">
        <v>30</v>
      </c>
      <c r="H18" s="38">
        <v>0</v>
      </c>
      <c r="I18" s="38">
        <f>ROUND(G18*H18,6)</f>
        <v>0</v>
      </c>
      <c r="L18" s="40">
        <v>0</v>
      </c>
      <c r="M18" s="34">
        <f>ROUND(ROUND(L18,2)*ROUND(G18,3),2)</f>
        <v>0</v>
      </c>
      <c r="N18" s="38" t="s">
        <v>2003</v>
      </c>
      <c r="O18">
        <f>(M18*21)/100</f>
        <v>0</v>
      </c>
      <c r="P18" t="s">
        <v>27</v>
      </c>
    </row>
    <row r="19" spans="1:16" x14ac:dyDescent="0.2">
      <c r="A19" s="37" t="s">
        <v>55</v>
      </c>
      <c r="E19" s="41" t="s">
        <v>51</v>
      </c>
    </row>
    <row r="20" spans="1:16" x14ac:dyDescent="0.2">
      <c r="A20" s="37" t="s">
        <v>56</v>
      </c>
      <c r="E20" s="42" t="s">
        <v>51</v>
      </c>
    </row>
    <row r="21" spans="1:16" x14ac:dyDescent="0.2">
      <c r="A21" t="s">
        <v>58</v>
      </c>
      <c r="E21" s="41" t="s">
        <v>59</v>
      </c>
    </row>
    <row r="22" spans="1:16" ht="25.5" x14ac:dyDescent="0.2">
      <c r="A22" t="s">
        <v>49</v>
      </c>
      <c r="B22" s="36" t="s">
        <v>66</v>
      </c>
      <c r="C22" s="36" t="s">
        <v>2179</v>
      </c>
      <c r="D22" s="37" t="s">
        <v>51</v>
      </c>
      <c r="E22" s="13" t="s">
        <v>2180</v>
      </c>
      <c r="F22" s="38" t="s">
        <v>794</v>
      </c>
      <c r="G22" s="39">
        <v>1</v>
      </c>
      <c r="H22" s="38">
        <v>0</v>
      </c>
      <c r="I22" s="38">
        <f>ROUND(G22*H22,6)</f>
        <v>0</v>
      </c>
      <c r="L22" s="40">
        <v>0</v>
      </c>
      <c r="M22" s="34">
        <f>ROUND(ROUND(L22,2)*ROUND(G22,3),2)</f>
        <v>0</v>
      </c>
      <c r="N22" s="38" t="s">
        <v>2007</v>
      </c>
      <c r="O22">
        <f>(M22*21)/100</f>
        <v>0</v>
      </c>
      <c r="P22" t="s">
        <v>27</v>
      </c>
    </row>
    <row r="23" spans="1:16" x14ac:dyDescent="0.2">
      <c r="A23" s="37" t="s">
        <v>55</v>
      </c>
      <c r="E23" s="41" t="s">
        <v>51</v>
      </c>
    </row>
    <row r="24" spans="1:16" x14ac:dyDescent="0.2">
      <c r="A24" s="37" t="s">
        <v>56</v>
      </c>
      <c r="E24" s="42" t="s">
        <v>51</v>
      </c>
    </row>
    <row r="25" spans="1:16" x14ac:dyDescent="0.2">
      <c r="A25" t="s">
        <v>58</v>
      </c>
      <c r="E25" s="41" t="s">
        <v>59</v>
      </c>
    </row>
    <row r="26" spans="1:16" x14ac:dyDescent="0.2">
      <c r="A26" t="s">
        <v>49</v>
      </c>
      <c r="B26" s="36" t="s">
        <v>148</v>
      </c>
      <c r="C26" s="36" t="s">
        <v>2363</v>
      </c>
      <c r="D26" s="37" t="s">
        <v>51</v>
      </c>
      <c r="E26" s="13" t="s">
        <v>2364</v>
      </c>
      <c r="F26" s="38" t="s">
        <v>65</v>
      </c>
      <c r="G26" s="39">
        <v>38</v>
      </c>
      <c r="H26" s="38">
        <v>0</v>
      </c>
      <c r="I26" s="38">
        <f>ROUND(G26*H26,6)</f>
        <v>0</v>
      </c>
      <c r="L26" s="40">
        <v>0</v>
      </c>
      <c r="M26" s="34">
        <f>ROUND(ROUND(L26,2)*ROUND(G26,3),2)</f>
        <v>0</v>
      </c>
      <c r="N26" s="38" t="s">
        <v>2003</v>
      </c>
      <c r="O26">
        <f>(M26*21)/100</f>
        <v>0</v>
      </c>
      <c r="P26" t="s">
        <v>27</v>
      </c>
    </row>
    <row r="27" spans="1:16" x14ac:dyDescent="0.2">
      <c r="A27" s="37" t="s">
        <v>55</v>
      </c>
      <c r="E27" s="41" t="s">
        <v>51</v>
      </c>
    </row>
    <row r="28" spans="1:16" x14ac:dyDescent="0.2">
      <c r="A28" s="37" t="s">
        <v>56</v>
      </c>
      <c r="E28" s="42" t="s">
        <v>51</v>
      </c>
    </row>
    <row r="29" spans="1:16" x14ac:dyDescent="0.2">
      <c r="A29" t="s">
        <v>58</v>
      </c>
      <c r="E29" s="41" t="s">
        <v>59</v>
      </c>
    </row>
    <row r="30" spans="1:16" x14ac:dyDescent="0.2">
      <c r="A30" t="s">
        <v>49</v>
      </c>
      <c r="B30" s="36" t="s">
        <v>151</v>
      </c>
      <c r="C30" s="36" t="s">
        <v>2200</v>
      </c>
      <c r="D30" s="37" t="s">
        <v>51</v>
      </c>
      <c r="E30" s="13" t="s">
        <v>2201</v>
      </c>
      <c r="F30" s="38" t="s">
        <v>794</v>
      </c>
      <c r="G30" s="39">
        <v>10</v>
      </c>
      <c r="H30" s="38">
        <v>0</v>
      </c>
      <c r="I30" s="38">
        <f>ROUND(G30*H30,6)</f>
        <v>0</v>
      </c>
      <c r="L30" s="40">
        <v>0</v>
      </c>
      <c r="M30" s="34">
        <f>ROUND(ROUND(L30,2)*ROUND(G30,3),2)</f>
        <v>0</v>
      </c>
      <c r="N30" s="38" t="s">
        <v>2003</v>
      </c>
      <c r="O30">
        <f>(M30*21)/100</f>
        <v>0</v>
      </c>
      <c r="P30" t="s">
        <v>27</v>
      </c>
    </row>
    <row r="31" spans="1:16" x14ac:dyDescent="0.2">
      <c r="A31" s="37" t="s">
        <v>55</v>
      </c>
      <c r="E31" s="41" t="s">
        <v>51</v>
      </c>
    </row>
    <row r="32" spans="1:16" x14ac:dyDescent="0.2">
      <c r="A32" s="37" t="s">
        <v>56</v>
      </c>
      <c r="E32" s="42" t="s">
        <v>51</v>
      </c>
    </row>
    <row r="33" spans="1:16" x14ac:dyDescent="0.2">
      <c r="A33" t="s">
        <v>58</v>
      </c>
      <c r="E33" s="41" t="s">
        <v>59</v>
      </c>
    </row>
    <row r="34" spans="1:16" x14ac:dyDescent="0.2">
      <c r="A34" t="s">
        <v>46</v>
      </c>
      <c r="C34" s="33" t="s">
        <v>2211</v>
      </c>
      <c r="E34" s="35" t="s">
        <v>2212</v>
      </c>
      <c r="J34" s="34">
        <f>0</f>
        <v>0</v>
      </c>
      <c r="K34" s="34">
        <f>0</f>
        <v>0</v>
      </c>
      <c r="L34" s="34">
        <f>0+L35+L39</f>
        <v>0</v>
      </c>
      <c r="M34" s="34">
        <f>0+M35+M39</f>
        <v>0</v>
      </c>
    </row>
    <row r="35" spans="1:16" x14ac:dyDescent="0.2">
      <c r="A35" t="s">
        <v>49</v>
      </c>
      <c r="B35" s="36" t="s">
        <v>47</v>
      </c>
      <c r="C35" s="36" t="s">
        <v>2213</v>
      </c>
      <c r="D35" s="37" t="s">
        <v>51</v>
      </c>
      <c r="E35" s="13" t="s">
        <v>2214</v>
      </c>
      <c r="F35" s="38" t="s">
        <v>794</v>
      </c>
      <c r="G35" s="39">
        <v>1</v>
      </c>
      <c r="H35" s="38">
        <v>0</v>
      </c>
      <c r="I35" s="38">
        <f>ROUND(G35*H35,6)</f>
        <v>0</v>
      </c>
      <c r="L35" s="40">
        <v>0</v>
      </c>
      <c r="M35" s="34">
        <f>ROUND(ROUND(L35,2)*ROUND(G35,3),2)</f>
        <v>0</v>
      </c>
      <c r="N35" s="38" t="s">
        <v>2003</v>
      </c>
      <c r="O35">
        <f>(M35*21)/100</f>
        <v>0</v>
      </c>
      <c r="P35" t="s">
        <v>27</v>
      </c>
    </row>
    <row r="36" spans="1:16" x14ac:dyDescent="0.2">
      <c r="A36" s="37" t="s">
        <v>55</v>
      </c>
      <c r="E36" s="41" t="s">
        <v>51</v>
      </c>
    </row>
    <row r="37" spans="1:16" x14ac:dyDescent="0.2">
      <c r="A37" s="37" t="s">
        <v>56</v>
      </c>
      <c r="E37" s="42" t="s">
        <v>51</v>
      </c>
    </row>
    <row r="38" spans="1:16" x14ac:dyDescent="0.2">
      <c r="A38" t="s">
        <v>58</v>
      </c>
      <c r="E38" s="41" t="s">
        <v>59</v>
      </c>
    </row>
    <row r="39" spans="1:16" x14ac:dyDescent="0.2">
      <c r="A39" t="s">
        <v>49</v>
      </c>
      <c r="B39" s="36" t="s">
        <v>145</v>
      </c>
      <c r="C39" s="36" t="s">
        <v>2353</v>
      </c>
      <c r="D39" s="37" t="s">
        <v>51</v>
      </c>
      <c r="E39" s="13" t="s">
        <v>803</v>
      </c>
      <c r="F39" s="38" t="s">
        <v>794</v>
      </c>
      <c r="G39" s="39">
        <v>1</v>
      </c>
      <c r="H39" s="38">
        <v>0</v>
      </c>
      <c r="I39" s="38">
        <f>ROUND(G39*H39,6)</f>
        <v>0</v>
      </c>
      <c r="L39" s="40">
        <v>0</v>
      </c>
      <c r="M39" s="34">
        <f>ROUND(ROUND(L39,2)*ROUND(G39,3),2)</f>
        <v>0</v>
      </c>
      <c r="N39" s="38" t="s">
        <v>2007</v>
      </c>
      <c r="O39">
        <f>(M39*21)/100</f>
        <v>0</v>
      </c>
      <c r="P39" t="s">
        <v>27</v>
      </c>
    </row>
    <row r="40" spans="1:16" x14ac:dyDescent="0.2">
      <c r="A40" s="37" t="s">
        <v>55</v>
      </c>
      <c r="E40" s="41" t="s">
        <v>51</v>
      </c>
    </row>
    <row r="41" spans="1:16" x14ac:dyDescent="0.2">
      <c r="A41" s="37" t="s">
        <v>56</v>
      </c>
      <c r="E41" s="42" t="s">
        <v>51</v>
      </c>
    </row>
    <row r="42" spans="1:16" x14ac:dyDescent="0.2">
      <c r="A42" t="s">
        <v>58</v>
      </c>
      <c r="E42" s="41" t="s">
        <v>59</v>
      </c>
    </row>
    <row r="43" spans="1:16" x14ac:dyDescent="0.2">
      <c r="A43" t="s">
        <v>46</v>
      </c>
      <c r="C43" s="33" t="s">
        <v>2354</v>
      </c>
      <c r="E43" s="35" t="s">
        <v>2355</v>
      </c>
      <c r="J43" s="34">
        <f>0</f>
        <v>0</v>
      </c>
      <c r="K43" s="34">
        <f>0</f>
        <v>0</v>
      </c>
      <c r="L43" s="34">
        <f>0+L44</f>
        <v>0</v>
      </c>
      <c r="M43" s="34">
        <f>0+M44</f>
        <v>0</v>
      </c>
    </row>
    <row r="44" spans="1:16" x14ac:dyDescent="0.2">
      <c r="A44" t="s">
        <v>49</v>
      </c>
      <c r="B44" s="36" t="s">
        <v>154</v>
      </c>
      <c r="C44" s="36" t="s">
        <v>2356</v>
      </c>
      <c r="D44" s="37" t="s">
        <v>51</v>
      </c>
      <c r="E44" s="13" t="s">
        <v>2357</v>
      </c>
      <c r="F44" s="38" t="s">
        <v>794</v>
      </c>
      <c r="G44" s="39">
        <v>1</v>
      </c>
      <c r="H44" s="38">
        <v>0</v>
      </c>
      <c r="I44" s="38">
        <f>ROUND(G44*H44,6)</f>
        <v>0</v>
      </c>
      <c r="L44" s="40">
        <v>0</v>
      </c>
      <c r="M44" s="34">
        <f>ROUND(ROUND(L44,2)*ROUND(G44,3),2)</f>
        <v>0</v>
      </c>
      <c r="N44" s="38" t="s">
        <v>2003</v>
      </c>
      <c r="O44">
        <f>(M44*21)/100</f>
        <v>0</v>
      </c>
      <c r="P44" t="s">
        <v>27</v>
      </c>
    </row>
    <row r="45" spans="1:16" x14ac:dyDescent="0.2">
      <c r="A45" s="37" t="s">
        <v>55</v>
      </c>
      <c r="E45" s="41" t="s">
        <v>51</v>
      </c>
    </row>
    <row r="46" spans="1:16" x14ac:dyDescent="0.2">
      <c r="A46" s="37" t="s">
        <v>56</v>
      </c>
      <c r="E46" s="42" t="s">
        <v>51</v>
      </c>
    </row>
    <row r="47" spans="1:16" x14ac:dyDescent="0.2">
      <c r="A47" t="s">
        <v>58</v>
      </c>
      <c r="E47"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COUNTIFS(L8:L159,"=0",A8:A159,"P")+COUNTIFS(L8:L159,"",A8:A159,"P")+SUM(Q8:Q159)</f>
        <v>37</v>
      </c>
    </row>
    <row r="8" spans="1:20" ht="25.5" x14ac:dyDescent="0.2">
      <c r="A8" t="s">
        <v>44</v>
      </c>
      <c r="C8" s="30" t="s">
        <v>2369</v>
      </c>
      <c r="E8" s="32" t="s">
        <v>2368</v>
      </c>
      <c r="J8" s="31">
        <f>0+J9+J30+J47+J76+J85+J142</f>
        <v>0</v>
      </c>
      <c r="K8" s="31">
        <f>0+K9+K30+K47+K76+K85+K142</f>
        <v>0</v>
      </c>
      <c r="L8" s="31">
        <f>0+L9+L30+L47+L76+L85+L142</f>
        <v>0</v>
      </c>
      <c r="M8" s="31">
        <f>0+M9+M30+M47+M76+M85+M142</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95</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201</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204</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207</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210</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0+L31+L35+L39+L43</f>
        <v>0</v>
      </c>
      <c r="M30" s="34">
        <f>0+M31+M35+M39+M43</f>
        <v>0</v>
      </c>
    </row>
    <row r="31" spans="1:16" ht="25.5" x14ac:dyDescent="0.2">
      <c r="A31" t="s">
        <v>49</v>
      </c>
      <c r="B31" s="36" t="s">
        <v>189</v>
      </c>
      <c r="C31" s="36" t="s">
        <v>285</v>
      </c>
      <c r="D31" s="37" t="s">
        <v>286</v>
      </c>
      <c r="E31" s="13" t="s">
        <v>287</v>
      </c>
      <c r="F31" s="38" t="s">
        <v>288</v>
      </c>
      <c r="G31" s="39">
        <v>23.52</v>
      </c>
      <c r="H31" s="38">
        <v>0</v>
      </c>
      <c r="I31" s="38">
        <f>ROUND(G31*H31,6)</f>
        <v>0</v>
      </c>
      <c r="L31" s="40">
        <v>0</v>
      </c>
      <c r="M31" s="34">
        <f>ROUND(ROUND(L31,2)*ROUND(G31,3),2)</f>
        <v>0</v>
      </c>
      <c r="N31" s="38" t="s">
        <v>289</v>
      </c>
      <c r="O31">
        <f>(M31*21)/100</f>
        <v>0</v>
      </c>
      <c r="P31" t="s">
        <v>27</v>
      </c>
    </row>
    <row r="32" spans="1:16" x14ac:dyDescent="0.2">
      <c r="A32" s="37" t="s">
        <v>55</v>
      </c>
      <c r="E32" s="41" t="s">
        <v>2373</v>
      </c>
    </row>
    <row r="33" spans="1:16" x14ac:dyDescent="0.2">
      <c r="A33" s="37" t="s">
        <v>56</v>
      </c>
      <c r="E33" s="42" t="s">
        <v>2374</v>
      </c>
    </row>
    <row r="34" spans="1:16" ht="102" x14ac:dyDescent="0.2">
      <c r="A34" t="s">
        <v>58</v>
      </c>
      <c r="E34" s="41" t="s">
        <v>291</v>
      </c>
    </row>
    <row r="35" spans="1:16" ht="25.5" x14ac:dyDescent="0.2">
      <c r="A35" t="s">
        <v>49</v>
      </c>
      <c r="B35" s="36" t="s">
        <v>192</v>
      </c>
      <c r="C35" s="36" t="s">
        <v>301</v>
      </c>
      <c r="D35" s="37" t="s">
        <v>302</v>
      </c>
      <c r="E35" s="13" t="s">
        <v>303</v>
      </c>
      <c r="F35" s="38" t="s">
        <v>288</v>
      </c>
      <c r="G35" s="39">
        <v>7.28</v>
      </c>
      <c r="H35" s="38">
        <v>0</v>
      </c>
      <c r="I35" s="38">
        <f>ROUND(G35*H35,6)</f>
        <v>0</v>
      </c>
      <c r="L35" s="40">
        <v>0</v>
      </c>
      <c r="M35" s="34">
        <f>ROUND(ROUND(L35,2)*ROUND(G35,3),2)</f>
        <v>0</v>
      </c>
      <c r="N35" s="38" t="s">
        <v>289</v>
      </c>
      <c r="O35">
        <f>(M35*21)/100</f>
        <v>0</v>
      </c>
      <c r="P35" t="s">
        <v>27</v>
      </c>
    </row>
    <row r="36" spans="1:16" x14ac:dyDescent="0.2">
      <c r="A36" s="37" t="s">
        <v>55</v>
      </c>
      <c r="E36" s="41" t="s">
        <v>2375</v>
      </c>
    </row>
    <row r="37" spans="1:16" x14ac:dyDescent="0.2">
      <c r="A37" s="37" t="s">
        <v>56</v>
      </c>
      <c r="E37" s="42" t="s">
        <v>2376</v>
      </c>
    </row>
    <row r="38" spans="1:16" ht="102" x14ac:dyDescent="0.2">
      <c r="A38" t="s">
        <v>58</v>
      </c>
      <c r="E38" s="41" t="s">
        <v>291</v>
      </c>
    </row>
    <row r="39" spans="1:16" ht="25.5" x14ac:dyDescent="0.2">
      <c r="A39" t="s">
        <v>49</v>
      </c>
      <c r="B39" s="36" t="s">
        <v>195</v>
      </c>
      <c r="C39" s="36" t="s">
        <v>1046</v>
      </c>
      <c r="D39" s="37" t="s">
        <v>1047</v>
      </c>
      <c r="E39" s="13" t="s">
        <v>837</v>
      </c>
      <c r="F39" s="38" t="s">
        <v>288</v>
      </c>
      <c r="G39" s="39">
        <v>31.768000000000001</v>
      </c>
      <c r="H39" s="38">
        <v>0</v>
      </c>
      <c r="I39" s="38">
        <f>ROUND(G39*H39,6)</f>
        <v>0</v>
      </c>
      <c r="L39" s="40">
        <v>0</v>
      </c>
      <c r="M39" s="34">
        <f>ROUND(ROUND(L39,2)*ROUND(G39,3),2)</f>
        <v>0</v>
      </c>
      <c r="N39" s="38" t="s">
        <v>289</v>
      </c>
      <c r="O39">
        <f>(M39*21)/100</f>
        <v>0</v>
      </c>
      <c r="P39" t="s">
        <v>27</v>
      </c>
    </row>
    <row r="40" spans="1:16" x14ac:dyDescent="0.2">
      <c r="A40" s="37" t="s">
        <v>55</v>
      </c>
      <c r="E40" s="41" t="s">
        <v>2377</v>
      </c>
    </row>
    <row r="41" spans="1:16" x14ac:dyDescent="0.2">
      <c r="A41" s="37" t="s">
        <v>56</v>
      </c>
      <c r="E41" s="42" t="s">
        <v>2378</v>
      </c>
    </row>
    <row r="42" spans="1:16" ht="102" x14ac:dyDescent="0.2">
      <c r="A42" t="s">
        <v>58</v>
      </c>
      <c r="E42" s="41" t="s">
        <v>291</v>
      </c>
    </row>
    <row r="43" spans="1:16" ht="25.5" x14ac:dyDescent="0.2">
      <c r="A43" t="s">
        <v>49</v>
      </c>
      <c r="B43" s="36" t="s">
        <v>198</v>
      </c>
      <c r="C43" s="36" t="s">
        <v>2379</v>
      </c>
      <c r="D43" s="37" t="s">
        <v>2380</v>
      </c>
      <c r="E43" s="13" t="s">
        <v>2381</v>
      </c>
      <c r="F43" s="38" t="s">
        <v>288</v>
      </c>
      <c r="G43" s="39">
        <v>0.85199999999999998</v>
      </c>
      <c r="H43" s="38">
        <v>0</v>
      </c>
      <c r="I43" s="38">
        <f>ROUND(G43*H43,6)</f>
        <v>0</v>
      </c>
      <c r="L43" s="40">
        <v>0</v>
      </c>
      <c r="M43" s="34">
        <f>ROUND(ROUND(L43,2)*ROUND(G43,3),2)</f>
        <v>0</v>
      </c>
      <c r="N43" s="38" t="s">
        <v>289</v>
      </c>
      <c r="O43">
        <f>(M43*21)/100</f>
        <v>0</v>
      </c>
      <c r="P43" t="s">
        <v>27</v>
      </c>
    </row>
    <row r="44" spans="1:16" ht="25.5" x14ac:dyDescent="0.2">
      <c r="A44" s="37" t="s">
        <v>55</v>
      </c>
      <c r="E44" s="41" t="s">
        <v>2382</v>
      </c>
    </row>
    <row r="45" spans="1:16" x14ac:dyDescent="0.2">
      <c r="A45" s="37" t="s">
        <v>56</v>
      </c>
      <c r="E45" s="42" t="s">
        <v>2383</v>
      </c>
    </row>
    <row r="46" spans="1:16" ht="102" x14ac:dyDescent="0.2">
      <c r="A46" t="s">
        <v>58</v>
      </c>
      <c r="E46" s="41" t="s">
        <v>291</v>
      </c>
    </row>
    <row r="47" spans="1:16" x14ac:dyDescent="0.2">
      <c r="A47" t="s">
        <v>46</v>
      </c>
      <c r="C47" s="33" t="s">
        <v>47</v>
      </c>
      <c r="E47" s="35" t="s">
        <v>325</v>
      </c>
      <c r="J47" s="34">
        <f>0</f>
        <v>0</v>
      </c>
      <c r="K47" s="34">
        <f>0</f>
        <v>0</v>
      </c>
      <c r="L47" s="34">
        <f>0+L48+L52+L56+L60+L64+L68+L72</f>
        <v>0</v>
      </c>
      <c r="M47" s="34">
        <f>0+M48+M52+M56+M60+M64+M68+M72</f>
        <v>0</v>
      </c>
    </row>
    <row r="48" spans="1:16" x14ac:dyDescent="0.2">
      <c r="A48" t="s">
        <v>49</v>
      </c>
      <c r="B48" s="36" t="s">
        <v>47</v>
      </c>
      <c r="C48" s="36" t="s">
        <v>2384</v>
      </c>
      <c r="D48" s="37" t="s">
        <v>51</v>
      </c>
      <c r="E48" s="13" t="s">
        <v>2385</v>
      </c>
      <c r="F48" s="38" t="s">
        <v>53</v>
      </c>
      <c r="G48" s="39">
        <v>2.8</v>
      </c>
      <c r="H48" s="38">
        <v>0</v>
      </c>
      <c r="I48" s="38">
        <f>ROUND(G48*H48,6)</f>
        <v>0</v>
      </c>
      <c r="L48" s="40">
        <v>0</v>
      </c>
      <c r="M48" s="34">
        <f>ROUND(ROUND(L48,2)*ROUND(G48,3),2)</f>
        <v>0</v>
      </c>
      <c r="N48" s="38" t="s">
        <v>54</v>
      </c>
      <c r="O48">
        <f>(M48*21)/100</f>
        <v>0</v>
      </c>
      <c r="P48" t="s">
        <v>27</v>
      </c>
    </row>
    <row r="49" spans="1:16" x14ac:dyDescent="0.2">
      <c r="A49" s="37" t="s">
        <v>55</v>
      </c>
      <c r="E49" s="41" t="s">
        <v>2386</v>
      </c>
    </row>
    <row r="50" spans="1:16" x14ac:dyDescent="0.2">
      <c r="A50" s="37" t="s">
        <v>56</v>
      </c>
      <c r="E50" s="42" t="s">
        <v>2387</v>
      </c>
    </row>
    <row r="51" spans="1:16" x14ac:dyDescent="0.2">
      <c r="A51" t="s">
        <v>58</v>
      </c>
      <c r="E51" s="41" t="s">
        <v>59</v>
      </c>
    </row>
    <row r="52" spans="1:16" ht="25.5" x14ac:dyDescent="0.2">
      <c r="A52" t="s">
        <v>49</v>
      </c>
      <c r="B52" s="36" t="s">
        <v>27</v>
      </c>
      <c r="C52" s="36" t="s">
        <v>2388</v>
      </c>
      <c r="D52" s="37" t="s">
        <v>51</v>
      </c>
      <c r="E52" s="13" t="s">
        <v>2389</v>
      </c>
      <c r="F52" s="38" t="s">
        <v>53</v>
      </c>
      <c r="G52" s="39">
        <v>11.2</v>
      </c>
      <c r="H52" s="38">
        <v>0</v>
      </c>
      <c r="I52" s="38">
        <f>ROUND(G52*H52,6)</f>
        <v>0</v>
      </c>
      <c r="L52" s="40">
        <v>0</v>
      </c>
      <c r="M52" s="34">
        <f>ROUND(ROUND(L52,2)*ROUND(G52,3),2)</f>
        <v>0</v>
      </c>
      <c r="N52" s="38" t="s">
        <v>54</v>
      </c>
      <c r="O52">
        <f>(M52*21)/100</f>
        <v>0</v>
      </c>
      <c r="P52" t="s">
        <v>27</v>
      </c>
    </row>
    <row r="53" spans="1:16" x14ac:dyDescent="0.2">
      <c r="A53" s="37" t="s">
        <v>55</v>
      </c>
      <c r="E53" s="41" t="s">
        <v>2390</v>
      </c>
    </row>
    <row r="54" spans="1:16" x14ac:dyDescent="0.2">
      <c r="A54" s="37" t="s">
        <v>56</v>
      </c>
      <c r="E54" s="42" t="s">
        <v>2391</v>
      </c>
    </row>
    <row r="55" spans="1:16" x14ac:dyDescent="0.2">
      <c r="A55" t="s">
        <v>58</v>
      </c>
      <c r="E55" s="41" t="s">
        <v>59</v>
      </c>
    </row>
    <row r="56" spans="1:16" x14ac:dyDescent="0.2">
      <c r="A56" t="s">
        <v>49</v>
      </c>
      <c r="B56" s="36" t="s">
        <v>26</v>
      </c>
      <c r="C56" s="36" t="s">
        <v>1812</v>
      </c>
      <c r="D56" s="37" t="s">
        <v>51</v>
      </c>
      <c r="E56" s="13" t="s">
        <v>1813</v>
      </c>
      <c r="F56" s="38" t="s">
        <v>53</v>
      </c>
      <c r="G56" s="39">
        <v>13.86</v>
      </c>
      <c r="H56" s="38">
        <v>0</v>
      </c>
      <c r="I56" s="38">
        <f>ROUND(G56*H56,6)</f>
        <v>0</v>
      </c>
      <c r="L56" s="40">
        <v>0</v>
      </c>
      <c r="M56" s="34">
        <f>ROUND(ROUND(L56,2)*ROUND(G56,3),2)</f>
        <v>0</v>
      </c>
      <c r="N56" s="38" t="s">
        <v>54</v>
      </c>
      <c r="O56">
        <f>(M56*21)/100</f>
        <v>0</v>
      </c>
      <c r="P56" t="s">
        <v>27</v>
      </c>
    </row>
    <row r="57" spans="1:16" ht="25.5" x14ac:dyDescent="0.2">
      <c r="A57" s="37" t="s">
        <v>55</v>
      </c>
      <c r="E57" s="41" t="s">
        <v>2392</v>
      </c>
    </row>
    <row r="58" spans="1:16" x14ac:dyDescent="0.2">
      <c r="A58" s="37" t="s">
        <v>56</v>
      </c>
      <c r="E58" s="42" t="s">
        <v>2393</v>
      </c>
    </row>
    <row r="59" spans="1:16" x14ac:dyDescent="0.2">
      <c r="A59" t="s">
        <v>58</v>
      </c>
      <c r="E59" s="41" t="s">
        <v>59</v>
      </c>
    </row>
    <row r="60" spans="1:16" x14ac:dyDescent="0.2">
      <c r="A60" t="s">
        <v>49</v>
      </c>
      <c r="B60" s="36" t="s">
        <v>62</v>
      </c>
      <c r="C60" s="36" t="s">
        <v>331</v>
      </c>
      <c r="D60" s="37" t="s">
        <v>51</v>
      </c>
      <c r="E60" s="13" t="s">
        <v>332</v>
      </c>
      <c r="F60" s="38" t="s">
        <v>53</v>
      </c>
      <c r="G60" s="39">
        <v>22.2</v>
      </c>
      <c r="H60" s="38">
        <v>0</v>
      </c>
      <c r="I60" s="38">
        <f>ROUND(G60*H60,6)</f>
        <v>0</v>
      </c>
      <c r="L60" s="40">
        <v>0</v>
      </c>
      <c r="M60" s="34">
        <f>ROUND(ROUND(L60,2)*ROUND(G60,3),2)</f>
        <v>0</v>
      </c>
      <c r="N60" s="38" t="s">
        <v>54</v>
      </c>
      <c r="O60">
        <f>(M60*21)/100</f>
        <v>0</v>
      </c>
      <c r="P60" t="s">
        <v>27</v>
      </c>
    </row>
    <row r="61" spans="1:16" ht="25.5" x14ac:dyDescent="0.2">
      <c r="A61" s="37" t="s">
        <v>55</v>
      </c>
      <c r="E61" s="41" t="s">
        <v>2394</v>
      </c>
    </row>
    <row r="62" spans="1:16" x14ac:dyDescent="0.2">
      <c r="A62" s="37" t="s">
        <v>56</v>
      </c>
      <c r="E62" s="42" t="s">
        <v>2395</v>
      </c>
    </row>
    <row r="63" spans="1:16" x14ac:dyDescent="0.2">
      <c r="A63" t="s">
        <v>58</v>
      </c>
      <c r="E63" s="41" t="s">
        <v>59</v>
      </c>
    </row>
    <row r="64" spans="1:16" x14ac:dyDescent="0.2">
      <c r="A64" t="s">
        <v>49</v>
      </c>
      <c r="B64" s="36" t="s">
        <v>66</v>
      </c>
      <c r="C64" s="36" t="s">
        <v>2396</v>
      </c>
      <c r="D64" s="37" t="s">
        <v>51</v>
      </c>
      <c r="E64" s="13" t="s">
        <v>2397</v>
      </c>
      <c r="F64" s="38" t="s">
        <v>53</v>
      </c>
      <c r="G64" s="39">
        <v>90.56</v>
      </c>
      <c r="H64" s="38">
        <v>0</v>
      </c>
      <c r="I64" s="38">
        <f>ROUND(G64*H64,6)</f>
        <v>0</v>
      </c>
      <c r="L64" s="40">
        <v>0</v>
      </c>
      <c r="M64" s="34">
        <f>ROUND(ROUND(L64,2)*ROUND(G64,3),2)</f>
        <v>0</v>
      </c>
      <c r="N64" s="38" t="s">
        <v>54</v>
      </c>
      <c r="O64">
        <f>(M64*21)/100</f>
        <v>0</v>
      </c>
      <c r="P64" t="s">
        <v>27</v>
      </c>
    </row>
    <row r="65" spans="1:16" ht="25.5" x14ac:dyDescent="0.2">
      <c r="A65" s="37" t="s">
        <v>55</v>
      </c>
      <c r="E65" s="41" t="s">
        <v>2398</v>
      </c>
    </row>
    <row r="66" spans="1:16" x14ac:dyDescent="0.2">
      <c r="A66" s="37" t="s">
        <v>56</v>
      </c>
      <c r="E66" s="42" t="s">
        <v>2399</v>
      </c>
    </row>
    <row r="67" spans="1:16" x14ac:dyDescent="0.2">
      <c r="A67" t="s">
        <v>58</v>
      </c>
      <c r="E67" s="41" t="s">
        <v>59</v>
      </c>
    </row>
    <row r="68" spans="1:16" x14ac:dyDescent="0.2">
      <c r="A68" t="s">
        <v>49</v>
      </c>
      <c r="B68" s="36" t="s">
        <v>145</v>
      </c>
      <c r="C68" s="36" t="s">
        <v>60</v>
      </c>
      <c r="D68" s="37" t="s">
        <v>51</v>
      </c>
      <c r="E68" s="13" t="s">
        <v>61</v>
      </c>
      <c r="F68" s="38" t="s">
        <v>53</v>
      </c>
      <c r="G68" s="39">
        <v>127.62</v>
      </c>
      <c r="H68" s="38">
        <v>0</v>
      </c>
      <c r="I68" s="38">
        <f>ROUND(G68*H68,6)</f>
        <v>0</v>
      </c>
      <c r="L68" s="40">
        <v>0</v>
      </c>
      <c r="M68" s="34">
        <f>ROUND(ROUND(L68,2)*ROUND(G68,3),2)</f>
        <v>0</v>
      </c>
      <c r="N68" s="38" t="s">
        <v>54</v>
      </c>
      <c r="O68">
        <f>(M68*21)/100</f>
        <v>0</v>
      </c>
      <c r="P68" t="s">
        <v>27</v>
      </c>
    </row>
    <row r="69" spans="1:16" ht="25.5" x14ac:dyDescent="0.2">
      <c r="A69" s="37" t="s">
        <v>55</v>
      </c>
      <c r="E69" s="41" t="s">
        <v>2400</v>
      </c>
    </row>
    <row r="70" spans="1:16" x14ac:dyDescent="0.2">
      <c r="A70" s="37" t="s">
        <v>56</v>
      </c>
      <c r="E70" s="42" t="s">
        <v>2401</v>
      </c>
    </row>
    <row r="71" spans="1:16" x14ac:dyDescent="0.2">
      <c r="A71" t="s">
        <v>58</v>
      </c>
      <c r="E71" s="41" t="s">
        <v>59</v>
      </c>
    </row>
    <row r="72" spans="1:16" x14ac:dyDescent="0.2">
      <c r="A72" t="s">
        <v>49</v>
      </c>
      <c r="B72" s="36" t="s">
        <v>148</v>
      </c>
      <c r="C72" s="36" t="s">
        <v>2402</v>
      </c>
      <c r="D72" s="37" t="s">
        <v>51</v>
      </c>
      <c r="E72" s="13" t="s">
        <v>2403</v>
      </c>
      <c r="F72" s="38" t="s">
        <v>53</v>
      </c>
      <c r="G72" s="39">
        <v>6.57</v>
      </c>
      <c r="H72" s="38">
        <v>0</v>
      </c>
      <c r="I72" s="38">
        <f>ROUND(G72*H72,6)</f>
        <v>0</v>
      </c>
      <c r="L72" s="40">
        <v>0</v>
      </c>
      <c r="M72" s="34">
        <f>ROUND(ROUND(L72,2)*ROUND(G72,3),2)</f>
        <v>0</v>
      </c>
      <c r="N72" s="38" t="s">
        <v>54</v>
      </c>
      <c r="O72">
        <f>(M72*21)/100</f>
        <v>0</v>
      </c>
      <c r="P72" t="s">
        <v>27</v>
      </c>
    </row>
    <row r="73" spans="1:16" x14ac:dyDescent="0.2">
      <c r="A73" s="37" t="s">
        <v>55</v>
      </c>
      <c r="E73" s="41" t="s">
        <v>2404</v>
      </c>
    </row>
    <row r="74" spans="1:16" x14ac:dyDescent="0.2">
      <c r="A74" s="37" t="s">
        <v>56</v>
      </c>
      <c r="E74" s="42" t="s">
        <v>2405</v>
      </c>
    </row>
    <row r="75" spans="1:16" x14ac:dyDescent="0.2">
      <c r="A75" t="s">
        <v>58</v>
      </c>
      <c r="E75" s="41" t="s">
        <v>59</v>
      </c>
    </row>
    <row r="76" spans="1:16" x14ac:dyDescent="0.2">
      <c r="A76" t="s">
        <v>46</v>
      </c>
      <c r="C76" s="33" t="s">
        <v>62</v>
      </c>
      <c r="E76" s="35" t="s">
        <v>1366</v>
      </c>
      <c r="J76" s="34">
        <f>0</f>
        <v>0</v>
      </c>
      <c r="K76" s="34">
        <f>0</f>
        <v>0</v>
      </c>
      <c r="L76" s="34">
        <f>0+L77+L81</f>
        <v>0</v>
      </c>
      <c r="M76" s="34">
        <f>0+M77+M81</f>
        <v>0</v>
      </c>
    </row>
    <row r="77" spans="1:16" x14ac:dyDescent="0.2">
      <c r="A77" t="s">
        <v>49</v>
      </c>
      <c r="B77" s="36" t="s">
        <v>151</v>
      </c>
      <c r="C77" s="36" t="s">
        <v>1582</v>
      </c>
      <c r="D77" s="37" t="s">
        <v>51</v>
      </c>
      <c r="E77" s="13" t="s">
        <v>1583</v>
      </c>
      <c r="F77" s="38" t="s">
        <v>53</v>
      </c>
      <c r="G77" s="39">
        <v>0.4</v>
      </c>
      <c r="H77" s="38">
        <v>0</v>
      </c>
      <c r="I77" s="38">
        <f>ROUND(G77*H77,6)</f>
        <v>0</v>
      </c>
      <c r="L77" s="40">
        <v>0</v>
      </c>
      <c r="M77" s="34">
        <f>ROUND(ROUND(L77,2)*ROUND(G77,3),2)</f>
        <v>0</v>
      </c>
      <c r="N77" s="38" t="s">
        <v>54</v>
      </c>
      <c r="O77">
        <f>(M77*21)/100</f>
        <v>0</v>
      </c>
      <c r="P77" t="s">
        <v>27</v>
      </c>
    </row>
    <row r="78" spans="1:16" x14ac:dyDescent="0.2">
      <c r="A78" s="37" t="s">
        <v>55</v>
      </c>
      <c r="E78" s="41" t="s">
        <v>2406</v>
      </c>
    </row>
    <row r="79" spans="1:16" x14ac:dyDescent="0.2">
      <c r="A79" s="37" t="s">
        <v>56</v>
      </c>
      <c r="E79" s="42" t="s">
        <v>2407</v>
      </c>
    </row>
    <row r="80" spans="1:16" x14ac:dyDescent="0.2">
      <c r="A80" t="s">
        <v>58</v>
      </c>
      <c r="E80" s="41" t="s">
        <v>59</v>
      </c>
    </row>
    <row r="81" spans="1:16" x14ac:dyDescent="0.2">
      <c r="A81" t="s">
        <v>49</v>
      </c>
      <c r="B81" s="36" t="s">
        <v>154</v>
      </c>
      <c r="C81" s="36" t="s">
        <v>1002</v>
      </c>
      <c r="D81" s="37" t="s">
        <v>51</v>
      </c>
      <c r="E81" s="13" t="s">
        <v>1003</v>
      </c>
      <c r="F81" s="38" t="s">
        <v>53</v>
      </c>
      <c r="G81" s="39">
        <v>1.76</v>
      </c>
      <c r="H81" s="38">
        <v>0</v>
      </c>
      <c r="I81" s="38">
        <f>ROUND(G81*H81,6)</f>
        <v>0</v>
      </c>
      <c r="L81" s="40">
        <v>0</v>
      </c>
      <c r="M81" s="34">
        <f>ROUND(ROUND(L81,2)*ROUND(G81,3),2)</f>
        <v>0</v>
      </c>
      <c r="N81" s="38" t="s">
        <v>54</v>
      </c>
      <c r="O81">
        <f>(M81*21)/100</f>
        <v>0</v>
      </c>
      <c r="P81" t="s">
        <v>27</v>
      </c>
    </row>
    <row r="82" spans="1:16" x14ac:dyDescent="0.2">
      <c r="A82" s="37" t="s">
        <v>55</v>
      </c>
      <c r="E82" s="41" t="s">
        <v>2408</v>
      </c>
    </row>
    <row r="83" spans="1:16" x14ac:dyDescent="0.2">
      <c r="A83" s="37" t="s">
        <v>56</v>
      </c>
      <c r="E83" s="42" t="s">
        <v>2409</v>
      </c>
    </row>
    <row r="84" spans="1:16" x14ac:dyDescent="0.2">
      <c r="A84" t="s">
        <v>58</v>
      </c>
      <c r="E84" s="41" t="s">
        <v>59</v>
      </c>
    </row>
    <row r="85" spans="1:16" x14ac:dyDescent="0.2">
      <c r="A85" t="s">
        <v>46</v>
      </c>
      <c r="C85" s="33" t="s">
        <v>151</v>
      </c>
      <c r="E85" s="35" t="s">
        <v>1458</v>
      </c>
      <c r="J85" s="34">
        <f>0</f>
        <v>0</v>
      </c>
      <c r="K85" s="34">
        <f>0</f>
        <v>0</v>
      </c>
      <c r="L85" s="34">
        <f>0+L86+L90+L94+L98+L102+L106+L110+L114+L118+L122+L126+L130+L134+L138</f>
        <v>0</v>
      </c>
      <c r="M85" s="34">
        <f>0+M86+M90+M94+M98+M102+M106+M110+M114+M118+M122+M126+M130+M134+M138</f>
        <v>0</v>
      </c>
    </row>
    <row r="86" spans="1:16" x14ac:dyDescent="0.2">
      <c r="A86" t="s">
        <v>49</v>
      </c>
      <c r="B86" s="36" t="s">
        <v>157</v>
      </c>
      <c r="C86" s="36" t="s">
        <v>2410</v>
      </c>
      <c r="D86" s="37" t="s">
        <v>51</v>
      </c>
      <c r="E86" s="13" t="s">
        <v>2411</v>
      </c>
      <c r="F86" s="38" t="s">
        <v>65</v>
      </c>
      <c r="G86" s="39">
        <v>2</v>
      </c>
      <c r="H86" s="38">
        <v>0</v>
      </c>
      <c r="I86" s="38">
        <f>ROUND(G86*H86,6)</f>
        <v>0</v>
      </c>
      <c r="L86" s="40">
        <v>0</v>
      </c>
      <c r="M86" s="34">
        <f>ROUND(ROUND(L86,2)*ROUND(G86,3),2)</f>
        <v>0</v>
      </c>
      <c r="N86" s="38" t="s">
        <v>54</v>
      </c>
      <c r="O86">
        <f>(M86*21)/100</f>
        <v>0</v>
      </c>
      <c r="P86" t="s">
        <v>27</v>
      </c>
    </row>
    <row r="87" spans="1:16" x14ac:dyDescent="0.2">
      <c r="A87" s="37" t="s">
        <v>55</v>
      </c>
      <c r="E87" s="41" t="s">
        <v>2412</v>
      </c>
    </row>
    <row r="88" spans="1:16" x14ac:dyDescent="0.2">
      <c r="A88" s="37" t="s">
        <v>56</v>
      </c>
      <c r="E88" s="42" t="s">
        <v>2413</v>
      </c>
    </row>
    <row r="89" spans="1:16" x14ac:dyDescent="0.2">
      <c r="A89" t="s">
        <v>58</v>
      </c>
      <c r="E89" s="41" t="s">
        <v>59</v>
      </c>
    </row>
    <row r="90" spans="1:16" x14ac:dyDescent="0.2">
      <c r="A90" t="s">
        <v>49</v>
      </c>
      <c r="B90" s="36" t="s">
        <v>69</v>
      </c>
      <c r="C90" s="36" t="s">
        <v>2414</v>
      </c>
      <c r="D90" s="37" t="s">
        <v>51</v>
      </c>
      <c r="E90" s="13" t="s">
        <v>2415</v>
      </c>
      <c r="F90" s="38" t="s">
        <v>65</v>
      </c>
      <c r="G90" s="39">
        <v>8</v>
      </c>
      <c r="H90" s="38">
        <v>0</v>
      </c>
      <c r="I90" s="38">
        <f>ROUND(G90*H90,6)</f>
        <v>0</v>
      </c>
      <c r="L90" s="40">
        <v>0</v>
      </c>
      <c r="M90" s="34">
        <f>ROUND(ROUND(L90,2)*ROUND(G90,3),2)</f>
        <v>0</v>
      </c>
      <c r="N90" s="38" t="s">
        <v>54</v>
      </c>
      <c r="O90">
        <f>(M90*21)/100</f>
        <v>0</v>
      </c>
      <c r="P90" t="s">
        <v>27</v>
      </c>
    </row>
    <row r="91" spans="1:16" x14ac:dyDescent="0.2">
      <c r="A91" s="37" t="s">
        <v>55</v>
      </c>
      <c r="E91" s="41" t="s">
        <v>2416</v>
      </c>
    </row>
    <row r="92" spans="1:16" x14ac:dyDescent="0.2">
      <c r="A92" s="37" t="s">
        <v>56</v>
      </c>
      <c r="E92" s="42" t="s">
        <v>2417</v>
      </c>
    </row>
    <row r="93" spans="1:16" x14ac:dyDescent="0.2">
      <c r="A93" t="s">
        <v>58</v>
      </c>
      <c r="E93" s="41" t="s">
        <v>59</v>
      </c>
    </row>
    <row r="94" spans="1:16" x14ac:dyDescent="0.2">
      <c r="A94" t="s">
        <v>49</v>
      </c>
      <c r="B94" s="36" t="s">
        <v>73</v>
      </c>
      <c r="C94" s="36" t="s">
        <v>2418</v>
      </c>
      <c r="D94" s="37" t="s">
        <v>51</v>
      </c>
      <c r="E94" s="13" t="s">
        <v>2419</v>
      </c>
      <c r="F94" s="38" t="s">
        <v>94</v>
      </c>
      <c r="G94" s="39">
        <v>3</v>
      </c>
      <c r="H94" s="38">
        <v>0</v>
      </c>
      <c r="I94" s="38">
        <f>ROUND(G94*H94,6)</f>
        <v>0</v>
      </c>
      <c r="L94" s="40">
        <v>0</v>
      </c>
      <c r="M94" s="34">
        <f>ROUND(ROUND(L94,2)*ROUND(G94,3),2)</f>
        <v>0</v>
      </c>
      <c r="N94" s="38" t="s">
        <v>54</v>
      </c>
      <c r="O94">
        <f>(M94*21)/100</f>
        <v>0</v>
      </c>
      <c r="P94" t="s">
        <v>27</v>
      </c>
    </row>
    <row r="95" spans="1:16" x14ac:dyDescent="0.2">
      <c r="A95" s="37" t="s">
        <v>55</v>
      </c>
      <c r="E95" s="41" t="s">
        <v>2420</v>
      </c>
    </row>
    <row r="96" spans="1:16" x14ac:dyDescent="0.2">
      <c r="A96" s="37" t="s">
        <v>56</v>
      </c>
      <c r="E96" s="42" t="s">
        <v>2421</v>
      </c>
    </row>
    <row r="97" spans="1:16" x14ac:dyDescent="0.2">
      <c r="A97" t="s">
        <v>58</v>
      </c>
      <c r="E97" s="41" t="s">
        <v>59</v>
      </c>
    </row>
    <row r="98" spans="1:16" x14ac:dyDescent="0.2">
      <c r="A98" t="s">
        <v>49</v>
      </c>
      <c r="B98" s="36" t="s">
        <v>76</v>
      </c>
      <c r="C98" s="36" t="s">
        <v>2422</v>
      </c>
      <c r="D98" s="37" t="s">
        <v>51</v>
      </c>
      <c r="E98" s="13" t="s">
        <v>2423</v>
      </c>
      <c r="F98" s="38" t="s">
        <v>94</v>
      </c>
      <c r="G98" s="39">
        <v>3</v>
      </c>
      <c r="H98" s="38">
        <v>0</v>
      </c>
      <c r="I98" s="38">
        <f>ROUND(G98*H98,6)</f>
        <v>0</v>
      </c>
      <c r="L98" s="40">
        <v>0</v>
      </c>
      <c r="M98" s="34">
        <f>ROUND(ROUND(L98,2)*ROUND(G98,3),2)</f>
        <v>0</v>
      </c>
      <c r="N98" s="38" t="s">
        <v>54</v>
      </c>
      <c r="O98">
        <f>(M98*21)/100</f>
        <v>0</v>
      </c>
      <c r="P98" t="s">
        <v>27</v>
      </c>
    </row>
    <row r="99" spans="1:16" x14ac:dyDescent="0.2">
      <c r="A99" s="37" t="s">
        <v>55</v>
      </c>
      <c r="E99" s="41" t="s">
        <v>2424</v>
      </c>
    </row>
    <row r="100" spans="1:16" x14ac:dyDescent="0.2">
      <c r="A100" s="37" t="s">
        <v>56</v>
      </c>
      <c r="E100" s="42" t="s">
        <v>2421</v>
      </c>
    </row>
    <row r="101" spans="1:16" x14ac:dyDescent="0.2">
      <c r="A101" t="s">
        <v>58</v>
      </c>
      <c r="E101" s="41" t="s">
        <v>59</v>
      </c>
    </row>
    <row r="102" spans="1:16" x14ac:dyDescent="0.2">
      <c r="A102" t="s">
        <v>49</v>
      </c>
      <c r="B102" s="36" t="s">
        <v>79</v>
      </c>
      <c r="C102" s="36" t="s">
        <v>2425</v>
      </c>
      <c r="D102" s="37" t="s">
        <v>51</v>
      </c>
      <c r="E102" s="13" t="s">
        <v>2426</v>
      </c>
      <c r="F102" s="38" t="s">
        <v>94</v>
      </c>
      <c r="G102" s="39">
        <v>5</v>
      </c>
      <c r="H102" s="38">
        <v>0</v>
      </c>
      <c r="I102" s="38">
        <f>ROUND(G102*H102,6)</f>
        <v>0</v>
      </c>
      <c r="L102" s="40">
        <v>0</v>
      </c>
      <c r="M102" s="34">
        <f>ROUND(ROUND(L102,2)*ROUND(G102,3),2)</f>
        <v>0</v>
      </c>
      <c r="N102" s="38" t="s">
        <v>54</v>
      </c>
      <c r="O102">
        <f>(M102*21)/100</f>
        <v>0</v>
      </c>
      <c r="P102" t="s">
        <v>27</v>
      </c>
    </row>
    <row r="103" spans="1:16" ht="25.5" x14ac:dyDescent="0.2">
      <c r="A103" s="37" t="s">
        <v>55</v>
      </c>
      <c r="E103" s="41" t="s">
        <v>2427</v>
      </c>
    </row>
    <row r="104" spans="1:16" x14ac:dyDescent="0.2">
      <c r="A104" s="37" t="s">
        <v>56</v>
      </c>
      <c r="E104" s="42" t="s">
        <v>2428</v>
      </c>
    </row>
    <row r="105" spans="1:16" x14ac:dyDescent="0.2">
      <c r="A105" t="s">
        <v>58</v>
      </c>
      <c r="E105" s="41" t="s">
        <v>59</v>
      </c>
    </row>
    <row r="106" spans="1:16" x14ac:dyDescent="0.2">
      <c r="A106" t="s">
        <v>49</v>
      </c>
      <c r="B106" s="36" t="s">
        <v>160</v>
      </c>
      <c r="C106" s="36" t="s">
        <v>2429</v>
      </c>
      <c r="D106" s="37" t="s">
        <v>51</v>
      </c>
      <c r="E106" s="13" t="s">
        <v>2430</v>
      </c>
      <c r="F106" s="38" t="s">
        <v>65</v>
      </c>
      <c r="G106" s="39">
        <v>10.5</v>
      </c>
      <c r="H106" s="38">
        <v>0</v>
      </c>
      <c r="I106" s="38">
        <f>ROUND(G106*H106,6)</f>
        <v>0</v>
      </c>
      <c r="L106" s="40">
        <v>0</v>
      </c>
      <c r="M106" s="34">
        <f>ROUND(ROUND(L106,2)*ROUND(G106,3),2)</f>
        <v>0</v>
      </c>
      <c r="N106" s="38" t="s">
        <v>54</v>
      </c>
      <c r="O106">
        <f>(M106*21)/100</f>
        <v>0</v>
      </c>
      <c r="P106" t="s">
        <v>27</v>
      </c>
    </row>
    <row r="107" spans="1:16" x14ac:dyDescent="0.2">
      <c r="A107" s="37" t="s">
        <v>55</v>
      </c>
      <c r="E107" s="41" t="s">
        <v>2431</v>
      </c>
    </row>
    <row r="108" spans="1:16" x14ac:dyDescent="0.2">
      <c r="A108" s="37" t="s">
        <v>56</v>
      </c>
      <c r="E108" s="42" t="s">
        <v>2432</v>
      </c>
    </row>
    <row r="109" spans="1:16" x14ac:dyDescent="0.2">
      <c r="A109" t="s">
        <v>58</v>
      </c>
      <c r="E109" s="41" t="s">
        <v>59</v>
      </c>
    </row>
    <row r="110" spans="1:16" x14ac:dyDescent="0.2">
      <c r="A110" t="s">
        <v>49</v>
      </c>
      <c r="B110" s="36" t="s">
        <v>82</v>
      </c>
      <c r="C110" s="36" t="s">
        <v>2433</v>
      </c>
      <c r="D110" s="37" t="s">
        <v>51</v>
      </c>
      <c r="E110" s="13" t="s">
        <v>2434</v>
      </c>
      <c r="F110" s="38" t="s">
        <v>65</v>
      </c>
      <c r="G110" s="39">
        <v>10</v>
      </c>
      <c r="H110" s="38">
        <v>0</v>
      </c>
      <c r="I110" s="38">
        <f>ROUND(G110*H110,6)</f>
        <v>0</v>
      </c>
      <c r="L110" s="40">
        <v>0</v>
      </c>
      <c r="M110" s="34">
        <f>ROUND(ROUND(L110,2)*ROUND(G110,3),2)</f>
        <v>0</v>
      </c>
      <c r="N110" s="38" t="s">
        <v>54</v>
      </c>
      <c r="O110">
        <f>(M110*21)/100</f>
        <v>0</v>
      </c>
      <c r="P110" t="s">
        <v>27</v>
      </c>
    </row>
    <row r="111" spans="1:16" x14ac:dyDescent="0.2">
      <c r="A111" s="37" t="s">
        <v>55</v>
      </c>
      <c r="E111" s="41" t="s">
        <v>2435</v>
      </c>
    </row>
    <row r="112" spans="1:16" x14ac:dyDescent="0.2">
      <c r="A112" s="37" t="s">
        <v>56</v>
      </c>
      <c r="E112" s="42" t="s">
        <v>2436</v>
      </c>
    </row>
    <row r="113" spans="1:16" x14ac:dyDescent="0.2">
      <c r="A113" t="s">
        <v>58</v>
      </c>
      <c r="E113" s="41" t="s">
        <v>59</v>
      </c>
    </row>
    <row r="114" spans="1:16" x14ac:dyDescent="0.2">
      <c r="A114" t="s">
        <v>49</v>
      </c>
      <c r="B114" s="36" t="s">
        <v>163</v>
      </c>
      <c r="C114" s="36" t="s">
        <v>2437</v>
      </c>
      <c r="D114" s="37" t="s">
        <v>51</v>
      </c>
      <c r="E114" s="13" t="s">
        <v>2438</v>
      </c>
      <c r="F114" s="38" t="s">
        <v>94</v>
      </c>
      <c r="G114" s="39">
        <v>5</v>
      </c>
      <c r="H114" s="38">
        <v>0</v>
      </c>
      <c r="I114" s="38">
        <f>ROUND(G114*H114,6)</f>
        <v>0</v>
      </c>
      <c r="L114" s="40">
        <v>0</v>
      </c>
      <c r="M114" s="34">
        <f>ROUND(ROUND(L114,2)*ROUND(G114,3),2)</f>
        <v>0</v>
      </c>
      <c r="N114" s="38" t="s">
        <v>54</v>
      </c>
      <c r="O114">
        <f>(M114*21)/100</f>
        <v>0</v>
      </c>
      <c r="P114" t="s">
        <v>27</v>
      </c>
    </row>
    <row r="115" spans="1:16" x14ac:dyDescent="0.2">
      <c r="A115" s="37" t="s">
        <v>55</v>
      </c>
      <c r="E115" s="41" t="s">
        <v>2439</v>
      </c>
    </row>
    <row r="116" spans="1:16" x14ac:dyDescent="0.2">
      <c r="A116" s="37" t="s">
        <v>56</v>
      </c>
      <c r="E116" s="42" t="s">
        <v>2440</v>
      </c>
    </row>
    <row r="117" spans="1:16" x14ac:dyDescent="0.2">
      <c r="A117" t="s">
        <v>58</v>
      </c>
      <c r="E117" s="41" t="s">
        <v>59</v>
      </c>
    </row>
    <row r="118" spans="1:16" x14ac:dyDescent="0.2">
      <c r="A118" t="s">
        <v>49</v>
      </c>
      <c r="B118" s="36" t="s">
        <v>85</v>
      </c>
      <c r="C118" s="36" t="s">
        <v>2441</v>
      </c>
      <c r="D118" s="37" t="s">
        <v>51</v>
      </c>
      <c r="E118" s="13" t="s">
        <v>2442</v>
      </c>
      <c r="F118" s="38" t="s">
        <v>94</v>
      </c>
      <c r="G118" s="39">
        <v>1</v>
      </c>
      <c r="H118" s="38">
        <v>0</v>
      </c>
      <c r="I118" s="38">
        <f>ROUND(G118*H118,6)</f>
        <v>0</v>
      </c>
      <c r="L118" s="40">
        <v>0</v>
      </c>
      <c r="M118" s="34">
        <f>ROUND(ROUND(L118,2)*ROUND(G118,3),2)</f>
        <v>0</v>
      </c>
      <c r="N118" s="38" t="s">
        <v>54</v>
      </c>
      <c r="O118">
        <f>(M118*21)/100</f>
        <v>0</v>
      </c>
      <c r="P118" t="s">
        <v>27</v>
      </c>
    </row>
    <row r="119" spans="1:16" x14ac:dyDescent="0.2">
      <c r="A119" s="37" t="s">
        <v>55</v>
      </c>
      <c r="E119" s="41" t="s">
        <v>2443</v>
      </c>
    </row>
    <row r="120" spans="1:16" x14ac:dyDescent="0.2">
      <c r="A120" s="37" t="s">
        <v>56</v>
      </c>
      <c r="E120" s="42" t="s">
        <v>2284</v>
      </c>
    </row>
    <row r="121" spans="1:16" x14ac:dyDescent="0.2">
      <c r="A121" t="s">
        <v>58</v>
      </c>
      <c r="E121" s="41" t="s">
        <v>59</v>
      </c>
    </row>
    <row r="122" spans="1:16" x14ac:dyDescent="0.2">
      <c r="A122" t="s">
        <v>49</v>
      </c>
      <c r="B122" s="36" t="s">
        <v>166</v>
      </c>
      <c r="C122" s="36" t="s">
        <v>2444</v>
      </c>
      <c r="D122" s="37" t="s">
        <v>51</v>
      </c>
      <c r="E122" s="13" t="s">
        <v>2445</v>
      </c>
      <c r="F122" s="38" t="s">
        <v>65</v>
      </c>
      <c r="G122" s="39">
        <v>2</v>
      </c>
      <c r="H122" s="38">
        <v>0</v>
      </c>
      <c r="I122" s="38">
        <f>ROUND(G122*H122,6)</f>
        <v>0</v>
      </c>
      <c r="L122" s="40">
        <v>0</v>
      </c>
      <c r="M122" s="34">
        <f>ROUND(ROUND(L122,2)*ROUND(G122,3),2)</f>
        <v>0</v>
      </c>
      <c r="N122" s="38" t="s">
        <v>54</v>
      </c>
      <c r="O122">
        <f>(M122*21)/100</f>
        <v>0</v>
      </c>
      <c r="P122" t="s">
        <v>27</v>
      </c>
    </row>
    <row r="123" spans="1:16" x14ac:dyDescent="0.2">
      <c r="A123" s="37" t="s">
        <v>55</v>
      </c>
      <c r="E123" s="41" t="s">
        <v>2412</v>
      </c>
    </row>
    <row r="124" spans="1:16" x14ac:dyDescent="0.2">
      <c r="A124" s="37" t="s">
        <v>56</v>
      </c>
      <c r="E124" s="42" t="s">
        <v>2413</v>
      </c>
    </row>
    <row r="125" spans="1:16" x14ac:dyDescent="0.2">
      <c r="A125" t="s">
        <v>58</v>
      </c>
      <c r="E125" s="41" t="s">
        <v>59</v>
      </c>
    </row>
    <row r="126" spans="1:16" x14ac:dyDescent="0.2">
      <c r="A126" t="s">
        <v>49</v>
      </c>
      <c r="B126" s="36" t="s">
        <v>169</v>
      </c>
      <c r="C126" s="36" t="s">
        <v>2446</v>
      </c>
      <c r="D126" s="37" t="s">
        <v>51</v>
      </c>
      <c r="E126" s="13" t="s">
        <v>2447</v>
      </c>
      <c r="F126" s="38" t="s">
        <v>65</v>
      </c>
      <c r="G126" s="39">
        <v>8</v>
      </c>
      <c r="H126" s="38">
        <v>0</v>
      </c>
      <c r="I126" s="38">
        <f>ROUND(G126*H126,6)</f>
        <v>0</v>
      </c>
      <c r="L126" s="40">
        <v>0</v>
      </c>
      <c r="M126" s="34">
        <f>ROUND(ROUND(L126,2)*ROUND(G126,3),2)</f>
        <v>0</v>
      </c>
      <c r="N126" s="38" t="s">
        <v>54</v>
      </c>
      <c r="O126">
        <f>(M126*21)/100</f>
        <v>0</v>
      </c>
      <c r="P126" t="s">
        <v>27</v>
      </c>
    </row>
    <row r="127" spans="1:16" x14ac:dyDescent="0.2">
      <c r="A127" s="37" t="s">
        <v>55</v>
      </c>
      <c r="E127" s="41" t="s">
        <v>2416</v>
      </c>
    </row>
    <row r="128" spans="1:16" x14ac:dyDescent="0.2">
      <c r="A128" s="37" t="s">
        <v>56</v>
      </c>
      <c r="E128" s="42" t="s">
        <v>2417</v>
      </c>
    </row>
    <row r="129" spans="1:16" x14ac:dyDescent="0.2">
      <c r="A129" t="s">
        <v>58</v>
      </c>
      <c r="E129" s="41" t="s">
        <v>59</v>
      </c>
    </row>
    <row r="130" spans="1:16" x14ac:dyDescent="0.2">
      <c r="A130" t="s">
        <v>49</v>
      </c>
      <c r="B130" s="36" t="s">
        <v>172</v>
      </c>
      <c r="C130" s="36" t="s">
        <v>2448</v>
      </c>
      <c r="D130" s="37" t="s">
        <v>51</v>
      </c>
      <c r="E130" s="13" t="s">
        <v>2449</v>
      </c>
      <c r="F130" s="38" t="s">
        <v>65</v>
      </c>
      <c r="G130" s="39">
        <v>2</v>
      </c>
      <c r="H130" s="38">
        <v>0</v>
      </c>
      <c r="I130" s="38">
        <f>ROUND(G130*H130,6)</f>
        <v>0</v>
      </c>
      <c r="L130" s="40">
        <v>0</v>
      </c>
      <c r="M130" s="34">
        <f>ROUND(ROUND(L130,2)*ROUND(G130,3),2)</f>
        <v>0</v>
      </c>
      <c r="N130" s="38" t="s">
        <v>54</v>
      </c>
      <c r="O130">
        <f>(M130*21)/100</f>
        <v>0</v>
      </c>
      <c r="P130" t="s">
        <v>27</v>
      </c>
    </row>
    <row r="131" spans="1:16" x14ac:dyDescent="0.2">
      <c r="A131" s="37" t="s">
        <v>55</v>
      </c>
      <c r="E131" s="41" t="s">
        <v>2412</v>
      </c>
    </row>
    <row r="132" spans="1:16" x14ac:dyDescent="0.2">
      <c r="A132" s="37" t="s">
        <v>56</v>
      </c>
      <c r="E132" s="42" t="s">
        <v>2413</v>
      </c>
    </row>
    <row r="133" spans="1:16" x14ac:dyDescent="0.2">
      <c r="A133" t="s">
        <v>58</v>
      </c>
      <c r="E133" s="41" t="s">
        <v>59</v>
      </c>
    </row>
    <row r="134" spans="1:16" x14ac:dyDescent="0.2">
      <c r="A134" t="s">
        <v>49</v>
      </c>
      <c r="B134" s="36" t="s">
        <v>88</v>
      </c>
      <c r="C134" s="36" t="s">
        <v>2450</v>
      </c>
      <c r="D134" s="37" t="s">
        <v>51</v>
      </c>
      <c r="E134" s="13" t="s">
        <v>2451</v>
      </c>
      <c r="F134" s="38" t="s">
        <v>65</v>
      </c>
      <c r="G134" s="39">
        <v>8</v>
      </c>
      <c r="H134" s="38">
        <v>0</v>
      </c>
      <c r="I134" s="38">
        <f>ROUND(G134*H134,6)</f>
        <v>0</v>
      </c>
      <c r="L134" s="40">
        <v>0</v>
      </c>
      <c r="M134" s="34">
        <f>ROUND(ROUND(L134,2)*ROUND(G134,3),2)</f>
        <v>0</v>
      </c>
      <c r="N134" s="38" t="s">
        <v>54</v>
      </c>
      <c r="O134">
        <f>(M134*21)/100</f>
        <v>0</v>
      </c>
      <c r="P134" t="s">
        <v>27</v>
      </c>
    </row>
    <row r="135" spans="1:16" x14ac:dyDescent="0.2">
      <c r="A135" s="37" t="s">
        <v>55</v>
      </c>
      <c r="E135" s="41" t="s">
        <v>2416</v>
      </c>
    </row>
    <row r="136" spans="1:16" x14ac:dyDescent="0.2">
      <c r="A136" s="37" t="s">
        <v>56</v>
      </c>
      <c r="E136" s="42" t="s">
        <v>2417</v>
      </c>
    </row>
    <row r="137" spans="1:16" x14ac:dyDescent="0.2">
      <c r="A137" t="s">
        <v>58</v>
      </c>
      <c r="E137" s="41" t="s">
        <v>59</v>
      </c>
    </row>
    <row r="138" spans="1:16" x14ac:dyDescent="0.2">
      <c r="A138" t="s">
        <v>49</v>
      </c>
      <c r="B138" s="36" t="s">
        <v>213</v>
      </c>
      <c r="C138" s="36" t="s">
        <v>2452</v>
      </c>
      <c r="D138" s="37" t="s">
        <v>51</v>
      </c>
      <c r="E138" s="13" t="s">
        <v>2453</v>
      </c>
      <c r="F138" s="38" t="s">
        <v>94</v>
      </c>
      <c r="G138" s="39">
        <v>6</v>
      </c>
      <c r="H138" s="38">
        <v>0</v>
      </c>
      <c r="I138" s="38">
        <f>ROUND(G138*H138,6)</f>
        <v>0</v>
      </c>
      <c r="L138" s="40">
        <v>0</v>
      </c>
      <c r="M138" s="34">
        <f>ROUND(ROUND(L138,2)*ROUND(G138,3),2)</f>
        <v>0</v>
      </c>
      <c r="N138" s="38" t="s">
        <v>795</v>
      </c>
      <c r="O138">
        <f>(M138*21)/100</f>
        <v>0</v>
      </c>
      <c r="P138" t="s">
        <v>27</v>
      </c>
    </row>
    <row r="139" spans="1:16" ht="38.25" x14ac:dyDescent="0.2">
      <c r="A139" s="37" t="s">
        <v>55</v>
      </c>
      <c r="E139" s="41" t="s">
        <v>2454</v>
      </c>
    </row>
    <row r="140" spans="1:16" x14ac:dyDescent="0.2">
      <c r="A140" s="37" t="s">
        <v>56</v>
      </c>
      <c r="E140" s="42" t="s">
        <v>2455</v>
      </c>
    </row>
    <row r="141" spans="1:16" ht="38.25" x14ac:dyDescent="0.2">
      <c r="A141" t="s">
        <v>58</v>
      </c>
      <c r="E141" s="41" t="s">
        <v>2456</v>
      </c>
    </row>
    <row r="142" spans="1:16" x14ac:dyDescent="0.2">
      <c r="A142" t="s">
        <v>46</v>
      </c>
      <c r="C142" s="33" t="s">
        <v>154</v>
      </c>
      <c r="E142" s="35" t="s">
        <v>909</v>
      </c>
      <c r="J142" s="34">
        <f>0</f>
        <v>0</v>
      </c>
      <c r="K142" s="34">
        <f>0</f>
        <v>0</v>
      </c>
      <c r="L142" s="34">
        <f>0+L143+L147+L151+L155+L159</f>
        <v>0</v>
      </c>
      <c r="M142" s="34">
        <f>0+M143+M147+M151+M155+M159</f>
        <v>0</v>
      </c>
    </row>
    <row r="143" spans="1:16" x14ac:dyDescent="0.2">
      <c r="A143" t="s">
        <v>49</v>
      </c>
      <c r="B143" s="36" t="s">
        <v>175</v>
      </c>
      <c r="C143" s="36" t="s">
        <v>2457</v>
      </c>
      <c r="D143" s="37" t="s">
        <v>51</v>
      </c>
      <c r="E143" s="13" t="s">
        <v>2458</v>
      </c>
      <c r="F143" s="38" t="s">
        <v>65</v>
      </c>
      <c r="G143" s="39">
        <v>28</v>
      </c>
      <c r="H143" s="38">
        <v>0</v>
      </c>
      <c r="I143" s="38">
        <f>ROUND(G143*H143,6)</f>
        <v>0</v>
      </c>
      <c r="L143" s="40">
        <v>0</v>
      </c>
      <c r="M143" s="34">
        <f>ROUND(ROUND(L143,2)*ROUND(G143,3),2)</f>
        <v>0</v>
      </c>
      <c r="N143" s="38" t="s">
        <v>54</v>
      </c>
      <c r="O143">
        <f>(M143*21)/100</f>
        <v>0</v>
      </c>
      <c r="P143" t="s">
        <v>27</v>
      </c>
    </row>
    <row r="144" spans="1:16" x14ac:dyDescent="0.2">
      <c r="A144" s="37" t="s">
        <v>55</v>
      </c>
      <c r="E144" s="41" t="s">
        <v>2459</v>
      </c>
    </row>
    <row r="145" spans="1:16" x14ac:dyDescent="0.2">
      <c r="A145" s="37" t="s">
        <v>56</v>
      </c>
      <c r="E145" s="42" t="s">
        <v>2460</v>
      </c>
    </row>
    <row r="146" spans="1:16" x14ac:dyDescent="0.2">
      <c r="A146" t="s">
        <v>58</v>
      </c>
      <c r="E146" s="41" t="s">
        <v>59</v>
      </c>
    </row>
    <row r="147" spans="1:16" x14ac:dyDescent="0.2">
      <c r="A147" t="s">
        <v>49</v>
      </c>
      <c r="B147" s="36" t="s">
        <v>179</v>
      </c>
      <c r="C147" s="36" t="s">
        <v>1106</v>
      </c>
      <c r="D147" s="37" t="s">
        <v>51</v>
      </c>
      <c r="E147" s="13" t="s">
        <v>1107</v>
      </c>
      <c r="F147" s="38" t="s">
        <v>53</v>
      </c>
      <c r="G147" s="39">
        <v>11.766</v>
      </c>
      <c r="H147" s="38">
        <v>0</v>
      </c>
      <c r="I147" s="38">
        <f>ROUND(G147*H147,6)</f>
        <v>0</v>
      </c>
      <c r="L147" s="40">
        <v>0</v>
      </c>
      <c r="M147" s="34">
        <f>ROUND(ROUND(L147,2)*ROUND(G147,3),2)</f>
        <v>0</v>
      </c>
      <c r="N147" s="38" t="s">
        <v>54</v>
      </c>
      <c r="O147">
        <f>(M147*21)/100</f>
        <v>0</v>
      </c>
      <c r="P147" t="s">
        <v>27</v>
      </c>
    </row>
    <row r="148" spans="1:16" x14ac:dyDescent="0.2">
      <c r="A148" s="37" t="s">
        <v>55</v>
      </c>
      <c r="E148" s="41" t="s">
        <v>2461</v>
      </c>
    </row>
    <row r="149" spans="1:16" x14ac:dyDescent="0.2">
      <c r="A149" s="37" t="s">
        <v>56</v>
      </c>
      <c r="E149" s="42" t="s">
        <v>2462</v>
      </c>
    </row>
    <row r="150" spans="1:16" x14ac:dyDescent="0.2">
      <c r="A150" t="s">
        <v>58</v>
      </c>
      <c r="E150" s="41" t="s">
        <v>59</v>
      </c>
    </row>
    <row r="151" spans="1:16" x14ac:dyDescent="0.2">
      <c r="A151" t="s">
        <v>49</v>
      </c>
      <c r="B151" s="36" t="s">
        <v>182</v>
      </c>
      <c r="C151" s="36" t="s">
        <v>2463</v>
      </c>
      <c r="D151" s="37" t="s">
        <v>51</v>
      </c>
      <c r="E151" s="13" t="s">
        <v>2464</v>
      </c>
      <c r="F151" s="38" t="s">
        <v>65</v>
      </c>
      <c r="G151" s="39">
        <v>14</v>
      </c>
      <c r="H151" s="38">
        <v>0</v>
      </c>
      <c r="I151" s="38">
        <f>ROUND(G151*H151,6)</f>
        <v>0</v>
      </c>
      <c r="L151" s="40">
        <v>0</v>
      </c>
      <c r="M151" s="34">
        <f>ROUND(ROUND(L151,2)*ROUND(G151,3),2)</f>
        <v>0</v>
      </c>
      <c r="N151" s="38" t="s">
        <v>54</v>
      </c>
      <c r="O151">
        <f>(M151*21)/100</f>
        <v>0</v>
      </c>
      <c r="P151" t="s">
        <v>27</v>
      </c>
    </row>
    <row r="152" spans="1:16" ht="25.5" x14ac:dyDescent="0.2">
      <c r="A152" s="37" t="s">
        <v>55</v>
      </c>
      <c r="E152" s="41" t="s">
        <v>2465</v>
      </c>
    </row>
    <row r="153" spans="1:16" x14ac:dyDescent="0.2">
      <c r="A153" s="37" t="s">
        <v>56</v>
      </c>
      <c r="E153" s="42" t="s">
        <v>2466</v>
      </c>
    </row>
    <row r="154" spans="1:16" x14ac:dyDescent="0.2">
      <c r="A154" t="s">
        <v>58</v>
      </c>
      <c r="E154" s="41" t="s">
        <v>59</v>
      </c>
    </row>
    <row r="155" spans="1:16" x14ac:dyDescent="0.2">
      <c r="A155" t="s">
        <v>49</v>
      </c>
      <c r="B155" s="36" t="s">
        <v>91</v>
      </c>
      <c r="C155" s="36" t="s">
        <v>2467</v>
      </c>
      <c r="D155" s="37" t="s">
        <v>51</v>
      </c>
      <c r="E155" s="13" t="s">
        <v>2468</v>
      </c>
      <c r="F155" s="38" t="s">
        <v>65</v>
      </c>
      <c r="G155" s="39">
        <v>7</v>
      </c>
      <c r="H155" s="38">
        <v>0</v>
      </c>
      <c r="I155" s="38">
        <f>ROUND(G155*H155,6)</f>
        <v>0</v>
      </c>
      <c r="L155" s="40">
        <v>0</v>
      </c>
      <c r="M155" s="34">
        <f>ROUND(ROUND(L155,2)*ROUND(G155,3),2)</f>
        <v>0</v>
      </c>
      <c r="N155" s="38" t="s">
        <v>54</v>
      </c>
      <c r="O155">
        <f>(M155*21)/100</f>
        <v>0</v>
      </c>
      <c r="P155" t="s">
        <v>27</v>
      </c>
    </row>
    <row r="156" spans="1:16" ht="25.5" x14ac:dyDescent="0.2">
      <c r="A156" s="37" t="s">
        <v>55</v>
      </c>
      <c r="E156" s="41" t="s">
        <v>2469</v>
      </c>
    </row>
    <row r="157" spans="1:16" x14ac:dyDescent="0.2">
      <c r="A157" s="37" t="s">
        <v>56</v>
      </c>
      <c r="E157" s="42" t="s">
        <v>2470</v>
      </c>
    </row>
    <row r="158" spans="1:16" x14ac:dyDescent="0.2">
      <c r="A158" t="s">
        <v>58</v>
      </c>
      <c r="E158" s="41" t="s">
        <v>59</v>
      </c>
    </row>
    <row r="159" spans="1:16" x14ac:dyDescent="0.2">
      <c r="A159" t="s">
        <v>49</v>
      </c>
      <c r="B159" s="36" t="s">
        <v>185</v>
      </c>
      <c r="C159" s="36" t="s">
        <v>2471</v>
      </c>
      <c r="D159" s="37" t="s">
        <v>51</v>
      </c>
      <c r="E159" s="13" t="s">
        <v>2472</v>
      </c>
      <c r="F159" s="38" t="s">
        <v>65</v>
      </c>
      <c r="G159" s="39">
        <v>19</v>
      </c>
      <c r="H159" s="38">
        <v>0</v>
      </c>
      <c r="I159" s="38">
        <f>ROUND(G159*H159,6)</f>
        <v>0</v>
      </c>
      <c r="L159" s="40">
        <v>0</v>
      </c>
      <c r="M159" s="34">
        <f>ROUND(ROUND(L159,2)*ROUND(G159,3),2)</f>
        <v>0</v>
      </c>
      <c r="N159" s="38" t="s">
        <v>54</v>
      </c>
      <c r="O159">
        <f>(M159*21)/100</f>
        <v>0</v>
      </c>
      <c r="P159" t="s">
        <v>27</v>
      </c>
    </row>
    <row r="160" spans="1:16" ht="25.5" x14ac:dyDescent="0.2">
      <c r="A160" s="37" t="s">
        <v>55</v>
      </c>
      <c r="E160" s="41" t="s">
        <v>2473</v>
      </c>
    </row>
    <row r="161" spans="1:5" x14ac:dyDescent="0.2">
      <c r="A161" s="37" t="s">
        <v>56</v>
      </c>
      <c r="E161" s="42" t="s">
        <v>2474</v>
      </c>
    </row>
    <row r="162" spans="1:5" x14ac:dyDescent="0.2">
      <c r="A162" t="s">
        <v>58</v>
      </c>
      <c r="E162"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pageSetUpPr fitToPage="1"/>
  </sheetPr>
  <dimension ref="A1:O180"/>
  <sheetViews>
    <sheetView showGridLines="0" topLeftCell="B1" zoomScale="85" zoomScaleNormal="85" zoomScaleSheetLayoutView="85" workbookViewId="0">
      <pane ySplit="12" topLeftCell="A40" activePane="bottomLeft" state="frozen"/>
      <selection activeCell="B1" sqref="B1"/>
      <selection pane="bottomLeft" activeCell="I47" sqref="I47"/>
    </sheetView>
  </sheetViews>
  <sheetFormatPr defaultColWidth="9.140625" defaultRowHeight="11.25" x14ac:dyDescent="0.2"/>
  <cols>
    <col min="1" max="1" width="9.140625" style="168" hidden="1" customWidth="1"/>
    <col min="2" max="2" width="8.5703125" style="168" customWidth="1"/>
    <col min="3" max="3" width="10.5703125" style="168" customWidth="1"/>
    <col min="4" max="4" width="10" style="168" customWidth="1"/>
    <col min="5" max="5" width="14.42578125" style="168" customWidth="1"/>
    <col min="6" max="6" width="74.140625" style="168" customWidth="1"/>
    <col min="7" max="7" width="9" style="169" customWidth="1"/>
    <col min="8" max="8" width="13" style="169" customWidth="1"/>
    <col min="9" max="9" width="10.85546875" style="169" customWidth="1"/>
    <col min="10" max="10" width="10.140625" style="169" customWidth="1"/>
    <col min="11" max="11" width="12.85546875" style="169" customWidth="1"/>
    <col min="12" max="12" width="19" style="169" customWidth="1"/>
    <col min="13" max="13" width="9.140625" style="168" customWidth="1"/>
    <col min="14" max="16384" width="9.140625" style="168"/>
  </cols>
  <sheetData>
    <row r="1" spans="1:15" s="240" customFormat="1" ht="30.75" customHeight="1" thickTop="1" thickBot="1" x14ac:dyDescent="0.25">
      <c r="B1" s="322" t="s">
        <v>4505</v>
      </c>
      <c r="C1" s="321"/>
      <c r="D1" s="321"/>
      <c r="E1" s="321"/>
      <c r="F1" s="321"/>
      <c r="G1" s="321"/>
      <c r="H1" s="321"/>
      <c r="I1" s="320"/>
      <c r="J1" s="319"/>
      <c r="K1" s="319"/>
      <c r="L1" s="318" t="str">
        <f>D3</f>
        <v>SO 61-36-11</v>
      </c>
    </row>
    <row r="2" spans="1:15" s="240" customFormat="1" ht="57" customHeight="1" thickTop="1" thickBot="1" x14ac:dyDescent="0.25">
      <c r="B2" s="317" t="s">
        <v>4504</v>
      </c>
      <c r="C2" s="316"/>
      <c r="D2" s="315" t="s">
        <v>51</v>
      </c>
      <c r="E2" s="314"/>
      <c r="F2" s="313" t="s">
        <v>3</v>
      </c>
      <c r="G2" s="312"/>
      <c r="H2" s="311"/>
      <c r="I2" s="310" t="s">
        <v>4503</v>
      </c>
      <c r="J2" s="309"/>
      <c r="K2" s="308">
        <f>SUMIFS(L:L,B:B,"SOUČET")</f>
        <v>341648.35</v>
      </c>
      <c r="L2" s="307"/>
    </row>
    <row r="3" spans="1:15" s="240" customFormat="1" ht="42.75" customHeight="1" thickTop="1" thickBot="1" x14ac:dyDescent="0.25">
      <c r="B3" s="306" t="s">
        <v>4502</v>
      </c>
      <c r="C3" s="305"/>
      <c r="D3" s="304" t="s">
        <v>2369</v>
      </c>
      <c r="E3" s="303"/>
      <c r="F3" s="302" t="s">
        <v>2368</v>
      </c>
      <c r="G3" s="301"/>
      <c r="H3" s="300"/>
      <c r="I3" s="299"/>
      <c r="J3" s="298"/>
      <c r="K3" s="297"/>
      <c r="L3" s="296"/>
    </row>
    <row r="4" spans="1:15" s="240" customFormat="1" ht="18" customHeight="1" thickTop="1" x14ac:dyDescent="0.2">
      <c r="B4" s="295" t="s">
        <v>4501</v>
      </c>
      <c r="C4" s="268"/>
      <c r="D4" s="278"/>
      <c r="E4" s="287" t="s">
        <v>4569</v>
      </c>
      <c r="F4" s="294" t="str">
        <f>IF(E4='[2]Kategorie monitoringu'!A1,'[2]Kategorie monitoringu'!B1,IF(E4='[2]Kategorie monitoringu'!A2,'[2]Kategorie monitoringu'!B2,IF(E4='[2]Kategorie monitoringu'!A3,'[2]Kategorie monitoringu'!B3,IF(E4='[2]Kategorie monitoringu'!A4,'[2]Kategorie monitoringu'!B4,IF(E4='[2]Kategorie monitoringu'!A5,'[2]Kategorie monitoringu'!B5,IF(E4='[2]Kategorie monitoringu'!A6,'[2]Kategorie monitoringu'!B6,IF(E4='[2]Kategorie monitoringu'!A7,'[2]Kategorie monitoringu'!B7,IF(E4='[2]Kategorie monitoringu'!A8,'[2]Kategorie monitoringu'!B8,IF(E4='[2]Kategorie monitoringu'!A9,'[2]Kategorie monitoringu'!B9,IF(E4='[2]Kategorie monitoringu'!A10,'[2]Kategorie monitoringu'!B10,IF(E4='[2]Kategorie monitoringu'!A11,'[2]Kategorie monitoringu'!B11,IF(E4='[2]Kategorie monitoringu'!A12,'[2]Kategorie monitoringu'!B12,IF(E4='[2]Kategorie monitoringu'!A13,'[2]Kategorie monitoringu'!B13,IF(E4='[2]Kategorie monitoringu'!A14,'[2]Kategorie monitoringu'!B14,IF(E4='[2]Kategorie monitoringu'!A15,'[2]Kategorie monitoringu'!B15,IF(E4='[2]Kategorie monitoringu'!A16,'[2]Kategorie monitoringu'!B16,IF(E4='[2]Kategorie monitoringu'!A17,'[2]Kategorie monitoringu'!B17,IF(E4='[2]Kategorie monitoringu'!A18,'[2]Kategorie monitoringu'!B18,IF(E4='[2]Kategorie monitoringu'!A19,'[2]Kategorie monitoringu'!B19,IF(E4='[2]Kategorie monitoringu'!A20,'[2]Kategorie monitoringu'!B20,IF(E4='[2]Kategorie monitoringu'!A21,'[2]Kategorie monitoringu'!B21,IF(E4='[2]Kategorie monitoringu'!A22,'[2]Kategorie monitoringu'!B22,IF(E4='[2]Kategorie monitoringu'!A23,'[2]Kategorie monitoringu'!B23,IF(E4='[2]Kategorie monitoringu'!A24,'[2]Kategorie monitoringu'!B24,IF(E4='[2]Kategorie monitoringu'!A25,'[2]Kategorie monitoringu'!B25,"")))))))))))))))))))))))))</f>
        <v>Potrubní vedení</v>
      </c>
      <c r="G4" s="293"/>
      <c r="H4" s="292"/>
      <c r="I4" s="291" t="s">
        <v>4500</v>
      </c>
      <c r="J4" s="290"/>
      <c r="K4" s="289">
        <v>827</v>
      </c>
      <c r="L4" s="288"/>
    </row>
    <row r="5" spans="1:15" s="240" customFormat="1" ht="18" customHeight="1" x14ac:dyDescent="0.2">
      <c r="B5" s="284" t="s">
        <v>4499</v>
      </c>
      <c r="C5" s="283"/>
      <c r="D5" s="283"/>
      <c r="E5" s="287" t="s">
        <v>4498</v>
      </c>
      <c r="F5" s="286" t="str">
        <f>IF((E5="Stádium 2"),"  Dokumentace pro územní řízení - DUR",(IF((E5="Stádium 3"),"  Projektová dokumentace (DOS/DSP)","")))</f>
        <v xml:space="preserve">  Projektová dokumentace (DOS/DSP)</v>
      </c>
      <c r="G5" s="286"/>
      <c r="H5" s="285"/>
      <c r="I5" s="279" t="s">
        <v>4497</v>
      </c>
      <c r="J5" s="278"/>
      <c r="K5" s="277">
        <v>5213510006</v>
      </c>
      <c r="L5" s="276"/>
    </row>
    <row r="6" spans="1:15" s="240" customFormat="1" ht="18" customHeight="1" x14ac:dyDescent="0.2">
      <c r="B6" s="284" t="s">
        <v>4496</v>
      </c>
      <c r="C6" s="283"/>
      <c r="D6" s="283"/>
      <c r="E6" s="282" t="s">
        <v>2212</v>
      </c>
      <c r="F6" s="281"/>
      <c r="G6" s="281"/>
      <c r="H6" s="280"/>
      <c r="I6" s="279" t="s">
        <v>4494</v>
      </c>
      <c r="J6" s="278"/>
      <c r="K6" s="277">
        <v>631500293</v>
      </c>
      <c r="L6" s="276"/>
      <c r="O6" s="275"/>
    </row>
    <row r="7" spans="1:15" s="240" customFormat="1" ht="18" customHeight="1" x14ac:dyDescent="0.2">
      <c r="B7" s="274" t="s">
        <v>4493</v>
      </c>
      <c r="C7" s="257"/>
      <c r="D7" s="257"/>
      <c r="E7" s="273">
        <v>44621</v>
      </c>
      <c r="F7" s="272" t="s">
        <v>4491</v>
      </c>
      <c r="G7" s="271"/>
      <c r="H7" s="270"/>
      <c r="I7" s="269" t="s">
        <v>4490</v>
      </c>
      <c r="J7" s="268"/>
      <c r="K7" s="267">
        <v>2021</v>
      </c>
      <c r="L7" s="266"/>
      <c r="O7" s="265"/>
    </row>
    <row r="8" spans="1:15" s="240" customFormat="1" ht="19.5" customHeight="1" thickBot="1" x14ac:dyDescent="0.25">
      <c r="B8" s="264" t="s">
        <v>4488</v>
      </c>
      <c r="C8" s="263"/>
      <c r="D8" s="263"/>
      <c r="E8" s="262">
        <v>45535</v>
      </c>
      <c r="F8" s="261" t="s">
        <v>4568</v>
      </c>
      <c r="G8" s="260" t="s">
        <v>4567</v>
      </c>
      <c r="H8" s="259"/>
      <c r="I8" s="258" t="s">
        <v>4484</v>
      </c>
      <c r="J8" s="257"/>
      <c r="K8" s="256">
        <v>44631</v>
      </c>
      <c r="L8" s="255"/>
    </row>
    <row r="9" spans="1:15" s="240" customFormat="1" ht="9.75" customHeight="1" x14ac:dyDescent="0.2">
      <c r="B9" s="254" t="s">
        <v>4566</v>
      </c>
      <c r="C9" s="253"/>
      <c r="D9" s="253"/>
      <c r="E9" s="253"/>
      <c r="F9" s="253"/>
      <c r="G9" s="253"/>
      <c r="H9" s="253"/>
      <c r="I9" s="253"/>
      <c r="J9" s="253"/>
      <c r="K9" s="252" t="str">
        <f>$I$5</f>
        <v>ISPROFIN:</v>
      </c>
      <c r="L9" s="251">
        <f>K5</f>
        <v>5213510006</v>
      </c>
    </row>
    <row r="10" spans="1:15" s="240" customFormat="1" ht="15" customHeight="1" x14ac:dyDescent="0.2">
      <c r="B10" s="250" t="s">
        <v>30</v>
      </c>
      <c r="C10" s="248" t="s">
        <v>31</v>
      </c>
      <c r="D10" s="248" t="s">
        <v>32</v>
      </c>
      <c r="E10" s="248" t="s">
        <v>4483</v>
      </c>
      <c r="F10" s="249" t="s">
        <v>4482</v>
      </c>
      <c r="G10" s="249" t="s">
        <v>34</v>
      </c>
      <c r="H10" s="249" t="s">
        <v>35</v>
      </c>
      <c r="I10" s="248" t="s">
        <v>36</v>
      </c>
      <c r="J10" s="248" t="s">
        <v>37</v>
      </c>
      <c r="K10" s="247" t="s">
        <v>4481</v>
      </c>
      <c r="L10" s="246"/>
    </row>
    <row r="11" spans="1:15" s="240" customFormat="1" ht="15" customHeight="1" x14ac:dyDescent="0.2">
      <c r="B11" s="250"/>
      <c r="C11" s="248"/>
      <c r="D11" s="248"/>
      <c r="E11" s="248"/>
      <c r="F11" s="249"/>
      <c r="G11" s="249"/>
      <c r="H11" s="249"/>
      <c r="I11" s="248"/>
      <c r="J11" s="248"/>
      <c r="K11" s="247"/>
      <c r="L11" s="246"/>
    </row>
    <row r="12" spans="1:15" s="240" customFormat="1" ht="12.75" customHeight="1" thickBot="1" x14ac:dyDescent="0.25">
      <c r="B12" s="245"/>
      <c r="C12" s="243"/>
      <c r="D12" s="243"/>
      <c r="E12" s="243"/>
      <c r="F12" s="244"/>
      <c r="G12" s="244"/>
      <c r="H12" s="244"/>
      <c r="I12" s="243"/>
      <c r="J12" s="243"/>
      <c r="K12" s="242" t="s">
        <v>40</v>
      </c>
      <c r="L12" s="241" t="s">
        <v>41</v>
      </c>
    </row>
    <row r="13" spans="1:15" s="238" customFormat="1" ht="20.100000000000001" customHeight="1" thickBot="1" x14ac:dyDescent="0.25">
      <c r="A13" s="238" t="s">
        <v>4480</v>
      </c>
      <c r="B13" s="208" t="s">
        <v>4479</v>
      </c>
      <c r="C13" s="207" t="s">
        <v>953</v>
      </c>
      <c r="D13" s="206"/>
      <c r="E13" s="206"/>
      <c r="F13" s="205" t="s">
        <v>1208</v>
      </c>
      <c r="G13" s="204"/>
      <c r="H13" s="204"/>
      <c r="I13" s="204"/>
      <c r="J13" s="204"/>
      <c r="K13" s="204"/>
      <c r="L13" s="203"/>
    </row>
    <row r="14" spans="1:15" s="238" customFormat="1" ht="13.5" customHeight="1" thickBot="1" x14ac:dyDescent="0.25">
      <c r="A14" s="239" t="s">
        <v>49</v>
      </c>
      <c r="B14" s="202" t="s">
        <v>47</v>
      </c>
      <c r="C14" s="201" t="s">
        <v>4565</v>
      </c>
      <c r="D14" s="198" t="s">
        <v>4509</v>
      </c>
      <c r="E14" s="198" t="s">
        <v>4508</v>
      </c>
      <c r="F14" s="200" t="s">
        <v>2282</v>
      </c>
      <c r="G14" s="198" t="s">
        <v>4560</v>
      </c>
      <c r="H14" s="199">
        <v>1</v>
      </c>
      <c r="I14" s="198">
        <v>0</v>
      </c>
      <c r="J14" s="198">
        <f>ROUND(H14,3)*I14</f>
        <v>0</v>
      </c>
      <c r="K14" s="197">
        <v>10000</v>
      </c>
      <c r="L14" s="196">
        <f>ROUND((ROUND(H14,3)*ROUND(K14,2)),2)</f>
        <v>10000</v>
      </c>
    </row>
    <row r="15" spans="1:15" s="238" customFormat="1" ht="12.75" customHeight="1" x14ac:dyDescent="0.2">
      <c r="A15" s="239" t="s">
        <v>55</v>
      </c>
      <c r="B15" s="195"/>
      <c r="C15" s="194"/>
      <c r="D15" s="194"/>
      <c r="E15" s="193"/>
      <c r="F15" s="192" t="s">
        <v>2370</v>
      </c>
      <c r="G15" s="191"/>
      <c r="H15" s="190"/>
      <c r="I15" s="190"/>
      <c r="J15" s="190"/>
      <c r="K15" s="190"/>
      <c r="L15" s="189"/>
    </row>
    <row r="16" spans="1:15" s="238" customFormat="1" ht="12.75" customHeight="1" x14ac:dyDescent="0.2">
      <c r="A16" s="239" t="s">
        <v>56</v>
      </c>
      <c r="B16" s="188"/>
      <c r="C16" s="187"/>
      <c r="D16" s="187"/>
      <c r="E16" s="186"/>
      <c r="F16" s="185" t="s">
        <v>4564</v>
      </c>
      <c r="G16" s="184"/>
      <c r="H16" s="183"/>
      <c r="I16" s="183"/>
      <c r="J16" s="183"/>
      <c r="K16" s="183"/>
      <c r="L16" s="182"/>
    </row>
    <row r="17" spans="1:12" s="238" customFormat="1" ht="12.75" customHeight="1" thickBot="1" x14ac:dyDescent="0.25">
      <c r="A17" s="239" t="s">
        <v>58</v>
      </c>
      <c r="B17" s="180"/>
      <c r="C17" s="179"/>
      <c r="D17" s="179"/>
      <c r="E17" s="178"/>
      <c r="F17" s="177" t="s">
        <v>59</v>
      </c>
      <c r="G17" s="176"/>
      <c r="H17" s="175"/>
      <c r="I17" s="175"/>
      <c r="J17" s="175"/>
      <c r="K17" s="175"/>
      <c r="L17" s="174"/>
    </row>
    <row r="18" spans="1:12" ht="13.5" customHeight="1" thickBot="1" x14ac:dyDescent="0.25">
      <c r="A18" s="181" t="s">
        <v>49</v>
      </c>
      <c r="B18" s="202" t="s">
        <v>27</v>
      </c>
      <c r="C18" s="201" t="s">
        <v>4563</v>
      </c>
      <c r="D18" s="198" t="s">
        <v>4509</v>
      </c>
      <c r="E18" s="198" t="s">
        <v>4508</v>
      </c>
      <c r="F18" s="200" t="s">
        <v>2286</v>
      </c>
      <c r="G18" s="198" t="s">
        <v>4558</v>
      </c>
      <c r="H18" s="199">
        <v>1</v>
      </c>
      <c r="I18" s="198">
        <v>0</v>
      </c>
      <c r="J18" s="198">
        <f>ROUND(H18,3)*I18</f>
        <v>0</v>
      </c>
      <c r="K18" s="197">
        <v>10000</v>
      </c>
      <c r="L18" s="196">
        <f>ROUND((ROUND(H18,3)*ROUND(K18,2)),2)</f>
        <v>10000</v>
      </c>
    </row>
    <row r="19" spans="1:12" ht="12.75" customHeight="1" x14ac:dyDescent="0.2">
      <c r="A19" s="181" t="s">
        <v>55</v>
      </c>
      <c r="B19" s="195"/>
      <c r="C19" s="194"/>
      <c r="D19" s="194"/>
      <c r="E19" s="193"/>
      <c r="F19" s="192" t="s">
        <v>2371</v>
      </c>
      <c r="G19" s="191"/>
      <c r="H19" s="190"/>
      <c r="I19" s="190"/>
      <c r="J19" s="190"/>
      <c r="K19" s="190"/>
      <c r="L19" s="189"/>
    </row>
    <row r="20" spans="1:12" ht="12.75" customHeight="1" x14ac:dyDescent="0.2">
      <c r="A20" s="181" t="s">
        <v>56</v>
      </c>
      <c r="B20" s="188"/>
      <c r="C20" s="187"/>
      <c r="D20" s="187"/>
      <c r="E20" s="186"/>
      <c r="F20" s="185" t="s">
        <v>2284</v>
      </c>
      <c r="G20" s="184"/>
      <c r="H20" s="183"/>
      <c r="I20" s="183"/>
      <c r="J20" s="183"/>
      <c r="K20" s="183"/>
      <c r="L20" s="182"/>
    </row>
    <row r="21" spans="1:12" ht="12.75" customHeight="1" thickBot="1" x14ac:dyDescent="0.25">
      <c r="A21" s="181" t="s">
        <v>58</v>
      </c>
      <c r="B21" s="180"/>
      <c r="C21" s="179"/>
      <c r="D21" s="179"/>
      <c r="E21" s="178"/>
      <c r="F21" s="177" t="s">
        <v>59</v>
      </c>
      <c r="G21" s="176"/>
      <c r="H21" s="175"/>
      <c r="I21" s="175"/>
      <c r="J21" s="175"/>
      <c r="K21" s="175"/>
      <c r="L21" s="174"/>
    </row>
    <row r="22" spans="1:12" ht="13.5" customHeight="1" thickBot="1" x14ac:dyDescent="0.25">
      <c r="A22" s="181" t="s">
        <v>49</v>
      </c>
      <c r="B22" s="202" t="s">
        <v>26</v>
      </c>
      <c r="C22" s="201" t="s">
        <v>4562</v>
      </c>
      <c r="D22" s="198" t="s">
        <v>4509</v>
      </c>
      <c r="E22" s="198" t="s">
        <v>4508</v>
      </c>
      <c r="F22" s="200" t="s">
        <v>2289</v>
      </c>
      <c r="G22" s="198" t="s">
        <v>4558</v>
      </c>
      <c r="H22" s="199">
        <v>1</v>
      </c>
      <c r="I22" s="198">
        <v>0</v>
      </c>
      <c r="J22" s="198">
        <f>ROUND(H22,3)*I22</f>
        <v>0</v>
      </c>
      <c r="K22" s="197">
        <v>10000</v>
      </c>
      <c r="L22" s="196">
        <f>ROUND((ROUND(H22,3)*ROUND(K22,2)),2)</f>
        <v>10000</v>
      </c>
    </row>
    <row r="23" spans="1:12" ht="12.75" customHeight="1" x14ac:dyDescent="0.2">
      <c r="A23" s="181" t="s">
        <v>55</v>
      </c>
      <c r="B23" s="195"/>
      <c r="C23" s="194"/>
      <c r="D23" s="194"/>
      <c r="E23" s="193"/>
      <c r="F23" s="192" t="s">
        <v>51</v>
      </c>
      <c r="G23" s="191"/>
      <c r="H23" s="190"/>
      <c r="I23" s="190"/>
      <c r="J23" s="190"/>
      <c r="K23" s="190"/>
      <c r="L23" s="189"/>
    </row>
    <row r="24" spans="1:12" ht="12.75" customHeight="1" x14ac:dyDescent="0.2">
      <c r="A24" s="181" t="s">
        <v>56</v>
      </c>
      <c r="B24" s="188"/>
      <c r="C24" s="187"/>
      <c r="D24" s="187"/>
      <c r="E24" s="186"/>
      <c r="F24" s="185" t="s">
        <v>2284</v>
      </c>
      <c r="G24" s="184"/>
      <c r="H24" s="183"/>
      <c r="I24" s="183"/>
      <c r="J24" s="183"/>
      <c r="K24" s="183"/>
      <c r="L24" s="182"/>
    </row>
    <row r="25" spans="1:12" ht="12.75" customHeight="1" thickBot="1" x14ac:dyDescent="0.25">
      <c r="A25" s="181" t="s">
        <v>58</v>
      </c>
      <c r="B25" s="180"/>
      <c r="C25" s="179"/>
      <c r="D25" s="179"/>
      <c r="E25" s="178"/>
      <c r="F25" s="177" t="s">
        <v>59</v>
      </c>
      <c r="G25" s="176"/>
      <c r="H25" s="175"/>
      <c r="I25" s="175"/>
      <c r="J25" s="175"/>
      <c r="K25" s="175"/>
      <c r="L25" s="174"/>
    </row>
    <row r="26" spans="1:12" ht="13.5" customHeight="1" thickBot="1" x14ac:dyDescent="0.25">
      <c r="A26" s="181" t="s">
        <v>49</v>
      </c>
      <c r="B26" s="202" t="s">
        <v>62</v>
      </c>
      <c r="C26" s="201" t="s">
        <v>4561</v>
      </c>
      <c r="D26" s="198" t="s">
        <v>4509</v>
      </c>
      <c r="E26" s="198" t="s">
        <v>4508</v>
      </c>
      <c r="F26" s="200" t="s">
        <v>2291</v>
      </c>
      <c r="G26" s="198" t="s">
        <v>4560</v>
      </c>
      <c r="H26" s="199">
        <v>1</v>
      </c>
      <c r="I26" s="198">
        <v>0</v>
      </c>
      <c r="J26" s="198">
        <f>ROUND(H26,3)*I26</f>
        <v>0</v>
      </c>
      <c r="K26" s="197">
        <v>5000</v>
      </c>
      <c r="L26" s="196">
        <f>ROUND((ROUND(H26,3)*ROUND(K26,2)),2)</f>
        <v>5000</v>
      </c>
    </row>
    <row r="27" spans="1:12" ht="12.75" customHeight="1" x14ac:dyDescent="0.2">
      <c r="A27" s="181" t="s">
        <v>55</v>
      </c>
      <c r="B27" s="195"/>
      <c r="C27" s="194"/>
      <c r="D27" s="194"/>
      <c r="E27" s="193"/>
      <c r="F27" s="192" t="s">
        <v>51</v>
      </c>
      <c r="G27" s="191"/>
      <c r="H27" s="190"/>
      <c r="I27" s="190"/>
      <c r="J27" s="190"/>
      <c r="K27" s="190"/>
      <c r="L27" s="189"/>
    </row>
    <row r="28" spans="1:12" ht="12.75" customHeight="1" x14ac:dyDescent="0.2">
      <c r="A28" s="181" t="s">
        <v>56</v>
      </c>
      <c r="B28" s="188"/>
      <c r="C28" s="187"/>
      <c r="D28" s="187"/>
      <c r="E28" s="186"/>
      <c r="F28" s="185" t="s">
        <v>2284</v>
      </c>
      <c r="G28" s="184"/>
      <c r="H28" s="183"/>
      <c r="I28" s="183"/>
      <c r="J28" s="183"/>
      <c r="K28" s="183"/>
      <c r="L28" s="182"/>
    </row>
    <row r="29" spans="1:12" ht="12.75" customHeight="1" thickBot="1" x14ac:dyDescent="0.25">
      <c r="A29" s="181" t="s">
        <v>58</v>
      </c>
      <c r="B29" s="180"/>
      <c r="C29" s="179"/>
      <c r="D29" s="179"/>
      <c r="E29" s="178"/>
      <c r="F29" s="177" t="s">
        <v>59</v>
      </c>
      <c r="G29" s="176"/>
      <c r="H29" s="175"/>
      <c r="I29" s="175"/>
      <c r="J29" s="175"/>
      <c r="K29" s="175"/>
      <c r="L29" s="174"/>
    </row>
    <row r="30" spans="1:12" ht="13.5" customHeight="1" thickBot="1" x14ac:dyDescent="0.25">
      <c r="A30" s="181" t="s">
        <v>49</v>
      </c>
      <c r="B30" s="202" t="s">
        <v>66</v>
      </c>
      <c r="C30" s="201" t="s">
        <v>4559</v>
      </c>
      <c r="D30" s="198" t="s">
        <v>4509</v>
      </c>
      <c r="E30" s="198" t="s">
        <v>4508</v>
      </c>
      <c r="F30" s="200" t="s">
        <v>1216</v>
      </c>
      <c r="G30" s="198" t="s">
        <v>4558</v>
      </c>
      <c r="H30" s="199">
        <v>1</v>
      </c>
      <c r="I30" s="198">
        <v>0</v>
      </c>
      <c r="J30" s="198">
        <f>ROUND(H30,3)*I30</f>
        <v>0</v>
      </c>
      <c r="K30" s="197">
        <v>15000</v>
      </c>
      <c r="L30" s="196">
        <f>ROUND((ROUND(H30,3)*ROUND(K30,2)),2)</f>
        <v>15000</v>
      </c>
    </row>
    <row r="31" spans="1:12" ht="12.75" customHeight="1" x14ac:dyDescent="0.2">
      <c r="A31" s="181" t="s">
        <v>55</v>
      </c>
      <c r="B31" s="195"/>
      <c r="C31" s="194"/>
      <c r="D31" s="194"/>
      <c r="E31" s="193"/>
      <c r="F31" s="192" t="s">
        <v>51</v>
      </c>
      <c r="G31" s="191"/>
      <c r="H31" s="190"/>
      <c r="I31" s="190"/>
      <c r="J31" s="190"/>
      <c r="K31" s="190"/>
      <c r="L31" s="189"/>
    </row>
    <row r="32" spans="1:12" ht="12.75" customHeight="1" x14ac:dyDescent="0.2">
      <c r="A32" s="181" t="s">
        <v>56</v>
      </c>
      <c r="B32" s="188"/>
      <c r="C32" s="187"/>
      <c r="D32" s="187"/>
      <c r="E32" s="186"/>
      <c r="F32" s="185" t="s">
        <v>2284</v>
      </c>
      <c r="G32" s="184"/>
      <c r="H32" s="183"/>
      <c r="I32" s="183"/>
      <c r="J32" s="183"/>
      <c r="K32" s="183"/>
      <c r="L32" s="182"/>
    </row>
    <row r="33" spans="1:12" ht="12.75" customHeight="1" thickBot="1" x14ac:dyDescent="0.25">
      <c r="A33" s="181" t="s">
        <v>58</v>
      </c>
      <c r="B33" s="180"/>
      <c r="C33" s="179"/>
      <c r="D33" s="179"/>
      <c r="E33" s="178"/>
      <c r="F33" s="177" t="s">
        <v>59</v>
      </c>
      <c r="G33" s="176"/>
      <c r="H33" s="175"/>
      <c r="I33" s="175"/>
      <c r="J33" s="175"/>
      <c r="K33" s="175"/>
      <c r="L33" s="174"/>
    </row>
    <row r="34" spans="1:12" ht="13.5" customHeight="1" thickBot="1" x14ac:dyDescent="0.25">
      <c r="A34" s="168" t="s">
        <v>4478</v>
      </c>
      <c r="B34" s="173" t="s">
        <v>4477</v>
      </c>
      <c r="C34" s="171" t="s">
        <v>4476</v>
      </c>
      <c r="D34" s="172"/>
      <c r="E34" s="172"/>
      <c r="F34" s="172" t="s">
        <v>1208</v>
      </c>
      <c r="G34" s="171"/>
      <c r="H34" s="171"/>
      <c r="I34" s="171"/>
      <c r="J34" s="171"/>
      <c r="K34" s="171"/>
      <c r="L34" s="170">
        <f>SUM(L14:L33)</f>
        <v>50000</v>
      </c>
    </row>
    <row r="35" spans="1:12" ht="20.100000000000001" customHeight="1" thickBot="1" x14ac:dyDescent="0.25">
      <c r="A35" s="181" t="s">
        <v>4480</v>
      </c>
      <c r="B35" s="208" t="s">
        <v>4479</v>
      </c>
      <c r="C35" s="207" t="s">
        <v>2295</v>
      </c>
      <c r="D35" s="206"/>
      <c r="E35" s="206"/>
      <c r="F35" s="205" t="s">
        <v>2296</v>
      </c>
      <c r="G35" s="204"/>
      <c r="H35" s="204"/>
      <c r="I35" s="204"/>
      <c r="J35" s="204"/>
      <c r="K35" s="204"/>
      <c r="L35" s="203"/>
    </row>
    <row r="36" spans="1:12" ht="23.25" customHeight="1" thickBot="1" x14ac:dyDescent="0.25">
      <c r="A36" s="181" t="s">
        <v>49</v>
      </c>
      <c r="B36" s="202" t="s">
        <v>145</v>
      </c>
      <c r="C36" s="201" t="s">
        <v>4557</v>
      </c>
      <c r="D36" s="198">
        <v>901</v>
      </c>
      <c r="E36" s="198" t="s">
        <v>289</v>
      </c>
      <c r="F36" s="200" t="s">
        <v>4556</v>
      </c>
      <c r="G36" s="198" t="s">
        <v>4549</v>
      </c>
      <c r="H36" s="199">
        <v>23.52</v>
      </c>
      <c r="I36" s="198">
        <v>0</v>
      </c>
      <c r="J36" s="198">
        <f>ROUND(H36,3)*I36</f>
        <v>0</v>
      </c>
      <c r="K36" s="197">
        <v>700.8</v>
      </c>
      <c r="L36" s="196">
        <f>ROUND((ROUND(H36,3)*ROUND(K36,2)),2)</f>
        <v>16482.82</v>
      </c>
    </row>
    <row r="37" spans="1:12" ht="12.75" customHeight="1" x14ac:dyDescent="0.2">
      <c r="A37" s="181" t="s">
        <v>55</v>
      </c>
      <c r="B37" s="195"/>
      <c r="C37" s="194"/>
      <c r="D37" s="194"/>
      <c r="E37" s="193"/>
      <c r="F37" s="192" t="s">
        <v>2373</v>
      </c>
      <c r="G37" s="191"/>
      <c r="H37" s="190"/>
      <c r="I37" s="190"/>
      <c r="J37" s="190"/>
      <c r="K37" s="190"/>
      <c r="L37" s="189"/>
    </row>
    <row r="38" spans="1:12" ht="12.75" customHeight="1" x14ac:dyDescent="0.2">
      <c r="A38" s="181" t="s">
        <v>56</v>
      </c>
      <c r="B38" s="188"/>
      <c r="C38" s="187"/>
      <c r="D38" s="187"/>
      <c r="E38" s="186"/>
      <c r="F38" s="185" t="s">
        <v>2374</v>
      </c>
      <c r="G38" s="184"/>
      <c r="H38" s="183"/>
      <c r="I38" s="183"/>
      <c r="J38" s="183"/>
      <c r="K38" s="183"/>
      <c r="L38" s="182"/>
    </row>
    <row r="39" spans="1:12" ht="85.5" customHeight="1" thickBot="1" x14ac:dyDescent="0.25">
      <c r="A39" s="181" t="s">
        <v>58</v>
      </c>
      <c r="B39" s="180"/>
      <c r="C39" s="179"/>
      <c r="D39" s="179"/>
      <c r="E39" s="178"/>
      <c r="F39" s="177" t="s">
        <v>4400</v>
      </c>
      <c r="G39" s="176"/>
      <c r="H39" s="175"/>
      <c r="I39" s="175"/>
      <c r="J39" s="175"/>
      <c r="K39" s="175"/>
      <c r="L39" s="174"/>
    </row>
    <row r="40" spans="1:12" ht="22.5" customHeight="1" thickBot="1" x14ac:dyDescent="0.25">
      <c r="A40" s="181" t="s">
        <v>49</v>
      </c>
      <c r="B40" s="202" t="s">
        <v>148</v>
      </c>
      <c r="C40" s="201" t="s">
        <v>4555</v>
      </c>
      <c r="D40" s="198">
        <v>905</v>
      </c>
      <c r="E40" s="198" t="s">
        <v>289</v>
      </c>
      <c r="F40" s="200" t="s">
        <v>4554</v>
      </c>
      <c r="G40" s="198" t="s">
        <v>4549</v>
      </c>
      <c r="H40" s="199">
        <v>7.28</v>
      </c>
      <c r="I40" s="198">
        <v>0</v>
      </c>
      <c r="J40" s="198">
        <f>ROUND(H40,3)*I40</f>
        <v>0</v>
      </c>
      <c r="K40" s="197">
        <v>658.4</v>
      </c>
      <c r="L40" s="196">
        <f>ROUND((ROUND(H40,3)*ROUND(K40,2)),2)</f>
        <v>4793.1499999999996</v>
      </c>
    </row>
    <row r="41" spans="1:12" ht="12.75" customHeight="1" x14ac:dyDescent="0.2">
      <c r="A41" s="181" t="s">
        <v>55</v>
      </c>
      <c r="B41" s="195"/>
      <c r="C41" s="194"/>
      <c r="D41" s="194"/>
      <c r="E41" s="193"/>
      <c r="F41" s="192" t="s">
        <v>2739</v>
      </c>
      <c r="G41" s="191"/>
      <c r="H41" s="190"/>
      <c r="I41" s="190"/>
      <c r="J41" s="190"/>
      <c r="K41" s="190"/>
      <c r="L41" s="189"/>
    </row>
    <row r="42" spans="1:12" ht="12.75" customHeight="1" x14ac:dyDescent="0.2">
      <c r="A42" s="181" t="s">
        <v>56</v>
      </c>
      <c r="B42" s="188"/>
      <c r="C42" s="187"/>
      <c r="D42" s="187"/>
      <c r="E42" s="186"/>
      <c r="F42" s="185" t="s">
        <v>2376</v>
      </c>
      <c r="G42" s="184"/>
      <c r="H42" s="183"/>
      <c r="I42" s="183"/>
      <c r="J42" s="183"/>
      <c r="K42" s="183"/>
      <c r="L42" s="182"/>
    </row>
    <row r="43" spans="1:12" ht="92.25" customHeight="1" thickBot="1" x14ac:dyDescent="0.25">
      <c r="A43" s="181" t="s">
        <v>58</v>
      </c>
      <c r="B43" s="180"/>
      <c r="C43" s="179"/>
      <c r="D43" s="179"/>
      <c r="E43" s="178"/>
      <c r="F43" s="177" t="s">
        <v>4400</v>
      </c>
      <c r="G43" s="176"/>
      <c r="H43" s="175"/>
      <c r="I43" s="175"/>
      <c r="J43" s="175"/>
      <c r="K43" s="175"/>
      <c r="L43" s="174"/>
    </row>
    <row r="44" spans="1:12" ht="27" customHeight="1" thickBot="1" x14ac:dyDescent="0.25">
      <c r="A44" s="181" t="s">
        <v>49</v>
      </c>
      <c r="B44" s="202" t="s">
        <v>151</v>
      </c>
      <c r="C44" s="201" t="s">
        <v>4553</v>
      </c>
      <c r="D44" s="198">
        <v>907</v>
      </c>
      <c r="E44" s="198" t="s">
        <v>289</v>
      </c>
      <c r="F44" s="200" t="s">
        <v>4552</v>
      </c>
      <c r="G44" s="198" t="s">
        <v>4549</v>
      </c>
      <c r="H44" s="199">
        <v>31.768000000000001</v>
      </c>
      <c r="I44" s="198">
        <v>0</v>
      </c>
      <c r="J44" s="198">
        <f>ROUND(H44,3)*I44</f>
        <v>0</v>
      </c>
      <c r="K44" s="197">
        <v>418.4</v>
      </c>
      <c r="L44" s="196">
        <f>ROUND((ROUND(H44,3)*ROUND(K44,2)),2)</f>
        <v>13291.73</v>
      </c>
    </row>
    <row r="45" spans="1:12" ht="12.75" customHeight="1" x14ac:dyDescent="0.2">
      <c r="A45" s="181" t="s">
        <v>55</v>
      </c>
      <c r="B45" s="195"/>
      <c r="C45" s="194"/>
      <c r="D45" s="194"/>
      <c r="E45" s="193"/>
      <c r="F45" s="192" t="s">
        <v>2377</v>
      </c>
      <c r="G45" s="191"/>
      <c r="H45" s="190"/>
      <c r="I45" s="190"/>
      <c r="J45" s="190"/>
      <c r="K45" s="190"/>
      <c r="L45" s="189"/>
    </row>
    <row r="46" spans="1:12" ht="12.75" customHeight="1" x14ac:dyDescent="0.2">
      <c r="A46" s="181" t="s">
        <v>56</v>
      </c>
      <c r="B46" s="188"/>
      <c r="C46" s="187"/>
      <c r="D46" s="187"/>
      <c r="E46" s="186"/>
      <c r="F46" s="185" t="s">
        <v>2378</v>
      </c>
      <c r="G46" s="184"/>
      <c r="H46" s="183"/>
      <c r="I46" s="183"/>
      <c r="J46" s="183"/>
      <c r="K46" s="183"/>
      <c r="L46" s="182"/>
    </row>
    <row r="47" spans="1:12" ht="83.25" customHeight="1" thickBot="1" x14ac:dyDescent="0.25">
      <c r="A47" s="181" t="s">
        <v>58</v>
      </c>
      <c r="B47" s="180"/>
      <c r="C47" s="179"/>
      <c r="D47" s="179"/>
      <c r="E47" s="178"/>
      <c r="F47" s="177" t="s">
        <v>4400</v>
      </c>
      <c r="G47" s="176"/>
      <c r="H47" s="175"/>
      <c r="I47" s="175"/>
      <c r="J47" s="175"/>
      <c r="K47" s="175"/>
      <c r="L47" s="174"/>
    </row>
    <row r="48" spans="1:12" ht="25.5" customHeight="1" thickBot="1" x14ac:dyDescent="0.25">
      <c r="A48" s="181" t="s">
        <v>49</v>
      </c>
      <c r="B48" s="202" t="s">
        <v>154</v>
      </c>
      <c r="C48" s="201" t="s">
        <v>4551</v>
      </c>
      <c r="D48" s="198">
        <v>935</v>
      </c>
      <c r="E48" s="198" t="s">
        <v>289</v>
      </c>
      <c r="F48" s="200" t="s">
        <v>4550</v>
      </c>
      <c r="G48" s="198" t="s">
        <v>4549</v>
      </c>
      <c r="H48" s="199">
        <v>0.85199999999999998</v>
      </c>
      <c r="I48" s="198">
        <v>0</v>
      </c>
      <c r="J48" s="198">
        <f>ROUND(H48,3)*I48</f>
        <v>0</v>
      </c>
      <c r="K48" s="197">
        <v>2356.4</v>
      </c>
      <c r="L48" s="196">
        <f>ROUND((ROUND(H48,3)*ROUND(K48,2)),2)</f>
        <v>2007.65</v>
      </c>
    </row>
    <row r="49" spans="1:12" ht="12.75" customHeight="1" x14ac:dyDescent="0.2">
      <c r="A49" s="181" t="s">
        <v>55</v>
      </c>
      <c r="B49" s="195"/>
      <c r="C49" s="194"/>
      <c r="D49" s="194"/>
      <c r="E49" s="193"/>
      <c r="F49" s="192" t="s">
        <v>2382</v>
      </c>
      <c r="G49" s="191"/>
      <c r="H49" s="190"/>
      <c r="I49" s="190"/>
      <c r="J49" s="190"/>
      <c r="K49" s="190"/>
      <c r="L49" s="189"/>
    </row>
    <row r="50" spans="1:12" ht="12.75" customHeight="1" x14ac:dyDescent="0.2">
      <c r="A50" s="181" t="s">
        <v>56</v>
      </c>
      <c r="B50" s="188"/>
      <c r="C50" s="187"/>
      <c r="D50" s="187"/>
      <c r="E50" s="186"/>
      <c r="F50" s="185" t="s">
        <v>2383</v>
      </c>
      <c r="G50" s="184"/>
      <c r="H50" s="183"/>
      <c r="I50" s="183"/>
      <c r="J50" s="183"/>
      <c r="K50" s="183"/>
      <c r="L50" s="182"/>
    </row>
    <row r="51" spans="1:12" ht="84" customHeight="1" thickBot="1" x14ac:dyDescent="0.25">
      <c r="A51" s="181" t="s">
        <v>58</v>
      </c>
      <c r="B51" s="180"/>
      <c r="C51" s="179"/>
      <c r="D51" s="179"/>
      <c r="E51" s="178"/>
      <c r="F51" s="177" t="s">
        <v>4400</v>
      </c>
      <c r="G51" s="176"/>
      <c r="H51" s="175"/>
      <c r="I51" s="175"/>
      <c r="J51" s="175"/>
      <c r="K51" s="175"/>
      <c r="L51" s="174"/>
    </row>
    <row r="52" spans="1:12" ht="13.5" customHeight="1" thickBot="1" x14ac:dyDescent="0.25">
      <c r="A52" s="168" t="s">
        <v>4478</v>
      </c>
      <c r="B52" s="173" t="s">
        <v>4477</v>
      </c>
      <c r="C52" s="171" t="s">
        <v>4476</v>
      </c>
      <c r="D52" s="172"/>
      <c r="E52" s="172"/>
      <c r="F52" s="172" t="s">
        <v>2296</v>
      </c>
      <c r="G52" s="171"/>
      <c r="H52" s="171"/>
      <c r="I52" s="171"/>
      <c r="J52" s="171"/>
      <c r="K52" s="171"/>
      <c r="L52" s="170">
        <f>SUM(L36:L51)</f>
        <v>36575.35</v>
      </c>
    </row>
    <row r="53" spans="1:12" ht="20.100000000000001" customHeight="1" thickBot="1" x14ac:dyDescent="0.25">
      <c r="A53" s="181" t="s">
        <v>4480</v>
      </c>
      <c r="B53" s="208" t="s">
        <v>4479</v>
      </c>
      <c r="C53" s="207" t="s">
        <v>47</v>
      </c>
      <c r="D53" s="206"/>
      <c r="E53" s="206"/>
      <c r="F53" s="205" t="s">
        <v>325</v>
      </c>
      <c r="G53" s="204"/>
      <c r="H53" s="204"/>
      <c r="I53" s="204"/>
      <c r="J53" s="204"/>
      <c r="K53" s="204"/>
      <c r="L53" s="203"/>
    </row>
    <row r="54" spans="1:12" ht="13.5" customHeight="1" thickBot="1" x14ac:dyDescent="0.25">
      <c r="A54" s="181" t="s">
        <v>49</v>
      </c>
      <c r="B54" s="202" t="s">
        <v>157</v>
      </c>
      <c r="C54" s="201" t="s">
        <v>4548</v>
      </c>
      <c r="D54" s="198" t="s">
        <v>4509</v>
      </c>
      <c r="E54" s="198" t="s">
        <v>4508</v>
      </c>
      <c r="F54" s="200" t="s">
        <v>2385</v>
      </c>
      <c r="G54" s="198" t="s">
        <v>4513</v>
      </c>
      <c r="H54" s="199">
        <v>2.8</v>
      </c>
      <c r="I54" s="198">
        <v>0</v>
      </c>
      <c r="J54" s="198">
        <f>ROUND(H54,3)*I54</f>
        <v>0</v>
      </c>
      <c r="K54" s="197">
        <v>649</v>
      </c>
      <c r="L54" s="196">
        <f>ROUND((ROUND(H54,3)*ROUND(K54,2)),2)</f>
        <v>1817.2</v>
      </c>
    </row>
    <row r="55" spans="1:12" ht="12.75" customHeight="1" x14ac:dyDescent="0.2">
      <c r="A55" s="181" t="s">
        <v>55</v>
      </c>
      <c r="B55" s="195"/>
      <c r="C55" s="194"/>
      <c r="D55" s="194"/>
      <c r="E55" s="193"/>
      <c r="F55" s="192" t="s">
        <v>2386</v>
      </c>
      <c r="G55" s="191"/>
      <c r="H55" s="190"/>
      <c r="I55" s="190"/>
      <c r="J55" s="190"/>
      <c r="K55" s="190"/>
      <c r="L55" s="189"/>
    </row>
    <row r="56" spans="1:12" ht="12.75" customHeight="1" x14ac:dyDescent="0.2">
      <c r="A56" s="181" t="s">
        <v>56</v>
      </c>
      <c r="B56" s="188"/>
      <c r="C56" s="187"/>
      <c r="D56" s="187"/>
      <c r="E56" s="186"/>
      <c r="F56" s="185" t="s">
        <v>2387</v>
      </c>
      <c r="G56" s="184"/>
      <c r="H56" s="183"/>
      <c r="I56" s="183"/>
      <c r="J56" s="183"/>
      <c r="K56" s="183"/>
      <c r="L56" s="182"/>
    </row>
    <row r="57" spans="1:12" ht="12.75" customHeight="1" thickBot="1" x14ac:dyDescent="0.25">
      <c r="A57" s="181" t="s">
        <v>58</v>
      </c>
      <c r="B57" s="180"/>
      <c r="C57" s="179"/>
      <c r="D57" s="179"/>
      <c r="E57" s="178"/>
      <c r="F57" s="177" t="s">
        <v>59</v>
      </c>
      <c r="G57" s="176"/>
      <c r="H57" s="175"/>
      <c r="I57" s="175"/>
      <c r="J57" s="175"/>
      <c r="K57" s="175"/>
      <c r="L57" s="174"/>
    </row>
    <row r="58" spans="1:12" ht="13.5" customHeight="1" thickBot="1" x14ac:dyDescent="0.25">
      <c r="A58" s="181" t="s">
        <v>49</v>
      </c>
      <c r="B58" s="202" t="s">
        <v>69</v>
      </c>
      <c r="C58" s="201" t="s">
        <v>4547</v>
      </c>
      <c r="D58" s="198" t="s">
        <v>4509</v>
      </c>
      <c r="E58" s="198" t="s">
        <v>4508</v>
      </c>
      <c r="F58" s="200" t="s">
        <v>2389</v>
      </c>
      <c r="G58" s="198" t="s">
        <v>4513</v>
      </c>
      <c r="H58" s="199">
        <v>11.2</v>
      </c>
      <c r="I58" s="198">
        <v>0</v>
      </c>
      <c r="J58" s="198">
        <f>ROUND(H58,3)*I58</f>
        <v>0</v>
      </c>
      <c r="K58" s="197">
        <v>267</v>
      </c>
      <c r="L58" s="196">
        <f>ROUND((ROUND(H58,3)*ROUND(K58,2)),2)</f>
        <v>2990.4</v>
      </c>
    </row>
    <row r="59" spans="1:12" ht="12.75" customHeight="1" x14ac:dyDescent="0.2">
      <c r="A59" s="181" t="s">
        <v>55</v>
      </c>
      <c r="B59" s="195"/>
      <c r="C59" s="194"/>
      <c r="D59" s="194"/>
      <c r="E59" s="193"/>
      <c r="F59" s="192" t="s">
        <v>2390</v>
      </c>
      <c r="G59" s="191"/>
      <c r="H59" s="190"/>
      <c r="I59" s="190"/>
      <c r="J59" s="190"/>
      <c r="K59" s="190"/>
      <c r="L59" s="189"/>
    </row>
    <row r="60" spans="1:12" ht="12.75" customHeight="1" x14ac:dyDescent="0.2">
      <c r="A60" s="181" t="s">
        <v>56</v>
      </c>
      <c r="B60" s="188"/>
      <c r="C60" s="187"/>
      <c r="D60" s="187"/>
      <c r="E60" s="186"/>
      <c r="F60" s="185" t="s">
        <v>2391</v>
      </c>
      <c r="G60" s="184"/>
      <c r="H60" s="183"/>
      <c r="I60" s="183"/>
      <c r="J60" s="183"/>
      <c r="K60" s="183"/>
      <c r="L60" s="182"/>
    </row>
    <row r="61" spans="1:12" ht="12.75" customHeight="1" thickBot="1" x14ac:dyDescent="0.25">
      <c r="A61" s="181" t="s">
        <v>58</v>
      </c>
      <c r="B61" s="180"/>
      <c r="C61" s="179"/>
      <c r="D61" s="179"/>
      <c r="E61" s="178"/>
      <c r="F61" s="177" t="s">
        <v>59</v>
      </c>
      <c r="G61" s="176"/>
      <c r="H61" s="175"/>
      <c r="I61" s="175"/>
      <c r="J61" s="175"/>
      <c r="K61" s="175"/>
      <c r="L61" s="174"/>
    </row>
    <row r="62" spans="1:12" ht="13.5" customHeight="1" thickBot="1" x14ac:dyDescent="0.25">
      <c r="A62" s="181" t="s">
        <v>49</v>
      </c>
      <c r="B62" s="202" t="s">
        <v>73</v>
      </c>
      <c r="C62" s="201" t="s">
        <v>4546</v>
      </c>
      <c r="D62" s="198" t="s">
        <v>4509</v>
      </c>
      <c r="E62" s="198" t="s">
        <v>4508</v>
      </c>
      <c r="F62" s="200" t="s">
        <v>1813</v>
      </c>
      <c r="G62" s="198" t="s">
        <v>4513</v>
      </c>
      <c r="H62" s="199">
        <v>13.86</v>
      </c>
      <c r="I62" s="198">
        <v>0</v>
      </c>
      <c r="J62" s="198">
        <f>ROUND(H62,3)*I62</f>
        <v>0</v>
      </c>
      <c r="K62" s="197">
        <v>103</v>
      </c>
      <c r="L62" s="196">
        <f>ROUND((ROUND(H62,3)*ROUND(K62,2)),2)</f>
        <v>1427.58</v>
      </c>
    </row>
    <row r="63" spans="1:12" ht="28.5" customHeight="1" x14ac:dyDescent="0.2">
      <c r="A63" s="181" t="s">
        <v>55</v>
      </c>
      <c r="B63" s="195"/>
      <c r="C63" s="194"/>
      <c r="D63" s="194"/>
      <c r="E63" s="193"/>
      <c r="F63" s="192" t="s">
        <v>2392</v>
      </c>
      <c r="G63" s="191"/>
      <c r="H63" s="190"/>
      <c r="I63" s="190"/>
      <c r="J63" s="190"/>
      <c r="K63" s="190"/>
      <c r="L63" s="189"/>
    </row>
    <row r="64" spans="1:12" ht="12.75" customHeight="1" x14ac:dyDescent="0.2">
      <c r="A64" s="181" t="s">
        <v>56</v>
      </c>
      <c r="B64" s="188"/>
      <c r="C64" s="187"/>
      <c r="D64" s="187"/>
      <c r="E64" s="186"/>
      <c r="F64" s="185" t="s">
        <v>2393</v>
      </c>
      <c r="G64" s="184"/>
      <c r="H64" s="183"/>
      <c r="I64" s="183"/>
      <c r="J64" s="183"/>
      <c r="K64" s="183"/>
      <c r="L64" s="182"/>
    </row>
    <row r="65" spans="1:12" ht="12.75" customHeight="1" thickBot="1" x14ac:dyDescent="0.25">
      <c r="A65" s="181" t="s">
        <v>58</v>
      </c>
      <c r="B65" s="180"/>
      <c r="C65" s="179"/>
      <c r="D65" s="179"/>
      <c r="E65" s="178"/>
      <c r="F65" s="177" t="s">
        <v>59</v>
      </c>
      <c r="G65" s="176"/>
      <c r="H65" s="175"/>
      <c r="I65" s="175"/>
      <c r="J65" s="175"/>
      <c r="K65" s="175"/>
      <c r="L65" s="174"/>
    </row>
    <row r="66" spans="1:12" ht="13.5" customHeight="1" thickBot="1" x14ac:dyDescent="0.25">
      <c r="A66" s="181" t="s">
        <v>49</v>
      </c>
      <c r="B66" s="202" t="s">
        <v>76</v>
      </c>
      <c r="C66" s="201" t="s">
        <v>4545</v>
      </c>
      <c r="D66" s="198" t="s">
        <v>4509</v>
      </c>
      <c r="E66" s="198" t="s">
        <v>4508</v>
      </c>
      <c r="F66" s="200" t="s">
        <v>332</v>
      </c>
      <c r="G66" s="198" t="s">
        <v>4513</v>
      </c>
      <c r="H66" s="199">
        <v>22.2</v>
      </c>
      <c r="I66" s="198">
        <v>0</v>
      </c>
      <c r="J66" s="198">
        <f>ROUND(H66,3)*I66</f>
        <v>0</v>
      </c>
      <c r="K66" s="197">
        <v>245</v>
      </c>
      <c r="L66" s="196">
        <f>ROUND((ROUND(H66,3)*ROUND(K66,2)),2)</f>
        <v>5439</v>
      </c>
    </row>
    <row r="67" spans="1:12" ht="12.75" customHeight="1" x14ac:dyDescent="0.2">
      <c r="A67" s="181" t="s">
        <v>55</v>
      </c>
      <c r="B67" s="195"/>
      <c r="C67" s="194"/>
      <c r="D67" s="194"/>
      <c r="E67" s="193"/>
      <c r="F67" s="192" t="s">
        <v>2394</v>
      </c>
      <c r="G67" s="191"/>
      <c r="H67" s="190"/>
      <c r="I67" s="190"/>
      <c r="J67" s="190"/>
      <c r="K67" s="190"/>
      <c r="L67" s="189"/>
    </row>
    <row r="68" spans="1:12" ht="12.75" customHeight="1" x14ac:dyDescent="0.2">
      <c r="A68" s="181" t="s">
        <v>56</v>
      </c>
      <c r="B68" s="188"/>
      <c r="C68" s="187"/>
      <c r="D68" s="187"/>
      <c r="E68" s="186"/>
      <c r="F68" s="185" t="s">
        <v>4544</v>
      </c>
      <c r="G68" s="184"/>
      <c r="H68" s="183"/>
      <c r="I68" s="183"/>
      <c r="J68" s="183"/>
      <c r="K68" s="183"/>
      <c r="L68" s="182"/>
    </row>
    <row r="69" spans="1:12" ht="12.75" customHeight="1" thickBot="1" x14ac:dyDescent="0.25">
      <c r="A69" s="181" t="s">
        <v>58</v>
      </c>
      <c r="B69" s="180"/>
      <c r="C69" s="179"/>
      <c r="D69" s="179"/>
      <c r="E69" s="178"/>
      <c r="F69" s="177" t="s">
        <v>59</v>
      </c>
      <c r="G69" s="176"/>
      <c r="H69" s="175"/>
      <c r="I69" s="175"/>
      <c r="J69" s="175"/>
      <c r="K69" s="175"/>
      <c r="L69" s="174"/>
    </row>
    <row r="70" spans="1:12" ht="13.5" customHeight="1" thickBot="1" x14ac:dyDescent="0.25">
      <c r="A70" s="181" t="s">
        <v>49</v>
      </c>
      <c r="B70" s="202" t="s">
        <v>79</v>
      </c>
      <c r="C70" s="201" t="s">
        <v>4543</v>
      </c>
      <c r="D70" s="198" t="s">
        <v>4509</v>
      </c>
      <c r="E70" s="198" t="s">
        <v>4508</v>
      </c>
      <c r="F70" s="200" t="s">
        <v>2397</v>
      </c>
      <c r="G70" s="198" t="s">
        <v>4513</v>
      </c>
      <c r="H70" s="199">
        <v>90.56</v>
      </c>
      <c r="I70" s="198">
        <v>0</v>
      </c>
      <c r="J70" s="198">
        <f>ROUND(H70,3)*I70</f>
        <v>0</v>
      </c>
      <c r="K70" s="197">
        <v>272</v>
      </c>
      <c r="L70" s="196">
        <f>ROUND((ROUND(H70,3)*ROUND(K70,2)),2)</f>
        <v>24632.32</v>
      </c>
    </row>
    <row r="71" spans="1:12" ht="30.75" customHeight="1" x14ac:dyDescent="0.2">
      <c r="A71" s="181" t="s">
        <v>55</v>
      </c>
      <c r="B71" s="195"/>
      <c r="C71" s="194"/>
      <c r="D71" s="194"/>
      <c r="E71" s="193"/>
      <c r="F71" s="192" t="s">
        <v>2398</v>
      </c>
      <c r="G71" s="191"/>
      <c r="H71" s="190"/>
      <c r="I71" s="190"/>
      <c r="J71" s="190"/>
      <c r="K71" s="190"/>
      <c r="L71" s="189"/>
    </row>
    <row r="72" spans="1:12" ht="12.75" customHeight="1" x14ac:dyDescent="0.2">
      <c r="A72" s="181" t="s">
        <v>56</v>
      </c>
      <c r="B72" s="188"/>
      <c r="C72" s="187"/>
      <c r="D72" s="187"/>
      <c r="E72" s="186"/>
      <c r="F72" s="185" t="s">
        <v>4542</v>
      </c>
      <c r="G72" s="184"/>
      <c r="H72" s="183"/>
      <c r="I72" s="183"/>
      <c r="J72" s="183"/>
      <c r="K72" s="183"/>
      <c r="L72" s="182"/>
    </row>
    <row r="73" spans="1:12" ht="12.75" customHeight="1" thickBot="1" x14ac:dyDescent="0.25">
      <c r="A73" s="181" t="s">
        <v>58</v>
      </c>
      <c r="B73" s="180"/>
      <c r="C73" s="179"/>
      <c r="D73" s="179"/>
      <c r="E73" s="178"/>
      <c r="F73" s="177" t="s">
        <v>59</v>
      </c>
      <c r="G73" s="176"/>
      <c r="H73" s="175"/>
      <c r="I73" s="175"/>
      <c r="J73" s="175"/>
      <c r="K73" s="175"/>
      <c r="L73" s="174"/>
    </row>
    <row r="74" spans="1:12" ht="13.5" customHeight="1" thickBot="1" x14ac:dyDescent="0.25">
      <c r="A74" s="181" t="s">
        <v>49</v>
      </c>
      <c r="B74" s="202" t="s">
        <v>160</v>
      </c>
      <c r="C74" s="201" t="s">
        <v>4541</v>
      </c>
      <c r="D74" s="198" t="s">
        <v>4509</v>
      </c>
      <c r="E74" s="198" t="s">
        <v>4508</v>
      </c>
      <c r="F74" s="200" t="s">
        <v>61</v>
      </c>
      <c r="G74" s="198" t="s">
        <v>4513</v>
      </c>
      <c r="H74" s="199">
        <v>127.62</v>
      </c>
      <c r="I74" s="198">
        <v>0</v>
      </c>
      <c r="J74" s="198">
        <f>ROUND(H74,3)*I74</f>
        <v>0</v>
      </c>
      <c r="K74" s="197">
        <v>125</v>
      </c>
      <c r="L74" s="196">
        <f>ROUND((ROUND(H74,3)*ROUND(K74,2)),2)</f>
        <v>15952.5</v>
      </c>
    </row>
    <row r="75" spans="1:12" ht="12.75" customHeight="1" x14ac:dyDescent="0.2">
      <c r="A75" s="181" t="s">
        <v>55</v>
      </c>
      <c r="B75" s="195"/>
      <c r="C75" s="194"/>
      <c r="D75" s="194"/>
      <c r="E75" s="193"/>
      <c r="F75" s="192" t="s">
        <v>2400</v>
      </c>
      <c r="G75" s="191"/>
      <c r="H75" s="190"/>
      <c r="I75" s="190"/>
      <c r="J75" s="190"/>
      <c r="K75" s="190"/>
      <c r="L75" s="189"/>
    </row>
    <row r="76" spans="1:12" ht="12.75" customHeight="1" x14ac:dyDescent="0.2">
      <c r="A76" s="181" t="s">
        <v>56</v>
      </c>
      <c r="B76" s="188"/>
      <c r="C76" s="187"/>
      <c r="D76" s="187"/>
      <c r="E76" s="186"/>
      <c r="F76" s="185" t="s">
        <v>2401</v>
      </c>
      <c r="G76" s="184"/>
      <c r="H76" s="183"/>
      <c r="I76" s="183"/>
      <c r="J76" s="183"/>
      <c r="K76" s="183"/>
      <c r="L76" s="182"/>
    </row>
    <row r="77" spans="1:12" ht="12.75" customHeight="1" thickBot="1" x14ac:dyDescent="0.25">
      <c r="A77" s="181" t="s">
        <v>58</v>
      </c>
      <c r="B77" s="180"/>
      <c r="C77" s="179"/>
      <c r="D77" s="179"/>
      <c r="E77" s="178"/>
      <c r="F77" s="177" t="s">
        <v>59</v>
      </c>
      <c r="G77" s="176"/>
      <c r="H77" s="175"/>
      <c r="I77" s="175"/>
      <c r="J77" s="175"/>
      <c r="K77" s="175"/>
      <c r="L77" s="174"/>
    </row>
    <row r="78" spans="1:12" ht="13.5" customHeight="1" thickBot="1" x14ac:dyDescent="0.25">
      <c r="A78" s="181" t="s">
        <v>49</v>
      </c>
      <c r="B78" s="202" t="s">
        <v>82</v>
      </c>
      <c r="C78" s="201" t="s">
        <v>4540</v>
      </c>
      <c r="D78" s="198" t="s">
        <v>4509</v>
      </c>
      <c r="E78" s="198" t="s">
        <v>4508</v>
      </c>
      <c r="F78" s="200" t="s">
        <v>2403</v>
      </c>
      <c r="G78" s="198" t="s">
        <v>4513</v>
      </c>
      <c r="H78" s="199">
        <v>6.57</v>
      </c>
      <c r="I78" s="198">
        <v>0</v>
      </c>
      <c r="J78" s="198">
        <f>ROUND(H78,3)*I78</f>
        <v>0</v>
      </c>
      <c r="K78" s="197">
        <v>830</v>
      </c>
      <c r="L78" s="196">
        <f>ROUND((ROUND(H78,3)*ROUND(K78,2)),2)</f>
        <v>5453.1</v>
      </c>
    </row>
    <row r="79" spans="1:12" ht="12.75" customHeight="1" x14ac:dyDescent="0.2">
      <c r="A79" s="181" t="s">
        <v>55</v>
      </c>
      <c r="B79" s="195"/>
      <c r="C79" s="194"/>
      <c r="D79" s="194"/>
      <c r="E79" s="193"/>
      <c r="F79" s="192" t="s">
        <v>2404</v>
      </c>
      <c r="G79" s="191"/>
      <c r="H79" s="190"/>
      <c r="I79" s="190"/>
      <c r="J79" s="190"/>
      <c r="K79" s="190"/>
      <c r="L79" s="189"/>
    </row>
    <row r="80" spans="1:12" ht="12.75" customHeight="1" x14ac:dyDescent="0.2">
      <c r="A80" s="181" t="s">
        <v>56</v>
      </c>
      <c r="B80" s="188"/>
      <c r="C80" s="187"/>
      <c r="D80" s="187"/>
      <c r="E80" s="186"/>
      <c r="F80" s="185" t="s">
        <v>4539</v>
      </c>
      <c r="G80" s="184"/>
      <c r="H80" s="183"/>
      <c r="I80" s="183"/>
      <c r="J80" s="183"/>
      <c r="K80" s="183"/>
      <c r="L80" s="182"/>
    </row>
    <row r="81" spans="1:12" ht="12.75" customHeight="1" thickBot="1" x14ac:dyDescent="0.25">
      <c r="A81" s="181" t="s">
        <v>58</v>
      </c>
      <c r="B81" s="180"/>
      <c r="C81" s="179"/>
      <c r="D81" s="179"/>
      <c r="E81" s="178"/>
      <c r="F81" s="177" t="s">
        <v>59</v>
      </c>
      <c r="G81" s="176"/>
      <c r="H81" s="175"/>
      <c r="I81" s="175"/>
      <c r="J81" s="175"/>
      <c r="K81" s="175"/>
      <c r="L81" s="174"/>
    </row>
    <row r="82" spans="1:12" ht="13.5" customHeight="1" thickBot="1" x14ac:dyDescent="0.25">
      <c r="A82" s="168" t="s">
        <v>4478</v>
      </c>
      <c r="B82" s="173" t="s">
        <v>4477</v>
      </c>
      <c r="C82" s="171" t="s">
        <v>4476</v>
      </c>
      <c r="D82" s="172"/>
      <c r="E82" s="172"/>
      <c r="F82" s="172" t="s">
        <v>325</v>
      </c>
      <c r="G82" s="171"/>
      <c r="H82" s="171"/>
      <c r="I82" s="171"/>
      <c r="J82" s="171"/>
      <c r="K82" s="171"/>
      <c r="L82" s="170">
        <f>SUM(L54:L81)</f>
        <v>57712.1</v>
      </c>
    </row>
    <row r="83" spans="1:12" ht="20.100000000000001" customHeight="1" thickBot="1" x14ac:dyDescent="0.25">
      <c r="A83" s="181" t="s">
        <v>4480</v>
      </c>
      <c r="B83" s="208" t="s">
        <v>4479</v>
      </c>
      <c r="C83" s="207" t="s">
        <v>62</v>
      </c>
      <c r="D83" s="206"/>
      <c r="E83" s="206"/>
      <c r="F83" s="205" t="s">
        <v>1366</v>
      </c>
      <c r="G83" s="204"/>
      <c r="H83" s="204"/>
      <c r="I83" s="204"/>
      <c r="J83" s="204"/>
      <c r="K83" s="204"/>
      <c r="L83" s="203"/>
    </row>
    <row r="84" spans="1:12" ht="13.5" customHeight="1" thickBot="1" x14ac:dyDescent="0.25">
      <c r="A84" s="181" t="s">
        <v>49</v>
      </c>
      <c r="B84" s="202" t="s">
        <v>163</v>
      </c>
      <c r="C84" s="201" t="s">
        <v>4538</v>
      </c>
      <c r="D84" s="198" t="s">
        <v>4509</v>
      </c>
      <c r="E84" s="198" t="s">
        <v>4508</v>
      </c>
      <c r="F84" s="200" t="s">
        <v>1583</v>
      </c>
      <c r="G84" s="198" t="s">
        <v>4513</v>
      </c>
      <c r="H84" s="199">
        <v>0.4</v>
      </c>
      <c r="I84" s="198">
        <v>0</v>
      </c>
      <c r="J84" s="198">
        <f>ROUND(H84,3)*I84</f>
        <v>0</v>
      </c>
      <c r="K84" s="197">
        <v>2760</v>
      </c>
      <c r="L84" s="196">
        <f>ROUND((ROUND(H84,3)*ROUND(K84,2)),2)</f>
        <v>1104</v>
      </c>
    </row>
    <row r="85" spans="1:12" ht="12.75" customHeight="1" x14ac:dyDescent="0.2">
      <c r="A85" s="181" t="s">
        <v>55</v>
      </c>
      <c r="B85" s="195"/>
      <c r="C85" s="194"/>
      <c r="D85" s="194"/>
      <c r="E85" s="193"/>
      <c r="F85" s="192" t="s">
        <v>2406</v>
      </c>
      <c r="G85" s="191"/>
      <c r="H85" s="190"/>
      <c r="I85" s="190"/>
      <c r="J85" s="190"/>
      <c r="K85" s="190"/>
      <c r="L85" s="189"/>
    </row>
    <row r="86" spans="1:12" ht="12.75" customHeight="1" x14ac:dyDescent="0.2">
      <c r="A86" s="181" t="s">
        <v>56</v>
      </c>
      <c r="B86" s="188"/>
      <c r="C86" s="187"/>
      <c r="D86" s="187"/>
      <c r="E86" s="186"/>
      <c r="F86" s="185" t="s">
        <v>2407</v>
      </c>
      <c r="G86" s="184"/>
      <c r="H86" s="183"/>
      <c r="I86" s="183"/>
      <c r="J86" s="183"/>
      <c r="K86" s="183"/>
      <c r="L86" s="182"/>
    </row>
    <row r="87" spans="1:12" ht="12.75" customHeight="1" thickBot="1" x14ac:dyDescent="0.25">
      <c r="A87" s="181" t="s">
        <v>58</v>
      </c>
      <c r="B87" s="180"/>
      <c r="C87" s="179"/>
      <c r="D87" s="179"/>
      <c r="E87" s="178"/>
      <c r="F87" s="177" t="s">
        <v>59</v>
      </c>
      <c r="G87" s="176"/>
      <c r="H87" s="175"/>
      <c r="I87" s="175"/>
      <c r="J87" s="175"/>
      <c r="K87" s="175"/>
      <c r="L87" s="174"/>
    </row>
    <row r="88" spans="1:12" ht="13.5" customHeight="1" thickBot="1" x14ac:dyDescent="0.25">
      <c r="A88" s="181" t="s">
        <v>49</v>
      </c>
      <c r="B88" s="202" t="s">
        <v>85</v>
      </c>
      <c r="C88" s="201" t="s">
        <v>4537</v>
      </c>
      <c r="D88" s="198" t="s">
        <v>4509</v>
      </c>
      <c r="E88" s="198" t="s">
        <v>4508</v>
      </c>
      <c r="F88" s="200" t="s">
        <v>1003</v>
      </c>
      <c r="G88" s="198" t="s">
        <v>4513</v>
      </c>
      <c r="H88" s="199">
        <v>1.76</v>
      </c>
      <c r="I88" s="198">
        <v>0</v>
      </c>
      <c r="J88" s="198">
        <f>ROUND(H88,3)*I88</f>
        <v>0</v>
      </c>
      <c r="K88" s="197">
        <v>899</v>
      </c>
      <c r="L88" s="196">
        <f>ROUND((ROUND(H88,3)*ROUND(K88,2)),2)</f>
        <v>1582.24</v>
      </c>
    </row>
    <row r="89" spans="1:12" ht="12.75" customHeight="1" x14ac:dyDescent="0.2">
      <c r="A89" s="181" t="s">
        <v>55</v>
      </c>
      <c r="B89" s="195"/>
      <c r="C89" s="194"/>
      <c r="D89" s="194"/>
      <c r="E89" s="193"/>
      <c r="F89" s="192" t="s">
        <v>2408</v>
      </c>
      <c r="G89" s="191"/>
      <c r="H89" s="190"/>
      <c r="I89" s="190"/>
      <c r="J89" s="190"/>
      <c r="K89" s="190"/>
      <c r="L89" s="189"/>
    </row>
    <row r="90" spans="1:12" ht="12.75" customHeight="1" x14ac:dyDescent="0.2">
      <c r="A90" s="181" t="s">
        <v>56</v>
      </c>
      <c r="B90" s="188"/>
      <c r="C90" s="187"/>
      <c r="D90" s="187"/>
      <c r="E90" s="186"/>
      <c r="F90" s="185" t="s">
        <v>2409</v>
      </c>
      <c r="G90" s="184"/>
      <c r="H90" s="183"/>
      <c r="I90" s="183"/>
      <c r="J90" s="183"/>
      <c r="K90" s="183"/>
      <c r="L90" s="182"/>
    </row>
    <row r="91" spans="1:12" ht="12.75" customHeight="1" thickBot="1" x14ac:dyDescent="0.25">
      <c r="A91" s="181" t="s">
        <v>58</v>
      </c>
      <c r="B91" s="180"/>
      <c r="C91" s="179"/>
      <c r="D91" s="179"/>
      <c r="E91" s="178"/>
      <c r="F91" s="177" t="s">
        <v>59</v>
      </c>
      <c r="G91" s="176"/>
      <c r="H91" s="175"/>
      <c r="I91" s="175"/>
      <c r="J91" s="175"/>
      <c r="K91" s="175"/>
      <c r="L91" s="174"/>
    </row>
    <row r="92" spans="1:12" ht="13.5" customHeight="1" thickBot="1" x14ac:dyDescent="0.25">
      <c r="A92" s="168" t="s">
        <v>4478</v>
      </c>
      <c r="B92" s="173" t="s">
        <v>4477</v>
      </c>
      <c r="C92" s="171" t="s">
        <v>4476</v>
      </c>
      <c r="D92" s="172"/>
      <c r="E92" s="172"/>
      <c r="F92" s="172" t="s">
        <v>1366</v>
      </c>
      <c r="G92" s="171"/>
      <c r="H92" s="171"/>
      <c r="I92" s="171"/>
      <c r="J92" s="171"/>
      <c r="K92" s="171"/>
      <c r="L92" s="170">
        <f>SUM(L84:L91)</f>
        <v>2686.24</v>
      </c>
    </row>
    <row r="93" spans="1:12" ht="20.100000000000001" customHeight="1" thickBot="1" x14ac:dyDescent="0.25">
      <c r="A93" s="181" t="s">
        <v>4480</v>
      </c>
      <c r="B93" s="208" t="s">
        <v>4479</v>
      </c>
      <c r="C93" s="207" t="s">
        <v>151</v>
      </c>
      <c r="D93" s="206"/>
      <c r="E93" s="206"/>
      <c r="F93" s="205" t="s">
        <v>1458</v>
      </c>
      <c r="G93" s="204"/>
      <c r="H93" s="204"/>
      <c r="I93" s="204"/>
      <c r="J93" s="204"/>
      <c r="K93" s="204"/>
      <c r="L93" s="203"/>
    </row>
    <row r="94" spans="1:12" ht="13.5" customHeight="1" thickBot="1" x14ac:dyDescent="0.25">
      <c r="A94" s="181" t="s">
        <v>49</v>
      </c>
      <c r="B94" s="202" t="s">
        <v>166</v>
      </c>
      <c r="C94" s="201" t="s">
        <v>4536</v>
      </c>
      <c r="D94" s="198" t="s">
        <v>4509</v>
      </c>
      <c r="E94" s="198" t="s">
        <v>4508</v>
      </c>
      <c r="F94" s="200" t="s">
        <v>2411</v>
      </c>
      <c r="G94" s="198" t="s">
        <v>4507</v>
      </c>
      <c r="H94" s="199">
        <v>2</v>
      </c>
      <c r="I94" s="198">
        <v>0</v>
      </c>
      <c r="J94" s="198">
        <f>ROUND(H94,3)*I94</f>
        <v>0</v>
      </c>
      <c r="K94" s="197">
        <v>445</v>
      </c>
      <c r="L94" s="196">
        <f>ROUND((ROUND(H94,3)*ROUND(K94,2)),2)</f>
        <v>890</v>
      </c>
    </row>
    <row r="95" spans="1:12" ht="12.75" customHeight="1" x14ac:dyDescent="0.2">
      <c r="A95" s="181" t="s">
        <v>55</v>
      </c>
      <c r="B95" s="195"/>
      <c r="C95" s="194"/>
      <c r="D95" s="194"/>
      <c r="E95" s="193"/>
      <c r="F95" s="192" t="s">
        <v>2412</v>
      </c>
      <c r="G95" s="191"/>
      <c r="H95" s="190"/>
      <c r="I95" s="190"/>
      <c r="J95" s="190"/>
      <c r="K95" s="190"/>
      <c r="L95" s="189"/>
    </row>
    <row r="96" spans="1:12" ht="12.75" customHeight="1" x14ac:dyDescent="0.2">
      <c r="A96" s="181" t="s">
        <v>56</v>
      </c>
      <c r="B96" s="188"/>
      <c r="C96" s="187"/>
      <c r="D96" s="187"/>
      <c r="E96" s="186"/>
      <c r="F96" s="185" t="s">
        <v>2413</v>
      </c>
      <c r="G96" s="184"/>
      <c r="H96" s="183"/>
      <c r="I96" s="183"/>
      <c r="J96" s="183"/>
      <c r="K96" s="183"/>
      <c r="L96" s="182"/>
    </row>
    <row r="97" spans="1:12" ht="12.75" customHeight="1" thickBot="1" x14ac:dyDescent="0.25">
      <c r="A97" s="181" t="s">
        <v>58</v>
      </c>
      <c r="B97" s="180"/>
      <c r="C97" s="179"/>
      <c r="D97" s="179"/>
      <c r="E97" s="178"/>
      <c r="F97" s="177" t="s">
        <v>59</v>
      </c>
      <c r="G97" s="176"/>
      <c r="H97" s="175"/>
      <c r="I97" s="175"/>
      <c r="J97" s="175"/>
      <c r="K97" s="175"/>
      <c r="L97" s="174"/>
    </row>
    <row r="98" spans="1:12" ht="13.5" customHeight="1" thickBot="1" x14ac:dyDescent="0.25">
      <c r="A98" s="181" t="s">
        <v>49</v>
      </c>
      <c r="B98" s="202" t="s">
        <v>169</v>
      </c>
      <c r="C98" s="201" t="s">
        <v>4535</v>
      </c>
      <c r="D98" s="198" t="s">
        <v>4509</v>
      </c>
      <c r="E98" s="198" t="s">
        <v>4508</v>
      </c>
      <c r="F98" s="200" t="s">
        <v>2415</v>
      </c>
      <c r="G98" s="198" t="s">
        <v>4507</v>
      </c>
      <c r="H98" s="199">
        <v>8</v>
      </c>
      <c r="I98" s="198">
        <v>0</v>
      </c>
      <c r="J98" s="198">
        <f>ROUND(H98,3)*I98</f>
        <v>0</v>
      </c>
      <c r="K98" s="197">
        <v>898</v>
      </c>
      <c r="L98" s="196">
        <f>ROUND((ROUND(H98,3)*ROUND(K98,2)),2)</f>
        <v>7184</v>
      </c>
    </row>
    <row r="99" spans="1:12" ht="12.75" customHeight="1" x14ac:dyDescent="0.2">
      <c r="A99" s="181" t="s">
        <v>55</v>
      </c>
      <c r="B99" s="195"/>
      <c r="C99" s="194"/>
      <c r="D99" s="194"/>
      <c r="E99" s="193"/>
      <c r="F99" s="192" t="s">
        <v>2416</v>
      </c>
      <c r="G99" s="191"/>
      <c r="H99" s="190"/>
      <c r="I99" s="190"/>
      <c r="J99" s="190"/>
      <c r="K99" s="190"/>
      <c r="L99" s="189"/>
    </row>
    <row r="100" spans="1:12" ht="12.75" customHeight="1" x14ac:dyDescent="0.2">
      <c r="A100" s="181" t="s">
        <v>56</v>
      </c>
      <c r="B100" s="188"/>
      <c r="C100" s="187"/>
      <c r="D100" s="187"/>
      <c r="E100" s="186"/>
      <c r="F100" s="185" t="s">
        <v>2417</v>
      </c>
      <c r="G100" s="184"/>
      <c r="H100" s="183"/>
      <c r="I100" s="183"/>
      <c r="J100" s="183"/>
      <c r="K100" s="183"/>
      <c r="L100" s="182"/>
    </row>
    <row r="101" spans="1:12" ht="12.75" customHeight="1" thickBot="1" x14ac:dyDescent="0.25">
      <c r="A101" s="181" t="s">
        <v>58</v>
      </c>
      <c r="B101" s="180"/>
      <c r="C101" s="179"/>
      <c r="D101" s="179"/>
      <c r="E101" s="178"/>
      <c r="F101" s="177" t="s">
        <v>59</v>
      </c>
      <c r="G101" s="176"/>
      <c r="H101" s="175"/>
      <c r="I101" s="175"/>
      <c r="J101" s="175"/>
      <c r="K101" s="175"/>
      <c r="L101" s="174"/>
    </row>
    <row r="102" spans="1:12" ht="13.5" customHeight="1" thickBot="1" x14ac:dyDescent="0.25">
      <c r="A102" s="181" t="s">
        <v>49</v>
      </c>
      <c r="B102" s="202" t="s">
        <v>172</v>
      </c>
      <c r="C102" s="201" t="s">
        <v>4534</v>
      </c>
      <c r="D102" s="198" t="s">
        <v>4509</v>
      </c>
      <c r="E102" s="198" t="s">
        <v>4508</v>
      </c>
      <c r="F102" s="200" t="s">
        <v>2419</v>
      </c>
      <c r="G102" s="198" t="s">
        <v>4517</v>
      </c>
      <c r="H102" s="199">
        <v>3</v>
      </c>
      <c r="I102" s="198">
        <v>0</v>
      </c>
      <c r="J102" s="198">
        <f>ROUND(H102,3)*I102</f>
        <v>0</v>
      </c>
      <c r="K102" s="197">
        <v>11300</v>
      </c>
      <c r="L102" s="196">
        <f>ROUND((ROUND(H102,3)*ROUND(K102,2)),2)</f>
        <v>33900</v>
      </c>
    </row>
    <row r="103" spans="1:12" ht="12.75" customHeight="1" x14ac:dyDescent="0.2">
      <c r="A103" s="181" t="s">
        <v>55</v>
      </c>
      <c r="B103" s="195"/>
      <c r="C103" s="194"/>
      <c r="D103" s="194"/>
      <c r="E103" s="193"/>
      <c r="F103" s="192" t="s">
        <v>2420</v>
      </c>
      <c r="G103" s="191"/>
      <c r="H103" s="190"/>
      <c r="I103" s="190"/>
      <c r="J103" s="190"/>
      <c r="K103" s="190"/>
      <c r="L103" s="189"/>
    </row>
    <row r="104" spans="1:12" ht="12.75" customHeight="1" x14ac:dyDescent="0.2">
      <c r="A104" s="181" t="s">
        <v>56</v>
      </c>
      <c r="B104" s="188"/>
      <c r="C104" s="187"/>
      <c r="D104" s="187"/>
      <c r="E104" s="186"/>
      <c r="F104" s="185" t="s">
        <v>2421</v>
      </c>
      <c r="G104" s="184"/>
      <c r="H104" s="183"/>
      <c r="I104" s="183"/>
      <c r="J104" s="183"/>
      <c r="K104" s="183"/>
      <c r="L104" s="182"/>
    </row>
    <row r="105" spans="1:12" ht="12.75" customHeight="1" thickBot="1" x14ac:dyDescent="0.25">
      <c r="A105" s="181" t="s">
        <v>58</v>
      </c>
      <c r="B105" s="180"/>
      <c r="C105" s="179"/>
      <c r="D105" s="179"/>
      <c r="E105" s="178"/>
      <c r="F105" s="177" t="s">
        <v>59</v>
      </c>
      <c r="G105" s="176"/>
      <c r="H105" s="175"/>
      <c r="I105" s="175"/>
      <c r="J105" s="175"/>
      <c r="K105" s="175"/>
      <c r="L105" s="174"/>
    </row>
    <row r="106" spans="1:12" ht="13.5" customHeight="1" thickBot="1" x14ac:dyDescent="0.25">
      <c r="A106" s="181" t="s">
        <v>49</v>
      </c>
      <c r="B106" s="202" t="s">
        <v>88</v>
      </c>
      <c r="C106" s="201" t="s">
        <v>4533</v>
      </c>
      <c r="D106" s="198" t="s">
        <v>4509</v>
      </c>
      <c r="E106" s="198" t="s">
        <v>4508</v>
      </c>
      <c r="F106" s="200" t="s">
        <v>2423</v>
      </c>
      <c r="G106" s="198" t="s">
        <v>4517</v>
      </c>
      <c r="H106" s="199">
        <v>3</v>
      </c>
      <c r="I106" s="198">
        <v>0</v>
      </c>
      <c r="J106" s="198">
        <f>ROUND(H106,3)*I106</f>
        <v>0</v>
      </c>
      <c r="K106" s="197">
        <v>1840</v>
      </c>
      <c r="L106" s="196">
        <f>ROUND((ROUND(H106,3)*ROUND(K106,2)),2)</f>
        <v>5520</v>
      </c>
    </row>
    <row r="107" spans="1:12" ht="12.75" customHeight="1" x14ac:dyDescent="0.2">
      <c r="A107" s="181" t="s">
        <v>55</v>
      </c>
      <c r="B107" s="195"/>
      <c r="C107" s="194"/>
      <c r="D107" s="194"/>
      <c r="E107" s="193"/>
      <c r="F107" s="192" t="s">
        <v>2424</v>
      </c>
      <c r="G107" s="191"/>
      <c r="H107" s="190"/>
      <c r="I107" s="190"/>
      <c r="J107" s="190"/>
      <c r="K107" s="190"/>
      <c r="L107" s="189"/>
    </row>
    <row r="108" spans="1:12" ht="12.75" customHeight="1" x14ac:dyDescent="0.2">
      <c r="A108" s="181" t="s">
        <v>56</v>
      </c>
      <c r="B108" s="188"/>
      <c r="C108" s="187"/>
      <c r="D108" s="187"/>
      <c r="E108" s="186"/>
      <c r="F108" s="185" t="s">
        <v>2421</v>
      </c>
      <c r="G108" s="184"/>
      <c r="H108" s="183"/>
      <c r="I108" s="183"/>
      <c r="J108" s="183"/>
      <c r="K108" s="183"/>
      <c r="L108" s="182"/>
    </row>
    <row r="109" spans="1:12" ht="12.75" customHeight="1" thickBot="1" x14ac:dyDescent="0.25">
      <c r="A109" s="181" t="s">
        <v>58</v>
      </c>
      <c r="B109" s="180"/>
      <c r="C109" s="179"/>
      <c r="D109" s="179"/>
      <c r="E109" s="178"/>
      <c r="F109" s="177" t="s">
        <v>59</v>
      </c>
      <c r="G109" s="176"/>
      <c r="H109" s="175"/>
      <c r="I109" s="175"/>
      <c r="J109" s="175"/>
      <c r="K109" s="175"/>
      <c r="L109" s="174"/>
    </row>
    <row r="110" spans="1:12" ht="13.5" customHeight="1" thickBot="1" x14ac:dyDescent="0.25">
      <c r="A110" s="181" t="s">
        <v>49</v>
      </c>
      <c r="B110" s="202" t="s">
        <v>175</v>
      </c>
      <c r="C110" s="201" t="s">
        <v>4532</v>
      </c>
      <c r="D110" s="198" t="s">
        <v>4509</v>
      </c>
      <c r="E110" s="198" t="s">
        <v>4508</v>
      </c>
      <c r="F110" s="200" t="s">
        <v>2426</v>
      </c>
      <c r="G110" s="198" t="s">
        <v>4517</v>
      </c>
      <c r="H110" s="199">
        <v>5</v>
      </c>
      <c r="I110" s="198">
        <v>0</v>
      </c>
      <c r="J110" s="198">
        <f>ROUND(H110,3)*I110</f>
        <v>0</v>
      </c>
      <c r="K110" s="197">
        <v>924</v>
      </c>
      <c r="L110" s="196">
        <f>ROUND((ROUND(H110,3)*ROUND(K110,2)),2)</f>
        <v>4620</v>
      </c>
    </row>
    <row r="111" spans="1:12" ht="12.75" customHeight="1" x14ac:dyDescent="0.2">
      <c r="A111" s="181" t="s">
        <v>55</v>
      </c>
      <c r="B111" s="195"/>
      <c r="C111" s="194"/>
      <c r="D111" s="194"/>
      <c r="E111" s="193"/>
      <c r="F111" s="192" t="s">
        <v>2427</v>
      </c>
      <c r="G111" s="191"/>
      <c r="H111" s="190"/>
      <c r="I111" s="190"/>
      <c r="J111" s="190"/>
      <c r="K111" s="190"/>
      <c r="L111" s="189"/>
    </row>
    <row r="112" spans="1:12" ht="12.75" customHeight="1" x14ac:dyDescent="0.2">
      <c r="A112" s="181" t="s">
        <v>56</v>
      </c>
      <c r="B112" s="188"/>
      <c r="C112" s="187"/>
      <c r="D112" s="187"/>
      <c r="E112" s="186"/>
      <c r="F112" s="185" t="s">
        <v>2428</v>
      </c>
      <c r="G112" s="184"/>
      <c r="H112" s="183"/>
      <c r="I112" s="183"/>
      <c r="J112" s="183"/>
      <c r="K112" s="183"/>
      <c r="L112" s="182"/>
    </row>
    <row r="113" spans="1:12" ht="12.75" customHeight="1" thickBot="1" x14ac:dyDescent="0.25">
      <c r="A113" s="181" t="s">
        <v>58</v>
      </c>
      <c r="B113" s="180"/>
      <c r="C113" s="179"/>
      <c r="D113" s="179"/>
      <c r="E113" s="178"/>
      <c r="F113" s="177" t="s">
        <v>59</v>
      </c>
      <c r="G113" s="176"/>
      <c r="H113" s="175"/>
      <c r="I113" s="175"/>
      <c r="J113" s="175"/>
      <c r="K113" s="175"/>
      <c r="L113" s="174"/>
    </row>
    <row r="114" spans="1:12" ht="13.5" customHeight="1" thickBot="1" x14ac:dyDescent="0.25">
      <c r="A114" s="181" t="s">
        <v>49</v>
      </c>
      <c r="B114" s="202" t="s">
        <v>179</v>
      </c>
      <c r="C114" s="201" t="s">
        <v>4531</v>
      </c>
      <c r="D114" s="198" t="s">
        <v>4509</v>
      </c>
      <c r="E114" s="198" t="s">
        <v>4508</v>
      </c>
      <c r="F114" s="200" t="s">
        <v>2430</v>
      </c>
      <c r="G114" s="198" t="s">
        <v>4507</v>
      </c>
      <c r="H114" s="199">
        <v>10.5</v>
      </c>
      <c r="I114" s="198">
        <v>0</v>
      </c>
      <c r="J114" s="198">
        <f>ROUND(H114,3)*I114</f>
        <v>0</v>
      </c>
      <c r="K114" s="197">
        <v>17.2</v>
      </c>
      <c r="L114" s="196">
        <f>ROUND((ROUND(H114,3)*ROUND(K114,2)),2)</f>
        <v>180.6</v>
      </c>
    </row>
    <row r="115" spans="1:12" ht="12.75" customHeight="1" x14ac:dyDescent="0.2">
      <c r="A115" s="181" t="s">
        <v>55</v>
      </c>
      <c r="B115" s="195"/>
      <c r="C115" s="194"/>
      <c r="D115" s="194"/>
      <c r="E115" s="193"/>
      <c r="F115" s="192" t="s">
        <v>2431</v>
      </c>
      <c r="G115" s="191"/>
      <c r="H115" s="190"/>
      <c r="I115" s="190"/>
      <c r="J115" s="190"/>
      <c r="K115" s="190"/>
      <c r="L115" s="189"/>
    </row>
    <row r="116" spans="1:12" ht="12.75" customHeight="1" x14ac:dyDescent="0.2">
      <c r="A116" s="181" t="s">
        <v>56</v>
      </c>
      <c r="B116" s="188"/>
      <c r="C116" s="187"/>
      <c r="D116" s="187"/>
      <c r="E116" s="186"/>
      <c r="F116" s="185" t="s">
        <v>2432</v>
      </c>
      <c r="G116" s="184"/>
      <c r="H116" s="183"/>
      <c r="I116" s="183"/>
      <c r="J116" s="183"/>
      <c r="K116" s="183"/>
      <c r="L116" s="182"/>
    </row>
    <row r="117" spans="1:12" ht="12.75" customHeight="1" thickBot="1" x14ac:dyDescent="0.25">
      <c r="A117" s="181" t="s">
        <v>58</v>
      </c>
      <c r="B117" s="180"/>
      <c r="C117" s="179"/>
      <c r="D117" s="179"/>
      <c r="E117" s="178"/>
      <c r="F117" s="177" t="s">
        <v>59</v>
      </c>
      <c r="G117" s="176"/>
      <c r="H117" s="175"/>
      <c r="I117" s="175"/>
      <c r="J117" s="175"/>
      <c r="K117" s="175"/>
      <c r="L117" s="174"/>
    </row>
    <row r="118" spans="1:12" ht="13.5" customHeight="1" thickBot="1" x14ac:dyDescent="0.25">
      <c r="A118" s="181" t="s">
        <v>49</v>
      </c>
      <c r="B118" s="202" t="s">
        <v>182</v>
      </c>
      <c r="C118" s="201" t="s">
        <v>4530</v>
      </c>
      <c r="D118" s="198" t="s">
        <v>4509</v>
      </c>
      <c r="E118" s="198" t="s">
        <v>4508</v>
      </c>
      <c r="F118" s="200" t="s">
        <v>2434</v>
      </c>
      <c r="G118" s="198" t="s">
        <v>4507</v>
      </c>
      <c r="H118" s="199">
        <v>10</v>
      </c>
      <c r="I118" s="198">
        <v>0</v>
      </c>
      <c r="J118" s="198">
        <f>ROUND(H118,3)*I118</f>
        <v>0</v>
      </c>
      <c r="K118" s="197">
        <v>17.2</v>
      </c>
      <c r="L118" s="196">
        <f>ROUND((ROUND(H118,3)*ROUND(K118,2)),2)</f>
        <v>172</v>
      </c>
    </row>
    <row r="119" spans="1:12" ht="12.75" customHeight="1" x14ac:dyDescent="0.2">
      <c r="A119" s="181" t="s">
        <v>55</v>
      </c>
      <c r="B119" s="195"/>
      <c r="C119" s="194"/>
      <c r="D119" s="194"/>
      <c r="E119" s="193"/>
      <c r="F119" s="192" t="s">
        <v>2435</v>
      </c>
      <c r="G119" s="191"/>
      <c r="H119" s="190"/>
      <c r="I119" s="190"/>
      <c r="J119" s="190"/>
      <c r="K119" s="190"/>
      <c r="L119" s="189"/>
    </row>
    <row r="120" spans="1:12" ht="12.75" customHeight="1" x14ac:dyDescent="0.2">
      <c r="A120" s="181" t="s">
        <v>56</v>
      </c>
      <c r="B120" s="188"/>
      <c r="C120" s="187"/>
      <c r="D120" s="187"/>
      <c r="E120" s="186"/>
      <c r="F120" s="185" t="s">
        <v>2436</v>
      </c>
      <c r="G120" s="184"/>
      <c r="H120" s="183"/>
      <c r="I120" s="183"/>
      <c r="J120" s="183"/>
      <c r="K120" s="183"/>
      <c r="L120" s="182"/>
    </row>
    <row r="121" spans="1:12" ht="12.75" customHeight="1" thickBot="1" x14ac:dyDescent="0.25">
      <c r="A121" s="181" t="s">
        <v>58</v>
      </c>
      <c r="B121" s="180"/>
      <c r="C121" s="179"/>
      <c r="D121" s="179"/>
      <c r="E121" s="178"/>
      <c r="F121" s="177" t="s">
        <v>59</v>
      </c>
      <c r="G121" s="176"/>
      <c r="H121" s="175"/>
      <c r="I121" s="175"/>
      <c r="J121" s="175"/>
      <c r="K121" s="175"/>
      <c r="L121" s="174"/>
    </row>
    <row r="122" spans="1:12" ht="13.5" customHeight="1" thickBot="1" x14ac:dyDescent="0.25">
      <c r="A122" s="181" t="s">
        <v>49</v>
      </c>
      <c r="B122" s="202" t="s">
        <v>91</v>
      </c>
      <c r="C122" s="201" t="s">
        <v>4529</v>
      </c>
      <c r="D122" s="198" t="s">
        <v>4509</v>
      </c>
      <c r="E122" s="198" t="s">
        <v>4508</v>
      </c>
      <c r="F122" s="200" t="s">
        <v>2438</v>
      </c>
      <c r="G122" s="198" t="s">
        <v>4517</v>
      </c>
      <c r="H122" s="199">
        <v>5</v>
      </c>
      <c r="I122" s="198">
        <v>0</v>
      </c>
      <c r="J122" s="198">
        <f>ROUND(H122,3)*I122</f>
        <v>0</v>
      </c>
      <c r="K122" s="197">
        <v>2410</v>
      </c>
      <c r="L122" s="196">
        <f>ROUND((ROUND(H122,3)*ROUND(K122,2)),2)</f>
        <v>12050</v>
      </c>
    </row>
    <row r="123" spans="1:12" ht="12.75" customHeight="1" x14ac:dyDescent="0.2">
      <c r="A123" s="181" t="s">
        <v>55</v>
      </c>
      <c r="B123" s="195"/>
      <c r="C123" s="194"/>
      <c r="D123" s="194"/>
      <c r="E123" s="193"/>
      <c r="F123" s="192" t="s">
        <v>2439</v>
      </c>
      <c r="G123" s="191"/>
      <c r="H123" s="190"/>
      <c r="I123" s="190"/>
      <c r="J123" s="190"/>
      <c r="K123" s="190"/>
      <c r="L123" s="189"/>
    </row>
    <row r="124" spans="1:12" ht="12.75" customHeight="1" x14ac:dyDescent="0.2">
      <c r="A124" s="181" t="s">
        <v>56</v>
      </c>
      <c r="B124" s="188"/>
      <c r="C124" s="187"/>
      <c r="D124" s="187"/>
      <c r="E124" s="186"/>
      <c r="F124" s="185" t="s">
        <v>2440</v>
      </c>
      <c r="G124" s="184"/>
      <c r="H124" s="183"/>
      <c r="I124" s="183"/>
      <c r="J124" s="183"/>
      <c r="K124" s="183"/>
      <c r="L124" s="182"/>
    </row>
    <row r="125" spans="1:12" ht="12.75" customHeight="1" thickBot="1" x14ac:dyDescent="0.25">
      <c r="A125" s="181" t="s">
        <v>58</v>
      </c>
      <c r="B125" s="180"/>
      <c r="C125" s="179"/>
      <c r="D125" s="179"/>
      <c r="E125" s="178"/>
      <c r="F125" s="177" t="s">
        <v>59</v>
      </c>
      <c r="G125" s="176"/>
      <c r="H125" s="175"/>
      <c r="I125" s="175"/>
      <c r="J125" s="175"/>
      <c r="K125" s="175"/>
      <c r="L125" s="174"/>
    </row>
    <row r="126" spans="1:12" ht="13.5" customHeight="1" thickBot="1" x14ac:dyDescent="0.25">
      <c r="A126" s="181" t="s">
        <v>49</v>
      </c>
      <c r="B126" s="202" t="s">
        <v>185</v>
      </c>
      <c r="C126" s="201" t="s">
        <v>4528</v>
      </c>
      <c r="D126" s="198" t="s">
        <v>4509</v>
      </c>
      <c r="E126" s="198" t="s">
        <v>4508</v>
      </c>
      <c r="F126" s="200" t="s">
        <v>2442</v>
      </c>
      <c r="G126" s="198" t="s">
        <v>4517</v>
      </c>
      <c r="H126" s="199">
        <v>1</v>
      </c>
      <c r="I126" s="198">
        <v>0</v>
      </c>
      <c r="J126" s="198">
        <f>ROUND(H126,3)*I126</f>
        <v>0</v>
      </c>
      <c r="K126" s="197">
        <v>2520</v>
      </c>
      <c r="L126" s="196">
        <f>ROUND((ROUND(H126,3)*ROUND(K126,2)),2)</f>
        <v>2520</v>
      </c>
    </row>
    <row r="127" spans="1:12" ht="12.75" customHeight="1" x14ac:dyDescent="0.2">
      <c r="A127" s="181" t="s">
        <v>55</v>
      </c>
      <c r="B127" s="195"/>
      <c r="C127" s="194"/>
      <c r="D127" s="194"/>
      <c r="E127" s="193"/>
      <c r="F127" s="192" t="s">
        <v>2443</v>
      </c>
      <c r="G127" s="191"/>
      <c r="H127" s="190"/>
      <c r="I127" s="190"/>
      <c r="J127" s="190"/>
      <c r="K127" s="190"/>
      <c r="L127" s="189"/>
    </row>
    <row r="128" spans="1:12" ht="12.75" customHeight="1" x14ac:dyDescent="0.2">
      <c r="A128" s="181" t="s">
        <v>56</v>
      </c>
      <c r="B128" s="188"/>
      <c r="C128" s="187"/>
      <c r="D128" s="187"/>
      <c r="E128" s="186"/>
      <c r="F128" s="185" t="s">
        <v>2284</v>
      </c>
      <c r="G128" s="184"/>
      <c r="H128" s="183"/>
      <c r="I128" s="183"/>
      <c r="J128" s="183"/>
      <c r="K128" s="183"/>
      <c r="L128" s="182"/>
    </row>
    <row r="129" spans="1:12" ht="12.75" customHeight="1" thickBot="1" x14ac:dyDescent="0.25">
      <c r="A129" s="181" t="s">
        <v>58</v>
      </c>
      <c r="B129" s="180"/>
      <c r="C129" s="179"/>
      <c r="D129" s="179"/>
      <c r="E129" s="178"/>
      <c r="F129" s="177" t="s">
        <v>59</v>
      </c>
      <c r="G129" s="176"/>
      <c r="H129" s="175"/>
      <c r="I129" s="175"/>
      <c r="J129" s="175"/>
      <c r="K129" s="175"/>
      <c r="L129" s="174"/>
    </row>
    <row r="130" spans="1:12" ht="13.5" customHeight="1" thickBot="1" x14ac:dyDescent="0.25">
      <c r="A130" s="181" t="s">
        <v>49</v>
      </c>
      <c r="B130" s="202" t="s">
        <v>189</v>
      </c>
      <c r="C130" s="201" t="s">
        <v>4527</v>
      </c>
      <c r="D130" s="198" t="s">
        <v>4509</v>
      </c>
      <c r="E130" s="198" t="s">
        <v>4508</v>
      </c>
      <c r="F130" s="200" t="s">
        <v>2445</v>
      </c>
      <c r="G130" s="198" t="s">
        <v>4507</v>
      </c>
      <c r="H130" s="199">
        <v>2</v>
      </c>
      <c r="I130" s="198">
        <v>0</v>
      </c>
      <c r="J130" s="198">
        <f>ROUND(H130,3)*I130</f>
        <v>0</v>
      </c>
      <c r="K130" s="197">
        <v>90</v>
      </c>
      <c r="L130" s="196">
        <f>ROUND((ROUND(H130,3)*ROUND(K130,2)),2)</f>
        <v>180</v>
      </c>
    </row>
    <row r="131" spans="1:12" ht="12.75" customHeight="1" x14ac:dyDescent="0.2">
      <c r="A131" s="181" t="s">
        <v>55</v>
      </c>
      <c r="B131" s="195"/>
      <c r="C131" s="194"/>
      <c r="D131" s="194"/>
      <c r="E131" s="193"/>
      <c r="F131" s="192" t="s">
        <v>2412</v>
      </c>
      <c r="G131" s="191"/>
      <c r="H131" s="190"/>
      <c r="I131" s="190"/>
      <c r="J131" s="190"/>
      <c r="K131" s="190"/>
      <c r="L131" s="189"/>
    </row>
    <row r="132" spans="1:12" ht="12.75" customHeight="1" x14ac:dyDescent="0.2">
      <c r="A132" s="181" t="s">
        <v>56</v>
      </c>
      <c r="B132" s="188"/>
      <c r="C132" s="187"/>
      <c r="D132" s="187"/>
      <c r="E132" s="186"/>
      <c r="F132" s="185" t="s">
        <v>2413</v>
      </c>
      <c r="G132" s="184"/>
      <c r="H132" s="183"/>
      <c r="I132" s="183"/>
      <c r="J132" s="183"/>
      <c r="K132" s="183"/>
      <c r="L132" s="182"/>
    </row>
    <row r="133" spans="1:12" ht="12.75" customHeight="1" thickBot="1" x14ac:dyDescent="0.25">
      <c r="A133" s="181" t="s">
        <v>58</v>
      </c>
      <c r="B133" s="180"/>
      <c r="C133" s="179"/>
      <c r="D133" s="179"/>
      <c r="E133" s="178"/>
      <c r="F133" s="177" t="s">
        <v>59</v>
      </c>
      <c r="G133" s="176"/>
      <c r="H133" s="175"/>
      <c r="I133" s="175"/>
      <c r="J133" s="175"/>
      <c r="K133" s="175"/>
      <c r="L133" s="174"/>
    </row>
    <row r="134" spans="1:12" ht="13.5" customHeight="1" thickBot="1" x14ac:dyDescent="0.25">
      <c r="A134" s="181" t="s">
        <v>49</v>
      </c>
      <c r="B134" s="202" t="s">
        <v>192</v>
      </c>
      <c r="C134" s="201" t="s">
        <v>4526</v>
      </c>
      <c r="D134" s="198" t="s">
        <v>4509</v>
      </c>
      <c r="E134" s="198" t="s">
        <v>4508</v>
      </c>
      <c r="F134" s="200" t="s">
        <v>2447</v>
      </c>
      <c r="G134" s="198" t="s">
        <v>4507</v>
      </c>
      <c r="H134" s="199">
        <v>8</v>
      </c>
      <c r="I134" s="198">
        <v>0</v>
      </c>
      <c r="J134" s="198">
        <f>ROUND(H134,3)*I134</f>
        <v>0</v>
      </c>
      <c r="K134" s="197">
        <v>95</v>
      </c>
      <c r="L134" s="196">
        <f>ROUND((ROUND(H134,3)*ROUND(K134,2)),2)</f>
        <v>760</v>
      </c>
    </row>
    <row r="135" spans="1:12" ht="12.75" customHeight="1" x14ac:dyDescent="0.2">
      <c r="A135" s="181" t="s">
        <v>55</v>
      </c>
      <c r="B135" s="195"/>
      <c r="C135" s="194"/>
      <c r="D135" s="194"/>
      <c r="E135" s="193"/>
      <c r="F135" s="192" t="s">
        <v>2416</v>
      </c>
      <c r="G135" s="191"/>
      <c r="H135" s="190"/>
      <c r="I135" s="190"/>
      <c r="J135" s="190"/>
      <c r="K135" s="190"/>
      <c r="L135" s="189"/>
    </row>
    <row r="136" spans="1:12" ht="12.75" customHeight="1" x14ac:dyDescent="0.2">
      <c r="A136" s="181" t="s">
        <v>56</v>
      </c>
      <c r="B136" s="188"/>
      <c r="C136" s="187"/>
      <c r="D136" s="187"/>
      <c r="E136" s="186"/>
      <c r="F136" s="185" t="s">
        <v>2417</v>
      </c>
      <c r="G136" s="184"/>
      <c r="H136" s="183"/>
      <c r="I136" s="183"/>
      <c r="J136" s="183"/>
      <c r="K136" s="183"/>
      <c r="L136" s="182"/>
    </row>
    <row r="137" spans="1:12" ht="12.75" customHeight="1" thickBot="1" x14ac:dyDescent="0.25">
      <c r="A137" s="181" t="s">
        <v>58</v>
      </c>
      <c r="B137" s="180"/>
      <c r="C137" s="179"/>
      <c r="D137" s="179"/>
      <c r="E137" s="178"/>
      <c r="F137" s="177" t="s">
        <v>59</v>
      </c>
      <c r="G137" s="176"/>
      <c r="H137" s="175"/>
      <c r="I137" s="175"/>
      <c r="J137" s="175"/>
      <c r="K137" s="175"/>
      <c r="L137" s="174"/>
    </row>
    <row r="138" spans="1:12" ht="13.5" customHeight="1" thickBot="1" x14ac:dyDescent="0.25">
      <c r="A138" s="181" t="s">
        <v>49</v>
      </c>
      <c r="B138" s="202" t="s">
        <v>195</v>
      </c>
      <c r="C138" s="201" t="s">
        <v>4525</v>
      </c>
      <c r="D138" s="198" t="s">
        <v>4509</v>
      </c>
      <c r="E138" s="198" t="s">
        <v>4508</v>
      </c>
      <c r="F138" s="200" t="s">
        <v>2449</v>
      </c>
      <c r="G138" s="198" t="s">
        <v>4507</v>
      </c>
      <c r="H138" s="199">
        <v>2</v>
      </c>
      <c r="I138" s="198">
        <v>0</v>
      </c>
      <c r="J138" s="198">
        <f>ROUND(H138,3)*I138</f>
        <v>0</v>
      </c>
      <c r="K138" s="197">
        <v>107</v>
      </c>
      <c r="L138" s="196">
        <f>ROUND((ROUND(H138,3)*ROUND(K138,2)),2)</f>
        <v>214</v>
      </c>
    </row>
    <row r="139" spans="1:12" ht="12.75" customHeight="1" x14ac:dyDescent="0.2">
      <c r="A139" s="181" t="s">
        <v>55</v>
      </c>
      <c r="B139" s="195"/>
      <c r="C139" s="194"/>
      <c r="D139" s="194"/>
      <c r="E139" s="193"/>
      <c r="F139" s="192" t="s">
        <v>2412</v>
      </c>
      <c r="G139" s="191"/>
      <c r="H139" s="190"/>
      <c r="I139" s="190"/>
      <c r="J139" s="190"/>
      <c r="K139" s="190"/>
      <c r="L139" s="189"/>
    </row>
    <row r="140" spans="1:12" ht="12.75" customHeight="1" x14ac:dyDescent="0.2">
      <c r="A140" s="181" t="s">
        <v>56</v>
      </c>
      <c r="B140" s="188"/>
      <c r="C140" s="187"/>
      <c r="D140" s="187"/>
      <c r="E140" s="186"/>
      <c r="F140" s="185" t="s">
        <v>2413</v>
      </c>
      <c r="G140" s="184"/>
      <c r="H140" s="183"/>
      <c r="I140" s="183"/>
      <c r="J140" s="183"/>
      <c r="K140" s="183"/>
      <c r="L140" s="182"/>
    </row>
    <row r="141" spans="1:12" ht="12.75" customHeight="1" thickBot="1" x14ac:dyDescent="0.25">
      <c r="A141" s="181" t="s">
        <v>58</v>
      </c>
      <c r="B141" s="180"/>
      <c r="C141" s="179"/>
      <c r="D141" s="179"/>
      <c r="E141" s="178"/>
      <c r="F141" s="177" t="s">
        <v>59</v>
      </c>
      <c r="G141" s="176"/>
      <c r="H141" s="175"/>
      <c r="I141" s="175"/>
      <c r="J141" s="175"/>
      <c r="K141" s="175"/>
      <c r="L141" s="174"/>
    </row>
    <row r="142" spans="1:12" ht="13.5" customHeight="1" thickBot="1" x14ac:dyDescent="0.25">
      <c r="A142" s="181" t="s">
        <v>49</v>
      </c>
      <c r="B142" s="202" t="s">
        <v>198</v>
      </c>
      <c r="C142" s="201" t="s">
        <v>4524</v>
      </c>
      <c r="D142" s="198" t="s">
        <v>4509</v>
      </c>
      <c r="E142" s="198" t="s">
        <v>4508</v>
      </c>
      <c r="F142" s="200" t="s">
        <v>2451</v>
      </c>
      <c r="G142" s="198" t="s">
        <v>4507</v>
      </c>
      <c r="H142" s="199">
        <v>8</v>
      </c>
      <c r="I142" s="198">
        <v>0</v>
      </c>
      <c r="J142" s="198">
        <f>ROUND(H142,3)*I142</f>
        <v>0</v>
      </c>
      <c r="K142" s="197">
        <v>107</v>
      </c>
      <c r="L142" s="196">
        <f>ROUND((ROUND(H142,3)*ROUND(K142,2)),2)</f>
        <v>856</v>
      </c>
    </row>
    <row r="143" spans="1:12" ht="12.75" customHeight="1" x14ac:dyDescent="0.2">
      <c r="A143" s="181" t="s">
        <v>55</v>
      </c>
      <c r="B143" s="195"/>
      <c r="C143" s="194"/>
      <c r="D143" s="194"/>
      <c r="E143" s="193"/>
      <c r="F143" s="192" t="s">
        <v>2416</v>
      </c>
      <c r="G143" s="191"/>
      <c r="H143" s="190"/>
      <c r="I143" s="190"/>
      <c r="J143" s="190"/>
      <c r="K143" s="190"/>
      <c r="L143" s="189"/>
    </row>
    <row r="144" spans="1:12" ht="12.75" customHeight="1" x14ac:dyDescent="0.2">
      <c r="A144" s="181" t="s">
        <v>56</v>
      </c>
      <c r="B144" s="188"/>
      <c r="C144" s="187"/>
      <c r="D144" s="187"/>
      <c r="E144" s="186"/>
      <c r="F144" s="185" t="s">
        <v>2417</v>
      </c>
      <c r="G144" s="184"/>
      <c r="H144" s="183"/>
      <c r="I144" s="183"/>
      <c r="J144" s="183"/>
      <c r="K144" s="183"/>
      <c r="L144" s="182"/>
    </row>
    <row r="145" spans="1:12" ht="12.75" customHeight="1" thickBot="1" x14ac:dyDescent="0.25">
      <c r="A145" s="181" t="s">
        <v>58</v>
      </c>
      <c r="B145" s="180"/>
      <c r="C145" s="179"/>
      <c r="D145" s="179"/>
      <c r="E145" s="178"/>
      <c r="F145" s="177" t="s">
        <v>59</v>
      </c>
      <c r="G145" s="176"/>
      <c r="H145" s="175"/>
      <c r="I145" s="175"/>
      <c r="J145" s="175"/>
      <c r="K145" s="175"/>
      <c r="L145" s="174"/>
    </row>
    <row r="146" spans="1:12" ht="13.5" customHeight="1" thickBot="1" x14ac:dyDescent="0.25">
      <c r="A146" s="181" t="s">
        <v>49</v>
      </c>
      <c r="B146" s="202" t="s">
        <v>95</v>
      </c>
      <c r="C146" s="201" t="s">
        <v>4523</v>
      </c>
      <c r="D146" s="198" t="s">
        <v>4509</v>
      </c>
      <c r="E146" s="198" t="s">
        <v>4508</v>
      </c>
      <c r="F146" s="200" t="s">
        <v>2453</v>
      </c>
      <c r="G146" s="198" t="s">
        <v>4517</v>
      </c>
      <c r="H146" s="199">
        <v>6</v>
      </c>
      <c r="I146" s="198">
        <v>0</v>
      </c>
      <c r="J146" s="198">
        <f>ROUND(H146,3)*I146</f>
        <v>0</v>
      </c>
      <c r="K146" s="197">
        <v>1310</v>
      </c>
      <c r="L146" s="196">
        <f>ROUND((ROUND(H146,3)*ROUND(K146,2)),2)</f>
        <v>7860</v>
      </c>
    </row>
    <row r="147" spans="1:12" ht="24" customHeight="1" x14ac:dyDescent="0.2">
      <c r="A147" s="181" t="s">
        <v>55</v>
      </c>
      <c r="B147" s="195"/>
      <c r="C147" s="194"/>
      <c r="D147" s="194"/>
      <c r="E147" s="193"/>
      <c r="F147" s="192" t="s">
        <v>2454</v>
      </c>
      <c r="G147" s="191"/>
      <c r="H147" s="190"/>
      <c r="I147" s="190"/>
      <c r="J147" s="190"/>
      <c r="K147" s="190"/>
      <c r="L147" s="189"/>
    </row>
    <row r="148" spans="1:12" ht="12.75" customHeight="1" x14ac:dyDescent="0.2">
      <c r="A148" s="181" t="s">
        <v>56</v>
      </c>
      <c r="B148" s="188"/>
      <c r="C148" s="187"/>
      <c r="D148" s="187"/>
      <c r="E148" s="186"/>
      <c r="F148" s="185" t="s">
        <v>2455</v>
      </c>
      <c r="G148" s="184"/>
      <c r="H148" s="183"/>
      <c r="I148" s="183"/>
      <c r="J148" s="183"/>
      <c r="K148" s="183"/>
      <c r="L148" s="182"/>
    </row>
    <row r="149" spans="1:12" ht="12.75" customHeight="1" thickBot="1" x14ac:dyDescent="0.25">
      <c r="A149" s="181" t="s">
        <v>58</v>
      </c>
      <c r="B149" s="180"/>
      <c r="C149" s="179"/>
      <c r="D149" s="179"/>
      <c r="E149" s="178"/>
      <c r="F149" s="177" t="s">
        <v>59</v>
      </c>
      <c r="G149" s="176"/>
      <c r="H149" s="175"/>
      <c r="I149" s="175"/>
      <c r="J149" s="175"/>
      <c r="K149" s="175"/>
      <c r="L149" s="174"/>
    </row>
    <row r="150" spans="1:12" ht="13.5" customHeight="1" thickBot="1" x14ac:dyDescent="0.25">
      <c r="A150" s="181" t="s">
        <v>49</v>
      </c>
      <c r="B150" s="237" t="s">
        <v>4522</v>
      </c>
      <c r="C150" s="236" t="s">
        <v>4521</v>
      </c>
      <c r="D150" s="233" t="s">
        <v>4509</v>
      </c>
      <c r="E150" s="233" t="s">
        <v>4508</v>
      </c>
      <c r="F150" s="235" t="s">
        <v>2714</v>
      </c>
      <c r="G150" s="233" t="s">
        <v>4517</v>
      </c>
      <c r="H150" s="234">
        <v>1</v>
      </c>
      <c r="I150" s="233">
        <v>0</v>
      </c>
      <c r="J150" s="233">
        <f>ROUND(H150,3)*I150</f>
        <v>0</v>
      </c>
      <c r="K150" s="232">
        <v>17900</v>
      </c>
      <c r="L150" s="231">
        <f>ROUND((ROUND(H150,3)*ROUND(K150,2)),2)</f>
        <v>17900</v>
      </c>
    </row>
    <row r="151" spans="1:12" ht="12.75" customHeight="1" x14ac:dyDescent="0.2">
      <c r="A151" s="181" t="s">
        <v>55</v>
      </c>
      <c r="B151" s="230"/>
      <c r="C151" s="229"/>
      <c r="D151" s="229"/>
      <c r="E151" s="228"/>
      <c r="F151" s="227" t="s">
        <v>4520</v>
      </c>
      <c r="G151" s="226"/>
      <c r="H151" s="225"/>
      <c r="I151" s="225"/>
      <c r="J151" s="225"/>
      <c r="K151" s="225"/>
      <c r="L151" s="224"/>
    </row>
    <row r="152" spans="1:12" ht="12.75" customHeight="1" x14ac:dyDescent="0.2">
      <c r="A152" s="181" t="s">
        <v>56</v>
      </c>
      <c r="B152" s="223"/>
      <c r="C152" s="222"/>
      <c r="D152" s="222"/>
      <c r="E152" s="221"/>
      <c r="F152" s="220" t="s">
        <v>2284</v>
      </c>
      <c r="G152" s="219"/>
      <c r="H152" s="218"/>
      <c r="I152" s="218"/>
      <c r="J152" s="218"/>
      <c r="K152" s="218"/>
      <c r="L152" s="217"/>
    </row>
    <row r="153" spans="1:12" ht="12.75" customHeight="1" thickBot="1" x14ac:dyDescent="0.25">
      <c r="A153" s="181" t="s">
        <v>58</v>
      </c>
      <c r="B153" s="216"/>
      <c r="C153" s="215"/>
      <c r="D153" s="215"/>
      <c r="E153" s="214"/>
      <c r="F153" s="213" t="s">
        <v>59</v>
      </c>
      <c r="G153" s="212"/>
      <c r="H153" s="211"/>
      <c r="I153" s="211"/>
      <c r="J153" s="211"/>
      <c r="K153" s="211"/>
      <c r="L153" s="210"/>
    </row>
    <row r="154" spans="1:12" ht="13.5" customHeight="1" thickBot="1" x14ac:dyDescent="0.25">
      <c r="A154" s="181" t="s">
        <v>49</v>
      </c>
      <c r="B154" s="237" t="s">
        <v>4519</v>
      </c>
      <c r="C154" s="236" t="s">
        <v>4518</v>
      </c>
      <c r="D154" s="233" t="s">
        <v>4509</v>
      </c>
      <c r="E154" s="233" t="s">
        <v>4508</v>
      </c>
      <c r="F154" s="235" t="s">
        <v>2543</v>
      </c>
      <c r="G154" s="233" t="s">
        <v>4517</v>
      </c>
      <c r="H154" s="234">
        <v>1</v>
      </c>
      <c r="I154" s="233">
        <v>0</v>
      </c>
      <c r="J154" s="233">
        <f>ROUND(H154,3)*I154</f>
        <v>0</v>
      </c>
      <c r="K154" s="232">
        <v>1010</v>
      </c>
      <c r="L154" s="231">
        <f>ROUND((ROUND(H154,3)*ROUND(K154,2)),2)</f>
        <v>1010</v>
      </c>
    </row>
    <row r="155" spans="1:12" ht="12.75" customHeight="1" x14ac:dyDescent="0.2">
      <c r="A155" s="181" t="s">
        <v>55</v>
      </c>
      <c r="B155" s="230"/>
      <c r="C155" s="229"/>
      <c r="D155" s="229"/>
      <c r="E155" s="228"/>
      <c r="F155" s="227" t="s">
        <v>4516</v>
      </c>
      <c r="G155" s="226"/>
      <c r="H155" s="225"/>
      <c r="I155" s="225"/>
      <c r="J155" s="225"/>
      <c r="K155" s="225"/>
      <c r="L155" s="224"/>
    </row>
    <row r="156" spans="1:12" ht="12.75" customHeight="1" x14ac:dyDescent="0.2">
      <c r="A156" s="181" t="s">
        <v>56</v>
      </c>
      <c r="B156" s="223"/>
      <c r="C156" s="222"/>
      <c r="D156" s="222"/>
      <c r="E156" s="221"/>
      <c r="F156" s="220" t="s">
        <v>2284</v>
      </c>
      <c r="G156" s="219"/>
      <c r="H156" s="218"/>
      <c r="I156" s="218"/>
      <c r="J156" s="218"/>
      <c r="K156" s="218"/>
      <c r="L156" s="217"/>
    </row>
    <row r="157" spans="1:12" ht="12.75" customHeight="1" thickBot="1" x14ac:dyDescent="0.25">
      <c r="A157" s="181" t="s">
        <v>58</v>
      </c>
      <c r="B157" s="216"/>
      <c r="C157" s="215"/>
      <c r="D157" s="215"/>
      <c r="E157" s="214"/>
      <c r="F157" s="213" t="s">
        <v>59</v>
      </c>
      <c r="G157" s="212"/>
      <c r="H157" s="211"/>
      <c r="I157" s="211"/>
      <c r="J157" s="211"/>
      <c r="K157" s="211"/>
      <c r="L157" s="210"/>
    </row>
    <row r="158" spans="1:12" ht="13.5" customHeight="1" thickBot="1" x14ac:dyDescent="0.25">
      <c r="A158" s="168" t="s">
        <v>4478</v>
      </c>
      <c r="B158" s="173" t="s">
        <v>4477</v>
      </c>
      <c r="C158" s="171" t="s">
        <v>4476</v>
      </c>
      <c r="D158" s="172"/>
      <c r="E158" s="172"/>
      <c r="F158" s="172" t="s">
        <v>1458</v>
      </c>
      <c r="G158" s="171"/>
      <c r="H158" s="171"/>
      <c r="I158" s="171"/>
      <c r="J158" s="171"/>
      <c r="K158" s="171"/>
      <c r="L158" s="209">
        <f>SUM(L94:L157)</f>
        <v>95816.6</v>
      </c>
    </row>
    <row r="159" spans="1:12" ht="20.100000000000001" customHeight="1" thickBot="1" x14ac:dyDescent="0.25">
      <c r="A159" s="181" t="s">
        <v>4480</v>
      </c>
      <c r="B159" s="208" t="s">
        <v>4479</v>
      </c>
      <c r="C159" s="207" t="s">
        <v>154</v>
      </c>
      <c r="D159" s="206"/>
      <c r="E159" s="206"/>
      <c r="F159" s="205" t="s">
        <v>909</v>
      </c>
      <c r="G159" s="204"/>
      <c r="H159" s="204"/>
      <c r="I159" s="204"/>
      <c r="J159" s="204"/>
      <c r="K159" s="204"/>
      <c r="L159" s="203"/>
    </row>
    <row r="160" spans="1:12" ht="13.5" customHeight="1" thickBot="1" x14ac:dyDescent="0.25">
      <c r="A160" s="181" t="s">
        <v>49</v>
      </c>
      <c r="B160" s="202" t="s">
        <v>201</v>
      </c>
      <c r="C160" s="201" t="s">
        <v>4515</v>
      </c>
      <c r="D160" s="198" t="s">
        <v>4509</v>
      </c>
      <c r="E160" s="198" t="s">
        <v>4508</v>
      </c>
      <c r="F160" s="200" t="s">
        <v>2458</v>
      </c>
      <c r="G160" s="198" t="s">
        <v>4507</v>
      </c>
      <c r="H160" s="199">
        <v>28</v>
      </c>
      <c r="I160" s="198">
        <v>0</v>
      </c>
      <c r="J160" s="198">
        <f>ROUND(H160,3)*I160</f>
        <v>0</v>
      </c>
      <c r="K160" s="197">
        <v>157</v>
      </c>
      <c r="L160" s="196">
        <f>ROUND((ROUND(H160,3)*ROUND(K160,2)),2)</f>
        <v>4396</v>
      </c>
    </row>
    <row r="161" spans="1:12" ht="12.75" customHeight="1" x14ac:dyDescent="0.2">
      <c r="A161" s="181" t="s">
        <v>55</v>
      </c>
      <c r="B161" s="195"/>
      <c r="C161" s="194"/>
      <c r="D161" s="194"/>
      <c r="E161" s="193"/>
      <c r="F161" s="192" t="s">
        <v>2459</v>
      </c>
      <c r="G161" s="191"/>
      <c r="H161" s="190"/>
      <c r="I161" s="190"/>
      <c r="J161" s="190"/>
      <c r="K161" s="190"/>
      <c r="L161" s="189"/>
    </row>
    <row r="162" spans="1:12" ht="12.75" customHeight="1" x14ac:dyDescent="0.2">
      <c r="A162" s="181" t="s">
        <v>56</v>
      </c>
      <c r="B162" s="188"/>
      <c r="C162" s="187"/>
      <c r="D162" s="187"/>
      <c r="E162" s="186"/>
      <c r="F162" s="185" t="s">
        <v>2460</v>
      </c>
      <c r="G162" s="184"/>
      <c r="H162" s="183"/>
      <c r="I162" s="183"/>
      <c r="J162" s="183"/>
      <c r="K162" s="183"/>
      <c r="L162" s="182"/>
    </row>
    <row r="163" spans="1:12" ht="12.75" customHeight="1" thickBot="1" x14ac:dyDescent="0.25">
      <c r="A163" s="181" t="s">
        <v>58</v>
      </c>
      <c r="B163" s="180"/>
      <c r="C163" s="179"/>
      <c r="D163" s="179"/>
      <c r="E163" s="178"/>
      <c r="F163" s="177" t="s">
        <v>59</v>
      </c>
      <c r="G163" s="176"/>
      <c r="H163" s="175"/>
      <c r="I163" s="175"/>
      <c r="J163" s="175"/>
      <c r="K163" s="175"/>
      <c r="L163" s="174"/>
    </row>
    <row r="164" spans="1:12" ht="13.5" customHeight="1" thickBot="1" x14ac:dyDescent="0.25">
      <c r="A164" s="181" t="s">
        <v>49</v>
      </c>
      <c r="B164" s="202" t="s">
        <v>204</v>
      </c>
      <c r="C164" s="201" t="s">
        <v>4514</v>
      </c>
      <c r="D164" s="198" t="s">
        <v>4509</v>
      </c>
      <c r="E164" s="198" t="s">
        <v>4508</v>
      </c>
      <c r="F164" s="200" t="s">
        <v>1107</v>
      </c>
      <c r="G164" s="198" t="s">
        <v>4513</v>
      </c>
      <c r="H164" s="199">
        <v>11.766</v>
      </c>
      <c r="I164" s="198">
        <v>0</v>
      </c>
      <c r="J164" s="198">
        <f>ROUND(H164,3)*I164</f>
        <v>0</v>
      </c>
      <c r="K164" s="197">
        <v>5410</v>
      </c>
      <c r="L164" s="196">
        <f>ROUND((ROUND(H164,3)*ROUND(K164,2)),2)</f>
        <v>63654.06</v>
      </c>
    </row>
    <row r="165" spans="1:12" ht="12.75" customHeight="1" x14ac:dyDescent="0.2">
      <c r="A165" s="181" t="s">
        <v>55</v>
      </c>
      <c r="B165" s="195"/>
      <c r="C165" s="194"/>
      <c r="D165" s="194"/>
      <c r="E165" s="193"/>
      <c r="F165" s="192" t="s">
        <v>2461</v>
      </c>
      <c r="G165" s="191"/>
      <c r="H165" s="190"/>
      <c r="I165" s="190"/>
      <c r="J165" s="190"/>
      <c r="K165" s="190"/>
      <c r="L165" s="189"/>
    </row>
    <row r="166" spans="1:12" ht="12.75" customHeight="1" x14ac:dyDescent="0.2">
      <c r="A166" s="181" t="s">
        <v>56</v>
      </c>
      <c r="B166" s="188"/>
      <c r="C166" s="187"/>
      <c r="D166" s="187"/>
      <c r="E166" s="186"/>
      <c r="F166" s="185" t="s">
        <v>2462</v>
      </c>
      <c r="G166" s="184"/>
      <c r="H166" s="183"/>
      <c r="I166" s="183"/>
      <c r="J166" s="183"/>
      <c r="K166" s="183"/>
      <c r="L166" s="182"/>
    </row>
    <row r="167" spans="1:12" ht="12.75" customHeight="1" thickBot="1" x14ac:dyDescent="0.25">
      <c r="A167" s="181" t="s">
        <v>58</v>
      </c>
      <c r="B167" s="180"/>
      <c r="C167" s="179"/>
      <c r="D167" s="179"/>
      <c r="E167" s="178"/>
      <c r="F167" s="177" t="s">
        <v>59</v>
      </c>
      <c r="G167" s="176"/>
      <c r="H167" s="175"/>
      <c r="I167" s="175"/>
      <c r="J167" s="175"/>
      <c r="K167" s="175"/>
      <c r="L167" s="174"/>
    </row>
    <row r="168" spans="1:12" ht="13.5" customHeight="1" thickBot="1" x14ac:dyDescent="0.25">
      <c r="A168" s="181" t="s">
        <v>49</v>
      </c>
      <c r="B168" s="202" t="s">
        <v>207</v>
      </c>
      <c r="C168" s="201" t="s">
        <v>4512</v>
      </c>
      <c r="D168" s="198" t="s">
        <v>4509</v>
      </c>
      <c r="E168" s="198" t="s">
        <v>4508</v>
      </c>
      <c r="F168" s="200" t="s">
        <v>2464</v>
      </c>
      <c r="G168" s="198" t="s">
        <v>4507</v>
      </c>
      <c r="H168" s="199">
        <v>14</v>
      </c>
      <c r="I168" s="198">
        <v>0</v>
      </c>
      <c r="J168" s="198">
        <f>ROUND(H168,3)*I168</f>
        <v>0</v>
      </c>
      <c r="K168" s="197">
        <v>628</v>
      </c>
      <c r="L168" s="196">
        <f>ROUND((ROUND(H168,3)*ROUND(K168,2)),2)</f>
        <v>8792</v>
      </c>
    </row>
    <row r="169" spans="1:12" ht="24" customHeight="1" x14ac:dyDescent="0.2">
      <c r="A169" s="181" t="s">
        <v>55</v>
      </c>
      <c r="B169" s="195"/>
      <c r="C169" s="194"/>
      <c r="D169" s="194"/>
      <c r="E169" s="193"/>
      <c r="F169" s="192" t="s">
        <v>2465</v>
      </c>
      <c r="G169" s="191"/>
      <c r="H169" s="190"/>
      <c r="I169" s="190"/>
      <c r="J169" s="190"/>
      <c r="K169" s="190"/>
      <c r="L169" s="189"/>
    </row>
    <row r="170" spans="1:12" ht="12.75" customHeight="1" x14ac:dyDescent="0.2">
      <c r="A170" s="181" t="s">
        <v>56</v>
      </c>
      <c r="B170" s="188"/>
      <c r="C170" s="187"/>
      <c r="D170" s="187"/>
      <c r="E170" s="186"/>
      <c r="F170" s="185" t="s">
        <v>2466</v>
      </c>
      <c r="G170" s="184"/>
      <c r="H170" s="183"/>
      <c r="I170" s="183"/>
      <c r="J170" s="183"/>
      <c r="K170" s="183"/>
      <c r="L170" s="182"/>
    </row>
    <row r="171" spans="1:12" ht="12.75" customHeight="1" thickBot="1" x14ac:dyDescent="0.25">
      <c r="A171" s="181" t="s">
        <v>58</v>
      </c>
      <c r="B171" s="180"/>
      <c r="C171" s="179"/>
      <c r="D171" s="179"/>
      <c r="E171" s="178"/>
      <c r="F171" s="177" t="s">
        <v>59</v>
      </c>
      <c r="G171" s="176"/>
      <c r="H171" s="175"/>
      <c r="I171" s="175"/>
      <c r="J171" s="175"/>
      <c r="K171" s="175"/>
      <c r="L171" s="174"/>
    </row>
    <row r="172" spans="1:12" ht="13.5" customHeight="1" thickBot="1" x14ac:dyDescent="0.25">
      <c r="A172" s="181" t="s">
        <v>49</v>
      </c>
      <c r="B172" s="202" t="s">
        <v>210</v>
      </c>
      <c r="C172" s="201" t="s">
        <v>4511</v>
      </c>
      <c r="D172" s="198" t="s">
        <v>4509</v>
      </c>
      <c r="E172" s="198" t="s">
        <v>4508</v>
      </c>
      <c r="F172" s="200" t="s">
        <v>2468</v>
      </c>
      <c r="G172" s="198" t="s">
        <v>4507</v>
      </c>
      <c r="H172" s="199">
        <v>7</v>
      </c>
      <c r="I172" s="198">
        <v>0</v>
      </c>
      <c r="J172" s="198">
        <f>ROUND(H172,3)*I172</f>
        <v>0</v>
      </c>
      <c r="K172" s="197">
        <v>762</v>
      </c>
      <c r="L172" s="196">
        <f>ROUND((ROUND(H172,3)*ROUND(K172,2)),2)</f>
        <v>5334</v>
      </c>
    </row>
    <row r="173" spans="1:12" ht="24.75" customHeight="1" x14ac:dyDescent="0.2">
      <c r="A173" s="181" t="s">
        <v>55</v>
      </c>
      <c r="B173" s="195"/>
      <c r="C173" s="194"/>
      <c r="D173" s="194"/>
      <c r="E173" s="193"/>
      <c r="F173" s="192" t="s">
        <v>2469</v>
      </c>
      <c r="G173" s="191"/>
      <c r="H173" s="190"/>
      <c r="I173" s="190"/>
      <c r="J173" s="190"/>
      <c r="K173" s="190"/>
      <c r="L173" s="189"/>
    </row>
    <row r="174" spans="1:12" ht="12.75" customHeight="1" x14ac:dyDescent="0.2">
      <c r="A174" s="181" t="s">
        <v>56</v>
      </c>
      <c r="B174" s="188"/>
      <c r="C174" s="187"/>
      <c r="D174" s="187"/>
      <c r="E174" s="186"/>
      <c r="F174" s="185" t="s">
        <v>2470</v>
      </c>
      <c r="G174" s="184"/>
      <c r="H174" s="183"/>
      <c r="I174" s="183"/>
      <c r="J174" s="183"/>
      <c r="K174" s="183"/>
      <c r="L174" s="182"/>
    </row>
    <row r="175" spans="1:12" ht="12.75" customHeight="1" thickBot="1" x14ac:dyDescent="0.25">
      <c r="A175" s="181" t="s">
        <v>58</v>
      </c>
      <c r="B175" s="180"/>
      <c r="C175" s="179"/>
      <c r="D175" s="179"/>
      <c r="E175" s="178"/>
      <c r="F175" s="177" t="s">
        <v>59</v>
      </c>
      <c r="G175" s="176"/>
      <c r="H175" s="175"/>
      <c r="I175" s="175"/>
      <c r="J175" s="175"/>
      <c r="K175" s="175"/>
      <c r="L175" s="174"/>
    </row>
    <row r="176" spans="1:12" ht="13.5" customHeight="1" thickBot="1" x14ac:dyDescent="0.25">
      <c r="A176" s="181" t="s">
        <v>49</v>
      </c>
      <c r="B176" s="202" t="s">
        <v>213</v>
      </c>
      <c r="C176" s="201" t="s">
        <v>4510</v>
      </c>
      <c r="D176" s="198" t="s">
        <v>4509</v>
      </c>
      <c r="E176" s="198" t="s">
        <v>4508</v>
      </c>
      <c r="F176" s="200" t="s">
        <v>2472</v>
      </c>
      <c r="G176" s="198" t="s">
        <v>4507</v>
      </c>
      <c r="H176" s="199">
        <v>19</v>
      </c>
      <c r="I176" s="198">
        <v>0</v>
      </c>
      <c r="J176" s="198">
        <f>ROUND(H176,3)*I176</f>
        <v>0</v>
      </c>
      <c r="K176" s="197">
        <v>878</v>
      </c>
      <c r="L176" s="196">
        <f>ROUND((ROUND(H176,3)*ROUND(K176,2)),2)</f>
        <v>16682</v>
      </c>
    </row>
    <row r="177" spans="1:12" ht="24.75" customHeight="1" x14ac:dyDescent="0.2">
      <c r="A177" s="181" t="s">
        <v>55</v>
      </c>
      <c r="B177" s="195"/>
      <c r="C177" s="194"/>
      <c r="D177" s="194"/>
      <c r="E177" s="193"/>
      <c r="F177" s="192" t="s">
        <v>2473</v>
      </c>
      <c r="G177" s="191"/>
      <c r="H177" s="190"/>
      <c r="I177" s="190"/>
      <c r="J177" s="190"/>
      <c r="K177" s="190"/>
      <c r="L177" s="189"/>
    </row>
    <row r="178" spans="1:12" ht="12.75" customHeight="1" x14ac:dyDescent="0.2">
      <c r="A178" s="181" t="s">
        <v>56</v>
      </c>
      <c r="B178" s="188"/>
      <c r="C178" s="187"/>
      <c r="D178" s="187"/>
      <c r="E178" s="186"/>
      <c r="F178" s="185" t="s">
        <v>2474</v>
      </c>
      <c r="G178" s="184"/>
      <c r="H178" s="183"/>
      <c r="I178" s="183"/>
      <c r="J178" s="183"/>
      <c r="K178" s="183"/>
      <c r="L178" s="182"/>
    </row>
    <row r="179" spans="1:12" ht="12.75" customHeight="1" thickBot="1" x14ac:dyDescent="0.25">
      <c r="A179" s="181" t="s">
        <v>58</v>
      </c>
      <c r="B179" s="180"/>
      <c r="C179" s="179"/>
      <c r="D179" s="179"/>
      <c r="E179" s="178"/>
      <c r="F179" s="177" t="s">
        <v>59</v>
      </c>
      <c r="G179" s="176"/>
      <c r="H179" s="175"/>
      <c r="I179" s="175"/>
      <c r="J179" s="175"/>
      <c r="K179" s="175"/>
      <c r="L179" s="174"/>
    </row>
    <row r="180" spans="1:12" ht="13.5" customHeight="1" thickBot="1" x14ac:dyDescent="0.25">
      <c r="A180" s="168" t="s">
        <v>4478</v>
      </c>
      <c r="B180" s="173" t="s">
        <v>4477</v>
      </c>
      <c r="C180" s="171" t="s">
        <v>4476</v>
      </c>
      <c r="D180" s="172"/>
      <c r="E180" s="172"/>
      <c r="F180" s="172" t="s">
        <v>909</v>
      </c>
      <c r="G180" s="171"/>
      <c r="H180" s="171"/>
      <c r="I180" s="171"/>
      <c r="J180" s="171"/>
      <c r="K180" s="171"/>
      <c r="L180" s="170">
        <f>SUM(L160:L179)</f>
        <v>98858.06</v>
      </c>
    </row>
  </sheetData>
  <sheetProtection password="A3B1" sheet="1" objects="1" scenarios="1" formatCells="0" formatColumns="0" formatRows="0" insertColumns="0" insertRows="0" deleteColumns="0" deleteRows="0" sort="0" autoFilter="0"/>
  <autoFilter ref="A12:L12"/>
  <mergeCells count="28">
    <mergeCell ref="B1:H1"/>
    <mergeCell ref="B2:C2"/>
    <mergeCell ref="I2:J2"/>
    <mergeCell ref="C10:C12"/>
    <mergeCell ref="D10:D12"/>
    <mergeCell ref="B9:J9"/>
    <mergeCell ref="I7:J7"/>
    <mergeCell ref="I4:J4"/>
    <mergeCell ref="F10:F12"/>
    <mergeCell ref="G10:G12"/>
    <mergeCell ref="E10:E12"/>
    <mergeCell ref="I8:J8"/>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G8:H8"/>
  </mergeCells>
  <conditionalFormatting sqref="F6">
    <cfRule type="expression" dxfId="54" priority="8">
      <formula>$E$5="Ostatní"</formula>
    </cfRule>
    <cfRule type="expression" dxfId="53" priority="9">
      <formula>$E$6="Ostatní"</formula>
    </cfRule>
  </conditionalFormatting>
  <conditionalFormatting sqref="E8">
    <cfRule type="expression" dxfId="52" priority="7">
      <formula>$E$8=""</formula>
    </cfRule>
  </conditionalFormatting>
  <conditionalFormatting sqref="E7">
    <cfRule type="expression" dxfId="51" priority="6">
      <formula>$E$7=""</formula>
    </cfRule>
  </conditionalFormatting>
  <conditionalFormatting sqref="G8:H8">
    <cfRule type="expression" dxfId="50" priority="5">
      <formula>IF($G$8="Titul Jméno Příjmení","Vybarvit",IF($G$8="","Vybarvit",""))="Vybarvit"</formula>
    </cfRule>
  </conditionalFormatting>
  <conditionalFormatting sqref="K8">
    <cfRule type="expression" dxfId="49" priority="4">
      <formula>$K$8=""</formula>
    </cfRule>
  </conditionalFormatting>
  <conditionalFormatting sqref="K7">
    <cfRule type="expression" dxfId="48" priority="3">
      <formula>$K$7=""</formula>
    </cfRule>
  </conditionalFormatting>
  <conditionalFormatting sqref="K6">
    <cfRule type="expression" dxfId="47" priority="2">
      <formula>$K$6=""</formula>
    </cfRule>
  </conditionalFormatting>
  <conditionalFormatting sqref="K5">
    <cfRule type="expression" dxfId="46" priority="1">
      <formula>$K$5=""</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s>
  <pageMargins left="0.70866141732283505" right="0.70866141732283505" top="0.74803149606299202" bottom="0.74803149606299202" header="0.31496062992126" footer="0.31496062992126"/>
  <pageSetup paperSize="9" scale="68"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zadání\Dotazy\[SO 61-36-11.xlsm]Kategorie monitoringu'!#REF!</xm:f>
          </x14:formula1>
          <xm:sqref>E4</xm:sqref>
        </x14:dataValidation>
      </x14:dataValidations>
    </ext>
  </extLs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O228"/>
  <sheetViews>
    <sheetView showGridLines="0" zoomScale="85" zoomScaleNormal="85" zoomScaleSheetLayoutView="85" workbookViewId="0">
      <pane ySplit="12" topLeftCell="A199" activePane="bottomLeft" state="frozen"/>
      <selection activeCell="B1" sqref="B1"/>
      <selection pane="bottomLeft" activeCell="Q222" sqref="Q222"/>
    </sheetView>
  </sheetViews>
  <sheetFormatPr defaultColWidth="9.140625" defaultRowHeight="11.25" x14ac:dyDescent="0.2"/>
  <cols>
    <col min="1" max="1" width="0.140625" style="168" hidden="1" customWidth="1"/>
    <col min="2" max="2" width="8.5703125" style="168" customWidth="1"/>
    <col min="3" max="3" width="10.5703125" style="168" customWidth="1"/>
    <col min="4" max="4" width="10" style="168" customWidth="1"/>
    <col min="5" max="5" width="15.140625" style="168" customWidth="1"/>
    <col min="6" max="6" width="74.140625" style="168" customWidth="1"/>
    <col min="7" max="7" width="9" style="169" customWidth="1"/>
    <col min="8" max="8" width="13" style="169" customWidth="1"/>
    <col min="9" max="9" width="10.85546875" style="169" customWidth="1"/>
    <col min="10" max="10" width="10.140625" style="169" customWidth="1"/>
    <col min="11" max="11" width="12.85546875" style="169" customWidth="1"/>
    <col min="12" max="12" width="19" style="169" customWidth="1"/>
    <col min="13" max="13" width="9.140625" style="168" customWidth="1"/>
    <col min="14" max="16384" width="9.140625" style="168"/>
  </cols>
  <sheetData>
    <row r="1" spans="1:15" s="240" customFormat="1" ht="30.75" customHeight="1" thickTop="1" thickBot="1" x14ac:dyDescent="0.25">
      <c r="B1" s="322" t="s">
        <v>4505</v>
      </c>
      <c r="C1" s="321"/>
      <c r="D1" s="321"/>
      <c r="E1" s="321"/>
      <c r="F1" s="321"/>
      <c r="G1" s="321"/>
      <c r="H1" s="321"/>
      <c r="I1" s="320"/>
      <c r="J1" s="319"/>
      <c r="K1" s="319"/>
      <c r="L1" s="318" t="str">
        <f>D3</f>
        <v>SO 61-36-12</v>
      </c>
    </row>
    <row r="2" spans="1:15" s="240" customFormat="1" ht="57" customHeight="1" thickTop="1" thickBot="1" x14ac:dyDescent="0.25">
      <c r="B2" s="317" t="s">
        <v>4504</v>
      </c>
      <c r="C2" s="316"/>
      <c r="D2" s="315" t="s">
        <v>51</v>
      </c>
      <c r="E2" s="314"/>
      <c r="F2" s="313" t="s">
        <v>3</v>
      </c>
      <c r="G2" s="312"/>
      <c r="H2" s="311"/>
      <c r="I2" s="310" t="s">
        <v>4503</v>
      </c>
      <c r="J2" s="309"/>
      <c r="K2" s="308">
        <f>SUMIFS(L:L,B:B,"SOUČET")</f>
        <v>1179366.5</v>
      </c>
      <c r="L2" s="307"/>
    </row>
    <row r="3" spans="1:15" s="240" customFormat="1" ht="42.75" customHeight="1" thickTop="1" thickBot="1" x14ac:dyDescent="0.25">
      <c r="B3" s="306" t="s">
        <v>4502</v>
      </c>
      <c r="C3" s="305"/>
      <c r="D3" s="304" t="s">
        <v>2477</v>
      </c>
      <c r="E3" s="303"/>
      <c r="F3" s="302" t="s">
        <v>2476</v>
      </c>
      <c r="G3" s="301"/>
      <c r="H3" s="300"/>
      <c r="I3" s="299"/>
      <c r="J3" s="298"/>
      <c r="K3" s="297"/>
      <c r="L3" s="296"/>
    </row>
    <row r="4" spans="1:15" s="240" customFormat="1" ht="18" customHeight="1" thickTop="1" x14ac:dyDescent="0.2">
      <c r="B4" s="295" t="s">
        <v>4501</v>
      </c>
      <c r="C4" s="268"/>
      <c r="D4" s="278"/>
      <c r="E4" s="287" t="s">
        <v>4569</v>
      </c>
      <c r="F4" s="294" t="str">
        <f>IF(E4='[3]Kategorie monitoringu'!A1,'[3]Kategorie monitoringu'!B1,IF(E4='[3]Kategorie monitoringu'!A2,'[3]Kategorie monitoringu'!B2,IF(E4='[3]Kategorie monitoringu'!A3,'[3]Kategorie monitoringu'!B3,IF(E4='[3]Kategorie monitoringu'!A4,'[3]Kategorie monitoringu'!B4,IF(E4='[3]Kategorie monitoringu'!A5,'[3]Kategorie monitoringu'!B5,IF(E4='[3]Kategorie monitoringu'!A6,'[3]Kategorie monitoringu'!B6,IF(E4='[3]Kategorie monitoringu'!A7,'[3]Kategorie monitoringu'!B7,IF(E4='[3]Kategorie monitoringu'!A8,'[3]Kategorie monitoringu'!B8,IF(E4='[3]Kategorie monitoringu'!A9,'[3]Kategorie monitoringu'!B9,IF(E4='[3]Kategorie monitoringu'!A10,'[3]Kategorie monitoringu'!B10,IF(E4='[3]Kategorie monitoringu'!A11,'[3]Kategorie monitoringu'!B11,IF(E4='[3]Kategorie monitoringu'!A12,'[3]Kategorie monitoringu'!B12,IF(E4='[3]Kategorie monitoringu'!A13,'[3]Kategorie monitoringu'!B13,IF(E4='[3]Kategorie monitoringu'!A14,'[3]Kategorie monitoringu'!B14,IF(E4='[3]Kategorie monitoringu'!A15,'[3]Kategorie monitoringu'!B15,IF(E4='[3]Kategorie monitoringu'!A16,'[3]Kategorie monitoringu'!B16,IF(E4='[3]Kategorie monitoringu'!A17,'[3]Kategorie monitoringu'!B17,IF(E4='[3]Kategorie monitoringu'!A18,'[3]Kategorie monitoringu'!B18,IF(E4='[3]Kategorie monitoringu'!A19,'[3]Kategorie monitoringu'!B19,IF(E4='[3]Kategorie monitoringu'!A20,'[3]Kategorie monitoringu'!B20,IF(E4='[3]Kategorie monitoringu'!A21,'[3]Kategorie monitoringu'!B21,IF(E4='[3]Kategorie monitoringu'!A22,'[3]Kategorie monitoringu'!B22,IF(E4='[3]Kategorie monitoringu'!A23,'[3]Kategorie monitoringu'!B23,IF(E4='[3]Kategorie monitoringu'!A24,'[3]Kategorie monitoringu'!B24,IF(E4='[3]Kategorie monitoringu'!A25,'[3]Kategorie monitoringu'!B25,"")))))))))))))))))))))))))</f>
        <v>Potrubní vedení</v>
      </c>
      <c r="G4" s="293"/>
      <c r="H4" s="292"/>
      <c r="I4" s="291" t="s">
        <v>4500</v>
      </c>
      <c r="J4" s="290"/>
      <c r="K4" s="289">
        <v>827</v>
      </c>
      <c r="L4" s="288"/>
    </row>
    <row r="5" spans="1:15" s="240" customFormat="1" ht="18" customHeight="1" x14ac:dyDescent="0.2">
      <c r="B5" s="284" t="s">
        <v>4499</v>
      </c>
      <c r="C5" s="283"/>
      <c r="D5" s="283"/>
      <c r="E5" s="287" t="s">
        <v>4498</v>
      </c>
      <c r="F5" s="286" t="str">
        <f>IF((E5="Stádium 2"),"  Dokumentace pro územní řízení - DUR",(IF((E5="Stádium 3"),"  Projektová dokumentace (DOS/DSP)","")))</f>
        <v xml:space="preserve">  Projektová dokumentace (DOS/DSP)</v>
      </c>
      <c r="G5" s="286"/>
      <c r="H5" s="285"/>
      <c r="I5" s="279" t="s">
        <v>4497</v>
      </c>
      <c r="J5" s="278"/>
      <c r="K5" s="277">
        <v>5213510006</v>
      </c>
      <c r="L5" s="276"/>
    </row>
    <row r="6" spans="1:15" s="240" customFormat="1" ht="18" customHeight="1" x14ac:dyDescent="0.2">
      <c r="B6" s="284" t="s">
        <v>4496</v>
      </c>
      <c r="C6" s="283"/>
      <c r="D6" s="283"/>
      <c r="E6" s="282" t="s">
        <v>2212</v>
      </c>
      <c r="F6" s="281"/>
      <c r="G6" s="281"/>
      <c r="H6" s="280"/>
      <c r="I6" s="279" t="s">
        <v>4494</v>
      </c>
      <c r="J6" s="278"/>
      <c r="K6" s="277">
        <v>631500293</v>
      </c>
      <c r="L6" s="276"/>
      <c r="O6" s="275"/>
    </row>
    <row r="7" spans="1:15" s="240" customFormat="1" ht="18" customHeight="1" x14ac:dyDescent="0.2">
      <c r="B7" s="274" t="s">
        <v>4493</v>
      </c>
      <c r="C7" s="257"/>
      <c r="D7" s="257"/>
      <c r="E7" s="328" t="s">
        <v>4638</v>
      </c>
      <c r="F7" s="272" t="s">
        <v>4491</v>
      </c>
      <c r="G7" s="271"/>
      <c r="H7" s="270"/>
      <c r="I7" s="269" t="s">
        <v>4490</v>
      </c>
      <c r="J7" s="268"/>
      <c r="K7" s="267">
        <v>2021</v>
      </c>
      <c r="L7" s="266"/>
      <c r="O7" s="265"/>
    </row>
    <row r="8" spans="1:15" s="240" customFormat="1" ht="19.5" customHeight="1" thickBot="1" x14ac:dyDescent="0.25">
      <c r="B8" s="264" t="s">
        <v>4488</v>
      </c>
      <c r="C8" s="263"/>
      <c r="D8" s="263"/>
      <c r="E8" s="327" t="s">
        <v>4638</v>
      </c>
      <c r="F8" s="261" t="s">
        <v>4568</v>
      </c>
      <c r="G8" s="260" t="s">
        <v>4567</v>
      </c>
      <c r="H8" s="259"/>
      <c r="I8" s="258" t="s">
        <v>4484</v>
      </c>
      <c r="J8" s="257"/>
      <c r="K8" s="256">
        <v>44631</v>
      </c>
      <c r="L8" s="255"/>
    </row>
    <row r="9" spans="1:15" s="240" customFormat="1" ht="9.75" customHeight="1" x14ac:dyDescent="0.2">
      <c r="B9" s="254" t="s">
        <v>4566</v>
      </c>
      <c r="C9" s="253"/>
      <c r="D9" s="253"/>
      <c r="E9" s="253"/>
      <c r="F9" s="253"/>
      <c r="G9" s="253"/>
      <c r="H9" s="253"/>
      <c r="I9" s="253"/>
      <c r="J9" s="253"/>
      <c r="K9" s="252" t="str">
        <f>$I$5</f>
        <v>ISPROFIN:</v>
      </c>
      <c r="L9" s="251">
        <f>K5</f>
        <v>5213510006</v>
      </c>
    </row>
    <row r="10" spans="1:15" s="240" customFormat="1" ht="15" customHeight="1" x14ac:dyDescent="0.2">
      <c r="B10" s="250" t="s">
        <v>30</v>
      </c>
      <c r="C10" s="248" t="s">
        <v>31</v>
      </c>
      <c r="D10" s="248" t="s">
        <v>32</v>
      </c>
      <c r="E10" s="248" t="s">
        <v>4483</v>
      </c>
      <c r="F10" s="249" t="s">
        <v>4482</v>
      </c>
      <c r="G10" s="249" t="s">
        <v>34</v>
      </c>
      <c r="H10" s="249" t="s">
        <v>35</v>
      </c>
      <c r="I10" s="248" t="s">
        <v>36</v>
      </c>
      <c r="J10" s="248" t="s">
        <v>37</v>
      </c>
      <c r="K10" s="247" t="s">
        <v>4481</v>
      </c>
      <c r="L10" s="246"/>
    </row>
    <row r="11" spans="1:15" s="240" customFormat="1" ht="15" customHeight="1" x14ac:dyDescent="0.2">
      <c r="B11" s="250"/>
      <c r="C11" s="248"/>
      <c r="D11" s="248"/>
      <c r="E11" s="248"/>
      <c r="F11" s="249"/>
      <c r="G11" s="249"/>
      <c r="H11" s="249"/>
      <c r="I11" s="248"/>
      <c r="J11" s="248"/>
      <c r="K11" s="247"/>
      <c r="L11" s="246"/>
    </row>
    <row r="12" spans="1:15" s="240" customFormat="1" ht="12.75" customHeight="1" thickBot="1" x14ac:dyDescent="0.25">
      <c r="B12" s="245"/>
      <c r="C12" s="243"/>
      <c r="D12" s="243"/>
      <c r="E12" s="243"/>
      <c r="F12" s="244"/>
      <c r="G12" s="244"/>
      <c r="H12" s="244"/>
      <c r="I12" s="243"/>
      <c r="J12" s="243"/>
      <c r="K12" s="242" t="s">
        <v>40</v>
      </c>
      <c r="L12" s="241" t="s">
        <v>41</v>
      </c>
    </row>
    <row r="13" spans="1:15" s="238" customFormat="1" ht="20.100000000000001" customHeight="1" thickBot="1" x14ac:dyDescent="0.25">
      <c r="A13" s="238" t="s">
        <v>4480</v>
      </c>
      <c r="B13" s="208" t="s">
        <v>4479</v>
      </c>
      <c r="C13" s="207" t="s">
        <v>953</v>
      </c>
      <c r="D13" s="206"/>
      <c r="E13" s="206"/>
      <c r="F13" s="205" t="s">
        <v>1208</v>
      </c>
      <c r="G13" s="204"/>
      <c r="H13" s="204"/>
      <c r="I13" s="204"/>
      <c r="J13" s="204"/>
      <c r="K13" s="204"/>
      <c r="L13" s="203"/>
    </row>
    <row r="14" spans="1:15" s="238" customFormat="1" ht="13.5" customHeight="1" thickBot="1" x14ac:dyDescent="0.25">
      <c r="A14" s="239" t="s">
        <v>49</v>
      </c>
      <c r="B14" s="202" t="s">
        <v>47</v>
      </c>
      <c r="C14" s="201" t="s">
        <v>4565</v>
      </c>
      <c r="D14" s="198" t="s">
        <v>4509</v>
      </c>
      <c r="E14" s="198" t="s">
        <v>4508</v>
      </c>
      <c r="F14" s="200" t="s">
        <v>2282</v>
      </c>
      <c r="G14" s="198" t="s">
        <v>4560</v>
      </c>
      <c r="H14" s="199">
        <v>1</v>
      </c>
      <c r="I14" s="198">
        <v>0</v>
      </c>
      <c r="J14" s="198">
        <f>ROUND(H14,3)*I14</f>
        <v>0</v>
      </c>
      <c r="K14" s="197">
        <v>10000</v>
      </c>
      <c r="L14" s="196">
        <f>ROUND((ROUND(H14,3)*ROUND(K14,2)),2)</f>
        <v>10000</v>
      </c>
    </row>
    <row r="15" spans="1:15" s="238" customFormat="1" ht="12.75" customHeight="1" x14ac:dyDescent="0.2">
      <c r="A15" s="239" t="s">
        <v>55</v>
      </c>
      <c r="B15" s="195"/>
      <c r="C15" s="194"/>
      <c r="D15" s="194"/>
      <c r="E15" s="193"/>
      <c r="F15" s="192" t="s">
        <v>2370</v>
      </c>
      <c r="G15" s="191"/>
      <c r="H15" s="190"/>
      <c r="I15" s="190"/>
      <c r="J15" s="190"/>
      <c r="K15" s="190"/>
      <c r="L15" s="189"/>
    </row>
    <row r="16" spans="1:15" s="238" customFormat="1" ht="12.75" customHeight="1" x14ac:dyDescent="0.2">
      <c r="A16" s="239" t="s">
        <v>56</v>
      </c>
      <c r="B16" s="188"/>
      <c r="C16" s="187"/>
      <c r="D16" s="187"/>
      <c r="E16" s="186"/>
      <c r="F16" s="185" t="s">
        <v>4564</v>
      </c>
      <c r="G16" s="184"/>
      <c r="H16" s="183"/>
      <c r="I16" s="183"/>
      <c r="J16" s="183"/>
      <c r="K16" s="183"/>
      <c r="L16" s="182"/>
    </row>
    <row r="17" spans="1:12" s="238" customFormat="1" ht="12.75" customHeight="1" thickBot="1" x14ac:dyDescent="0.25">
      <c r="A17" s="239" t="s">
        <v>58</v>
      </c>
      <c r="B17" s="180"/>
      <c r="C17" s="179"/>
      <c r="D17" s="179"/>
      <c r="E17" s="178"/>
      <c r="F17" s="185" t="s">
        <v>59</v>
      </c>
      <c r="G17" s="176"/>
      <c r="H17" s="175"/>
      <c r="I17" s="175"/>
      <c r="J17" s="175"/>
      <c r="K17" s="175"/>
      <c r="L17" s="174"/>
    </row>
    <row r="18" spans="1:12" ht="13.5" customHeight="1" thickBot="1" x14ac:dyDescent="0.25">
      <c r="A18" s="181" t="s">
        <v>49</v>
      </c>
      <c r="B18" s="202" t="s">
        <v>27</v>
      </c>
      <c r="C18" s="201" t="s">
        <v>4563</v>
      </c>
      <c r="D18" s="198" t="s">
        <v>4509</v>
      </c>
      <c r="E18" s="198" t="s">
        <v>4508</v>
      </c>
      <c r="F18" s="200" t="s">
        <v>2286</v>
      </c>
      <c r="G18" s="198" t="s">
        <v>4558</v>
      </c>
      <c r="H18" s="199">
        <v>1</v>
      </c>
      <c r="I18" s="198">
        <v>0</v>
      </c>
      <c r="J18" s="198">
        <f>ROUND(H18,3)*I18</f>
        <v>0</v>
      </c>
      <c r="K18" s="197">
        <v>10000</v>
      </c>
      <c r="L18" s="196">
        <f>ROUND((ROUND(H18,3)*ROUND(K18,2)),2)</f>
        <v>10000</v>
      </c>
    </row>
    <row r="19" spans="1:12" ht="12.75" customHeight="1" x14ac:dyDescent="0.2">
      <c r="A19" s="181" t="s">
        <v>55</v>
      </c>
      <c r="B19" s="195"/>
      <c r="C19" s="194"/>
      <c r="D19" s="194"/>
      <c r="E19" s="193"/>
      <c r="F19" s="192" t="s">
        <v>2371</v>
      </c>
      <c r="G19" s="191"/>
      <c r="H19" s="190"/>
      <c r="I19" s="190"/>
      <c r="J19" s="190"/>
      <c r="K19" s="190"/>
      <c r="L19" s="189"/>
    </row>
    <row r="20" spans="1:12" ht="12.75" customHeight="1" x14ac:dyDescent="0.2">
      <c r="A20" s="181" t="s">
        <v>56</v>
      </c>
      <c r="B20" s="188"/>
      <c r="C20" s="187"/>
      <c r="D20" s="187"/>
      <c r="E20" s="186"/>
      <c r="F20" s="185" t="s">
        <v>2284</v>
      </c>
      <c r="G20" s="184"/>
      <c r="H20" s="183"/>
      <c r="I20" s="183"/>
      <c r="J20" s="183"/>
      <c r="K20" s="183"/>
      <c r="L20" s="182"/>
    </row>
    <row r="21" spans="1:12" ht="12.75" customHeight="1" thickBot="1" x14ac:dyDescent="0.25">
      <c r="A21" s="181" t="s">
        <v>58</v>
      </c>
      <c r="B21" s="180"/>
      <c r="C21" s="179"/>
      <c r="D21" s="179"/>
      <c r="E21" s="178"/>
      <c r="F21" s="185" t="s">
        <v>59</v>
      </c>
      <c r="G21" s="176"/>
      <c r="H21" s="175"/>
      <c r="I21" s="175"/>
      <c r="J21" s="175"/>
      <c r="K21" s="175"/>
      <c r="L21" s="174"/>
    </row>
    <row r="22" spans="1:12" ht="13.5" customHeight="1" thickBot="1" x14ac:dyDescent="0.25">
      <c r="A22" s="181" t="s">
        <v>49</v>
      </c>
      <c r="B22" s="202" t="s">
        <v>26</v>
      </c>
      <c r="C22" s="201" t="s">
        <v>4562</v>
      </c>
      <c r="D22" s="198" t="s">
        <v>4509</v>
      </c>
      <c r="E22" s="198" t="s">
        <v>4508</v>
      </c>
      <c r="F22" s="200" t="s">
        <v>2289</v>
      </c>
      <c r="G22" s="198" t="s">
        <v>4558</v>
      </c>
      <c r="H22" s="199">
        <v>1</v>
      </c>
      <c r="I22" s="198">
        <v>0</v>
      </c>
      <c r="J22" s="198">
        <f>ROUND(H22,3)*I22</f>
        <v>0</v>
      </c>
      <c r="K22" s="197">
        <v>30000</v>
      </c>
      <c r="L22" s="196">
        <f>ROUND((ROUND(H22,3)*ROUND(K22,2)),2)</f>
        <v>30000</v>
      </c>
    </row>
    <row r="23" spans="1:12" ht="12.75" customHeight="1" x14ac:dyDescent="0.2">
      <c r="A23" s="181" t="s">
        <v>55</v>
      </c>
      <c r="B23" s="195"/>
      <c r="C23" s="194"/>
      <c r="D23" s="194"/>
      <c r="E23" s="193"/>
      <c r="F23" s="192" t="s">
        <v>51</v>
      </c>
      <c r="G23" s="191"/>
      <c r="H23" s="190"/>
      <c r="I23" s="190"/>
      <c r="J23" s="190"/>
      <c r="K23" s="190"/>
      <c r="L23" s="189"/>
    </row>
    <row r="24" spans="1:12" ht="12.75" customHeight="1" x14ac:dyDescent="0.2">
      <c r="A24" s="181" t="s">
        <v>56</v>
      </c>
      <c r="B24" s="188"/>
      <c r="C24" s="187"/>
      <c r="D24" s="187"/>
      <c r="E24" s="186"/>
      <c r="F24" s="185" t="s">
        <v>2284</v>
      </c>
      <c r="G24" s="184"/>
      <c r="H24" s="183"/>
      <c r="I24" s="183"/>
      <c r="J24" s="183"/>
      <c r="K24" s="183"/>
      <c r="L24" s="182"/>
    </row>
    <row r="25" spans="1:12" ht="12.75" customHeight="1" thickBot="1" x14ac:dyDescent="0.25">
      <c r="A25" s="181" t="s">
        <v>58</v>
      </c>
      <c r="B25" s="180"/>
      <c r="C25" s="179"/>
      <c r="D25" s="179"/>
      <c r="E25" s="178"/>
      <c r="F25" s="185" t="s">
        <v>59</v>
      </c>
      <c r="G25" s="176"/>
      <c r="H25" s="175"/>
      <c r="I25" s="175"/>
      <c r="J25" s="175"/>
      <c r="K25" s="175"/>
      <c r="L25" s="174"/>
    </row>
    <row r="26" spans="1:12" ht="13.5" customHeight="1" thickBot="1" x14ac:dyDescent="0.25">
      <c r="A26" s="181" t="s">
        <v>49</v>
      </c>
      <c r="B26" s="202" t="s">
        <v>62</v>
      </c>
      <c r="C26" s="201" t="s">
        <v>4561</v>
      </c>
      <c r="D26" s="198" t="s">
        <v>4509</v>
      </c>
      <c r="E26" s="198" t="s">
        <v>4508</v>
      </c>
      <c r="F26" s="200" t="s">
        <v>2291</v>
      </c>
      <c r="G26" s="198" t="s">
        <v>4560</v>
      </c>
      <c r="H26" s="199">
        <v>1</v>
      </c>
      <c r="I26" s="198">
        <v>0</v>
      </c>
      <c r="J26" s="198">
        <f>ROUND(H26,3)*I26</f>
        <v>0</v>
      </c>
      <c r="K26" s="197">
        <v>10000</v>
      </c>
      <c r="L26" s="196">
        <f>ROUND((ROUND(H26,3)*ROUND(K26,2)),2)</f>
        <v>10000</v>
      </c>
    </row>
    <row r="27" spans="1:12" ht="12.75" customHeight="1" x14ac:dyDescent="0.2">
      <c r="A27" s="181" t="s">
        <v>55</v>
      </c>
      <c r="B27" s="195"/>
      <c r="C27" s="194"/>
      <c r="D27" s="194"/>
      <c r="E27" s="193"/>
      <c r="F27" s="192" t="s">
        <v>51</v>
      </c>
      <c r="G27" s="191"/>
      <c r="H27" s="190"/>
      <c r="I27" s="190"/>
      <c r="J27" s="190"/>
      <c r="K27" s="190"/>
      <c r="L27" s="189"/>
    </row>
    <row r="28" spans="1:12" ht="12.75" customHeight="1" x14ac:dyDescent="0.2">
      <c r="A28" s="181" t="s">
        <v>56</v>
      </c>
      <c r="B28" s="188"/>
      <c r="C28" s="187"/>
      <c r="D28" s="187"/>
      <c r="E28" s="186"/>
      <c r="F28" s="185" t="s">
        <v>2284</v>
      </c>
      <c r="G28" s="184"/>
      <c r="H28" s="183"/>
      <c r="I28" s="183"/>
      <c r="J28" s="183"/>
      <c r="K28" s="183"/>
      <c r="L28" s="182"/>
    </row>
    <row r="29" spans="1:12" ht="12.75" customHeight="1" thickBot="1" x14ac:dyDescent="0.25">
      <c r="A29" s="181" t="s">
        <v>58</v>
      </c>
      <c r="B29" s="180"/>
      <c r="C29" s="179"/>
      <c r="D29" s="179"/>
      <c r="E29" s="178"/>
      <c r="F29" s="185" t="s">
        <v>59</v>
      </c>
      <c r="G29" s="176"/>
      <c r="H29" s="175"/>
      <c r="I29" s="175"/>
      <c r="J29" s="175"/>
      <c r="K29" s="175"/>
      <c r="L29" s="174"/>
    </row>
    <row r="30" spans="1:12" ht="13.5" customHeight="1" thickBot="1" x14ac:dyDescent="0.25">
      <c r="A30" s="181" t="s">
        <v>49</v>
      </c>
      <c r="B30" s="202" t="s">
        <v>66</v>
      </c>
      <c r="C30" s="201" t="s">
        <v>4559</v>
      </c>
      <c r="D30" s="198" t="s">
        <v>4509</v>
      </c>
      <c r="E30" s="198" t="s">
        <v>4508</v>
      </c>
      <c r="F30" s="200" t="s">
        <v>1216</v>
      </c>
      <c r="G30" s="198" t="s">
        <v>4558</v>
      </c>
      <c r="H30" s="199">
        <v>1</v>
      </c>
      <c r="I30" s="198">
        <v>0</v>
      </c>
      <c r="J30" s="198">
        <f>ROUND(H30,3)*I30</f>
        <v>0</v>
      </c>
      <c r="K30" s="197">
        <v>15000</v>
      </c>
      <c r="L30" s="196">
        <f>ROUND((ROUND(H30,3)*ROUND(K30,2)),2)</f>
        <v>15000</v>
      </c>
    </row>
    <row r="31" spans="1:12" ht="12.75" customHeight="1" x14ac:dyDescent="0.2">
      <c r="A31" s="181" t="s">
        <v>55</v>
      </c>
      <c r="B31" s="195"/>
      <c r="C31" s="194"/>
      <c r="D31" s="194"/>
      <c r="E31" s="193"/>
      <c r="F31" s="192" t="s">
        <v>51</v>
      </c>
      <c r="G31" s="191"/>
      <c r="H31" s="190"/>
      <c r="I31" s="190"/>
      <c r="J31" s="190"/>
      <c r="K31" s="190"/>
      <c r="L31" s="189"/>
    </row>
    <row r="32" spans="1:12" ht="12.75" customHeight="1" x14ac:dyDescent="0.2">
      <c r="A32" s="181" t="s">
        <v>56</v>
      </c>
      <c r="B32" s="188"/>
      <c r="C32" s="187"/>
      <c r="D32" s="187"/>
      <c r="E32" s="186"/>
      <c r="F32" s="185" t="s">
        <v>2284</v>
      </c>
      <c r="G32" s="184"/>
      <c r="H32" s="183"/>
      <c r="I32" s="183"/>
      <c r="J32" s="183"/>
      <c r="K32" s="183"/>
      <c r="L32" s="182"/>
    </row>
    <row r="33" spans="1:12" ht="12.75" customHeight="1" thickBot="1" x14ac:dyDescent="0.25">
      <c r="A33" s="181" t="s">
        <v>58</v>
      </c>
      <c r="B33" s="180"/>
      <c r="C33" s="179"/>
      <c r="D33" s="179"/>
      <c r="E33" s="178"/>
      <c r="F33" s="185" t="s">
        <v>59</v>
      </c>
      <c r="G33" s="176"/>
      <c r="H33" s="175"/>
      <c r="I33" s="175"/>
      <c r="J33" s="175"/>
      <c r="K33" s="175"/>
      <c r="L33" s="174"/>
    </row>
    <row r="34" spans="1:12" ht="13.5" customHeight="1" thickBot="1" x14ac:dyDescent="0.25">
      <c r="A34" s="168" t="s">
        <v>4478</v>
      </c>
      <c r="B34" s="173" t="s">
        <v>4477</v>
      </c>
      <c r="C34" s="171" t="s">
        <v>4476</v>
      </c>
      <c r="D34" s="172"/>
      <c r="E34" s="172"/>
      <c r="F34" s="172" t="s">
        <v>1208</v>
      </c>
      <c r="G34" s="171"/>
      <c r="H34" s="171"/>
      <c r="I34" s="171"/>
      <c r="J34" s="171"/>
      <c r="K34" s="171"/>
      <c r="L34" s="170">
        <f>SUM(L14:L33)</f>
        <v>75000</v>
      </c>
    </row>
    <row r="35" spans="1:12" ht="20.100000000000001" customHeight="1" thickBot="1" x14ac:dyDescent="0.25">
      <c r="A35" s="181" t="s">
        <v>4480</v>
      </c>
      <c r="B35" s="208" t="s">
        <v>4479</v>
      </c>
      <c r="C35" s="207" t="s">
        <v>2295</v>
      </c>
      <c r="D35" s="206"/>
      <c r="E35" s="206"/>
      <c r="F35" s="205" t="s">
        <v>2296</v>
      </c>
      <c r="G35" s="204"/>
      <c r="H35" s="204"/>
      <c r="I35" s="204"/>
      <c r="J35" s="204"/>
      <c r="K35" s="204"/>
      <c r="L35" s="203"/>
    </row>
    <row r="36" spans="1:12" ht="24" customHeight="1" thickBot="1" x14ac:dyDescent="0.25">
      <c r="A36" s="181" t="s">
        <v>49</v>
      </c>
      <c r="B36" s="202" t="s">
        <v>145</v>
      </c>
      <c r="C36" s="201" t="s">
        <v>4557</v>
      </c>
      <c r="D36" s="326">
        <v>901</v>
      </c>
      <c r="E36" s="325" t="s">
        <v>289</v>
      </c>
      <c r="F36" s="200" t="s">
        <v>4556</v>
      </c>
      <c r="G36" s="198" t="s">
        <v>4549</v>
      </c>
      <c r="H36" s="234">
        <v>501.24900000000002</v>
      </c>
      <c r="I36" s="198">
        <v>0</v>
      </c>
      <c r="J36" s="198">
        <f>ROUND(H36,3)*I36</f>
        <v>0</v>
      </c>
      <c r="K36" s="197">
        <v>700.8</v>
      </c>
      <c r="L36" s="231">
        <f>ROUND((ROUND(H36,3)*ROUND(K36,2)),2)</f>
        <v>351275.3</v>
      </c>
    </row>
    <row r="37" spans="1:12" ht="12.75" customHeight="1" x14ac:dyDescent="0.2">
      <c r="A37" s="181" t="s">
        <v>55</v>
      </c>
      <c r="B37" s="195"/>
      <c r="C37" s="194"/>
      <c r="D37" s="194"/>
      <c r="E37" s="193"/>
      <c r="F37" s="227" t="s">
        <v>4637</v>
      </c>
      <c r="G37" s="191"/>
      <c r="H37" s="190"/>
      <c r="I37" s="190"/>
      <c r="J37" s="190"/>
      <c r="K37" s="190"/>
      <c r="L37" s="224"/>
    </row>
    <row r="38" spans="1:12" ht="14.25" customHeight="1" x14ac:dyDescent="0.2">
      <c r="A38" s="181" t="s">
        <v>56</v>
      </c>
      <c r="B38" s="188"/>
      <c r="C38" s="187"/>
      <c r="D38" s="187"/>
      <c r="E38" s="186"/>
      <c r="F38" s="220" t="s">
        <v>4636</v>
      </c>
      <c r="G38" s="184"/>
      <c r="H38" s="183"/>
      <c r="I38" s="183"/>
      <c r="J38" s="183"/>
      <c r="K38" s="183"/>
      <c r="L38" s="217"/>
    </row>
    <row r="39" spans="1:12" ht="102.75" customHeight="1" thickBot="1" x14ac:dyDescent="0.25">
      <c r="A39" s="181" t="s">
        <v>58</v>
      </c>
      <c r="B39" s="180"/>
      <c r="C39" s="179"/>
      <c r="D39" s="179"/>
      <c r="E39" s="178"/>
      <c r="F39" s="324" t="s">
        <v>4632</v>
      </c>
      <c r="G39" s="176"/>
      <c r="H39" s="175"/>
      <c r="I39" s="175"/>
      <c r="J39" s="175"/>
      <c r="K39" s="175"/>
      <c r="L39" s="210"/>
    </row>
    <row r="40" spans="1:12" ht="27" customHeight="1" thickBot="1" x14ac:dyDescent="0.25">
      <c r="A40" s="181" t="s">
        <v>49</v>
      </c>
      <c r="B40" s="202" t="s">
        <v>148</v>
      </c>
      <c r="C40" s="201" t="s">
        <v>4555</v>
      </c>
      <c r="D40" s="326">
        <v>905</v>
      </c>
      <c r="E40" s="325" t="s">
        <v>289</v>
      </c>
      <c r="F40" s="200" t="s">
        <v>4554</v>
      </c>
      <c r="G40" s="198" t="s">
        <v>4549</v>
      </c>
      <c r="H40" s="234">
        <v>107.276</v>
      </c>
      <c r="I40" s="198">
        <v>0</v>
      </c>
      <c r="J40" s="198">
        <f>ROUND(H40,3)*I40</f>
        <v>0</v>
      </c>
      <c r="K40" s="197">
        <v>658.4</v>
      </c>
      <c r="L40" s="231">
        <f>ROUND((ROUND(H40,3)*ROUND(K40,2)),2)</f>
        <v>70630.52</v>
      </c>
    </row>
    <row r="41" spans="1:12" ht="12.75" customHeight="1" x14ac:dyDescent="0.2">
      <c r="A41" s="181" t="s">
        <v>55</v>
      </c>
      <c r="B41" s="195"/>
      <c r="C41" s="194"/>
      <c r="D41" s="194"/>
      <c r="E41" s="193"/>
      <c r="F41" s="192" t="s">
        <v>2739</v>
      </c>
      <c r="G41" s="191"/>
      <c r="H41" s="190"/>
      <c r="I41" s="190"/>
      <c r="J41" s="190"/>
      <c r="K41" s="190"/>
      <c r="L41" s="224"/>
    </row>
    <row r="42" spans="1:12" ht="12.75" customHeight="1" x14ac:dyDescent="0.2">
      <c r="A42" s="181" t="s">
        <v>56</v>
      </c>
      <c r="B42" s="188"/>
      <c r="C42" s="187"/>
      <c r="D42" s="187"/>
      <c r="E42" s="186"/>
      <c r="F42" s="220" t="s">
        <v>4635</v>
      </c>
      <c r="G42" s="184"/>
      <c r="H42" s="183"/>
      <c r="I42" s="183"/>
      <c r="J42" s="183"/>
      <c r="K42" s="183"/>
      <c r="L42" s="217"/>
    </row>
    <row r="43" spans="1:12" ht="100.5" customHeight="1" thickBot="1" x14ac:dyDescent="0.25">
      <c r="A43" s="181" t="s">
        <v>58</v>
      </c>
      <c r="B43" s="180"/>
      <c r="C43" s="179"/>
      <c r="D43" s="179"/>
      <c r="E43" s="178"/>
      <c r="F43" s="324" t="s">
        <v>4632</v>
      </c>
      <c r="G43" s="176"/>
      <c r="H43" s="175"/>
      <c r="I43" s="175"/>
      <c r="J43" s="175"/>
      <c r="K43" s="175"/>
      <c r="L43" s="210"/>
    </row>
    <row r="44" spans="1:12" ht="29.25" customHeight="1" thickBot="1" x14ac:dyDescent="0.25">
      <c r="A44" s="181" t="s">
        <v>49</v>
      </c>
      <c r="B44" s="202" t="s">
        <v>151</v>
      </c>
      <c r="C44" s="201" t="s">
        <v>4551</v>
      </c>
      <c r="D44" s="326">
        <v>935</v>
      </c>
      <c r="E44" s="325" t="s">
        <v>289</v>
      </c>
      <c r="F44" s="200" t="s">
        <v>4550</v>
      </c>
      <c r="G44" s="198" t="s">
        <v>4549</v>
      </c>
      <c r="H44" s="234">
        <v>0.64600000000000002</v>
      </c>
      <c r="I44" s="198">
        <v>0</v>
      </c>
      <c r="J44" s="198">
        <f>ROUND(H44,3)*I44</f>
        <v>0</v>
      </c>
      <c r="K44" s="197">
        <v>2356.4</v>
      </c>
      <c r="L44" s="231">
        <f>ROUND((ROUND(H44,3)*ROUND(K44,2)),2)</f>
        <v>1522.23</v>
      </c>
    </row>
    <row r="45" spans="1:12" ht="12.75" customHeight="1" x14ac:dyDescent="0.2">
      <c r="A45" s="181" t="s">
        <v>55</v>
      </c>
      <c r="B45" s="195"/>
      <c r="C45" s="194"/>
      <c r="D45" s="194"/>
      <c r="E45" s="193"/>
      <c r="F45" s="192" t="s">
        <v>4634</v>
      </c>
      <c r="G45" s="191"/>
      <c r="H45" s="190"/>
      <c r="I45" s="190"/>
      <c r="J45" s="190"/>
      <c r="K45" s="190"/>
      <c r="L45" s="189"/>
    </row>
    <row r="46" spans="1:12" ht="12.75" customHeight="1" x14ac:dyDescent="0.2">
      <c r="A46" s="181" t="s">
        <v>56</v>
      </c>
      <c r="B46" s="188"/>
      <c r="C46" s="187"/>
      <c r="D46" s="187"/>
      <c r="E46" s="186"/>
      <c r="F46" s="220" t="s">
        <v>4633</v>
      </c>
      <c r="G46" s="184"/>
      <c r="H46" s="183"/>
      <c r="I46" s="183"/>
      <c r="J46" s="183"/>
      <c r="K46" s="183"/>
      <c r="L46" s="182"/>
    </row>
    <row r="47" spans="1:12" ht="102.75" customHeight="1" thickBot="1" x14ac:dyDescent="0.25">
      <c r="A47" s="181" t="s">
        <v>58</v>
      </c>
      <c r="B47" s="180"/>
      <c r="C47" s="179"/>
      <c r="D47" s="179"/>
      <c r="E47" s="178"/>
      <c r="F47" s="324" t="s">
        <v>4632</v>
      </c>
      <c r="G47" s="176"/>
      <c r="H47" s="175"/>
      <c r="I47" s="175"/>
      <c r="J47" s="175"/>
      <c r="K47" s="175"/>
      <c r="L47" s="174"/>
    </row>
    <row r="48" spans="1:12" ht="13.5" customHeight="1" thickBot="1" x14ac:dyDescent="0.25">
      <c r="A48" s="168" t="s">
        <v>4478</v>
      </c>
      <c r="B48" s="173" t="s">
        <v>4477</v>
      </c>
      <c r="C48" s="171" t="s">
        <v>4476</v>
      </c>
      <c r="D48" s="172"/>
      <c r="E48" s="172"/>
      <c r="F48" s="172" t="s">
        <v>2296</v>
      </c>
      <c r="G48" s="171"/>
      <c r="H48" s="171"/>
      <c r="I48" s="171"/>
      <c r="J48" s="171"/>
      <c r="K48" s="171"/>
      <c r="L48" s="209">
        <f>SUM(L36:L47)</f>
        <v>423428.05</v>
      </c>
    </row>
    <row r="49" spans="1:12" ht="20.100000000000001" customHeight="1" thickBot="1" x14ac:dyDescent="0.25">
      <c r="A49" s="181" t="s">
        <v>4480</v>
      </c>
      <c r="B49" s="208" t="s">
        <v>4479</v>
      </c>
      <c r="C49" s="207" t="s">
        <v>47</v>
      </c>
      <c r="D49" s="206"/>
      <c r="E49" s="206"/>
      <c r="F49" s="205" t="s">
        <v>325</v>
      </c>
      <c r="G49" s="204"/>
      <c r="H49" s="204"/>
      <c r="I49" s="204"/>
      <c r="J49" s="204"/>
      <c r="K49" s="204"/>
      <c r="L49" s="203"/>
    </row>
    <row r="50" spans="1:12" ht="13.5" customHeight="1" thickBot="1" x14ac:dyDescent="0.25">
      <c r="A50" s="181" t="s">
        <v>49</v>
      </c>
      <c r="B50" s="202" t="s">
        <v>154</v>
      </c>
      <c r="C50" s="201" t="s">
        <v>4548</v>
      </c>
      <c r="D50" s="198" t="s">
        <v>4509</v>
      </c>
      <c r="E50" s="198" t="s">
        <v>4508</v>
      </c>
      <c r="F50" s="200" t="s">
        <v>2385</v>
      </c>
      <c r="G50" s="198" t="s">
        <v>4513</v>
      </c>
      <c r="H50" s="234">
        <v>41.26</v>
      </c>
      <c r="I50" s="198">
        <v>0</v>
      </c>
      <c r="J50" s="198">
        <f>ROUND(H50,3)*I50</f>
        <v>0</v>
      </c>
      <c r="K50" s="197">
        <v>649</v>
      </c>
      <c r="L50" s="231">
        <f>ROUND((ROUND(H50,3)*ROUND(K50,2)),2)</f>
        <v>26777.74</v>
      </c>
    </row>
    <row r="51" spans="1:12" ht="12.75" customHeight="1" x14ac:dyDescent="0.2">
      <c r="A51" s="181" t="s">
        <v>55</v>
      </c>
      <c r="B51" s="195"/>
      <c r="C51" s="194"/>
      <c r="D51" s="194"/>
      <c r="E51" s="193"/>
      <c r="F51" s="192" t="s">
        <v>2484</v>
      </c>
      <c r="G51" s="191"/>
      <c r="H51" s="190"/>
      <c r="I51" s="190"/>
      <c r="J51" s="190"/>
      <c r="K51" s="190"/>
      <c r="L51" s="224"/>
    </row>
    <row r="52" spans="1:12" ht="12.75" customHeight="1" x14ac:dyDescent="0.2">
      <c r="A52" s="181" t="s">
        <v>56</v>
      </c>
      <c r="B52" s="188"/>
      <c r="C52" s="187"/>
      <c r="D52" s="187"/>
      <c r="E52" s="186"/>
      <c r="F52" s="220" t="s">
        <v>4631</v>
      </c>
      <c r="G52" s="184"/>
      <c r="H52" s="183"/>
      <c r="I52" s="183"/>
      <c r="J52" s="183"/>
      <c r="K52" s="183"/>
      <c r="L52" s="217"/>
    </row>
    <row r="53" spans="1:12" ht="17.25" customHeight="1" thickBot="1" x14ac:dyDescent="0.25">
      <c r="A53" s="181" t="s">
        <v>58</v>
      </c>
      <c r="B53" s="180"/>
      <c r="C53" s="179"/>
      <c r="D53" s="179"/>
      <c r="E53" s="178"/>
      <c r="F53" s="185" t="s">
        <v>59</v>
      </c>
      <c r="G53" s="176"/>
      <c r="H53" s="175"/>
      <c r="I53" s="175"/>
      <c r="J53" s="175"/>
      <c r="K53" s="175"/>
      <c r="L53" s="210"/>
    </row>
    <row r="54" spans="1:12" ht="13.5" customHeight="1" thickBot="1" x14ac:dyDescent="0.25">
      <c r="A54" s="181" t="s">
        <v>49</v>
      </c>
      <c r="B54" s="202" t="s">
        <v>157</v>
      </c>
      <c r="C54" s="201" t="s">
        <v>4547</v>
      </c>
      <c r="D54" s="198" t="s">
        <v>4509</v>
      </c>
      <c r="E54" s="198" t="s">
        <v>4508</v>
      </c>
      <c r="F54" s="200" t="s">
        <v>2389</v>
      </c>
      <c r="G54" s="198" t="s">
        <v>4513</v>
      </c>
      <c r="H54" s="234">
        <v>165.04</v>
      </c>
      <c r="I54" s="198">
        <v>0</v>
      </c>
      <c r="J54" s="198">
        <f>ROUND(H54,3)*I54</f>
        <v>0</v>
      </c>
      <c r="K54" s="197">
        <v>267</v>
      </c>
      <c r="L54" s="231">
        <f>ROUND((ROUND(H54,3)*ROUND(K54,2)),2)</f>
        <v>44065.68</v>
      </c>
    </row>
    <row r="55" spans="1:12" ht="12.75" customHeight="1" x14ac:dyDescent="0.2">
      <c r="A55" s="181" t="s">
        <v>55</v>
      </c>
      <c r="B55" s="195"/>
      <c r="C55" s="194"/>
      <c r="D55" s="194"/>
      <c r="E55" s="193"/>
      <c r="F55" s="192" t="s">
        <v>2486</v>
      </c>
      <c r="G55" s="191"/>
      <c r="H55" s="190"/>
      <c r="I55" s="190"/>
      <c r="J55" s="190"/>
      <c r="K55" s="190"/>
      <c r="L55" s="224"/>
    </row>
    <row r="56" spans="1:12" ht="12.75" customHeight="1" x14ac:dyDescent="0.2">
      <c r="A56" s="181" t="s">
        <v>56</v>
      </c>
      <c r="B56" s="188"/>
      <c r="C56" s="187"/>
      <c r="D56" s="187"/>
      <c r="E56" s="186"/>
      <c r="F56" s="220" t="s">
        <v>4630</v>
      </c>
      <c r="G56" s="184"/>
      <c r="H56" s="183"/>
      <c r="I56" s="183"/>
      <c r="J56" s="183"/>
      <c r="K56" s="183"/>
      <c r="L56" s="217"/>
    </row>
    <row r="57" spans="1:12" ht="12.75" customHeight="1" thickBot="1" x14ac:dyDescent="0.25">
      <c r="A57" s="181" t="s">
        <v>58</v>
      </c>
      <c r="B57" s="180"/>
      <c r="C57" s="179"/>
      <c r="D57" s="179"/>
      <c r="E57" s="178"/>
      <c r="F57" s="185" t="s">
        <v>59</v>
      </c>
      <c r="G57" s="176"/>
      <c r="H57" s="175"/>
      <c r="I57" s="175"/>
      <c r="J57" s="175"/>
      <c r="K57" s="175"/>
      <c r="L57" s="210"/>
    </row>
    <row r="58" spans="1:12" ht="13.5" customHeight="1" thickBot="1" x14ac:dyDescent="0.25">
      <c r="A58" s="181" t="s">
        <v>49</v>
      </c>
      <c r="B58" s="202" t="s">
        <v>69</v>
      </c>
      <c r="C58" s="201" t="s">
        <v>4543</v>
      </c>
      <c r="D58" s="198" t="s">
        <v>4509</v>
      </c>
      <c r="E58" s="198" t="s">
        <v>4508</v>
      </c>
      <c r="F58" s="200" t="s">
        <v>2397</v>
      </c>
      <c r="G58" s="198" t="s">
        <v>4513</v>
      </c>
      <c r="H58" s="234">
        <v>358.58</v>
      </c>
      <c r="I58" s="198">
        <v>0</v>
      </c>
      <c r="J58" s="198">
        <f>ROUND(H58,3)*I58</f>
        <v>0</v>
      </c>
      <c r="K58" s="197">
        <v>272</v>
      </c>
      <c r="L58" s="231">
        <f>ROUND((ROUND(H58,3)*ROUND(K58,2)),2)</f>
        <v>97533.759999999995</v>
      </c>
    </row>
    <row r="59" spans="1:12" ht="31.5" customHeight="1" x14ac:dyDescent="0.2">
      <c r="A59" s="181" t="s">
        <v>55</v>
      </c>
      <c r="B59" s="195"/>
      <c r="C59" s="194"/>
      <c r="D59" s="194"/>
      <c r="E59" s="193"/>
      <c r="F59" s="323" t="s">
        <v>4629</v>
      </c>
      <c r="G59" s="191"/>
      <c r="H59" s="190"/>
      <c r="I59" s="190"/>
      <c r="J59" s="190"/>
      <c r="K59" s="190"/>
      <c r="L59" s="224"/>
    </row>
    <row r="60" spans="1:12" ht="12.75" customHeight="1" x14ac:dyDescent="0.2">
      <c r="A60" s="181" t="s">
        <v>56</v>
      </c>
      <c r="B60" s="188"/>
      <c r="C60" s="187"/>
      <c r="D60" s="187"/>
      <c r="E60" s="186"/>
      <c r="F60" s="220" t="s">
        <v>4628</v>
      </c>
      <c r="G60" s="184"/>
      <c r="H60" s="183"/>
      <c r="I60" s="183"/>
      <c r="J60" s="183"/>
      <c r="K60" s="183"/>
      <c r="L60" s="217"/>
    </row>
    <row r="61" spans="1:12" ht="12.75" customHeight="1" thickBot="1" x14ac:dyDescent="0.25">
      <c r="A61" s="181" t="s">
        <v>58</v>
      </c>
      <c r="B61" s="180"/>
      <c r="C61" s="179"/>
      <c r="D61" s="179"/>
      <c r="E61" s="178"/>
      <c r="F61" s="185" t="s">
        <v>59</v>
      </c>
      <c r="G61" s="176"/>
      <c r="H61" s="175"/>
      <c r="I61" s="175"/>
      <c r="J61" s="175"/>
      <c r="K61" s="175"/>
      <c r="L61" s="210"/>
    </row>
    <row r="62" spans="1:12" ht="13.5" customHeight="1" thickBot="1" x14ac:dyDescent="0.25">
      <c r="A62" s="181" t="s">
        <v>49</v>
      </c>
      <c r="B62" s="202" t="s">
        <v>73</v>
      </c>
      <c r="C62" s="201" t="s">
        <v>4627</v>
      </c>
      <c r="D62" s="198" t="s">
        <v>4509</v>
      </c>
      <c r="E62" s="198" t="s">
        <v>4508</v>
      </c>
      <c r="F62" s="200" t="s">
        <v>892</v>
      </c>
      <c r="G62" s="198" t="s">
        <v>4513</v>
      </c>
      <c r="H62" s="234">
        <v>73.650000000000006</v>
      </c>
      <c r="I62" s="198">
        <v>0</v>
      </c>
      <c r="J62" s="198">
        <f>ROUND(H62,3)*I62</f>
        <v>0</v>
      </c>
      <c r="K62" s="197">
        <v>18.2</v>
      </c>
      <c r="L62" s="231">
        <f>ROUND((ROUND(H62,3)*ROUND(K62,2)),2)</f>
        <v>1340.43</v>
      </c>
    </row>
    <row r="63" spans="1:12" ht="12.75" customHeight="1" x14ac:dyDescent="0.2">
      <c r="A63" s="181" t="s">
        <v>55</v>
      </c>
      <c r="B63" s="195"/>
      <c r="C63" s="194"/>
      <c r="D63" s="194"/>
      <c r="E63" s="193"/>
      <c r="F63" s="192" t="s">
        <v>2490</v>
      </c>
      <c r="G63" s="191"/>
      <c r="H63" s="190"/>
      <c r="I63" s="190"/>
      <c r="J63" s="190"/>
      <c r="K63" s="190"/>
      <c r="L63" s="224"/>
    </row>
    <row r="64" spans="1:12" ht="12.75" customHeight="1" x14ac:dyDescent="0.2">
      <c r="A64" s="181" t="s">
        <v>56</v>
      </c>
      <c r="B64" s="188"/>
      <c r="C64" s="187"/>
      <c r="D64" s="187"/>
      <c r="E64" s="186"/>
      <c r="F64" s="220" t="s">
        <v>4626</v>
      </c>
      <c r="G64" s="184"/>
      <c r="H64" s="183"/>
      <c r="I64" s="183"/>
      <c r="J64" s="183"/>
      <c r="K64" s="183"/>
      <c r="L64" s="217"/>
    </row>
    <row r="65" spans="1:12" ht="12.75" customHeight="1" thickBot="1" x14ac:dyDescent="0.25">
      <c r="A65" s="181" t="s">
        <v>58</v>
      </c>
      <c r="B65" s="180"/>
      <c r="C65" s="179"/>
      <c r="D65" s="179"/>
      <c r="E65" s="178"/>
      <c r="F65" s="185" t="s">
        <v>59</v>
      </c>
      <c r="G65" s="176"/>
      <c r="H65" s="175"/>
      <c r="I65" s="175"/>
      <c r="J65" s="175"/>
      <c r="K65" s="175"/>
      <c r="L65" s="210"/>
    </row>
    <row r="66" spans="1:12" ht="13.5" customHeight="1" thickBot="1" x14ac:dyDescent="0.25">
      <c r="A66" s="181" t="s">
        <v>49</v>
      </c>
      <c r="B66" s="202" t="s">
        <v>76</v>
      </c>
      <c r="C66" s="201" t="s">
        <v>4541</v>
      </c>
      <c r="D66" s="198" t="s">
        <v>4509</v>
      </c>
      <c r="E66" s="198" t="s">
        <v>4508</v>
      </c>
      <c r="F66" s="200" t="s">
        <v>61</v>
      </c>
      <c r="G66" s="198" t="s">
        <v>4513</v>
      </c>
      <c r="H66" s="234">
        <v>284.93</v>
      </c>
      <c r="I66" s="198">
        <v>0</v>
      </c>
      <c r="J66" s="198">
        <f>ROUND(H66,3)*I66</f>
        <v>0</v>
      </c>
      <c r="K66" s="197">
        <v>125</v>
      </c>
      <c r="L66" s="231">
        <f>ROUND((ROUND(H66,3)*ROUND(K66,2)),2)</f>
        <v>35616.25</v>
      </c>
    </row>
    <row r="67" spans="1:12" ht="12.75" customHeight="1" x14ac:dyDescent="0.2">
      <c r="A67" s="181" t="s">
        <v>55</v>
      </c>
      <c r="B67" s="195"/>
      <c r="C67" s="194"/>
      <c r="D67" s="194"/>
      <c r="E67" s="193"/>
      <c r="F67" s="323" t="s">
        <v>4625</v>
      </c>
      <c r="G67" s="191"/>
      <c r="H67" s="190"/>
      <c r="I67" s="190"/>
      <c r="J67" s="190"/>
      <c r="K67" s="190"/>
      <c r="L67" s="224"/>
    </row>
    <row r="68" spans="1:12" ht="12.75" customHeight="1" x14ac:dyDescent="0.2">
      <c r="A68" s="181" t="s">
        <v>56</v>
      </c>
      <c r="B68" s="188"/>
      <c r="C68" s="187"/>
      <c r="D68" s="187"/>
      <c r="E68" s="186"/>
      <c r="F68" s="220" t="s">
        <v>4624</v>
      </c>
      <c r="G68" s="184"/>
      <c r="H68" s="183"/>
      <c r="I68" s="183"/>
      <c r="J68" s="183"/>
      <c r="K68" s="183"/>
      <c r="L68" s="217"/>
    </row>
    <row r="69" spans="1:12" ht="12.75" customHeight="1" thickBot="1" x14ac:dyDescent="0.25">
      <c r="A69" s="181" t="s">
        <v>58</v>
      </c>
      <c r="B69" s="180"/>
      <c r="C69" s="179"/>
      <c r="D69" s="179"/>
      <c r="E69" s="178"/>
      <c r="F69" s="185" t="s">
        <v>59</v>
      </c>
      <c r="G69" s="176"/>
      <c r="H69" s="175"/>
      <c r="I69" s="175"/>
      <c r="J69" s="175"/>
      <c r="K69" s="175"/>
      <c r="L69" s="210"/>
    </row>
    <row r="70" spans="1:12" ht="13.5" customHeight="1" thickBot="1" x14ac:dyDescent="0.25">
      <c r="A70" s="181" t="s">
        <v>49</v>
      </c>
      <c r="B70" s="202" t="s">
        <v>79</v>
      </c>
      <c r="C70" s="201" t="s">
        <v>4540</v>
      </c>
      <c r="D70" s="198" t="s">
        <v>4509</v>
      </c>
      <c r="E70" s="198" t="s">
        <v>4508</v>
      </c>
      <c r="F70" s="200" t="s">
        <v>2403</v>
      </c>
      <c r="G70" s="198" t="s">
        <v>4513</v>
      </c>
      <c r="H70" s="234">
        <v>54.7</v>
      </c>
      <c r="I70" s="198">
        <v>0</v>
      </c>
      <c r="J70" s="198">
        <f>ROUND(H70,3)*I70</f>
        <v>0</v>
      </c>
      <c r="K70" s="197">
        <v>830</v>
      </c>
      <c r="L70" s="231">
        <f>ROUND((ROUND(H70,3)*ROUND(K70,2)),2)</f>
        <v>45401</v>
      </c>
    </row>
    <row r="71" spans="1:12" ht="12.75" customHeight="1" x14ac:dyDescent="0.2">
      <c r="A71" s="181" t="s">
        <v>55</v>
      </c>
      <c r="B71" s="195"/>
      <c r="C71" s="194"/>
      <c r="D71" s="194"/>
      <c r="E71" s="193"/>
      <c r="F71" s="192" t="s">
        <v>2404</v>
      </c>
      <c r="G71" s="191"/>
      <c r="H71" s="190"/>
      <c r="I71" s="190"/>
      <c r="J71" s="190"/>
      <c r="K71" s="190"/>
      <c r="L71" s="224"/>
    </row>
    <row r="72" spans="1:12" ht="12.75" customHeight="1" x14ac:dyDescent="0.2">
      <c r="A72" s="181" t="s">
        <v>56</v>
      </c>
      <c r="B72" s="188"/>
      <c r="C72" s="187"/>
      <c r="D72" s="187"/>
      <c r="E72" s="186"/>
      <c r="F72" s="220" t="s">
        <v>4623</v>
      </c>
      <c r="G72" s="184"/>
      <c r="H72" s="183"/>
      <c r="I72" s="183"/>
      <c r="J72" s="183"/>
      <c r="K72" s="183"/>
      <c r="L72" s="217"/>
    </row>
    <row r="73" spans="1:12" ht="12.75" customHeight="1" thickBot="1" x14ac:dyDescent="0.25">
      <c r="A73" s="181" t="s">
        <v>58</v>
      </c>
      <c r="B73" s="180"/>
      <c r="C73" s="179"/>
      <c r="D73" s="179"/>
      <c r="E73" s="178"/>
      <c r="F73" s="185" t="s">
        <v>59</v>
      </c>
      <c r="G73" s="176"/>
      <c r="H73" s="175"/>
      <c r="I73" s="175"/>
      <c r="J73" s="175"/>
      <c r="K73" s="175"/>
      <c r="L73" s="210"/>
    </row>
    <row r="74" spans="1:12" ht="13.5" customHeight="1" thickBot="1" x14ac:dyDescent="0.25">
      <c r="A74" s="168" t="s">
        <v>4478</v>
      </c>
      <c r="B74" s="173" t="s">
        <v>4477</v>
      </c>
      <c r="C74" s="171" t="s">
        <v>4476</v>
      </c>
      <c r="D74" s="172"/>
      <c r="E74" s="172"/>
      <c r="F74" s="172" t="s">
        <v>325</v>
      </c>
      <c r="G74" s="171"/>
      <c r="H74" s="171"/>
      <c r="I74" s="171"/>
      <c r="J74" s="171"/>
      <c r="K74" s="171"/>
      <c r="L74" s="209">
        <f>SUM(L50:L73)</f>
        <v>250734.86</v>
      </c>
    </row>
    <row r="75" spans="1:12" ht="20.100000000000001" customHeight="1" thickBot="1" x14ac:dyDescent="0.25">
      <c r="A75" s="181" t="s">
        <v>4480</v>
      </c>
      <c r="B75" s="208" t="s">
        <v>4479</v>
      </c>
      <c r="C75" s="207" t="s">
        <v>62</v>
      </c>
      <c r="D75" s="206"/>
      <c r="E75" s="206"/>
      <c r="F75" s="205" t="s">
        <v>1366</v>
      </c>
      <c r="G75" s="204"/>
      <c r="H75" s="204"/>
      <c r="I75" s="204"/>
      <c r="J75" s="204"/>
      <c r="K75" s="204"/>
      <c r="L75" s="203"/>
    </row>
    <row r="76" spans="1:12" ht="13.5" customHeight="1" thickBot="1" x14ac:dyDescent="0.25">
      <c r="A76" s="181" t="s">
        <v>49</v>
      </c>
      <c r="B76" s="202" t="s">
        <v>160</v>
      </c>
      <c r="C76" s="201" t="s">
        <v>4538</v>
      </c>
      <c r="D76" s="198" t="s">
        <v>4509</v>
      </c>
      <c r="E76" s="198" t="s">
        <v>4508</v>
      </c>
      <c r="F76" s="200" t="s">
        <v>1583</v>
      </c>
      <c r="G76" s="198" t="s">
        <v>4513</v>
      </c>
      <c r="H76" s="234">
        <v>1.8</v>
      </c>
      <c r="I76" s="198">
        <v>0</v>
      </c>
      <c r="J76" s="198">
        <f>ROUND(H76,3)*I76</f>
        <v>0</v>
      </c>
      <c r="K76" s="197">
        <v>2760</v>
      </c>
      <c r="L76" s="231">
        <f>ROUND((ROUND(H76,3)*ROUND(K76,2)),2)</f>
        <v>4968</v>
      </c>
    </row>
    <row r="77" spans="1:12" ht="12.75" customHeight="1" x14ac:dyDescent="0.2">
      <c r="A77" s="181" t="s">
        <v>55</v>
      </c>
      <c r="B77" s="195"/>
      <c r="C77" s="194"/>
      <c r="D77" s="194"/>
      <c r="E77" s="193"/>
      <c r="F77" s="323" t="s">
        <v>4622</v>
      </c>
      <c r="G77" s="191"/>
      <c r="H77" s="190"/>
      <c r="I77" s="190"/>
      <c r="J77" s="190"/>
      <c r="K77" s="190"/>
      <c r="L77" s="224"/>
    </row>
    <row r="78" spans="1:12" ht="12.75" customHeight="1" x14ac:dyDescent="0.2">
      <c r="A78" s="181" t="s">
        <v>56</v>
      </c>
      <c r="B78" s="188"/>
      <c r="C78" s="187"/>
      <c r="D78" s="187"/>
      <c r="E78" s="186"/>
      <c r="F78" s="220" t="s">
        <v>2792</v>
      </c>
      <c r="G78" s="184"/>
      <c r="H78" s="183"/>
      <c r="I78" s="183"/>
      <c r="J78" s="183"/>
      <c r="K78" s="183"/>
      <c r="L78" s="217"/>
    </row>
    <row r="79" spans="1:12" ht="12.75" customHeight="1" thickBot="1" x14ac:dyDescent="0.25">
      <c r="A79" s="181" t="s">
        <v>58</v>
      </c>
      <c r="B79" s="180"/>
      <c r="C79" s="179"/>
      <c r="D79" s="179"/>
      <c r="E79" s="178"/>
      <c r="F79" s="185" t="s">
        <v>59</v>
      </c>
      <c r="G79" s="176"/>
      <c r="H79" s="175"/>
      <c r="I79" s="175"/>
      <c r="J79" s="175"/>
      <c r="K79" s="175"/>
      <c r="L79" s="210"/>
    </row>
    <row r="80" spans="1:12" ht="13.5" customHeight="1" thickBot="1" x14ac:dyDescent="0.25">
      <c r="A80" s="181" t="s">
        <v>49</v>
      </c>
      <c r="B80" s="202" t="s">
        <v>82</v>
      </c>
      <c r="C80" s="201" t="s">
        <v>4537</v>
      </c>
      <c r="D80" s="198" t="s">
        <v>4509</v>
      </c>
      <c r="E80" s="198" t="s">
        <v>4508</v>
      </c>
      <c r="F80" s="200" t="s">
        <v>1003</v>
      </c>
      <c r="G80" s="198" t="s">
        <v>4513</v>
      </c>
      <c r="H80" s="234">
        <v>16.95</v>
      </c>
      <c r="I80" s="198">
        <v>0</v>
      </c>
      <c r="J80" s="198">
        <f>ROUND(H80,3)*I80</f>
        <v>0</v>
      </c>
      <c r="K80" s="197">
        <v>899</v>
      </c>
      <c r="L80" s="231">
        <f>ROUND((ROUND(H80,3)*ROUND(K80,2)),2)</f>
        <v>15238.05</v>
      </c>
    </row>
    <row r="81" spans="1:12" ht="12.75" customHeight="1" x14ac:dyDescent="0.2">
      <c r="A81" s="181" t="s">
        <v>55</v>
      </c>
      <c r="B81" s="195"/>
      <c r="C81" s="194"/>
      <c r="D81" s="194"/>
      <c r="E81" s="193"/>
      <c r="F81" s="192" t="s">
        <v>2408</v>
      </c>
      <c r="G81" s="191"/>
      <c r="H81" s="190"/>
      <c r="I81" s="190"/>
      <c r="J81" s="190"/>
      <c r="K81" s="190"/>
      <c r="L81" s="189"/>
    </row>
    <row r="82" spans="1:12" ht="12.75" customHeight="1" x14ac:dyDescent="0.2">
      <c r="A82" s="181" t="s">
        <v>56</v>
      </c>
      <c r="B82" s="188"/>
      <c r="C82" s="187"/>
      <c r="D82" s="187"/>
      <c r="E82" s="186"/>
      <c r="F82" s="220" t="s">
        <v>4621</v>
      </c>
      <c r="G82" s="184"/>
      <c r="H82" s="183"/>
      <c r="I82" s="183"/>
      <c r="J82" s="183"/>
      <c r="K82" s="183"/>
      <c r="L82" s="182"/>
    </row>
    <row r="83" spans="1:12" ht="12.75" customHeight="1" thickBot="1" x14ac:dyDescent="0.25">
      <c r="A83" s="181" t="s">
        <v>58</v>
      </c>
      <c r="B83" s="180"/>
      <c r="C83" s="179"/>
      <c r="D83" s="179"/>
      <c r="E83" s="178"/>
      <c r="F83" s="185" t="s">
        <v>59</v>
      </c>
      <c r="G83" s="176"/>
      <c r="H83" s="175"/>
      <c r="I83" s="175"/>
      <c r="J83" s="175"/>
      <c r="K83" s="175"/>
      <c r="L83" s="174"/>
    </row>
    <row r="84" spans="1:12" ht="13.5" customHeight="1" thickBot="1" x14ac:dyDescent="0.25">
      <c r="A84" s="168" t="s">
        <v>4478</v>
      </c>
      <c r="B84" s="173" t="s">
        <v>4477</v>
      </c>
      <c r="C84" s="171" t="s">
        <v>4476</v>
      </c>
      <c r="D84" s="172"/>
      <c r="E84" s="172"/>
      <c r="F84" s="172" t="s">
        <v>1366</v>
      </c>
      <c r="G84" s="171"/>
      <c r="H84" s="171"/>
      <c r="I84" s="171"/>
      <c r="J84" s="171"/>
      <c r="K84" s="171"/>
      <c r="L84" s="209">
        <f>SUM(L76:L83)</f>
        <v>20206.05</v>
      </c>
    </row>
    <row r="85" spans="1:12" ht="20.100000000000001" customHeight="1" thickBot="1" x14ac:dyDescent="0.25">
      <c r="A85" s="181" t="s">
        <v>4480</v>
      </c>
      <c r="B85" s="208" t="s">
        <v>4479</v>
      </c>
      <c r="C85" s="207" t="s">
        <v>151</v>
      </c>
      <c r="D85" s="206"/>
      <c r="E85" s="206"/>
      <c r="F85" s="205" t="s">
        <v>1458</v>
      </c>
      <c r="G85" s="204"/>
      <c r="H85" s="204"/>
      <c r="I85" s="204"/>
      <c r="J85" s="204"/>
      <c r="K85" s="204"/>
      <c r="L85" s="203"/>
    </row>
    <row r="86" spans="1:12" ht="13.5" customHeight="1" thickBot="1" x14ac:dyDescent="0.25">
      <c r="A86" s="181" t="s">
        <v>49</v>
      </c>
      <c r="B86" s="202" t="s">
        <v>163</v>
      </c>
      <c r="C86" s="201" t="s">
        <v>4620</v>
      </c>
      <c r="D86" s="198" t="s">
        <v>4509</v>
      </c>
      <c r="E86" s="198" t="s">
        <v>4508</v>
      </c>
      <c r="F86" s="200" t="s">
        <v>2499</v>
      </c>
      <c r="G86" s="198" t="s">
        <v>4507</v>
      </c>
      <c r="H86" s="234">
        <v>0</v>
      </c>
      <c r="I86" s="198">
        <v>0</v>
      </c>
      <c r="J86" s="198">
        <f>ROUND(H86,3)*I86</f>
        <v>0</v>
      </c>
      <c r="K86" s="197">
        <v>2810</v>
      </c>
      <c r="L86" s="231">
        <f>ROUND((ROUND(H86,3)*ROUND(K86,2)),2)</f>
        <v>0</v>
      </c>
    </row>
    <row r="87" spans="1:12" ht="12.75" customHeight="1" x14ac:dyDescent="0.2">
      <c r="A87" s="181" t="s">
        <v>55</v>
      </c>
      <c r="B87" s="195"/>
      <c r="C87" s="194"/>
      <c r="D87" s="194"/>
      <c r="E87" s="193"/>
      <c r="F87" s="192" t="s">
        <v>2500</v>
      </c>
      <c r="G87" s="191"/>
      <c r="H87" s="190"/>
      <c r="I87" s="190"/>
      <c r="J87" s="190"/>
      <c r="K87" s="190"/>
      <c r="L87" s="189"/>
    </row>
    <row r="88" spans="1:12" ht="12.75" customHeight="1" x14ac:dyDescent="0.2">
      <c r="A88" s="181" t="s">
        <v>56</v>
      </c>
      <c r="B88" s="188"/>
      <c r="C88" s="187"/>
      <c r="D88" s="187"/>
      <c r="E88" s="186"/>
      <c r="F88" s="220" t="s">
        <v>4609</v>
      </c>
      <c r="G88" s="184"/>
      <c r="H88" s="183"/>
      <c r="I88" s="183"/>
      <c r="J88" s="183"/>
      <c r="K88" s="183"/>
      <c r="L88" s="182"/>
    </row>
    <row r="89" spans="1:12" ht="12.75" customHeight="1" thickBot="1" x14ac:dyDescent="0.25">
      <c r="A89" s="181" t="s">
        <v>58</v>
      </c>
      <c r="B89" s="180"/>
      <c r="C89" s="179"/>
      <c r="D89" s="179"/>
      <c r="E89" s="178"/>
      <c r="F89" s="185" t="s">
        <v>59</v>
      </c>
      <c r="G89" s="176"/>
      <c r="H89" s="175"/>
      <c r="I89" s="175"/>
      <c r="J89" s="175"/>
      <c r="K89" s="175"/>
      <c r="L89" s="174"/>
    </row>
    <row r="90" spans="1:12" ht="13.5" customHeight="1" thickBot="1" x14ac:dyDescent="0.25">
      <c r="A90" s="181" t="s">
        <v>49</v>
      </c>
      <c r="B90" s="202" t="s">
        <v>85</v>
      </c>
      <c r="C90" s="201" t="s">
        <v>4619</v>
      </c>
      <c r="D90" s="198" t="s">
        <v>4509</v>
      </c>
      <c r="E90" s="198" t="s">
        <v>4508</v>
      </c>
      <c r="F90" s="200" t="s">
        <v>2502</v>
      </c>
      <c r="G90" s="198" t="s">
        <v>4507</v>
      </c>
      <c r="H90" s="234">
        <v>5</v>
      </c>
      <c r="I90" s="198">
        <v>0</v>
      </c>
      <c r="J90" s="198">
        <f>ROUND(H90,3)*I90</f>
        <v>0</v>
      </c>
      <c r="K90" s="197">
        <v>24</v>
      </c>
      <c r="L90" s="231">
        <f>ROUND((ROUND(H90,3)*ROUND(K90,2)),2)</f>
        <v>120</v>
      </c>
    </row>
    <row r="91" spans="1:12" ht="12.75" customHeight="1" x14ac:dyDescent="0.2">
      <c r="A91" s="181" t="s">
        <v>55</v>
      </c>
      <c r="B91" s="195"/>
      <c r="C91" s="194"/>
      <c r="D91" s="194"/>
      <c r="E91" s="193"/>
      <c r="F91" s="323" t="s">
        <v>4618</v>
      </c>
      <c r="G91" s="191"/>
      <c r="H91" s="190"/>
      <c r="I91" s="190"/>
      <c r="J91" s="190"/>
      <c r="K91" s="190"/>
      <c r="L91" s="189"/>
    </row>
    <row r="92" spans="1:12" ht="12.75" customHeight="1" x14ac:dyDescent="0.2">
      <c r="A92" s="181" t="s">
        <v>56</v>
      </c>
      <c r="B92" s="188"/>
      <c r="C92" s="187"/>
      <c r="D92" s="187"/>
      <c r="E92" s="186"/>
      <c r="F92" s="220" t="s">
        <v>2440</v>
      </c>
      <c r="G92" s="184"/>
      <c r="H92" s="183"/>
      <c r="I92" s="183"/>
      <c r="J92" s="183"/>
      <c r="K92" s="183"/>
      <c r="L92" s="182"/>
    </row>
    <row r="93" spans="1:12" ht="12.75" customHeight="1" thickBot="1" x14ac:dyDescent="0.25">
      <c r="A93" s="181" t="s">
        <v>58</v>
      </c>
      <c r="B93" s="180"/>
      <c r="C93" s="179"/>
      <c r="D93" s="179"/>
      <c r="E93" s="178"/>
      <c r="F93" s="185" t="s">
        <v>59</v>
      </c>
      <c r="G93" s="176"/>
      <c r="H93" s="175"/>
      <c r="I93" s="175"/>
      <c r="J93" s="175"/>
      <c r="K93" s="175"/>
      <c r="L93" s="174"/>
    </row>
    <row r="94" spans="1:12" ht="13.5" customHeight="1" thickBot="1" x14ac:dyDescent="0.25">
      <c r="A94" s="181" t="s">
        <v>49</v>
      </c>
      <c r="B94" s="202" t="s">
        <v>166</v>
      </c>
      <c r="C94" s="201" t="s">
        <v>4617</v>
      </c>
      <c r="D94" s="198" t="s">
        <v>4509</v>
      </c>
      <c r="E94" s="198" t="s">
        <v>4508</v>
      </c>
      <c r="F94" s="200" t="s">
        <v>2505</v>
      </c>
      <c r="G94" s="198" t="s">
        <v>4507</v>
      </c>
      <c r="H94" s="234">
        <v>94.7</v>
      </c>
      <c r="I94" s="198">
        <v>0</v>
      </c>
      <c r="J94" s="198">
        <f>ROUND(H94,3)*I94</f>
        <v>0</v>
      </c>
      <c r="K94" s="197">
        <v>363</v>
      </c>
      <c r="L94" s="231">
        <f>ROUND((ROUND(H94,3)*ROUND(K94,2)),2)</f>
        <v>34376.1</v>
      </c>
    </row>
    <row r="95" spans="1:12" ht="12.75" customHeight="1" x14ac:dyDescent="0.2">
      <c r="A95" s="181" t="s">
        <v>55</v>
      </c>
      <c r="B95" s="195"/>
      <c r="C95" s="194"/>
      <c r="D95" s="194"/>
      <c r="E95" s="193"/>
      <c r="F95" s="323" t="s">
        <v>4592</v>
      </c>
      <c r="G95" s="191"/>
      <c r="H95" s="190"/>
      <c r="I95" s="190"/>
      <c r="J95" s="190"/>
      <c r="K95" s="190"/>
      <c r="L95" s="189"/>
    </row>
    <row r="96" spans="1:12" ht="12.75" customHeight="1" x14ac:dyDescent="0.2">
      <c r="A96" s="181" t="s">
        <v>56</v>
      </c>
      <c r="B96" s="188"/>
      <c r="C96" s="187"/>
      <c r="D96" s="187"/>
      <c r="E96" s="186"/>
      <c r="F96" s="185" t="s">
        <v>4591</v>
      </c>
      <c r="G96" s="184"/>
      <c r="H96" s="183"/>
      <c r="I96" s="183"/>
      <c r="J96" s="183"/>
      <c r="K96" s="183"/>
      <c r="L96" s="182"/>
    </row>
    <row r="97" spans="1:12" ht="12.75" customHeight="1" thickBot="1" x14ac:dyDescent="0.25">
      <c r="A97" s="181" t="s">
        <v>58</v>
      </c>
      <c r="B97" s="180"/>
      <c r="C97" s="179"/>
      <c r="D97" s="179"/>
      <c r="E97" s="178"/>
      <c r="F97" s="185" t="s">
        <v>59</v>
      </c>
      <c r="G97" s="176"/>
      <c r="H97" s="175"/>
      <c r="I97" s="175"/>
      <c r="J97" s="175"/>
      <c r="K97" s="175"/>
      <c r="L97" s="174"/>
    </row>
    <row r="98" spans="1:12" ht="13.5" customHeight="1" thickBot="1" x14ac:dyDescent="0.25">
      <c r="A98" s="181" t="s">
        <v>49</v>
      </c>
      <c r="B98" s="202" t="s">
        <v>169</v>
      </c>
      <c r="C98" s="201" t="s">
        <v>4535</v>
      </c>
      <c r="D98" s="198" t="s">
        <v>4509</v>
      </c>
      <c r="E98" s="198" t="s">
        <v>4508</v>
      </c>
      <c r="F98" s="200" t="s">
        <v>2415</v>
      </c>
      <c r="G98" s="198" t="s">
        <v>4507</v>
      </c>
      <c r="H98" s="234">
        <v>26.6</v>
      </c>
      <c r="I98" s="198">
        <v>0</v>
      </c>
      <c r="J98" s="198">
        <f>ROUND(H98,3)*I98</f>
        <v>0</v>
      </c>
      <c r="K98" s="197">
        <v>898</v>
      </c>
      <c r="L98" s="231">
        <f>ROUND((ROUND(H98,3)*ROUND(K98,2)),2)</f>
        <v>23886.799999999999</v>
      </c>
    </row>
    <row r="99" spans="1:12" ht="12.75" customHeight="1" x14ac:dyDescent="0.2">
      <c r="A99" s="181" t="s">
        <v>55</v>
      </c>
      <c r="B99" s="195"/>
      <c r="C99" s="194"/>
      <c r="D99" s="194"/>
      <c r="E99" s="193"/>
      <c r="F99" s="323" t="s">
        <v>4590</v>
      </c>
      <c r="G99" s="191"/>
      <c r="H99" s="190"/>
      <c r="I99" s="190"/>
      <c r="J99" s="190"/>
      <c r="K99" s="190"/>
      <c r="L99" s="189"/>
    </row>
    <row r="100" spans="1:12" ht="12.75" customHeight="1" x14ac:dyDescent="0.2">
      <c r="A100" s="181" t="s">
        <v>56</v>
      </c>
      <c r="B100" s="188"/>
      <c r="C100" s="187"/>
      <c r="D100" s="187"/>
      <c r="E100" s="186"/>
      <c r="F100" s="220" t="s">
        <v>4589</v>
      </c>
      <c r="G100" s="184"/>
      <c r="H100" s="183"/>
      <c r="I100" s="183"/>
      <c r="J100" s="183"/>
      <c r="K100" s="183"/>
      <c r="L100" s="182"/>
    </row>
    <row r="101" spans="1:12" ht="12.75" customHeight="1" thickBot="1" x14ac:dyDescent="0.25">
      <c r="A101" s="181" t="s">
        <v>58</v>
      </c>
      <c r="B101" s="180"/>
      <c r="C101" s="179"/>
      <c r="D101" s="179"/>
      <c r="E101" s="178"/>
      <c r="F101" s="185" t="s">
        <v>59</v>
      </c>
      <c r="G101" s="176"/>
      <c r="H101" s="175"/>
      <c r="I101" s="175"/>
      <c r="J101" s="175"/>
      <c r="K101" s="175"/>
      <c r="L101" s="174"/>
    </row>
    <row r="102" spans="1:12" ht="13.5" customHeight="1" thickBot="1" x14ac:dyDescent="0.25">
      <c r="A102" s="181" t="s">
        <v>49</v>
      </c>
      <c r="B102" s="202" t="s">
        <v>172</v>
      </c>
      <c r="C102" s="201" t="s">
        <v>4616</v>
      </c>
      <c r="D102" s="198" t="s">
        <v>4509</v>
      </c>
      <c r="E102" s="198" t="s">
        <v>4508</v>
      </c>
      <c r="F102" s="200" t="s">
        <v>2511</v>
      </c>
      <c r="G102" s="198" t="s">
        <v>4507</v>
      </c>
      <c r="H102" s="234">
        <v>0</v>
      </c>
      <c r="I102" s="198">
        <v>0</v>
      </c>
      <c r="J102" s="198">
        <f>ROUND(H102,3)*I102</f>
        <v>0</v>
      </c>
      <c r="K102" s="197">
        <v>2170</v>
      </c>
      <c r="L102" s="231">
        <f>ROUND((ROUND(H102,3)*ROUND(K102,2)),2)</f>
        <v>0</v>
      </c>
    </row>
    <row r="103" spans="1:12" ht="12.75" customHeight="1" x14ac:dyDescent="0.2">
      <c r="A103" s="181" t="s">
        <v>55</v>
      </c>
      <c r="B103" s="195"/>
      <c r="C103" s="194"/>
      <c r="D103" s="194"/>
      <c r="E103" s="193"/>
      <c r="F103" s="192" t="s">
        <v>2512</v>
      </c>
      <c r="G103" s="191"/>
      <c r="H103" s="190"/>
      <c r="I103" s="190"/>
      <c r="J103" s="190"/>
      <c r="K103" s="190"/>
      <c r="L103" s="189"/>
    </row>
    <row r="104" spans="1:12" ht="12.75" customHeight="1" x14ac:dyDescent="0.2">
      <c r="A104" s="181" t="s">
        <v>56</v>
      </c>
      <c r="B104" s="188"/>
      <c r="C104" s="187"/>
      <c r="D104" s="187"/>
      <c r="E104" s="186"/>
      <c r="F104" s="220" t="s">
        <v>4609</v>
      </c>
      <c r="G104" s="184"/>
      <c r="H104" s="183"/>
      <c r="I104" s="183"/>
      <c r="J104" s="183"/>
      <c r="K104" s="183"/>
      <c r="L104" s="182"/>
    </row>
    <row r="105" spans="1:12" ht="12.75" customHeight="1" thickBot="1" x14ac:dyDescent="0.25">
      <c r="A105" s="181" t="s">
        <v>58</v>
      </c>
      <c r="B105" s="180"/>
      <c r="C105" s="179"/>
      <c r="D105" s="179"/>
      <c r="E105" s="178"/>
      <c r="F105" s="185" t="s">
        <v>59</v>
      </c>
      <c r="G105" s="176"/>
      <c r="H105" s="175"/>
      <c r="I105" s="175"/>
      <c r="J105" s="175"/>
      <c r="K105" s="175"/>
      <c r="L105" s="174"/>
    </row>
    <row r="106" spans="1:12" ht="13.5" customHeight="1" thickBot="1" x14ac:dyDescent="0.25">
      <c r="A106" s="181" t="s">
        <v>49</v>
      </c>
      <c r="B106" s="202" t="s">
        <v>88</v>
      </c>
      <c r="C106" s="201" t="s">
        <v>4615</v>
      </c>
      <c r="D106" s="198" t="s">
        <v>4509</v>
      </c>
      <c r="E106" s="198" t="s">
        <v>4508</v>
      </c>
      <c r="F106" s="200" t="s">
        <v>2515</v>
      </c>
      <c r="G106" s="198" t="s">
        <v>4507</v>
      </c>
      <c r="H106" s="234">
        <v>10</v>
      </c>
      <c r="I106" s="198">
        <v>0</v>
      </c>
      <c r="J106" s="198">
        <f>ROUND(H106,3)*I106</f>
        <v>0</v>
      </c>
      <c r="K106" s="197">
        <v>738</v>
      </c>
      <c r="L106" s="231">
        <f>ROUND((ROUND(H106,3)*ROUND(K106,2)),2)</f>
        <v>7380</v>
      </c>
    </row>
    <row r="107" spans="1:12" ht="12.75" customHeight="1" x14ac:dyDescent="0.2">
      <c r="A107" s="181" t="s">
        <v>55</v>
      </c>
      <c r="B107" s="195"/>
      <c r="C107" s="194"/>
      <c r="D107" s="194"/>
      <c r="E107" s="193"/>
      <c r="F107" s="323" t="s">
        <v>4614</v>
      </c>
      <c r="G107" s="191"/>
      <c r="H107" s="190"/>
      <c r="I107" s="190"/>
      <c r="J107" s="190"/>
      <c r="K107" s="190"/>
      <c r="L107" s="189"/>
    </row>
    <row r="108" spans="1:12" ht="12.75" customHeight="1" x14ac:dyDescent="0.2">
      <c r="A108" s="181" t="s">
        <v>56</v>
      </c>
      <c r="B108" s="188"/>
      <c r="C108" s="187"/>
      <c r="D108" s="187"/>
      <c r="E108" s="186"/>
      <c r="F108" s="220" t="s">
        <v>4580</v>
      </c>
      <c r="G108" s="184"/>
      <c r="H108" s="183"/>
      <c r="I108" s="183"/>
      <c r="J108" s="183"/>
      <c r="K108" s="183"/>
      <c r="L108" s="182"/>
    </row>
    <row r="109" spans="1:12" ht="12.75" customHeight="1" thickBot="1" x14ac:dyDescent="0.25">
      <c r="A109" s="181" t="s">
        <v>58</v>
      </c>
      <c r="B109" s="180"/>
      <c r="C109" s="179"/>
      <c r="D109" s="179"/>
      <c r="E109" s="178"/>
      <c r="F109" s="185" t="s">
        <v>59</v>
      </c>
      <c r="G109" s="176"/>
      <c r="H109" s="175"/>
      <c r="I109" s="175"/>
      <c r="J109" s="175"/>
      <c r="K109" s="175"/>
      <c r="L109" s="174"/>
    </row>
    <row r="110" spans="1:12" ht="13.5" customHeight="1" thickBot="1" x14ac:dyDescent="0.25">
      <c r="A110" s="181" t="s">
        <v>49</v>
      </c>
      <c r="B110" s="202" t="s">
        <v>175</v>
      </c>
      <c r="C110" s="201" t="s">
        <v>4613</v>
      </c>
      <c r="D110" s="198" t="s">
        <v>4509</v>
      </c>
      <c r="E110" s="198" t="s">
        <v>4508</v>
      </c>
      <c r="F110" s="200" t="s">
        <v>2518</v>
      </c>
      <c r="G110" s="198" t="s">
        <v>4517</v>
      </c>
      <c r="H110" s="199">
        <v>1</v>
      </c>
      <c r="I110" s="198">
        <v>0</v>
      </c>
      <c r="J110" s="198">
        <f>ROUND(H110,3)*I110</f>
        <v>0</v>
      </c>
      <c r="K110" s="197">
        <v>2620</v>
      </c>
      <c r="L110" s="196">
        <f>ROUND((ROUND(H110,3)*ROUND(K110,2)),2)</f>
        <v>2620</v>
      </c>
    </row>
    <row r="111" spans="1:12" ht="12.75" customHeight="1" x14ac:dyDescent="0.2">
      <c r="A111" s="181" t="s">
        <v>55</v>
      </c>
      <c r="B111" s="195"/>
      <c r="C111" s="194"/>
      <c r="D111" s="194"/>
      <c r="E111" s="193"/>
      <c r="F111" s="192" t="s">
        <v>2519</v>
      </c>
      <c r="G111" s="191"/>
      <c r="H111" s="190"/>
      <c r="I111" s="190"/>
      <c r="J111" s="190"/>
      <c r="K111" s="190"/>
      <c r="L111" s="189"/>
    </row>
    <row r="112" spans="1:12" ht="12.75" customHeight="1" x14ac:dyDescent="0.2">
      <c r="A112" s="181" t="s">
        <v>56</v>
      </c>
      <c r="B112" s="188"/>
      <c r="C112" s="187"/>
      <c r="D112" s="187"/>
      <c r="E112" s="186"/>
      <c r="F112" s="185" t="s">
        <v>2284</v>
      </c>
      <c r="G112" s="184"/>
      <c r="H112" s="183"/>
      <c r="I112" s="183"/>
      <c r="J112" s="183"/>
      <c r="K112" s="183"/>
      <c r="L112" s="182"/>
    </row>
    <row r="113" spans="1:12" ht="12.75" customHeight="1" thickBot="1" x14ac:dyDescent="0.25">
      <c r="A113" s="181" t="s">
        <v>58</v>
      </c>
      <c r="B113" s="180"/>
      <c r="C113" s="179"/>
      <c r="D113" s="179"/>
      <c r="E113" s="178"/>
      <c r="F113" s="185" t="s">
        <v>59</v>
      </c>
      <c r="G113" s="176"/>
      <c r="H113" s="175"/>
      <c r="I113" s="175"/>
      <c r="J113" s="175"/>
      <c r="K113" s="175"/>
      <c r="L113" s="174"/>
    </row>
    <row r="114" spans="1:12" ht="13.5" customHeight="1" thickBot="1" x14ac:dyDescent="0.25">
      <c r="A114" s="181" t="s">
        <v>49</v>
      </c>
      <c r="B114" s="202" t="s">
        <v>179</v>
      </c>
      <c r="C114" s="201" t="s">
        <v>4612</v>
      </c>
      <c r="D114" s="198" t="s">
        <v>4509</v>
      </c>
      <c r="E114" s="198" t="s">
        <v>4508</v>
      </c>
      <c r="F114" s="200" t="s">
        <v>2521</v>
      </c>
      <c r="G114" s="198" t="s">
        <v>4517</v>
      </c>
      <c r="H114" s="234">
        <v>1</v>
      </c>
      <c r="I114" s="198">
        <v>0</v>
      </c>
      <c r="J114" s="198">
        <f>ROUND(H114,3)*I114</f>
        <v>0</v>
      </c>
      <c r="K114" s="197">
        <v>7440</v>
      </c>
      <c r="L114" s="231">
        <f>ROUND((ROUND(H114,3)*ROUND(K114,2)),2)</f>
        <v>7440</v>
      </c>
    </row>
    <row r="115" spans="1:12" ht="12.75" customHeight="1" x14ac:dyDescent="0.2">
      <c r="A115" s="181" t="s">
        <v>55</v>
      </c>
      <c r="B115" s="195"/>
      <c r="C115" s="194"/>
      <c r="D115" s="194"/>
      <c r="E115" s="193"/>
      <c r="F115" s="192" t="s">
        <v>2766</v>
      </c>
      <c r="G115" s="191"/>
      <c r="H115" s="190"/>
      <c r="I115" s="190"/>
      <c r="J115" s="190"/>
      <c r="K115" s="190"/>
      <c r="L115" s="189"/>
    </row>
    <row r="116" spans="1:12" ht="12.75" customHeight="1" x14ac:dyDescent="0.2">
      <c r="A116" s="181" t="s">
        <v>56</v>
      </c>
      <c r="B116" s="188"/>
      <c r="C116" s="187"/>
      <c r="D116" s="187"/>
      <c r="E116" s="186"/>
      <c r="F116" s="220" t="s">
        <v>2284</v>
      </c>
      <c r="G116" s="184"/>
      <c r="H116" s="183"/>
      <c r="I116" s="183"/>
      <c r="J116" s="183"/>
      <c r="K116" s="183"/>
      <c r="L116" s="182"/>
    </row>
    <row r="117" spans="1:12" ht="12.75" customHeight="1" thickBot="1" x14ac:dyDescent="0.25">
      <c r="A117" s="181" t="s">
        <v>58</v>
      </c>
      <c r="B117" s="180"/>
      <c r="C117" s="179"/>
      <c r="D117" s="179"/>
      <c r="E117" s="178"/>
      <c r="F117" s="185" t="s">
        <v>59</v>
      </c>
      <c r="G117" s="176"/>
      <c r="H117" s="175"/>
      <c r="I117" s="175"/>
      <c r="J117" s="175"/>
      <c r="K117" s="175"/>
      <c r="L117" s="174"/>
    </row>
    <row r="118" spans="1:12" ht="13.5" customHeight="1" thickBot="1" x14ac:dyDescent="0.25">
      <c r="A118" s="181" t="s">
        <v>49</v>
      </c>
      <c r="B118" s="202" t="s">
        <v>182</v>
      </c>
      <c r="C118" s="201" t="s">
        <v>4611</v>
      </c>
      <c r="D118" s="198" t="s">
        <v>4509</v>
      </c>
      <c r="E118" s="198" t="s">
        <v>4508</v>
      </c>
      <c r="F118" s="200" t="s">
        <v>2525</v>
      </c>
      <c r="G118" s="198" t="s">
        <v>4517</v>
      </c>
      <c r="H118" s="199">
        <v>4</v>
      </c>
      <c r="I118" s="198">
        <v>0</v>
      </c>
      <c r="J118" s="198">
        <f>ROUND(H118,3)*I118</f>
        <v>0</v>
      </c>
      <c r="K118" s="197">
        <v>17100</v>
      </c>
      <c r="L118" s="196">
        <f>ROUND((ROUND(H118,3)*ROUND(K118,2)),2)</f>
        <v>68400</v>
      </c>
    </row>
    <row r="119" spans="1:12" ht="12.75" customHeight="1" x14ac:dyDescent="0.2">
      <c r="A119" s="181" t="s">
        <v>55</v>
      </c>
      <c r="B119" s="195"/>
      <c r="C119" s="194"/>
      <c r="D119" s="194"/>
      <c r="E119" s="193"/>
      <c r="F119" s="192" t="s">
        <v>2526</v>
      </c>
      <c r="G119" s="191"/>
      <c r="H119" s="190"/>
      <c r="I119" s="190"/>
      <c r="J119" s="190"/>
      <c r="K119" s="190"/>
      <c r="L119" s="189"/>
    </row>
    <row r="120" spans="1:12" ht="12.75" customHeight="1" x14ac:dyDescent="0.2">
      <c r="A120" s="181" t="s">
        <v>56</v>
      </c>
      <c r="B120" s="188"/>
      <c r="C120" s="187"/>
      <c r="D120" s="187"/>
      <c r="E120" s="186"/>
      <c r="F120" s="185" t="s">
        <v>2513</v>
      </c>
      <c r="G120" s="184"/>
      <c r="H120" s="183"/>
      <c r="I120" s="183"/>
      <c r="J120" s="183"/>
      <c r="K120" s="183"/>
      <c r="L120" s="182"/>
    </row>
    <row r="121" spans="1:12" ht="12.75" customHeight="1" thickBot="1" x14ac:dyDescent="0.25">
      <c r="A121" s="181" t="s">
        <v>58</v>
      </c>
      <c r="B121" s="180"/>
      <c r="C121" s="179"/>
      <c r="D121" s="179"/>
      <c r="E121" s="178"/>
      <c r="F121" s="185" t="s">
        <v>59</v>
      </c>
      <c r="G121" s="176"/>
      <c r="H121" s="175"/>
      <c r="I121" s="175"/>
      <c r="J121" s="175"/>
      <c r="K121" s="175"/>
      <c r="L121" s="174"/>
    </row>
    <row r="122" spans="1:12" ht="13.5" customHeight="1" thickBot="1" x14ac:dyDescent="0.25">
      <c r="A122" s="181" t="s">
        <v>49</v>
      </c>
      <c r="B122" s="202" t="s">
        <v>91</v>
      </c>
      <c r="C122" s="201" t="s">
        <v>4610</v>
      </c>
      <c r="D122" s="198" t="s">
        <v>4509</v>
      </c>
      <c r="E122" s="198" t="s">
        <v>4508</v>
      </c>
      <c r="F122" s="200" t="s">
        <v>2528</v>
      </c>
      <c r="G122" s="198" t="s">
        <v>4517</v>
      </c>
      <c r="H122" s="234">
        <v>0</v>
      </c>
      <c r="I122" s="198">
        <v>0</v>
      </c>
      <c r="J122" s="198">
        <f>ROUND(H122,3)*I122</f>
        <v>0</v>
      </c>
      <c r="K122" s="197">
        <v>21300</v>
      </c>
      <c r="L122" s="231">
        <f>ROUND((ROUND(H122,3)*ROUND(K122,2)),2)</f>
        <v>0</v>
      </c>
    </row>
    <row r="123" spans="1:12" ht="12.75" customHeight="1" x14ac:dyDescent="0.2">
      <c r="A123" s="181" t="s">
        <v>55</v>
      </c>
      <c r="B123" s="195"/>
      <c r="C123" s="194"/>
      <c r="D123" s="194"/>
      <c r="E123" s="193"/>
      <c r="F123" s="192" t="s">
        <v>2529</v>
      </c>
      <c r="G123" s="191"/>
      <c r="H123" s="190"/>
      <c r="I123" s="190"/>
      <c r="J123" s="190"/>
      <c r="K123" s="190"/>
      <c r="L123" s="189"/>
    </row>
    <row r="124" spans="1:12" ht="12.75" customHeight="1" x14ac:dyDescent="0.2">
      <c r="A124" s="181" t="s">
        <v>56</v>
      </c>
      <c r="B124" s="188"/>
      <c r="C124" s="187"/>
      <c r="D124" s="187"/>
      <c r="E124" s="186"/>
      <c r="F124" s="220" t="s">
        <v>4609</v>
      </c>
      <c r="G124" s="184"/>
      <c r="H124" s="183"/>
      <c r="I124" s="183"/>
      <c r="J124" s="183"/>
      <c r="K124" s="183"/>
      <c r="L124" s="182"/>
    </row>
    <row r="125" spans="1:12" ht="12.75" customHeight="1" thickBot="1" x14ac:dyDescent="0.25">
      <c r="A125" s="181" t="s">
        <v>58</v>
      </c>
      <c r="B125" s="180"/>
      <c r="C125" s="179"/>
      <c r="D125" s="179"/>
      <c r="E125" s="178"/>
      <c r="F125" s="185" t="s">
        <v>59</v>
      </c>
      <c r="G125" s="176"/>
      <c r="H125" s="175"/>
      <c r="I125" s="175"/>
      <c r="J125" s="175"/>
      <c r="K125" s="175"/>
      <c r="L125" s="174"/>
    </row>
    <row r="126" spans="1:12" ht="13.5" customHeight="1" thickBot="1" x14ac:dyDescent="0.25">
      <c r="A126" s="181" t="s">
        <v>49</v>
      </c>
      <c r="B126" s="202" t="s">
        <v>185</v>
      </c>
      <c r="C126" s="201" t="s">
        <v>4608</v>
      </c>
      <c r="D126" s="198" t="s">
        <v>4509</v>
      </c>
      <c r="E126" s="198" t="s">
        <v>4508</v>
      </c>
      <c r="F126" s="200" t="s">
        <v>2531</v>
      </c>
      <c r="G126" s="198" t="s">
        <v>4517</v>
      </c>
      <c r="H126" s="199">
        <v>1</v>
      </c>
      <c r="I126" s="198">
        <v>0</v>
      </c>
      <c r="J126" s="198">
        <f>ROUND(H126,3)*I126</f>
        <v>0</v>
      </c>
      <c r="K126" s="197">
        <v>1800</v>
      </c>
      <c r="L126" s="196">
        <f>ROUND((ROUND(H126,3)*ROUND(K126,2)),2)</f>
        <v>1800</v>
      </c>
    </row>
    <row r="127" spans="1:12" ht="12.75" customHeight="1" x14ac:dyDescent="0.2">
      <c r="A127" s="181" t="s">
        <v>55</v>
      </c>
      <c r="B127" s="195"/>
      <c r="C127" s="194"/>
      <c r="D127" s="194"/>
      <c r="E127" s="193"/>
      <c r="F127" s="192" t="s">
        <v>2532</v>
      </c>
      <c r="G127" s="191"/>
      <c r="H127" s="190"/>
      <c r="I127" s="190"/>
      <c r="J127" s="190"/>
      <c r="K127" s="190"/>
      <c r="L127" s="189"/>
    </row>
    <row r="128" spans="1:12" ht="12.75" customHeight="1" x14ac:dyDescent="0.2">
      <c r="A128" s="181" t="s">
        <v>56</v>
      </c>
      <c r="B128" s="188"/>
      <c r="C128" s="187"/>
      <c r="D128" s="187"/>
      <c r="E128" s="186"/>
      <c r="F128" s="185" t="s">
        <v>2284</v>
      </c>
      <c r="G128" s="184"/>
      <c r="H128" s="183"/>
      <c r="I128" s="183"/>
      <c r="J128" s="183"/>
      <c r="K128" s="183"/>
      <c r="L128" s="182"/>
    </row>
    <row r="129" spans="1:12" ht="12.75" customHeight="1" thickBot="1" x14ac:dyDescent="0.25">
      <c r="A129" s="181" t="s">
        <v>58</v>
      </c>
      <c r="B129" s="180"/>
      <c r="C129" s="179"/>
      <c r="D129" s="179"/>
      <c r="E129" s="178"/>
      <c r="F129" s="185" t="s">
        <v>59</v>
      </c>
      <c r="G129" s="176"/>
      <c r="H129" s="175"/>
      <c r="I129" s="175"/>
      <c r="J129" s="175"/>
      <c r="K129" s="175"/>
      <c r="L129" s="174"/>
    </row>
    <row r="130" spans="1:12" ht="13.5" customHeight="1" thickBot="1" x14ac:dyDescent="0.25">
      <c r="A130" s="181" t="s">
        <v>49</v>
      </c>
      <c r="B130" s="202" t="s">
        <v>189</v>
      </c>
      <c r="C130" s="201" t="s">
        <v>4607</v>
      </c>
      <c r="D130" s="198" t="s">
        <v>4509</v>
      </c>
      <c r="E130" s="198" t="s">
        <v>4508</v>
      </c>
      <c r="F130" s="200" t="s">
        <v>2534</v>
      </c>
      <c r="G130" s="198" t="s">
        <v>4517</v>
      </c>
      <c r="H130" s="199">
        <v>1</v>
      </c>
      <c r="I130" s="198">
        <v>0</v>
      </c>
      <c r="J130" s="198">
        <f>ROUND(H130,3)*I130</f>
        <v>0</v>
      </c>
      <c r="K130" s="197">
        <v>1840</v>
      </c>
      <c r="L130" s="196">
        <f>ROUND((ROUND(H130,3)*ROUND(K130,2)),2)</f>
        <v>1840</v>
      </c>
    </row>
    <row r="131" spans="1:12" ht="12.75" customHeight="1" x14ac:dyDescent="0.2">
      <c r="A131" s="181" t="s">
        <v>55</v>
      </c>
      <c r="B131" s="195"/>
      <c r="C131" s="194"/>
      <c r="D131" s="194"/>
      <c r="E131" s="193"/>
      <c r="F131" s="192" t="s">
        <v>2535</v>
      </c>
      <c r="G131" s="191"/>
      <c r="H131" s="190"/>
      <c r="I131" s="190"/>
      <c r="J131" s="190"/>
      <c r="K131" s="190"/>
      <c r="L131" s="189"/>
    </row>
    <row r="132" spans="1:12" ht="12.75" customHeight="1" x14ac:dyDescent="0.2">
      <c r="A132" s="181" t="s">
        <v>56</v>
      </c>
      <c r="B132" s="188"/>
      <c r="C132" s="187"/>
      <c r="D132" s="187"/>
      <c r="E132" s="186"/>
      <c r="F132" s="185" t="s">
        <v>2284</v>
      </c>
      <c r="G132" s="184"/>
      <c r="H132" s="183"/>
      <c r="I132" s="183"/>
      <c r="J132" s="183"/>
      <c r="K132" s="183"/>
      <c r="L132" s="182"/>
    </row>
    <row r="133" spans="1:12" ht="12.75" customHeight="1" thickBot="1" x14ac:dyDescent="0.25">
      <c r="A133" s="181" t="s">
        <v>58</v>
      </c>
      <c r="B133" s="180"/>
      <c r="C133" s="179"/>
      <c r="D133" s="179"/>
      <c r="E133" s="178"/>
      <c r="F133" s="185" t="s">
        <v>59</v>
      </c>
      <c r="G133" s="176"/>
      <c r="H133" s="175"/>
      <c r="I133" s="175"/>
      <c r="J133" s="175"/>
      <c r="K133" s="175"/>
      <c r="L133" s="174"/>
    </row>
    <row r="134" spans="1:12" ht="13.5" customHeight="1" thickBot="1" x14ac:dyDescent="0.25">
      <c r="A134" s="181" t="s">
        <v>49</v>
      </c>
      <c r="B134" s="202" t="s">
        <v>192</v>
      </c>
      <c r="C134" s="201" t="s">
        <v>4606</v>
      </c>
      <c r="D134" s="198" t="s">
        <v>4509</v>
      </c>
      <c r="E134" s="198" t="s">
        <v>4508</v>
      </c>
      <c r="F134" s="200" t="s">
        <v>2537</v>
      </c>
      <c r="G134" s="198" t="s">
        <v>4517</v>
      </c>
      <c r="H134" s="234">
        <v>1</v>
      </c>
      <c r="I134" s="198">
        <v>0</v>
      </c>
      <c r="J134" s="198">
        <f>ROUND(H134,3)*I134</f>
        <v>0</v>
      </c>
      <c r="K134" s="197">
        <v>1840</v>
      </c>
      <c r="L134" s="231">
        <f>ROUND((ROUND(H134,3)*ROUND(K134,2)),2)</f>
        <v>1840</v>
      </c>
    </row>
    <row r="135" spans="1:12" ht="12.75" customHeight="1" x14ac:dyDescent="0.2">
      <c r="A135" s="181" t="s">
        <v>55</v>
      </c>
      <c r="B135" s="195"/>
      <c r="C135" s="194"/>
      <c r="D135" s="194"/>
      <c r="E135" s="193"/>
      <c r="F135" s="192" t="s">
        <v>2538</v>
      </c>
      <c r="G135" s="191"/>
      <c r="H135" s="190"/>
      <c r="I135" s="190"/>
      <c r="J135" s="190"/>
      <c r="K135" s="190"/>
      <c r="L135" s="189"/>
    </row>
    <row r="136" spans="1:12" ht="12.75" customHeight="1" x14ac:dyDescent="0.2">
      <c r="A136" s="181" t="s">
        <v>56</v>
      </c>
      <c r="B136" s="188"/>
      <c r="C136" s="187"/>
      <c r="D136" s="187"/>
      <c r="E136" s="186"/>
      <c r="F136" s="220" t="s">
        <v>2284</v>
      </c>
      <c r="G136" s="184"/>
      <c r="H136" s="183"/>
      <c r="I136" s="183"/>
      <c r="J136" s="183"/>
      <c r="K136" s="183"/>
      <c r="L136" s="182"/>
    </row>
    <row r="137" spans="1:12" ht="12.75" customHeight="1" thickBot="1" x14ac:dyDescent="0.25">
      <c r="A137" s="181" t="s">
        <v>58</v>
      </c>
      <c r="B137" s="180"/>
      <c r="C137" s="179"/>
      <c r="D137" s="179"/>
      <c r="E137" s="178"/>
      <c r="F137" s="185" t="s">
        <v>59</v>
      </c>
      <c r="G137" s="176"/>
      <c r="H137" s="175"/>
      <c r="I137" s="175"/>
      <c r="J137" s="175"/>
      <c r="K137" s="175"/>
      <c r="L137" s="174"/>
    </row>
    <row r="138" spans="1:12" ht="13.5" customHeight="1" thickBot="1" x14ac:dyDescent="0.25">
      <c r="A138" s="181" t="s">
        <v>49</v>
      </c>
      <c r="B138" s="202" t="s">
        <v>195</v>
      </c>
      <c r="C138" s="201" t="s">
        <v>4605</v>
      </c>
      <c r="D138" s="198" t="s">
        <v>4509</v>
      </c>
      <c r="E138" s="198" t="s">
        <v>4508</v>
      </c>
      <c r="F138" s="200" t="s">
        <v>2540</v>
      </c>
      <c r="G138" s="198" t="s">
        <v>4517</v>
      </c>
      <c r="H138" s="199">
        <v>4</v>
      </c>
      <c r="I138" s="198">
        <v>0</v>
      </c>
      <c r="J138" s="198">
        <f>ROUND(H138,3)*I138</f>
        <v>0</v>
      </c>
      <c r="K138" s="197">
        <v>1840</v>
      </c>
      <c r="L138" s="196">
        <f>ROUND((ROUND(H138,3)*ROUND(K138,2)),2)</f>
        <v>7360</v>
      </c>
    </row>
    <row r="139" spans="1:12" ht="12.75" customHeight="1" x14ac:dyDescent="0.2">
      <c r="A139" s="181" t="s">
        <v>55</v>
      </c>
      <c r="B139" s="195"/>
      <c r="C139" s="194"/>
      <c r="D139" s="194"/>
      <c r="E139" s="193"/>
      <c r="F139" s="192" t="s">
        <v>2541</v>
      </c>
      <c r="G139" s="191"/>
      <c r="H139" s="190"/>
      <c r="I139" s="190"/>
      <c r="J139" s="190"/>
      <c r="K139" s="190"/>
      <c r="L139" s="189"/>
    </row>
    <row r="140" spans="1:12" ht="12.75" customHeight="1" x14ac:dyDescent="0.2">
      <c r="A140" s="181" t="s">
        <v>56</v>
      </c>
      <c r="B140" s="188"/>
      <c r="C140" s="187"/>
      <c r="D140" s="187"/>
      <c r="E140" s="186"/>
      <c r="F140" s="185" t="s">
        <v>2513</v>
      </c>
      <c r="G140" s="184"/>
      <c r="H140" s="183"/>
      <c r="I140" s="183"/>
      <c r="J140" s="183"/>
      <c r="K140" s="183"/>
      <c r="L140" s="182"/>
    </row>
    <row r="141" spans="1:12" ht="12.75" customHeight="1" thickBot="1" x14ac:dyDescent="0.25">
      <c r="A141" s="181" t="s">
        <v>58</v>
      </c>
      <c r="B141" s="180"/>
      <c r="C141" s="179"/>
      <c r="D141" s="179"/>
      <c r="E141" s="178"/>
      <c r="F141" s="185" t="s">
        <v>59</v>
      </c>
      <c r="G141" s="176"/>
      <c r="H141" s="175"/>
      <c r="I141" s="175"/>
      <c r="J141" s="175"/>
      <c r="K141" s="175"/>
      <c r="L141" s="174"/>
    </row>
    <row r="142" spans="1:12" ht="13.5" customHeight="1" thickBot="1" x14ac:dyDescent="0.25">
      <c r="A142" s="181" t="s">
        <v>49</v>
      </c>
      <c r="B142" s="202" t="s">
        <v>198</v>
      </c>
      <c r="C142" s="201" t="s">
        <v>4518</v>
      </c>
      <c r="D142" s="198" t="s">
        <v>4509</v>
      </c>
      <c r="E142" s="198" t="s">
        <v>4508</v>
      </c>
      <c r="F142" s="200" t="s">
        <v>2543</v>
      </c>
      <c r="G142" s="198" t="s">
        <v>4517</v>
      </c>
      <c r="H142" s="234">
        <v>2</v>
      </c>
      <c r="I142" s="198">
        <v>0</v>
      </c>
      <c r="J142" s="198">
        <f>ROUND(H142,3)*I142</f>
        <v>0</v>
      </c>
      <c r="K142" s="197">
        <v>1010</v>
      </c>
      <c r="L142" s="231">
        <f>ROUND((ROUND(H142,3)*ROUND(K142,2)),2)</f>
        <v>2020</v>
      </c>
    </row>
    <row r="143" spans="1:12" ht="12.75" customHeight="1" x14ac:dyDescent="0.2">
      <c r="A143" s="181" t="s">
        <v>55</v>
      </c>
      <c r="B143" s="195"/>
      <c r="C143" s="194"/>
      <c r="D143" s="194"/>
      <c r="E143" s="193"/>
      <c r="F143" s="192" t="s">
        <v>2544</v>
      </c>
      <c r="G143" s="191"/>
      <c r="H143" s="190"/>
      <c r="I143" s="190"/>
      <c r="J143" s="190"/>
      <c r="K143" s="190"/>
      <c r="L143" s="189"/>
    </row>
    <row r="144" spans="1:12" ht="12.75" customHeight="1" x14ac:dyDescent="0.2">
      <c r="A144" s="181" t="s">
        <v>56</v>
      </c>
      <c r="B144" s="188"/>
      <c r="C144" s="187"/>
      <c r="D144" s="187"/>
      <c r="E144" s="186"/>
      <c r="F144" s="220" t="s">
        <v>2523</v>
      </c>
      <c r="G144" s="184"/>
      <c r="H144" s="183"/>
      <c r="I144" s="183"/>
      <c r="J144" s="183"/>
      <c r="K144" s="183"/>
      <c r="L144" s="182"/>
    </row>
    <row r="145" spans="1:12" ht="12.75" customHeight="1" thickBot="1" x14ac:dyDescent="0.25">
      <c r="A145" s="181" t="s">
        <v>58</v>
      </c>
      <c r="B145" s="180"/>
      <c r="C145" s="179"/>
      <c r="D145" s="179"/>
      <c r="E145" s="178"/>
      <c r="F145" s="185" t="s">
        <v>59</v>
      </c>
      <c r="G145" s="176"/>
      <c r="H145" s="175"/>
      <c r="I145" s="175"/>
      <c r="J145" s="175"/>
      <c r="K145" s="175"/>
      <c r="L145" s="174"/>
    </row>
    <row r="146" spans="1:12" ht="13.5" customHeight="1" thickBot="1" x14ac:dyDescent="0.25">
      <c r="A146" s="181" t="s">
        <v>49</v>
      </c>
      <c r="B146" s="202" t="s">
        <v>95</v>
      </c>
      <c r="C146" s="201" t="s">
        <v>4532</v>
      </c>
      <c r="D146" s="198" t="s">
        <v>4509</v>
      </c>
      <c r="E146" s="198" t="s">
        <v>4508</v>
      </c>
      <c r="F146" s="200" t="s">
        <v>2426</v>
      </c>
      <c r="G146" s="198" t="s">
        <v>4517</v>
      </c>
      <c r="H146" s="199">
        <v>3</v>
      </c>
      <c r="I146" s="198">
        <v>0</v>
      </c>
      <c r="J146" s="198">
        <f>ROUND(H146,3)*I146</f>
        <v>0</v>
      </c>
      <c r="K146" s="197">
        <v>924</v>
      </c>
      <c r="L146" s="196">
        <f>ROUND((ROUND(H146,3)*ROUND(K146,2)),2)</f>
        <v>2772</v>
      </c>
    </row>
    <row r="147" spans="1:12" ht="12.75" customHeight="1" x14ac:dyDescent="0.2">
      <c r="A147" s="181" t="s">
        <v>55</v>
      </c>
      <c r="B147" s="195"/>
      <c r="C147" s="194"/>
      <c r="D147" s="194"/>
      <c r="E147" s="193"/>
      <c r="F147" s="192" t="s">
        <v>2545</v>
      </c>
      <c r="G147" s="191"/>
      <c r="H147" s="190"/>
      <c r="I147" s="190"/>
      <c r="J147" s="190"/>
      <c r="K147" s="190"/>
      <c r="L147" s="189"/>
    </row>
    <row r="148" spans="1:12" ht="12.75" customHeight="1" x14ac:dyDescent="0.2">
      <c r="A148" s="181" t="s">
        <v>56</v>
      </c>
      <c r="B148" s="188"/>
      <c r="C148" s="187"/>
      <c r="D148" s="187"/>
      <c r="E148" s="186"/>
      <c r="F148" s="185" t="s">
        <v>2546</v>
      </c>
      <c r="G148" s="184"/>
      <c r="H148" s="183"/>
      <c r="I148" s="183"/>
      <c r="J148" s="183"/>
      <c r="K148" s="183"/>
      <c r="L148" s="182"/>
    </row>
    <row r="149" spans="1:12" ht="12.75" customHeight="1" thickBot="1" x14ac:dyDescent="0.25">
      <c r="A149" s="181" t="s">
        <v>58</v>
      </c>
      <c r="B149" s="180"/>
      <c r="C149" s="179"/>
      <c r="D149" s="179"/>
      <c r="E149" s="178"/>
      <c r="F149" s="185" t="s">
        <v>59</v>
      </c>
      <c r="G149" s="176"/>
      <c r="H149" s="175"/>
      <c r="I149" s="175"/>
      <c r="J149" s="175"/>
      <c r="K149" s="175"/>
      <c r="L149" s="174"/>
    </row>
    <row r="150" spans="1:12" ht="13.5" customHeight="1" thickBot="1" x14ac:dyDescent="0.25">
      <c r="A150" s="181" t="s">
        <v>49</v>
      </c>
      <c r="B150" s="202" t="s">
        <v>201</v>
      </c>
      <c r="C150" s="201" t="s">
        <v>4531</v>
      </c>
      <c r="D150" s="198" t="s">
        <v>4509</v>
      </c>
      <c r="E150" s="198" t="s">
        <v>4508</v>
      </c>
      <c r="F150" s="200" t="s">
        <v>2430</v>
      </c>
      <c r="G150" s="198" t="s">
        <v>4507</v>
      </c>
      <c r="H150" s="234">
        <v>132.61500000000001</v>
      </c>
      <c r="I150" s="198">
        <v>0</v>
      </c>
      <c r="J150" s="198">
        <f>ROUND(H150,3)*I150</f>
        <v>0</v>
      </c>
      <c r="K150" s="197">
        <v>17.2</v>
      </c>
      <c r="L150" s="231">
        <f>ROUND((ROUND(H150,3)*ROUND(K150,2)),2)</f>
        <v>2280.98</v>
      </c>
    </row>
    <row r="151" spans="1:12" ht="12.75" customHeight="1" x14ac:dyDescent="0.2">
      <c r="A151" s="181" t="s">
        <v>55</v>
      </c>
      <c r="B151" s="195"/>
      <c r="C151" s="194"/>
      <c r="D151" s="194"/>
      <c r="E151" s="193"/>
      <c r="F151" s="192" t="s">
        <v>2547</v>
      </c>
      <c r="G151" s="191"/>
      <c r="H151" s="190"/>
      <c r="I151" s="190"/>
      <c r="J151" s="190"/>
      <c r="K151" s="190"/>
      <c r="L151" s="189"/>
    </row>
    <row r="152" spans="1:12" ht="12.75" customHeight="1" x14ac:dyDescent="0.2">
      <c r="A152" s="181" t="s">
        <v>56</v>
      </c>
      <c r="B152" s="188"/>
      <c r="C152" s="187"/>
      <c r="D152" s="187"/>
      <c r="E152" s="186"/>
      <c r="F152" s="220" t="s">
        <v>4604</v>
      </c>
      <c r="G152" s="184"/>
      <c r="H152" s="183"/>
      <c r="I152" s="183"/>
      <c r="J152" s="183"/>
      <c r="K152" s="183"/>
      <c r="L152" s="182"/>
    </row>
    <row r="153" spans="1:12" ht="12.75" customHeight="1" thickBot="1" x14ac:dyDescent="0.25">
      <c r="A153" s="181" t="s">
        <v>58</v>
      </c>
      <c r="B153" s="180"/>
      <c r="C153" s="179"/>
      <c r="D153" s="179"/>
      <c r="E153" s="178"/>
      <c r="F153" s="185" t="s">
        <v>59</v>
      </c>
      <c r="G153" s="176"/>
      <c r="H153" s="175"/>
      <c r="I153" s="175"/>
      <c r="J153" s="175"/>
      <c r="K153" s="175"/>
      <c r="L153" s="174"/>
    </row>
    <row r="154" spans="1:12" ht="13.5" customHeight="1" thickBot="1" x14ac:dyDescent="0.25">
      <c r="A154" s="181" t="s">
        <v>49</v>
      </c>
      <c r="B154" s="202" t="s">
        <v>204</v>
      </c>
      <c r="C154" s="201" t="s">
        <v>4530</v>
      </c>
      <c r="D154" s="198" t="s">
        <v>4509</v>
      </c>
      <c r="E154" s="198" t="s">
        <v>4508</v>
      </c>
      <c r="F154" s="200" t="s">
        <v>2434</v>
      </c>
      <c r="G154" s="198" t="s">
        <v>4507</v>
      </c>
      <c r="H154" s="234">
        <v>126.3</v>
      </c>
      <c r="I154" s="198">
        <v>0</v>
      </c>
      <c r="J154" s="198">
        <f>ROUND(H154,3)*I154</f>
        <v>0</v>
      </c>
      <c r="K154" s="197">
        <v>17.2</v>
      </c>
      <c r="L154" s="196">
        <f>ROUND((ROUND(H154,3)*ROUND(K154,2)),2)</f>
        <v>2172.36</v>
      </c>
    </row>
    <row r="155" spans="1:12" ht="12.75" customHeight="1" x14ac:dyDescent="0.2">
      <c r="A155" s="181" t="s">
        <v>55</v>
      </c>
      <c r="B155" s="195"/>
      <c r="C155" s="194"/>
      <c r="D155" s="194"/>
      <c r="E155" s="193"/>
      <c r="F155" s="192" t="s">
        <v>2435</v>
      </c>
      <c r="G155" s="191"/>
      <c r="H155" s="190"/>
      <c r="I155" s="190"/>
      <c r="J155" s="190"/>
      <c r="K155" s="190"/>
      <c r="L155" s="189"/>
    </row>
    <row r="156" spans="1:12" ht="12.75" customHeight="1" x14ac:dyDescent="0.2">
      <c r="A156" s="181" t="s">
        <v>56</v>
      </c>
      <c r="B156" s="188"/>
      <c r="C156" s="187"/>
      <c r="D156" s="187"/>
      <c r="E156" s="186"/>
      <c r="F156" s="220" t="s">
        <v>4603</v>
      </c>
      <c r="G156" s="184"/>
      <c r="H156" s="183"/>
      <c r="I156" s="183"/>
      <c r="J156" s="183"/>
      <c r="K156" s="183"/>
      <c r="L156" s="182"/>
    </row>
    <row r="157" spans="1:12" ht="12.75" customHeight="1" thickBot="1" x14ac:dyDescent="0.25">
      <c r="A157" s="181" t="s">
        <v>58</v>
      </c>
      <c r="B157" s="180"/>
      <c r="C157" s="179"/>
      <c r="D157" s="179"/>
      <c r="E157" s="178"/>
      <c r="F157" s="185" t="s">
        <v>59</v>
      </c>
      <c r="G157" s="176"/>
      <c r="H157" s="175"/>
      <c r="I157" s="175"/>
      <c r="J157" s="175"/>
      <c r="K157" s="175"/>
      <c r="L157" s="174"/>
    </row>
    <row r="158" spans="1:12" ht="13.5" customHeight="1" thickBot="1" x14ac:dyDescent="0.25">
      <c r="A158" s="181" t="s">
        <v>49</v>
      </c>
      <c r="B158" s="202" t="s">
        <v>207</v>
      </c>
      <c r="C158" s="201" t="s">
        <v>4602</v>
      </c>
      <c r="D158" s="198" t="s">
        <v>4509</v>
      </c>
      <c r="E158" s="198" t="s">
        <v>4508</v>
      </c>
      <c r="F158" s="200" t="s">
        <v>2551</v>
      </c>
      <c r="G158" s="198" t="s">
        <v>4517</v>
      </c>
      <c r="H158" s="199">
        <v>1</v>
      </c>
      <c r="I158" s="198">
        <v>0</v>
      </c>
      <c r="J158" s="198">
        <f>ROUND(H158,3)*I158</f>
        <v>0</v>
      </c>
      <c r="K158" s="197">
        <v>2280</v>
      </c>
      <c r="L158" s="196">
        <f>ROUND((ROUND(H158,3)*ROUND(K158,2)),2)</f>
        <v>2280</v>
      </c>
    </row>
    <row r="159" spans="1:12" ht="12.75" customHeight="1" x14ac:dyDescent="0.2">
      <c r="A159" s="181" t="s">
        <v>55</v>
      </c>
      <c r="B159" s="195"/>
      <c r="C159" s="194"/>
      <c r="D159" s="194"/>
      <c r="E159" s="193"/>
      <c r="F159" s="192" t="s">
        <v>2443</v>
      </c>
      <c r="G159" s="191"/>
      <c r="H159" s="190"/>
      <c r="I159" s="190"/>
      <c r="J159" s="190"/>
      <c r="K159" s="190"/>
      <c r="L159" s="189"/>
    </row>
    <row r="160" spans="1:12" ht="12.75" customHeight="1" x14ac:dyDescent="0.2">
      <c r="A160" s="181" t="s">
        <v>56</v>
      </c>
      <c r="B160" s="188"/>
      <c r="C160" s="187"/>
      <c r="D160" s="187"/>
      <c r="E160" s="186"/>
      <c r="F160" s="185" t="s">
        <v>2284</v>
      </c>
      <c r="G160" s="184"/>
      <c r="H160" s="183"/>
      <c r="I160" s="183"/>
      <c r="J160" s="183"/>
      <c r="K160" s="183"/>
      <c r="L160" s="182"/>
    </row>
    <row r="161" spans="1:12" ht="12.75" customHeight="1" thickBot="1" x14ac:dyDescent="0.25">
      <c r="A161" s="181" t="s">
        <v>58</v>
      </c>
      <c r="B161" s="180"/>
      <c r="C161" s="179"/>
      <c r="D161" s="179"/>
      <c r="E161" s="178"/>
      <c r="F161" s="185" t="s">
        <v>59</v>
      </c>
      <c r="G161" s="176"/>
      <c r="H161" s="175"/>
      <c r="I161" s="175"/>
      <c r="J161" s="175"/>
      <c r="K161" s="175"/>
      <c r="L161" s="174"/>
    </row>
    <row r="162" spans="1:12" ht="13.5" customHeight="1" thickBot="1" x14ac:dyDescent="0.25">
      <c r="A162" s="181" t="s">
        <v>49</v>
      </c>
      <c r="B162" s="202" t="s">
        <v>210</v>
      </c>
      <c r="C162" s="201" t="s">
        <v>4528</v>
      </c>
      <c r="D162" s="198" t="s">
        <v>4509</v>
      </c>
      <c r="E162" s="198" t="s">
        <v>4508</v>
      </c>
      <c r="F162" s="200" t="s">
        <v>2442</v>
      </c>
      <c r="G162" s="198" t="s">
        <v>4517</v>
      </c>
      <c r="H162" s="199">
        <v>2</v>
      </c>
      <c r="I162" s="198">
        <v>0</v>
      </c>
      <c r="J162" s="198">
        <f>ROUND(H162,3)*I162</f>
        <v>0</v>
      </c>
      <c r="K162" s="197">
        <v>2520</v>
      </c>
      <c r="L162" s="196">
        <f>ROUND((ROUND(H162,3)*ROUND(K162,2)),2)</f>
        <v>5040</v>
      </c>
    </row>
    <row r="163" spans="1:12" ht="12.75" customHeight="1" x14ac:dyDescent="0.2">
      <c r="A163" s="181" t="s">
        <v>55</v>
      </c>
      <c r="B163" s="195"/>
      <c r="C163" s="194"/>
      <c r="D163" s="194"/>
      <c r="E163" s="193"/>
      <c r="F163" s="192" t="s">
        <v>2443</v>
      </c>
      <c r="G163" s="191"/>
      <c r="H163" s="190"/>
      <c r="I163" s="190"/>
      <c r="J163" s="190"/>
      <c r="K163" s="190"/>
      <c r="L163" s="189"/>
    </row>
    <row r="164" spans="1:12" ht="12.75" customHeight="1" x14ac:dyDescent="0.2">
      <c r="A164" s="181" t="s">
        <v>56</v>
      </c>
      <c r="B164" s="188"/>
      <c r="C164" s="187"/>
      <c r="D164" s="187"/>
      <c r="E164" s="186"/>
      <c r="F164" s="185" t="s">
        <v>2413</v>
      </c>
      <c r="G164" s="184"/>
      <c r="H164" s="183"/>
      <c r="I164" s="183"/>
      <c r="J164" s="183"/>
      <c r="K164" s="183"/>
      <c r="L164" s="182"/>
    </row>
    <row r="165" spans="1:12" ht="12.75" customHeight="1" thickBot="1" x14ac:dyDescent="0.25">
      <c r="A165" s="181" t="s">
        <v>58</v>
      </c>
      <c r="B165" s="180"/>
      <c r="C165" s="179"/>
      <c r="D165" s="179"/>
      <c r="E165" s="178"/>
      <c r="F165" s="185" t="s">
        <v>59</v>
      </c>
      <c r="G165" s="176"/>
      <c r="H165" s="175"/>
      <c r="I165" s="175"/>
      <c r="J165" s="175"/>
      <c r="K165" s="175"/>
      <c r="L165" s="174"/>
    </row>
    <row r="166" spans="1:12" ht="13.5" customHeight="1" thickBot="1" x14ac:dyDescent="0.25">
      <c r="A166" s="181" t="s">
        <v>49</v>
      </c>
      <c r="B166" s="202" t="s">
        <v>213</v>
      </c>
      <c r="C166" s="201" t="s">
        <v>4601</v>
      </c>
      <c r="D166" s="198" t="s">
        <v>4509</v>
      </c>
      <c r="E166" s="198" t="s">
        <v>4508</v>
      </c>
      <c r="F166" s="200" t="s">
        <v>2553</v>
      </c>
      <c r="G166" s="198" t="s">
        <v>4507</v>
      </c>
      <c r="H166" s="234">
        <v>5.5</v>
      </c>
      <c r="I166" s="198">
        <v>0</v>
      </c>
      <c r="J166" s="198">
        <f>ROUND(H166,3)*I166</f>
        <v>0</v>
      </c>
      <c r="K166" s="197">
        <v>90</v>
      </c>
      <c r="L166" s="231">
        <f>ROUND((ROUND(H166,3)*ROUND(K166,2)),2)</f>
        <v>495</v>
      </c>
    </row>
    <row r="167" spans="1:12" ht="12.75" customHeight="1" x14ac:dyDescent="0.2">
      <c r="A167" s="181" t="s">
        <v>55</v>
      </c>
      <c r="B167" s="195"/>
      <c r="C167" s="194"/>
      <c r="D167" s="194"/>
      <c r="E167" s="193"/>
      <c r="F167" s="323" t="s">
        <v>4596</v>
      </c>
      <c r="G167" s="191"/>
      <c r="H167" s="190"/>
      <c r="I167" s="190"/>
      <c r="J167" s="190"/>
      <c r="K167" s="190"/>
      <c r="L167" s="189"/>
    </row>
    <row r="168" spans="1:12" ht="12.75" customHeight="1" x14ac:dyDescent="0.2">
      <c r="A168" s="181" t="s">
        <v>56</v>
      </c>
      <c r="B168" s="188"/>
      <c r="C168" s="187"/>
      <c r="D168" s="187"/>
      <c r="E168" s="186"/>
      <c r="F168" s="220" t="s">
        <v>4595</v>
      </c>
      <c r="G168" s="184"/>
      <c r="H168" s="183"/>
      <c r="I168" s="183"/>
      <c r="J168" s="183"/>
      <c r="K168" s="183"/>
      <c r="L168" s="182"/>
    </row>
    <row r="169" spans="1:12" ht="12.75" customHeight="1" thickBot="1" x14ac:dyDescent="0.25">
      <c r="A169" s="181" t="s">
        <v>58</v>
      </c>
      <c r="B169" s="180"/>
      <c r="C169" s="179"/>
      <c r="D169" s="179"/>
      <c r="E169" s="178"/>
      <c r="F169" s="185" t="s">
        <v>59</v>
      </c>
      <c r="G169" s="176"/>
      <c r="H169" s="175"/>
      <c r="I169" s="175"/>
      <c r="J169" s="175"/>
      <c r="K169" s="175"/>
      <c r="L169" s="174"/>
    </row>
    <row r="170" spans="1:12" ht="13.5" customHeight="1" thickBot="1" x14ac:dyDescent="0.25">
      <c r="A170" s="181" t="s">
        <v>49</v>
      </c>
      <c r="B170" s="202" t="s">
        <v>216</v>
      </c>
      <c r="C170" s="201" t="s">
        <v>4600</v>
      </c>
      <c r="D170" s="198" t="s">
        <v>4509</v>
      </c>
      <c r="E170" s="198" t="s">
        <v>4508</v>
      </c>
      <c r="F170" s="200" t="s">
        <v>2556</v>
      </c>
      <c r="G170" s="198" t="s">
        <v>4507</v>
      </c>
      <c r="H170" s="234">
        <v>94.7</v>
      </c>
      <c r="I170" s="198">
        <v>0</v>
      </c>
      <c r="J170" s="198">
        <f>ROUND(H170,3)*I170</f>
        <v>0</v>
      </c>
      <c r="K170" s="197">
        <v>90</v>
      </c>
      <c r="L170" s="231">
        <f>ROUND((ROUND(H170,3)*ROUND(K170,2)),2)</f>
        <v>8523</v>
      </c>
    </row>
    <row r="171" spans="1:12" ht="12.75" customHeight="1" x14ac:dyDescent="0.2">
      <c r="A171" s="181" t="s">
        <v>55</v>
      </c>
      <c r="B171" s="195"/>
      <c r="C171" s="194"/>
      <c r="D171" s="194"/>
      <c r="E171" s="193"/>
      <c r="F171" s="323" t="s">
        <v>4599</v>
      </c>
      <c r="G171" s="191"/>
      <c r="H171" s="190"/>
      <c r="I171" s="190"/>
      <c r="J171" s="190"/>
      <c r="K171" s="190"/>
      <c r="L171" s="189"/>
    </row>
    <row r="172" spans="1:12" ht="12.75" customHeight="1" x14ac:dyDescent="0.2">
      <c r="A172" s="181" t="s">
        <v>56</v>
      </c>
      <c r="B172" s="188"/>
      <c r="C172" s="187"/>
      <c r="D172" s="187"/>
      <c r="E172" s="186"/>
      <c r="F172" s="220" t="s">
        <v>4591</v>
      </c>
      <c r="G172" s="184"/>
      <c r="H172" s="183"/>
      <c r="I172" s="183"/>
      <c r="J172" s="183"/>
      <c r="K172" s="183"/>
      <c r="L172" s="182"/>
    </row>
    <row r="173" spans="1:12" ht="12.75" customHeight="1" thickBot="1" x14ac:dyDescent="0.25">
      <c r="A173" s="181" t="s">
        <v>58</v>
      </c>
      <c r="B173" s="180"/>
      <c r="C173" s="179"/>
      <c r="D173" s="179"/>
      <c r="E173" s="178"/>
      <c r="F173" s="185" t="s">
        <v>59</v>
      </c>
      <c r="G173" s="176"/>
      <c r="H173" s="175"/>
      <c r="I173" s="175"/>
      <c r="J173" s="175"/>
      <c r="K173" s="175"/>
      <c r="L173" s="174"/>
    </row>
    <row r="174" spans="1:12" ht="13.5" customHeight="1" thickBot="1" x14ac:dyDescent="0.25">
      <c r="A174" s="181" t="s">
        <v>49</v>
      </c>
      <c r="B174" s="202" t="s">
        <v>219</v>
      </c>
      <c r="C174" s="201" t="s">
        <v>4526</v>
      </c>
      <c r="D174" s="198" t="s">
        <v>4509</v>
      </c>
      <c r="E174" s="198" t="s">
        <v>4508</v>
      </c>
      <c r="F174" s="200" t="s">
        <v>2447</v>
      </c>
      <c r="G174" s="198" t="s">
        <v>4507</v>
      </c>
      <c r="H174" s="234">
        <v>26.6</v>
      </c>
      <c r="I174" s="198">
        <v>0</v>
      </c>
      <c r="J174" s="198">
        <f>ROUND(H174,3)*I174</f>
        <v>0</v>
      </c>
      <c r="K174" s="197">
        <v>95</v>
      </c>
      <c r="L174" s="231">
        <f>ROUND((ROUND(H174,3)*ROUND(K174,2)),2)</f>
        <v>2527</v>
      </c>
    </row>
    <row r="175" spans="1:12" ht="12.75" customHeight="1" x14ac:dyDescent="0.2">
      <c r="A175" s="181" t="s">
        <v>55</v>
      </c>
      <c r="B175" s="195"/>
      <c r="C175" s="194"/>
      <c r="D175" s="194"/>
      <c r="E175" s="193"/>
      <c r="F175" s="323" t="s">
        <v>4598</v>
      </c>
      <c r="G175" s="191"/>
      <c r="H175" s="190"/>
      <c r="I175" s="190"/>
      <c r="J175" s="190"/>
      <c r="K175" s="190"/>
      <c r="L175" s="189"/>
    </row>
    <row r="176" spans="1:12" ht="12.75" customHeight="1" x14ac:dyDescent="0.2">
      <c r="A176" s="181" t="s">
        <v>56</v>
      </c>
      <c r="B176" s="188"/>
      <c r="C176" s="187"/>
      <c r="D176" s="187"/>
      <c r="E176" s="186"/>
      <c r="F176" s="220" t="s">
        <v>4589</v>
      </c>
      <c r="G176" s="184"/>
      <c r="H176" s="183"/>
      <c r="I176" s="183"/>
      <c r="J176" s="183"/>
      <c r="K176" s="183"/>
      <c r="L176" s="182"/>
    </row>
    <row r="177" spans="1:12" ht="12.75" customHeight="1" thickBot="1" x14ac:dyDescent="0.25">
      <c r="A177" s="181" t="s">
        <v>58</v>
      </c>
      <c r="B177" s="180"/>
      <c r="C177" s="179"/>
      <c r="D177" s="179"/>
      <c r="E177" s="178"/>
      <c r="F177" s="185" t="s">
        <v>59</v>
      </c>
      <c r="G177" s="176"/>
      <c r="H177" s="175"/>
      <c r="I177" s="175"/>
      <c r="J177" s="175"/>
      <c r="K177" s="175"/>
      <c r="L177" s="174"/>
    </row>
    <row r="178" spans="1:12" ht="13.5" customHeight="1" thickBot="1" x14ac:dyDescent="0.25">
      <c r="A178" s="181" t="s">
        <v>49</v>
      </c>
      <c r="B178" s="202" t="s">
        <v>222</v>
      </c>
      <c r="C178" s="201" t="s">
        <v>4597</v>
      </c>
      <c r="D178" s="198" t="s">
        <v>4509</v>
      </c>
      <c r="E178" s="198" t="s">
        <v>4508</v>
      </c>
      <c r="F178" s="200" t="s">
        <v>2560</v>
      </c>
      <c r="G178" s="198" t="s">
        <v>4507</v>
      </c>
      <c r="H178" s="234">
        <v>5.5</v>
      </c>
      <c r="I178" s="198">
        <v>0</v>
      </c>
      <c r="J178" s="198">
        <f>ROUND(H178,3)*I178</f>
        <v>0</v>
      </c>
      <c r="K178" s="197">
        <v>71</v>
      </c>
      <c r="L178" s="231">
        <f>ROUND((ROUND(H178,3)*ROUND(K178,2)),2)</f>
        <v>390.5</v>
      </c>
    </row>
    <row r="179" spans="1:12" ht="12.75" customHeight="1" x14ac:dyDescent="0.2">
      <c r="A179" s="181" t="s">
        <v>55</v>
      </c>
      <c r="B179" s="195"/>
      <c r="C179" s="194"/>
      <c r="D179" s="194"/>
      <c r="E179" s="193"/>
      <c r="F179" s="323" t="s">
        <v>4596</v>
      </c>
      <c r="G179" s="191"/>
      <c r="H179" s="190"/>
      <c r="I179" s="190"/>
      <c r="J179" s="190"/>
      <c r="K179" s="190"/>
      <c r="L179" s="189"/>
    </row>
    <row r="180" spans="1:12" ht="12.75" customHeight="1" x14ac:dyDescent="0.2">
      <c r="A180" s="181" t="s">
        <v>56</v>
      </c>
      <c r="B180" s="188"/>
      <c r="C180" s="187"/>
      <c r="D180" s="187"/>
      <c r="E180" s="186"/>
      <c r="F180" s="220" t="s">
        <v>4595</v>
      </c>
      <c r="G180" s="184"/>
      <c r="H180" s="183"/>
      <c r="I180" s="183"/>
      <c r="J180" s="183"/>
      <c r="K180" s="183"/>
      <c r="L180" s="182"/>
    </row>
    <row r="181" spans="1:12" ht="12.75" customHeight="1" thickBot="1" x14ac:dyDescent="0.25">
      <c r="A181" s="181" t="s">
        <v>58</v>
      </c>
      <c r="B181" s="180"/>
      <c r="C181" s="179"/>
      <c r="D181" s="179"/>
      <c r="E181" s="178"/>
      <c r="F181" s="324" t="s">
        <v>4594</v>
      </c>
      <c r="G181" s="176"/>
      <c r="H181" s="175"/>
      <c r="I181" s="175"/>
      <c r="J181" s="175"/>
      <c r="K181" s="175"/>
      <c r="L181" s="174"/>
    </row>
    <row r="182" spans="1:12" ht="13.5" customHeight="1" thickBot="1" x14ac:dyDescent="0.25">
      <c r="A182" s="181" t="s">
        <v>49</v>
      </c>
      <c r="B182" s="202" t="s">
        <v>225</v>
      </c>
      <c r="C182" s="201" t="s">
        <v>4593</v>
      </c>
      <c r="D182" s="198" t="s">
        <v>4509</v>
      </c>
      <c r="E182" s="198" t="s">
        <v>4508</v>
      </c>
      <c r="F182" s="200" t="s">
        <v>2562</v>
      </c>
      <c r="G182" s="198" t="s">
        <v>4507</v>
      </c>
      <c r="H182" s="234">
        <v>94.7</v>
      </c>
      <c r="I182" s="198">
        <v>0</v>
      </c>
      <c r="J182" s="198">
        <f>ROUND(H182,3)*I182</f>
        <v>0</v>
      </c>
      <c r="K182" s="197">
        <v>76</v>
      </c>
      <c r="L182" s="231">
        <f>ROUND((ROUND(H182,3)*ROUND(K182,2)),2)</f>
        <v>7197.2</v>
      </c>
    </row>
    <row r="183" spans="1:12" ht="12.75" customHeight="1" x14ac:dyDescent="0.2">
      <c r="A183" s="181" t="s">
        <v>55</v>
      </c>
      <c r="B183" s="195"/>
      <c r="C183" s="194"/>
      <c r="D183" s="194"/>
      <c r="E183" s="193"/>
      <c r="F183" s="323" t="s">
        <v>4592</v>
      </c>
      <c r="G183" s="191"/>
      <c r="H183" s="190"/>
      <c r="I183" s="190"/>
      <c r="J183" s="190"/>
      <c r="K183" s="190"/>
      <c r="L183" s="189"/>
    </row>
    <row r="184" spans="1:12" ht="12.75" customHeight="1" x14ac:dyDescent="0.2">
      <c r="A184" s="181" t="s">
        <v>56</v>
      </c>
      <c r="B184" s="188"/>
      <c r="C184" s="187"/>
      <c r="D184" s="187"/>
      <c r="E184" s="186"/>
      <c r="F184" s="220" t="s">
        <v>4591</v>
      </c>
      <c r="G184" s="184"/>
      <c r="H184" s="183"/>
      <c r="I184" s="183"/>
      <c r="J184" s="183"/>
      <c r="K184" s="183"/>
      <c r="L184" s="182"/>
    </row>
    <row r="185" spans="1:12" ht="12.75" customHeight="1" thickBot="1" x14ac:dyDescent="0.25">
      <c r="A185" s="181" t="s">
        <v>58</v>
      </c>
      <c r="B185" s="180"/>
      <c r="C185" s="179"/>
      <c r="D185" s="179"/>
      <c r="E185" s="178"/>
      <c r="F185" s="185" t="s">
        <v>59</v>
      </c>
      <c r="G185" s="176"/>
      <c r="H185" s="175"/>
      <c r="I185" s="175"/>
      <c r="J185" s="175"/>
      <c r="K185" s="175"/>
      <c r="L185" s="174"/>
    </row>
    <row r="186" spans="1:12" ht="13.5" customHeight="1" thickBot="1" x14ac:dyDescent="0.25">
      <c r="A186" s="181" t="s">
        <v>49</v>
      </c>
      <c r="B186" s="202" t="s">
        <v>228</v>
      </c>
      <c r="C186" s="201" t="s">
        <v>4524</v>
      </c>
      <c r="D186" s="198" t="s">
        <v>4509</v>
      </c>
      <c r="E186" s="198" t="s">
        <v>4508</v>
      </c>
      <c r="F186" s="200" t="s">
        <v>2451</v>
      </c>
      <c r="G186" s="198" t="s">
        <v>4507</v>
      </c>
      <c r="H186" s="234">
        <v>26.6</v>
      </c>
      <c r="I186" s="198">
        <v>0</v>
      </c>
      <c r="J186" s="198">
        <f>ROUND(H186,3)*I186</f>
        <v>0</v>
      </c>
      <c r="K186" s="197">
        <v>107</v>
      </c>
      <c r="L186" s="231">
        <f>ROUND((ROUND(H186,3)*ROUND(K186,2)),2)</f>
        <v>2846.2</v>
      </c>
    </row>
    <row r="187" spans="1:12" ht="12.75" customHeight="1" x14ac:dyDescent="0.2">
      <c r="A187" s="181" t="s">
        <v>55</v>
      </c>
      <c r="B187" s="195"/>
      <c r="C187" s="194"/>
      <c r="D187" s="194"/>
      <c r="E187" s="193"/>
      <c r="F187" s="323" t="s">
        <v>4590</v>
      </c>
      <c r="G187" s="191"/>
      <c r="H187" s="190"/>
      <c r="I187" s="190"/>
      <c r="J187" s="190"/>
      <c r="K187" s="190"/>
      <c r="L187" s="189"/>
    </row>
    <row r="188" spans="1:12" ht="12.75" customHeight="1" x14ac:dyDescent="0.2">
      <c r="A188" s="181" t="s">
        <v>56</v>
      </c>
      <c r="B188" s="188"/>
      <c r="C188" s="187"/>
      <c r="D188" s="187"/>
      <c r="E188" s="186"/>
      <c r="F188" s="220" t="s">
        <v>4589</v>
      </c>
      <c r="G188" s="184"/>
      <c r="H188" s="183"/>
      <c r="I188" s="183"/>
      <c r="J188" s="183"/>
      <c r="K188" s="183"/>
      <c r="L188" s="182"/>
    </row>
    <row r="189" spans="1:12" ht="12.75" customHeight="1" thickBot="1" x14ac:dyDescent="0.25">
      <c r="A189" s="181" t="s">
        <v>58</v>
      </c>
      <c r="B189" s="180"/>
      <c r="C189" s="179"/>
      <c r="D189" s="179"/>
      <c r="E189" s="178"/>
      <c r="F189" s="185" t="s">
        <v>59</v>
      </c>
      <c r="G189" s="176"/>
      <c r="H189" s="175"/>
      <c r="I189" s="175"/>
      <c r="J189" s="175"/>
      <c r="K189" s="175"/>
      <c r="L189" s="174"/>
    </row>
    <row r="190" spans="1:12" ht="13.5" customHeight="1" thickBot="1" x14ac:dyDescent="0.25">
      <c r="A190" s="181" t="s">
        <v>49</v>
      </c>
      <c r="B190" s="202" t="s">
        <v>231</v>
      </c>
      <c r="C190" s="201" t="s">
        <v>4588</v>
      </c>
      <c r="D190" s="198" t="s">
        <v>4509</v>
      </c>
      <c r="E190" s="198" t="s">
        <v>4508</v>
      </c>
      <c r="F190" s="200" t="s">
        <v>2565</v>
      </c>
      <c r="G190" s="198" t="s">
        <v>4517</v>
      </c>
      <c r="H190" s="199">
        <v>1</v>
      </c>
      <c r="I190" s="198">
        <v>0</v>
      </c>
      <c r="J190" s="198">
        <f>ROUND(H190,3)*I190</f>
        <v>0</v>
      </c>
      <c r="K190" s="197">
        <v>6300</v>
      </c>
      <c r="L190" s="196">
        <f>ROUND((ROUND(H190,3)*ROUND(K190,2)),2)</f>
        <v>6300</v>
      </c>
    </row>
    <row r="191" spans="1:12" ht="12.75" customHeight="1" x14ac:dyDescent="0.2">
      <c r="A191" s="181" t="s">
        <v>55</v>
      </c>
      <c r="B191" s="195"/>
      <c r="C191" s="194"/>
      <c r="D191" s="194"/>
      <c r="E191" s="193"/>
      <c r="F191" s="192" t="s">
        <v>2566</v>
      </c>
      <c r="G191" s="191"/>
      <c r="H191" s="190"/>
      <c r="I191" s="190"/>
      <c r="J191" s="190"/>
      <c r="K191" s="190"/>
      <c r="L191" s="189"/>
    </row>
    <row r="192" spans="1:12" ht="12.75" customHeight="1" x14ac:dyDescent="0.2">
      <c r="A192" s="181" t="s">
        <v>56</v>
      </c>
      <c r="B192" s="188"/>
      <c r="C192" s="187"/>
      <c r="D192" s="187"/>
      <c r="E192" s="186"/>
      <c r="F192" s="185" t="s">
        <v>2284</v>
      </c>
      <c r="G192" s="184"/>
      <c r="H192" s="183"/>
      <c r="I192" s="183"/>
      <c r="J192" s="183"/>
      <c r="K192" s="183"/>
      <c r="L192" s="182"/>
    </row>
    <row r="193" spans="1:12" ht="12.75" customHeight="1" thickBot="1" x14ac:dyDescent="0.25">
      <c r="A193" s="181" t="s">
        <v>58</v>
      </c>
      <c r="B193" s="180"/>
      <c r="C193" s="179"/>
      <c r="D193" s="179"/>
      <c r="E193" s="178"/>
      <c r="F193" s="185" t="s">
        <v>59</v>
      </c>
      <c r="G193" s="176"/>
      <c r="H193" s="175"/>
      <c r="I193" s="175"/>
      <c r="J193" s="175"/>
      <c r="K193" s="175"/>
      <c r="L193" s="174"/>
    </row>
    <row r="194" spans="1:12" ht="13.5" customHeight="1" thickBot="1" x14ac:dyDescent="0.25">
      <c r="A194" s="181" t="s">
        <v>49</v>
      </c>
      <c r="B194" s="202" t="s">
        <v>234</v>
      </c>
      <c r="C194" s="201" t="s">
        <v>4523</v>
      </c>
      <c r="D194" s="198" t="s">
        <v>4509</v>
      </c>
      <c r="E194" s="198" t="s">
        <v>4508</v>
      </c>
      <c r="F194" s="200" t="s">
        <v>2453</v>
      </c>
      <c r="G194" s="198" t="s">
        <v>4517</v>
      </c>
      <c r="H194" s="199">
        <v>8</v>
      </c>
      <c r="I194" s="198">
        <v>0</v>
      </c>
      <c r="J194" s="198">
        <f>ROUND(H194,3)*I194</f>
        <v>0</v>
      </c>
      <c r="K194" s="197">
        <v>1310</v>
      </c>
      <c r="L194" s="196">
        <f>ROUND((ROUND(H194,3)*ROUND(K194,2)),2)</f>
        <v>10480</v>
      </c>
    </row>
    <row r="195" spans="1:12" ht="24.75" customHeight="1" x14ac:dyDescent="0.2">
      <c r="A195" s="181" t="s">
        <v>55</v>
      </c>
      <c r="B195" s="195"/>
      <c r="C195" s="194"/>
      <c r="D195" s="194"/>
      <c r="E195" s="193"/>
      <c r="F195" s="192" t="s">
        <v>2567</v>
      </c>
      <c r="G195" s="191"/>
      <c r="H195" s="190"/>
      <c r="I195" s="190"/>
      <c r="J195" s="190"/>
      <c r="K195" s="190"/>
      <c r="L195" s="189"/>
    </row>
    <row r="196" spans="1:12" ht="12.75" customHeight="1" x14ac:dyDescent="0.2">
      <c r="A196" s="181" t="s">
        <v>56</v>
      </c>
      <c r="B196" s="188"/>
      <c r="C196" s="187"/>
      <c r="D196" s="187"/>
      <c r="E196" s="186"/>
      <c r="F196" s="185" t="s">
        <v>2417</v>
      </c>
      <c r="G196" s="184"/>
      <c r="H196" s="183"/>
      <c r="I196" s="183"/>
      <c r="J196" s="183"/>
      <c r="K196" s="183"/>
      <c r="L196" s="182"/>
    </row>
    <row r="197" spans="1:12" ht="12.75" customHeight="1" thickBot="1" x14ac:dyDescent="0.25">
      <c r="A197" s="181" t="s">
        <v>58</v>
      </c>
      <c r="B197" s="180"/>
      <c r="C197" s="179"/>
      <c r="D197" s="179"/>
      <c r="E197" s="178"/>
      <c r="F197" s="185" t="s">
        <v>59</v>
      </c>
      <c r="G197" s="176"/>
      <c r="H197" s="175"/>
      <c r="I197" s="175"/>
      <c r="J197" s="175"/>
      <c r="K197" s="175"/>
      <c r="L197" s="174"/>
    </row>
    <row r="198" spans="1:12" ht="13.5" customHeight="1" thickBot="1" x14ac:dyDescent="0.25">
      <c r="A198" s="181" t="s">
        <v>49</v>
      </c>
      <c r="B198" s="237" t="s">
        <v>4522</v>
      </c>
      <c r="C198" s="236" t="s">
        <v>4587</v>
      </c>
      <c r="D198" s="233" t="s">
        <v>4509</v>
      </c>
      <c r="E198" s="233" t="s">
        <v>4508</v>
      </c>
      <c r="F198" s="235" t="s">
        <v>4586</v>
      </c>
      <c r="G198" s="233" t="s">
        <v>4507</v>
      </c>
      <c r="H198" s="234">
        <v>0.5</v>
      </c>
      <c r="I198" s="233">
        <v>0</v>
      </c>
      <c r="J198" s="233">
        <f>ROUND(H198,3)*I198</f>
        <v>0</v>
      </c>
      <c r="K198" s="232">
        <v>2470</v>
      </c>
      <c r="L198" s="231">
        <f>ROUND((ROUND(H198,3)*ROUND(K198,2)),2)</f>
        <v>1235</v>
      </c>
    </row>
    <row r="199" spans="1:12" ht="12.75" customHeight="1" x14ac:dyDescent="0.2">
      <c r="A199" s="181" t="s">
        <v>55</v>
      </c>
      <c r="B199" s="230"/>
      <c r="C199" s="229"/>
      <c r="D199" s="229"/>
      <c r="E199" s="228"/>
      <c r="F199" s="227" t="s">
        <v>4585</v>
      </c>
      <c r="G199" s="226"/>
      <c r="H199" s="225"/>
      <c r="I199" s="225"/>
      <c r="J199" s="225"/>
      <c r="K199" s="225"/>
      <c r="L199" s="224"/>
    </row>
    <row r="200" spans="1:12" ht="12.75" customHeight="1" x14ac:dyDescent="0.2">
      <c r="A200" s="181" t="s">
        <v>56</v>
      </c>
      <c r="B200" s="223"/>
      <c r="C200" s="222"/>
      <c r="D200" s="222"/>
      <c r="E200" s="221"/>
      <c r="F200" s="220" t="s">
        <v>4584</v>
      </c>
      <c r="G200" s="219"/>
      <c r="H200" s="218"/>
      <c r="I200" s="218"/>
      <c r="J200" s="218"/>
      <c r="K200" s="218"/>
      <c r="L200" s="217"/>
    </row>
    <row r="201" spans="1:12" ht="12.75" customHeight="1" thickBot="1" x14ac:dyDescent="0.25">
      <c r="A201" s="181" t="s">
        <v>58</v>
      </c>
      <c r="B201" s="216"/>
      <c r="C201" s="215"/>
      <c r="D201" s="215"/>
      <c r="E201" s="214"/>
      <c r="F201" s="220" t="s">
        <v>59</v>
      </c>
      <c r="G201" s="212"/>
      <c r="H201" s="211"/>
      <c r="I201" s="211"/>
      <c r="J201" s="211"/>
      <c r="K201" s="211"/>
      <c r="L201" s="210"/>
    </row>
    <row r="202" spans="1:12" ht="13.5" customHeight="1" thickBot="1" x14ac:dyDescent="0.25">
      <c r="A202" s="181" t="s">
        <v>49</v>
      </c>
      <c r="B202" s="237" t="s">
        <v>4519</v>
      </c>
      <c r="C202" s="236" t="s">
        <v>4583</v>
      </c>
      <c r="D202" s="233" t="s">
        <v>4509</v>
      </c>
      <c r="E202" s="233" t="s">
        <v>4508</v>
      </c>
      <c r="F202" s="235" t="s">
        <v>4582</v>
      </c>
      <c r="G202" s="233" t="s">
        <v>4507</v>
      </c>
      <c r="H202" s="234">
        <v>10</v>
      </c>
      <c r="I202" s="233">
        <v>0</v>
      </c>
      <c r="J202" s="233">
        <f>ROUND(H202,3)*I202</f>
        <v>0</v>
      </c>
      <c r="K202" s="232">
        <v>4430</v>
      </c>
      <c r="L202" s="231">
        <f>ROUND((ROUND(H202,3)*ROUND(K202,2)),2)</f>
        <v>44300</v>
      </c>
    </row>
    <row r="203" spans="1:12" ht="12.75" customHeight="1" x14ac:dyDescent="0.2">
      <c r="A203" s="181" t="s">
        <v>55</v>
      </c>
      <c r="B203" s="230"/>
      <c r="C203" s="229"/>
      <c r="D203" s="229"/>
      <c r="E203" s="228"/>
      <c r="F203" s="227" t="s">
        <v>4581</v>
      </c>
      <c r="G203" s="226"/>
      <c r="H203" s="225"/>
      <c r="I203" s="225"/>
      <c r="J203" s="225"/>
      <c r="K203" s="225"/>
      <c r="L203" s="224"/>
    </row>
    <row r="204" spans="1:12" ht="12.75" customHeight="1" x14ac:dyDescent="0.2">
      <c r="A204" s="181" t="s">
        <v>56</v>
      </c>
      <c r="B204" s="223"/>
      <c r="C204" s="222"/>
      <c r="D204" s="222"/>
      <c r="E204" s="221"/>
      <c r="F204" s="220" t="s">
        <v>4580</v>
      </c>
      <c r="G204" s="219"/>
      <c r="H204" s="218"/>
      <c r="I204" s="218"/>
      <c r="J204" s="218"/>
      <c r="K204" s="218"/>
      <c r="L204" s="217"/>
    </row>
    <row r="205" spans="1:12" ht="12.75" customHeight="1" thickBot="1" x14ac:dyDescent="0.25">
      <c r="A205" s="181" t="s">
        <v>58</v>
      </c>
      <c r="B205" s="216"/>
      <c r="C205" s="215"/>
      <c r="D205" s="215"/>
      <c r="E205" s="214"/>
      <c r="F205" s="220" t="s">
        <v>59</v>
      </c>
      <c r="G205" s="212"/>
      <c r="H205" s="211"/>
      <c r="I205" s="211"/>
      <c r="J205" s="211"/>
      <c r="K205" s="211"/>
      <c r="L205" s="210"/>
    </row>
    <row r="206" spans="1:12" ht="13.5" customHeight="1" thickBot="1" x14ac:dyDescent="0.25">
      <c r="A206" s="181" t="s">
        <v>49</v>
      </c>
      <c r="B206" s="237" t="s">
        <v>4579</v>
      </c>
      <c r="C206" s="236" t="s">
        <v>4521</v>
      </c>
      <c r="D206" s="233" t="s">
        <v>4509</v>
      </c>
      <c r="E206" s="233" t="s">
        <v>4508</v>
      </c>
      <c r="F206" s="235" t="s">
        <v>2714</v>
      </c>
      <c r="G206" s="233" t="s">
        <v>4517</v>
      </c>
      <c r="H206" s="234">
        <v>2</v>
      </c>
      <c r="I206" s="233">
        <v>0</v>
      </c>
      <c r="J206" s="233">
        <f>ROUND(H206,3)*I206</f>
        <v>0</v>
      </c>
      <c r="K206" s="232">
        <v>17900</v>
      </c>
      <c r="L206" s="231">
        <f>ROUND((ROUND(H206,3)*ROUND(K206,2)),2)</f>
        <v>35800</v>
      </c>
    </row>
    <row r="207" spans="1:12" ht="12.75" customHeight="1" x14ac:dyDescent="0.2">
      <c r="A207" s="181" t="s">
        <v>55</v>
      </c>
      <c r="B207" s="230"/>
      <c r="C207" s="229"/>
      <c r="D207" s="229"/>
      <c r="E207" s="228"/>
      <c r="F207" s="227" t="s">
        <v>4578</v>
      </c>
      <c r="G207" s="226"/>
      <c r="H207" s="225"/>
      <c r="I207" s="225"/>
      <c r="J207" s="225"/>
      <c r="K207" s="225"/>
      <c r="L207" s="224"/>
    </row>
    <row r="208" spans="1:12" ht="12.75" customHeight="1" x14ac:dyDescent="0.2">
      <c r="A208" s="181" t="s">
        <v>56</v>
      </c>
      <c r="B208" s="223"/>
      <c r="C208" s="222"/>
      <c r="D208" s="222"/>
      <c r="E208" s="221"/>
      <c r="F208" s="220" t="s">
        <v>2523</v>
      </c>
      <c r="G208" s="219"/>
      <c r="H208" s="218"/>
      <c r="I208" s="218"/>
      <c r="J208" s="218"/>
      <c r="K208" s="218"/>
      <c r="L208" s="217"/>
    </row>
    <row r="209" spans="1:12" ht="12.75" customHeight="1" thickBot="1" x14ac:dyDescent="0.25">
      <c r="A209" s="181" t="s">
        <v>58</v>
      </c>
      <c r="B209" s="216"/>
      <c r="C209" s="215"/>
      <c r="D209" s="215"/>
      <c r="E209" s="214"/>
      <c r="F209" s="220" t="s">
        <v>59</v>
      </c>
      <c r="G209" s="212"/>
      <c r="H209" s="211"/>
      <c r="I209" s="211"/>
      <c r="J209" s="211"/>
      <c r="K209" s="211"/>
      <c r="L209" s="210"/>
    </row>
    <row r="210" spans="1:12" ht="13.5" customHeight="1" thickBot="1" x14ac:dyDescent="0.25">
      <c r="A210" s="168" t="s">
        <v>4478</v>
      </c>
      <c r="B210" s="173" t="s">
        <v>4477</v>
      </c>
      <c r="C210" s="171" t="s">
        <v>4476</v>
      </c>
      <c r="D210" s="172"/>
      <c r="E210" s="172"/>
      <c r="F210" s="172" t="s">
        <v>1458</v>
      </c>
      <c r="G210" s="171"/>
      <c r="H210" s="171"/>
      <c r="I210" s="171"/>
      <c r="J210" s="171"/>
      <c r="K210" s="171"/>
      <c r="L210" s="209">
        <f>SUM(L86:L209)</f>
        <v>293722.14</v>
      </c>
    </row>
    <row r="211" spans="1:12" ht="20.100000000000001" customHeight="1" thickBot="1" x14ac:dyDescent="0.25">
      <c r="A211" s="181" t="s">
        <v>4480</v>
      </c>
      <c r="B211" s="208" t="s">
        <v>4479</v>
      </c>
      <c r="C211" s="207" t="s">
        <v>154</v>
      </c>
      <c r="D211" s="206"/>
      <c r="E211" s="206"/>
      <c r="F211" s="205" t="s">
        <v>909</v>
      </c>
      <c r="G211" s="204"/>
      <c r="H211" s="204"/>
      <c r="I211" s="204"/>
      <c r="J211" s="204"/>
      <c r="K211" s="204"/>
      <c r="L211" s="203"/>
    </row>
    <row r="212" spans="1:12" ht="13.5" customHeight="1" thickBot="1" x14ac:dyDescent="0.25">
      <c r="A212" s="181" t="s">
        <v>49</v>
      </c>
      <c r="B212" s="202" t="s">
        <v>237</v>
      </c>
      <c r="C212" s="201" t="s">
        <v>4515</v>
      </c>
      <c r="D212" s="198" t="s">
        <v>4509</v>
      </c>
      <c r="E212" s="198" t="s">
        <v>4508</v>
      </c>
      <c r="F212" s="200" t="s">
        <v>2458</v>
      </c>
      <c r="G212" s="198" t="s">
        <v>4507</v>
      </c>
      <c r="H212" s="234">
        <v>420.6</v>
      </c>
      <c r="I212" s="198">
        <v>0</v>
      </c>
      <c r="J212" s="198">
        <f>ROUND(H212,3)*I212</f>
        <v>0</v>
      </c>
      <c r="K212" s="197">
        <v>157</v>
      </c>
      <c r="L212" s="231">
        <f>ROUND((ROUND(H212,3)*ROUND(K212,2)),2)</f>
        <v>66034.2</v>
      </c>
    </row>
    <row r="213" spans="1:12" ht="12.75" customHeight="1" x14ac:dyDescent="0.2">
      <c r="A213" s="181" t="s">
        <v>55</v>
      </c>
      <c r="B213" s="195"/>
      <c r="C213" s="194"/>
      <c r="D213" s="194"/>
      <c r="E213" s="193"/>
      <c r="F213" s="192" t="s">
        <v>2459</v>
      </c>
      <c r="G213" s="191"/>
      <c r="H213" s="190"/>
      <c r="I213" s="190"/>
      <c r="J213" s="190"/>
      <c r="K213" s="190"/>
      <c r="L213" s="189"/>
    </row>
    <row r="214" spans="1:12" ht="12.75" customHeight="1" x14ac:dyDescent="0.2">
      <c r="A214" s="181" t="s">
        <v>56</v>
      </c>
      <c r="B214" s="188"/>
      <c r="C214" s="187"/>
      <c r="D214" s="187"/>
      <c r="E214" s="186"/>
      <c r="F214" s="220" t="s">
        <v>4577</v>
      </c>
      <c r="G214" s="184"/>
      <c r="H214" s="183"/>
      <c r="I214" s="183"/>
      <c r="J214" s="183"/>
      <c r="K214" s="183"/>
      <c r="L214" s="182"/>
    </row>
    <row r="215" spans="1:12" ht="12.75" customHeight="1" thickBot="1" x14ac:dyDescent="0.25">
      <c r="A215" s="181" t="s">
        <v>58</v>
      </c>
      <c r="B215" s="180"/>
      <c r="C215" s="179"/>
      <c r="D215" s="179"/>
      <c r="E215" s="178"/>
      <c r="F215" s="185" t="s">
        <v>59</v>
      </c>
      <c r="G215" s="176"/>
      <c r="H215" s="175"/>
      <c r="I215" s="175"/>
      <c r="J215" s="175"/>
      <c r="K215" s="175"/>
      <c r="L215" s="174"/>
    </row>
    <row r="216" spans="1:12" ht="13.5" customHeight="1" thickBot="1" x14ac:dyDescent="0.25">
      <c r="A216" s="181" t="s">
        <v>49</v>
      </c>
      <c r="B216" s="202" t="s">
        <v>240</v>
      </c>
      <c r="C216" s="201" t="s">
        <v>4576</v>
      </c>
      <c r="D216" s="198" t="s">
        <v>4509</v>
      </c>
      <c r="E216" s="198" t="s">
        <v>4508</v>
      </c>
      <c r="F216" s="200" t="s">
        <v>2570</v>
      </c>
      <c r="G216" s="198" t="s">
        <v>4507</v>
      </c>
      <c r="H216" s="234">
        <v>90.1</v>
      </c>
      <c r="I216" s="198">
        <v>0</v>
      </c>
      <c r="J216" s="198">
        <f>ROUND(H216,3)*I216</f>
        <v>0</v>
      </c>
      <c r="K216" s="197">
        <v>322</v>
      </c>
      <c r="L216" s="231">
        <f>ROUND((ROUND(H216,3)*ROUND(K216,2)),2)</f>
        <v>29012.2</v>
      </c>
    </row>
    <row r="217" spans="1:12" ht="25.5" customHeight="1" x14ac:dyDescent="0.2">
      <c r="A217" s="181" t="s">
        <v>55</v>
      </c>
      <c r="B217" s="195"/>
      <c r="C217" s="194"/>
      <c r="D217" s="194"/>
      <c r="E217" s="193"/>
      <c r="F217" s="323" t="s">
        <v>4575</v>
      </c>
      <c r="G217" s="191"/>
      <c r="H217" s="190"/>
      <c r="I217" s="190"/>
      <c r="J217" s="190"/>
      <c r="K217" s="190"/>
      <c r="L217" s="189"/>
    </row>
    <row r="218" spans="1:12" ht="12.75" customHeight="1" x14ac:dyDescent="0.2">
      <c r="A218" s="181" t="s">
        <v>56</v>
      </c>
      <c r="B218" s="188"/>
      <c r="C218" s="187"/>
      <c r="D218" s="187"/>
      <c r="E218" s="186"/>
      <c r="F218" s="220" t="s">
        <v>4574</v>
      </c>
      <c r="G218" s="184"/>
      <c r="H218" s="183"/>
      <c r="I218" s="183"/>
      <c r="J218" s="183"/>
      <c r="K218" s="183"/>
      <c r="L218" s="182"/>
    </row>
    <row r="219" spans="1:12" ht="12.75" customHeight="1" thickBot="1" x14ac:dyDescent="0.25">
      <c r="A219" s="181" t="s">
        <v>58</v>
      </c>
      <c r="B219" s="180"/>
      <c r="C219" s="179"/>
      <c r="D219" s="179"/>
      <c r="E219" s="178"/>
      <c r="F219" s="185" t="s">
        <v>59</v>
      </c>
      <c r="G219" s="176"/>
      <c r="H219" s="175"/>
      <c r="I219" s="175"/>
      <c r="J219" s="175"/>
      <c r="K219" s="175"/>
      <c r="L219" s="174"/>
    </row>
    <row r="220" spans="1:12" ht="13.5" customHeight="1" thickBot="1" x14ac:dyDescent="0.25">
      <c r="A220" s="181" t="s">
        <v>49</v>
      </c>
      <c r="B220" s="202" t="s">
        <v>243</v>
      </c>
      <c r="C220" s="201" t="s">
        <v>4511</v>
      </c>
      <c r="D220" s="198" t="s">
        <v>4509</v>
      </c>
      <c r="E220" s="198" t="s">
        <v>4508</v>
      </c>
      <c r="F220" s="200" t="s">
        <v>2468</v>
      </c>
      <c r="G220" s="198" t="s">
        <v>4507</v>
      </c>
      <c r="H220" s="199">
        <v>27</v>
      </c>
      <c r="I220" s="198">
        <v>0</v>
      </c>
      <c r="J220" s="198">
        <f>ROUND(H220,3)*I220</f>
        <v>0</v>
      </c>
      <c r="K220" s="197">
        <v>762</v>
      </c>
      <c r="L220" s="196">
        <f>ROUND((ROUND(H220,3)*ROUND(K220,2)),2)</f>
        <v>20574</v>
      </c>
    </row>
    <row r="221" spans="1:12" ht="30.75" customHeight="1" x14ac:dyDescent="0.2">
      <c r="A221" s="181" t="s">
        <v>55</v>
      </c>
      <c r="B221" s="195"/>
      <c r="C221" s="194"/>
      <c r="D221" s="194"/>
      <c r="E221" s="193"/>
      <c r="F221" s="192" t="s">
        <v>2573</v>
      </c>
      <c r="G221" s="191"/>
      <c r="H221" s="190"/>
      <c r="I221" s="190"/>
      <c r="J221" s="190"/>
      <c r="K221" s="190"/>
      <c r="L221" s="189"/>
    </row>
    <row r="222" spans="1:12" ht="12.75" customHeight="1" x14ac:dyDescent="0.2">
      <c r="A222" s="181" t="s">
        <v>56</v>
      </c>
      <c r="B222" s="188"/>
      <c r="C222" s="187"/>
      <c r="D222" s="187"/>
      <c r="E222" s="186"/>
      <c r="F222" s="185" t="s">
        <v>2509</v>
      </c>
      <c r="G222" s="184"/>
      <c r="H222" s="183"/>
      <c r="I222" s="183"/>
      <c r="J222" s="183"/>
      <c r="K222" s="183"/>
      <c r="L222" s="182"/>
    </row>
    <row r="223" spans="1:12" ht="12.75" customHeight="1" thickBot="1" x14ac:dyDescent="0.25">
      <c r="A223" s="181" t="s">
        <v>58</v>
      </c>
      <c r="B223" s="180"/>
      <c r="C223" s="179"/>
      <c r="D223" s="179"/>
      <c r="E223" s="178"/>
      <c r="F223" s="185" t="s">
        <v>59</v>
      </c>
      <c r="G223" s="176"/>
      <c r="H223" s="175"/>
      <c r="I223" s="175"/>
      <c r="J223" s="175"/>
      <c r="K223" s="175"/>
      <c r="L223" s="174"/>
    </row>
    <row r="224" spans="1:12" ht="13.5" customHeight="1" thickBot="1" x14ac:dyDescent="0.25">
      <c r="A224" s="181" t="s">
        <v>49</v>
      </c>
      <c r="B224" s="237" t="s">
        <v>4573</v>
      </c>
      <c r="C224" s="236" t="s">
        <v>4572</v>
      </c>
      <c r="D224" s="233" t="s">
        <v>4509</v>
      </c>
      <c r="E224" s="233" t="s">
        <v>4508</v>
      </c>
      <c r="F224" s="235" t="s">
        <v>4571</v>
      </c>
      <c r="G224" s="233" t="s">
        <v>4507</v>
      </c>
      <c r="H224" s="234">
        <v>5</v>
      </c>
      <c r="I224" s="233">
        <v>0</v>
      </c>
      <c r="J224" s="233">
        <f>ROUND(H224,3)*I224</f>
        <v>0</v>
      </c>
      <c r="K224" s="232">
        <v>131</v>
      </c>
      <c r="L224" s="231">
        <f>ROUND((ROUND(H224,3)*ROUND(K224,2)),2)</f>
        <v>655</v>
      </c>
    </row>
    <row r="225" spans="1:12" ht="29.25" customHeight="1" x14ac:dyDescent="0.2">
      <c r="A225" s="181" t="s">
        <v>55</v>
      </c>
      <c r="B225" s="230"/>
      <c r="C225" s="229"/>
      <c r="D225" s="229"/>
      <c r="E225" s="228"/>
      <c r="F225" s="227" t="s">
        <v>4570</v>
      </c>
      <c r="G225" s="226"/>
      <c r="H225" s="225"/>
      <c r="I225" s="225"/>
      <c r="J225" s="225"/>
      <c r="K225" s="225"/>
      <c r="L225" s="224"/>
    </row>
    <row r="226" spans="1:12" ht="12.75" customHeight="1" x14ac:dyDescent="0.2">
      <c r="A226" s="181" t="s">
        <v>56</v>
      </c>
      <c r="B226" s="223"/>
      <c r="C226" s="222"/>
      <c r="D226" s="222"/>
      <c r="E226" s="221"/>
      <c r="F226" s="220" t="s">
        <v>2440</v>
      </c>
      <c r="G226" s="219"/>
      <c r="H226" s="218"/>
      <c r="I226" s="218"/>
      <c r="J226" s="218"/>
      <c r="K226" s="218"/>
      <c r="L226" s="217"/>
    </row>
    <row r="227" spans="1:12" ht="12.75" customHeight="1" thickBot="1" x14ac:dyDescent="0.25">
      <c r="A227" s="181" t="s">
        <v>58</v>
      </c>
      <c r="B227" s="216"/>
      <c r="C227" s="215"/>
      <c r="D227" s="215"/>
      <c r="E227" s="214"/>
      <c r="F227" s="220" t="s">
        <v>59</v>
      </c>
      <c r="G227" s="212"/>
      <c r="H227" s="211"/>
      <c r="I227" s="211"/>
      <c r="J227" s="211"/>
      <c r="K227" s="211"/>
      <c r="L227" s="210"/>
    </row>
    <row r="228" spans="1:12" ht="13.5" customHeight="1" thickBot="1" x14ac:dyDescent="0.25">
      <c r="A228" s="168" t="s">
        <v>4478</v>
      </c>
      <c r="B228" s="173" t="s">
        <v>4477</v>
      </c>
      <c r="C228" s="171" t="s">
        <v>4476</v>
      </c>
      <c r="D228" s="172"/>
      <c r="E228" s="172"/>
      <c r="F228" s="172" t="s">
        <v>909</v>
      </c>
      <c r="G228" s="171"/>
      <c r="H228" s="171"/>
      <c r="I228" s="171"/>
      <c r="J228" s="171"/>
      <c r="K228" s="171"/>
      <c r="L228" s="209">
        <f>SUM(L212:L227)</f>
        <v>116275.4</v>
      </c>
    </row>
  </sheetData>
  <sheetProtection password="A3B1" sheet="1" objects="1" scenarios="1" formatCells="0" formatColumns="0" formatRows="0" insertColumns="0" insertRows="0" deleteColumns="0" deleteRows="0" sort="0" autoFilter="0"/>
  <autoFilter ref="A12:L12"/>
  <mergeCells count="28">
    <mergeCell ref="B1:H1"/>
    <mergeCell ref="B2:C2"/>
    <mergeCell ref="I2:J2"/>
    <mergeCell ref="C10:C12"/>
    <mergeCell ref="D10:D12"/>
    <mergeCell ref="B9:J9"/>
    <mergeCell ref="I7:J7"/>
    <mergeCell ref="I4:J4"/>
    <mergeCell ref="F10:F12"/>
    <mergeCell ref="G10:G12"/>
    <mergeCell ref="E10:E12"/>
    <mergeCell ref="I8:J8"/>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G8:H8"/>
  </mergeCells>
  <conditionalFormatting sqref="F6">
    <cfRule type="expression" dxfId="45" priority="12">
      <formula>$E$5="Ostatní"</formula>
    </cfRule>
    <cfRule type="expression" dxfId="44" priority="13">
      <formula>$E$6="Ostatní"</formula>
    </cfRule>
  </conditionalFormatting>
  <conditionalFormatting sqref="G8:H8">
    <cfRule type="expression" dxfId="43" priority="11">
      <formula>IF($G$8="Titul Jméno Příjmení","Vybarvit",IF($G$8="","Vybarvit",""))="Vybarvit"</formula>
    </cfRule>
  </conditionalFormatting>
  <conditionalFormatting sqref="K8">
    <cfRule type="expression" dxfId="42" priority="10">
      <formula>$K$8=""</formula>
    </cfRule>
  </conditionalFormatting>
  <conditionalFormatting sqref="K7">
    <cfRule type="expression" dxfId="41" priority="9">
      <formula>$K$7=""</formula>
    </cfRule>
  </conditionalFormatting>
  <conditionalFormatting sqref="K6">
    <cfRule type="expression" dxfId="40" priority="8">
      <formula>$K$6=""</formula>
    </cfRule>
  </conditionalFormatting>
  <conditionalFormatting sqref="K5">
    <cfRule type="expression" dxfId="39" priority="7">
      <formula>$K$5=""</formula>
    </cfRule>
  </conditionalFormatting>
  <conditionalFormatting sqref="E36">
    <cfRule type="expression" dxfId="38" priority="6">
      <formula>E36=""</formula>
    </cfRule>
  </conditionalFormatting>
  <conditionalFormatting sqref="D36">
    <cfRule type="expression" dxfId="37" priority="5">
      <formula>D36=""</formula>
    </cfRule>
  </conditionalFormatting>
  <conditionalFormatting sqref="E40">
    <cfRule type="expression" dxfId="36" priority="4">
      <formula>E40=""</formula>
    </cfRule>
  </conditionalFormatting>
  <conditionalFormatting sqref="D40">
    <cfRule type="expression" dxfId="35" priority="3">
      <formula>D40=""</formula>
    </cfRule>
  </conditionalFormatting>
  <conditionalFormatting sqref="E44">
    <cfRule type="expression" dxfId="34" priority="2">
      <formula>E44=""</formula>
    </cfRule>
  </conditionalFormatting>
  <conditionalFormatting sqref="D44">
    <cfRule type="expression" dxfId="33" priority="1">
      <formula>D44=""</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zadání\Dotazy\[SO 61-36-12.xlsm]Kategorie monitoringu'!#REF!</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1"/>
  <sheetViews>
    <sheetView workbookViewId="0">
      <pane ySplit="7" topLeftCell="A8" activePane="bottomLeft" state="frozen"/>
      <selection pane="bottomLeft" activeCell="M3" sqref="M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COUNTIFS(L8:L408,"=0",A8:A408,"P")+COUNTIFS(L8:L408,"",A8:A408,"P")+SUM(Q8:Q408)</f>
        <v>100</v>
      </c>
    </row>
    <row r="8" spans="1:20" x14ac:dyDescent="0.2">
      <c r="A8" t="s">
        <v>44</v>
      </c>
      <c r="C8" s="30" t="s">
        <v>45</v>
      </c>
      <c r="E8" s="32" t="s">
        <v>17</v>
      </c>
      <c r="J8" s="31">
        <f>0+J9+J118+J379</f>
        <v>0</v>
      </c>
      <c r="K8" s="31">
        <f>0+K9+K118+K379</f>
        <v>0</v>
      </c>
      <c r="L8" s="31">
        <f>0+L9+L118+L379</f>
        <v>0</v>
      </c>
      <c r="M8" s="31">
        <f>0+M9+M118+M379</f>
        <v>0</v>
      </c>
    </row>
    <row r="9" spans="1:20" x14ac:dyDescent="0.2">
      <c r="A9" t="s">
        <v>46</v>
      </c>
      <c r="C9" s="33" t="s">
        <v>47</v>
      </c>
      <c r="E9" s="35" t="s">
        <v>48</v>
      </c>
      <c r="J9" s="34">
        <f>0</f>
        <v>0</v>
      </c>
      <c r="K9" s="34">
        <f>0</f>
        <v>0</v>
      </c>
      <c r="L9" s="34">
        <f>0+L10+L14+L18+L22+L26+L30+L34+L38+L42+L46+L50+L54+L58+L62+L66+L70+L74+L78+L82+L86+L90+L94+L98+L102+L106+L110+L114</f>
        <v>0</v>
      </c>
      <c r="M9" s="34">
        <f>0+M10+M14+M18+M22+M26+M30+M34+M38+M42+M46+M50+M54+M58+M62+M66+M70+M74+M78+M82+M86+M90+M94+M98+M102+M106+M110+M114</f>
        <v>0</v>
      </c>
    </row>
    <row r="10" spans="1:20" x14ac:dyDescent="0.2">
      <c r="A10" t="s">
        <v>49</v>
      </c>
      <c r="B10" s="36" t="s">
        <v>27</v>
      </c>
      <c r="C10" s="36" t="s">
        <v>50</v>
      </c>
      <c r="D10" s="37" t="s">
        <v>51</v>
      </c>
      <c r="E10" s="13" t="s">
        <v>52</v>
      </c>
      <c r="F10" s="38" t="s">
        <v>53</v>
      </c>
      <c r="G10" s="39">
        <v>3.75</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57</v>
      </c>
    </row>
    <row r="13" spans="1:20" x14ac:dyDescent="0.2">
      <c r="A13" t="s">
        <v>58</v>
      </c>
      <c r="E13" s="41" t="s">
        <v>59</v>
      </c>
    </row>
    <row r="14" spans="1:20" x14ac:dyDescent="0.2">
      <c r="A14" t="s">
        <v>49</v>
      </c>
      <c r="B14" s="36" t="s">
        <v>26</v>
      </c>
      <c r="C14" s="36" t="s">
        <v>60</v>
      </c>
      <c r="D14" s="37" t="s">
        <v>51</v>
      </c>
      <c r="E14" s="13" t="s">
        <v>61</v>
      </c>
      <c r="F14" s="38" t="s">
        <v>53</v>
      </c>
      <c r="G14" s="39">
        <v>3.75</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57</v>
      </c>
    </row>
    <row r="17" spans="1:16" x14ac:dyDescent="0.2">
      <c r="A17" t="s">
        <v>58</v>
      </c>
      <c r="E17" s="41" t="s">
        <v>59</v>
      </c>
    </row>
    <row r="18" spans="1:16" x14ac:dyDescent="0.2">
      <c r="A18" t="s">
        <v>49</v>
      </c>
      <c r="B18" s="36" t="s">
        <v>62</v>
      </c>
      <c r="C18" s="36" t="s">
        <v>63</v>
      </c>
      <c r="D18" s="37" t="s">
        <v>51</v>
      </c>
      <c r="E18" s="13" t="s">
        <v>64</v>
      </c>
      <c r="F18" s="38" t="s">
        <v>65</v>
      </c>
      <c r="G18" s="39">
        <v>10</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57</v>
      </c>
    </row>
    <row r="21" spans="1:16" x14ac:dyDescent="0.2">
      <c r="A21" t="s">
        <v>58</v>
      </c>
      <c r="E21" s="41" t="s">
        <v>59</v>
      </c>
    </row>
    <row r="22" spans="1:16" ht="25.5" x14ac:dyDescent="0.2">
      <c r="A22" t="s">
        <v>49</v>
      </c>
      <c r="B22" s="36" t="s">
        <v>66</v>
      </c>
      <c r="C22" s="36" t="s">
        <v>67</v>
      </c>
      <c r="D22" s="37" t="s">
        <v>51</v>
      </c>
      <c r="E22" s="13" t="s">
        <v>68</v>
      </c>
      <c r="F22" s="38" t="s">
        <v>65</v>
      </c>
      <c r="G22" s="39">
        <v>40</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57</v>
      </c>
    </row>
    <row r="25" spans="1:16" x14ac:dyDescent="0.2">
      <c r="A25" t="s">
        <v>58</v>
      </c>
      <c r="E25" s="41" t="s">
        <v>59</v>
      </c>
    </row>
    <row r="26" spans="1:16" x14ac:dyDescent="0.2">
      <c r="A26" t="s">
        <v>49</v>
      </c>
      <c r="B26" s="36" t="s">
        <v>69</v>
      </c>
      <c r="C26" s="36" t="s">
        <v>70</v>
      </c>
      <c r="D26" s="37" t="s">
        <v>51</v>
      </c>
      <c r="E26" s="13" t="s">
        <v>71</v>
      </c>
      <c r="F26" s="38" t="s">
        <v>72</v>
      </c>
      <c r="G26" s="39">
        <v>2.4</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57</v>
      </c>
    </row>
    <row r="29" spans="1:16" x14ac:dyDescent="0.2">
      <c r="A29" t="s">
        <v>58</v>
      </c>
      <c r="E29" s="41" t="s">
        <v>59</v>
      </c>
    </row>
    <row r="30" spans="1:16" x14ac:dyDescent="0.2">
      <c r="A30" t="s">
        <v>49</v>
      </c>
      <c r="B30" s="36" t="s">
        <v>73</v>
      </c>
      <c r="C30" s="36" t="s">
        <v>74</v>
      </c>
      <c r="D30" s="37" t="s">
        <v>51</v>
      </c>
      <c r="E30" s="13" t="s">
        <v>75</v>
      </c>
      <c r="F30" s="38" t="s">
        <v>72</v>
      </c>
      <c r="G30" s="39">
        <v>5.12</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57</v>
      </c>
    </row>
    <row r="33" spans="1:16" x14ac:dyDescent="0.2">
      <c r="A33" t="s">
        <v>58</v>
      </c>
      <c r="E33" s="41" t="s">
        <v>59</v>
      </c>
    </row>
    <row r="34" spans="1:16" x14ac:dyDescent="0.2">
      <c r="A34" t="s">
        <v>49</v>
      </c>
      <c r="B34" s="36" t="s">
        <v>76</v>
      </c>
      <c r="C34" s="36" t="s">
        <v>77</v>
      </c>
      <c r="D34" s="37" t="s">
        <v>51</v>
      </c>
      <c r="E34" s="13" t="s">
        <v>78</v>
      </c>
      <c r="F34" s="38" t="s">
        <v>72</v>
      </c>
      <c r="G34" s="39">
        <v>16.32</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57</v>
      </c>
    </row>
    <row r="37" spans="1:16" x14ac:dyDescent="0.2">
      <c r="A37" t="s">
        <v>58</v>
      </c>
      <c r="E37" s="41" t="s">
        <v>59</v>
      </c>
    </row>
    <row r="38" spans="1:16" x14ac:dyDescent="0.2">
      <c r="A38" t="s">
        <v>49</v>
      </c>
      <c r="B38" s="36" t="s">
        <v>79</v>
      </c>
      <c r="C38" s="36" t="s">
        <v>80</v>
      </c>
      <c r="D38" s="37" t="s">
        <v>51</v>
      </c>
      <c r="E38" s="13" t="s">
        <v>81</v>
      </c>
      <c r="F38" s="38" t="s">
        <v>72</v>
      </c>
      <c r="G38" s="39">
        <v>2.4</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57</v>
      </c>
    </row>
    <row r="41" spans="1:16" x14ac:dyDescent="0.2">
      <c r="A41" t="s">
        <v>58</v>
      </c>
      <c r="E41" s="41" t="s">
        <v>59</v>
      </c>
    </row>
    <row r="42" spans="1:16" x14ac:dyDescent="0.2">
      <c r="A42" t="s">
        <v>49</v>
      </c>
      <c r="B42" s="36" t="s">
        <v>82</v>
      </c>
      <c r="C42" s="36" t="s">
        <v>83</v>
      </c>
      <c r="D42" s="37" t="s">
        <v>51</v>
      </c>
      <c r="E42" s="13" t="s">
        <v>84</v>
      </c>
      <c r="F42" s="38" t="s">
        <v>72</v>
      </c>
      <c r="G42" s="39">
        <v>5.12</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57</v>
      </c>
    </row>
    <row r="45" spans="1:16" x14ac:dyDescent="0.2">
      <c r="A45" t="s">
        <v>58</v>
      </c>
      <c r="E45" s="41" t="s">
        <v>59</v>
      </c>
    </row>
    <row r="46" spans="1:16" x14ac:dyDescent="0.2">
      <c r="A46" t="s">
        <v>49</v>
      </c>
      <c r="B46" s="36" t="s">
        <v>85</v>
      </c>
      <c r="C46" s="36" t="s">
        <v>86</v>
      </c>
      <c r="D46" s="37" t="s">
        <v>51</v>
      </c>
      <c r="E46" s="13" t="s">
        <v>87</v>
      </c>
      <c r="F46" s="38" t="s">
        <v>72</v>
      </c>
      <c r="G46" s="39">
        <v>16.32</v>
      </c>
      <c r="H46" s="38">
        <v>0</v>
      </c>
      <c r="I46" s="38">
        <f>ROUND(G46*H46,6)</f>
        <v>0</v>
      </c>
      <c r="L46" s="40">
        <v>0</v>
      </c>
      <c r="M46" s="34">
        <f>ROUND(ROUND(L46,2)*ROUND(G46,3),2)</f>
        <v>0</v>
      </c>
      <c r="N46" s="38" t="s">
        <v>54</v>
      </c>
      <c r="O46">
        <f>(M46*21)/100</f>
        <v>0</v>
      </c>
      <c r="P46" t="s">
        <v>27</v>
      </c>
    </row>
    <row r="47" spans="1:16" x14ac:dyDescent="0.2">
      <c r="A47" s="37" t="s">
        <v>55</v>
      </c>
      <c r="E47" s="41" t="s">
        <v>51</v>
      </c>
    </row>
    <row r="48" spans="1:16" x14ac:dyDescent="0.2">
      <c r="A48" s="37" t="s">
        <v>56</v>
      </c>
      <c r="E48" s="42" t="s">
        <v>57</v>
      </c>
    </row>
    <row r="49" spans="1:16" x14ac:dyDescent="0.2">
      <c r="A49" t="s">
        <v>58</v>
      </c>
      <c r="E49" s="41" t="s">
        <v>59</v>
      </c>
    </row>
    <row r="50" spans="1:16" x14ac:dyDescent="0.2">
      <c r="A50" t="s">
        <v>49</v>
      </c>
      <c r="B50" s="36" t="s">
        <v>88</v>
      </c>
      <c r="C50" s="36" t="s">
        <v>89</v>
      </c>
      <c r="D50" s="37" t="s">
        <v>51</v>
      </c>
      <c r="E50" s="13" t="s">
        <v>90</v>
      </c>
      <c r="F50" s="38" t="s">
        <v>65</v>
      </c>
      <c r="G50" s="39">
        <v>5</v>
      </c>
      <c r="H50" s="38">
        <v>0</v>
      </c>
      <c r="I50" s="38">
        <f>ROUND(G50*H50,6)</f>
        <v>0</v>
      </c>
      <c r="L50" s="40">
        <v>0</v>
      </c>
      <c r="M50" s="34">
        <f>ROUND(ROUND(L50,2)*ROUND(G50,3),2)</f>
        <v>0</v>
      </c>
      <c r="N50" s="38" t="s">
        <v>54</v>
      </c>
      <c r="O50">
        <f>(M50*21)/100</f>
        <v>0</v>
      </c>
      <c r="P50" t="s">
        <v>27</v>
      </c>
    </row>
    <row r="51" spans="1:16" x14ac:dyDescent="0.2">
      <c r="A51" s="37" t="s">
        <v>55</v>
      </c>
      <c r="E51" s="41" t="s">
        <v>51</v>
      </c>
    </row>
    <row r="52" spans="1:16" x14ac:dyDescent="0.2">
      <c r="A52" s="37" t="s">
        <v>56</v>
      </c>
      <c r="E52" s="42" t="s">
        <v>57</v>
      </c>
    </row>
    <row r="53" spans="1:16" x14ac:dyDescent="0.2">
      <c r="A53" t="s">
        <v>58</v>
      </c>
      <c r="E53" s="41" t="s">
        <v>59</v>
      </c>
    </row>
    <row r="54" spans="1:16" ht="25.5" x14ac:dyDescent="0.2">
      <c r="A54" t="s">
        <v>49</v>
      </c>
      <c r="B54" s="36" t="s">
        <v>91</v>
      </c>
      <c r="C54" s="36" t="s">
        <v>92</v>
      </c>
      <c r="D54" s="37" t="s">
        <v>51</v>
      </c>
      <c r="E54" s="13" t="s">
        <v>93</v>
      </c>
      <c r="F54" s="38" t="s">
        <v>94</v>
      </c>
      <c r="G54" s="39">
        <v>3</v>
      </c>
      <c r="H54" s="38">
        <v>0</v>
      </c>
      <c r="I54" s="38">
        <f>ROUND(G54*H54,6)</f>
        <v>0</v>
      </c>
      <c r="L54" s="40">
        <v>0</v>
      </c>
      <c r="M54" s="34">
        <f>ROUND(ROUND(L54,2)*ROUND(G54,3),2)</f>
        <v>0</v>
      </c>
      <c r="N54" s="38" t="s">
        <v>54</v>
      </c>
      <c r="O54">
        <f>(M54*21)/100</f>
        <v>0</v>
      </c>
      <c r="P54" t="s">
        <v>27</v>
      </c>
    </row>
    <row r="55" spans="1:16" x14ac:dyDescent="0.2">
      <c r="A55" s="37" t="s">
        <v>55</v>
      </c>
      <c r="E55" s="41" t="s">
        <v>51</v>
      </c>
    </row>
    <row r="56" spans="1:16" x14ac:dyDescent="0.2">
      <c r="A56" s="37" t="s">
        <v>56</v>
      </c>
      <c r="E56" s="42" t="s">
        <v>57</v>
      </c>
    </row>
    <row r="57" spans="1:16" x14ac:dyDescent="0.2">
      <c r="A57" t="s">
        <v>58</v>
      </c>
      <c r="E57" s="41" t="s">
        <v>59</v>
      </c>
    </row>
    <row r="58" spans="1:16" ht="25.5" x14ac:dyDescent="0.2">
      <c r="A58" t="s">
        <v>49</v>
      </c>
      <c r="B58" s="36" t="s">
        <v>95</v>
      </c>
      <c r="C58" s="36" t="s">
        <v>96</v>
      </c>
      <c r="D58" s="37" t="s">
        <v>51</v>
      </c>
      <c r="E58" s="13" t="s">
        <v>97</v>
      </c>
      <c r="F58" s="38" t="s">
        <v>94</v>
      </c>
      <c r="G58" s="39">
        <v>48</v>
      </c>
      <c r="H58" s="38">
        <v>0</v>
      </c>
      <c r="I58" s="38">
        <f>ROUND(G58*H58,6)</f>
        <v>0</v>
      </c>
      <c r="L58" s="40">
        <v>0</v>
      </c>
      <c r="M58" s="34">
        <f>ROUND(ROUND(L58,2)*ROUND(G58,3),2)</f>
        <v>0</v>
      </c>
      <c r="N58" s="38" t="s">
        <v>54</v>
      </c>
      <c r="O58">
        <f>(M58*21)/100</f>
        <v>0</v>
      </c>
      <c r="P58" t="s">
        <v>27</v>
      </c>
    </row>
    <row r="59" spans="1:16" x14ac:dyDescent="0.2">
      <c r="A59" s="37" t="s">
        <v>55</v>
      </c>
      <c r="E59" s="41" t="s">
        <v>51</v>
      </c>
    </row>
    <row r="60" spans="1:16" x14ac:dyDescent="0.2">
      <c r="A60" s="37" t="s">
        <v>56</v>
      </c>
      <c r="E60" s="42" t="s">
        <v>57</v>
      </c>
    </row>
    <row r="61" spans="1:16" x14ac:dyDescent="0.2">
      <c r="A61" t="s">
        <v>58</v>
      </c>
      <c r="E61" s="41" t="s">
        <v>59</v>
      </c>
    </row>
    <row r="62" spans="1:16" ht="25.5" x14ac:dyDescent="0.2">
      <c r="A62" t="s">
        <v>49</v>
      </c>
      <c r="B62" s="36" t="s">
        <v>98</v>
      </c>
      <c r="C62" s="36" t="s">
        <v>99</v>
      </c>
      <c r="D62" s="37" t="s">
        <v>51</v>
      </c>
      <c r="E62" s="13" t="s">
        <v>100</v>
      </c>
      <c r="F62" s="38" t="s">
        <v>94</v>
      </c>
      <c r="G62" s="39">
        <v>1</v>
      </c>
      <c r="H62" s="38">
        <v>0</v>
      </c>
      <c r="I62" s="38">
        <f>ROUND(G62*H62,6)</f>
        <v>0</v>
      </c>
      <c r="L62" s="40">
        <v>0</v>
      </c>
      <c r="M62" s="34">
        <f>ROUND(ROUND(L62,2)*ROUND(G62,3),2)</f>
        <v>0</v>
      </c>
      <c r="N62" s="38" t="s">
        <v>54</v>
      </c>
      <c r="O62">
        <f>(M62*21)/100</f>
        <v>0</v>
      </c>
      <c r="P62" t="s">
        <v>27</v>
      </c>
    </row>
    <row r="63" spans="1:16" x14ac:dyDescent="0.2">
      <c r="A63" s="37" t="s">
        <v>55</v>
      </c>
      <c r="E63" s="41" t="s">
        <v>51</v>
      </c>
    </row>
    <row r="64" spans="1:16" x14ac:dyDescent="0.2">
      <c r="A64" s="37" t="s">
        <v>56</v>
      </c>
      <c r="E64" s="42" t="s">
        <v>57</v>
      </c>
    </row>
    <row r="65" spans="1:16" x14ac:dyDescent="0.2">
      <c r="A65" t="s">
        <v>58</v>
      </c>
      <c r="E65" s="41" t="s">
        <v>59</v>
      </c>
    </row>
    <row r="66" spans="1:16" x14ac:dyDescent="0.2">
      <c r="A66" t="s">
        <v>49</v>
      </c>
      <c r="B66" s="36" t="s">
        <v>101</v>
      </c>
      <c r="C66" s="36" t="s">
        <v>102</v>
      </c>
      <c r="D66" s="37" t="s">
        <v>51</v>
      </c>
      <c r="E66" s="13" t="s">
        <v>103</v>
      </c>
      <c r="F66" s="38" t="s">
        <v>94</v>
      </c>
      <c r="G66" s="39">
        <v>1</v>
      </c>
      <c r="H66" s="38">
        <v>0</v>
      </c>
      <c r="I66" s="38">
        <f>ROUND(G66*H66,6)</f>
        <v>0</v>
      </c>
      <c r="L66" s="40">
        <v>0</v>
      </c>
      <c r="M66" s="34">
        <f>ROUND(ROUND(L66,2)*ROUND(G66,3),2)</f>
        <v>0</v>
      </c>
      <c r="N66" s="38" t="s">
        <v>54</v>
      </c>
      <c r="O66">
        <f>(M66*21)/100</f>
        <v>0</v>
      </c>
      <c r="P66" t="s">
        <v>27</v>
      </c>
    </row>
    <row r="67" spans="1:16" x14ac:dyDescent="0.2">
      <c r="A67" s="37" t="s">
        <v>55</v>
      </c>
      <c r="E67" s="41" t="s">
        <v>51</v>
      </c>
    </row>
    <row r="68" spans="1:16" x14ac:dyDescent="0.2">
      <c r="A68" s="37" t="s">
        <v>56</v>
      </c>
      <c r="E68" s="42" t="s">
        <v>57</v>
      </c>
    </row>
    <row r="69" spans="1:16" x14ac:dyDescent="0.2">
      <c r="A69" t="s">
        <v>58</v>
      </c>
      <c r="E69" s="41" t="s">
        <v>59</v>
      </c>
    </row>
    <row r="70" spans="1:16" x14ac:dyDescent="0.2">
      <c r="A70" t="s">
        <v>49</v>
      </c>
      <c r="B70" s="36" t="s">
        <v>104</v>
      </c>
      <c r="C70" s="36" t="s">
        <v>105</v>
      </c>
      <c r="D70" s="37" t="s">
        <v>51</v>
      </c>
      <c r="E70" s="13" t="s">
        <v>106</v>
      </c>
      <c r="F70" s="38" t="s">
        <v>94</v>
      </c>
      <c r="G70" s="39">
        <v>1</v>
      </c>
      <c r="H70" s="38">
        <v>0</v>
      </c>
      <c r="I70" s="38">
        <f>ROUND(G70*H70,6)</f>
        <v>0</v>
      </c>
      <c r="L70" s="40">
        <v>0</v>
      </c>
      <c r="M70" s="34">
        <f>ROUND(ROUND(L70,2)*ROUND(G70,3),2)</f>
        <v>0</v>
      </c>
      <c r="N70" s="38" t="s">
        <v>54</v>
      </c>
      <c r="O70">
        <f>(M70*21)/100</f>
        <v>0</v>
      </c>
      <c r="P70" t="s">
        <v>27</v>
      </c>
    </row>
    <row r="71" spans="1:16" x14ac:dyDescent="0.2">
      <c r="A71" s="37" t="s">
        <v>55</v>
      </c>
      <c r="E71" s="41" t="s">
        <v>51</v>
      </c>
    </row>
    <row r="72" spans="1:16" x14ac:dyDescent="0.2">
      <c r="A72" s="37" t="s">
        <v>56</v>
      </c>
      <c r="E72" s="42" t="s">
        <v>57</v>
      </c>
    </row>
    <row r="73" spans="1:16" x14ac:dyDescent="0.2">
      <c r="A73" t="s">
        <v>58</v>
      </c>
      <c r="E73" s="41" t="s">
        <v>59</v>
      </c>
    </row>
    <row r="74" spans="1:16" x14ac:dyDescent="0.2">
      <c r="A74" t="s">
        <v>49</v>
      </c>
      <c r="B74" s="36" t="s">
        <v>107</v>
      </c>
      <c r="C74" s="36" t="s">
        <v>108</v>
      </c>
      <c r="D74" s="37" t="s">
        <v>51</v>
      </c>
      <c r="E74" s="13" t="s">
        <v>109</v>
      </c>
      <c r="F74" s="38" t="s">
        <v>94</v>
      </c>
      <c r="G74" s="39">
        <v>1</v>
      </c>
      <c r="H74" s="38">
        <v>0</v>
      </c>
      <c r="I74" s="38">
        <f>ROUND(G74*H74,6)</f>
        <v>0</v>
      </c>
      <c r="L74" s="40">
        <v>0</v>
      </c>
      <c r="M74" s="34">
        <f>ROUND(ROUND(L74,2)*ROUND(G74,3),2)</f>
        <v>0</v>
      </c>
      <c r="N74" s="38" t="s">
        <v>54</v>
      </c>
      <c r="O74">
        <f>(M74*21)/100</f>
        <v>0</v>
      </c>
      <c r="P74" t="s">
        <v>27</v>
      </c>
    </row>
    <row r="75" spans="1:16" x14ac:dyDescent="0.2">
      <c r="A75" s="37" t="s">
        <v>55</v>
      </c>
      <c r="E75" s="41" t="s">
        <v>51</v>
      </c>
    </row>
    <row r="76" spans="1:16" x14ac:dyDescent="0.2">
      <c r="A76" s="37" t="s">
        <v>56</v>
      </c>
      <c r="E76" s="42" t="s">
        <v>57</v>
      </c>
    </row>
    <row r="77" spans="1:16" x14ac:dyDescent="0.2">
      <c r="A77" t="s">
        <v>58</v>
      </c>
      <c r="E77" s="41" t="s">
        <v>59</v>
      </c>
    </row>
    <row r="78" spans="1:16" x14ac:dyDescent="0.2">
      <c r="A78" t="s">
        <v>49</v>
      </c>
      <c r="B78" s="36" t="s">
        <v>110</v>
      </c>
      <c r="C78" s="36" t="s">
        <v>111</v>
      </c>
      <c r="D78" s="37" t="s">
        <v>51</v>
      </c>
      <c r="E78" s="13" t="s">
        <v>112</v>
      </c>
      <c r="F78" s="38" t="s">
        <v>94</v>
      </c>
      <c r="G78" s="39">
        <v>1</v>
      </c>
      <c r="H78" s="38">
        <v>0</v>
      </c>
      <c r="I78" s="38">
        <f>ROUND(G78*H78,6)</f>
        <v>0</v>
      </c>
      <c r="L78" s="40">
        <v>0</v>
      </c>
      <c r="M78" s="34">
        <f>ROUND(ROUND(L78,2)*ROUND(G78,3),2)</f>
        <v>0</v>
      </c>
      <c r="N78" s="38" t="s">
        <v>54</v>
      </c>
      <c r="O78">
        <f>(M78*21)/100</f>
        <v>0</v>
      </c>
      <c r="P78" t="s">
        <v>27</v>
      </c>
    </row>
    <row r="79" spans="1:16" x14ac:dyDescent="0.2">
      <c r="A79" s="37" t="s">
        <v>55</v>
      </c>
      <c r="E79" s="41" t="s">
        <v>51</v>
      </c>
    </row>
    <row r="80" spans="1:16" x14ac:dyDescent="0.2">
      <c r="A80" s="37" t="s">
        <v>56</v>
      </c>
      <c r="E80" s="42" t="s">
        <v>57</v>
      </c>
    </row>
    <row r="81" spans="1:16" x14ac:dyDescent="0.2">
      <c r="A81" t="s">
        <v>58</v>
      </c>
      <c r="E81" s="41" t="s">
        <v>59</v>
      </c>
    </row>
    <row r="82" spans="1:16" ht="25.5" x14ac:dyDescent="0.2">
      <c r="A82" t="s">
        <v>49</v>
      </c>
      <c r="B82" s="36" t="s">
        <v>113</v>
      </c>
      <c r="C82" s="36" t="s">
        <v>114</v>
      </c>
      <c r="D82" s="37" t="s">
        <v>51</v>
      </c>
      <c r="E82" s="13" t="s">
        <v>115</v>
      </c>
      <c r="F82" s="38" t="s">
        <v>94</v>
      </c>
      <c r="G82" s="39">
        <v>1</v>
      </c>
      <c r="H82" s="38">
        <v>0</v>
      </c>
      <c r="I82" s="38">
        <f>ROUND(G82*H82,6)</f>
        <v>0</v>
      </c>
      <c r="L82" s="40">
        <v>0</v>
      </c>
      <c r="M82" s="34">
        <f>ROUND(ROUND(L82,2)*ROUND(G82,3),2)</f>
        <v>0</v>
      </c>
      <c r="N82" s="38" t="s">
        <v>54</v>
      </c>
      <c r="O82">
        <f>(M82*21)/100</f>
        <v>0</v>
      </c>
      <c r="P82" t="s">
        <v>27</v>
      </c>
    </row>
    <row r="83" spans="1:16" x14ac:dyDescent="0.2">
      <c r="A83" s="37" t="s">
        <v>55</v>
      </c>
      <c r="E83" s="41" t="s">
        <v>51</v>
      </c>
    </row>
    <row r="84" spans="1:16" x14ac:dyDescent="0.2">
      <c r="A84" s="37" t="s">
        <v>56</v>
      </c>
      <c r="E84" s="42" t="s">
        <v>57</v>
      </c>
    </row>
    <row r="85" spans="1:16" x14ac:dyDescent="0.2">
      <c r="A85" t="s">
        <v>58</v>
      </c>
      <c r="E85" s="41" t="s">
        <v>59</v>
      </c>
    </row>
    <row r="86" spans="1:16" x14ac:dyDescent="0.2">
      <c r="A86" t="s">
        <v>49</v>
      </c>
      <c r="B86" s="36" t="s">
        <v>116</v>
      </c>
      <c r="C86" s="36" t="s">
        <v>117</v>
      </c>
      <c r="D86" s="37" t="s">
        <v>51</v>
      </c>
      <c r="E86" s="13" t="s">
        <v>118</v>
      </c>
      <c r="F86" s="38" t="s">
        <v>94</v>
      </c>
      <c r="G86" s="39">
        <v>5</v>
      </c>
      <c r="H86" s="38">
        <v>0</v>
      </c>
      <c r="I86" s="38">
        <f>ROUND(G86*H86,6)</f>
        <v>0</v>
      </c>
      <c r="L86" s="40">
        <v>0</v>
      </c>
      <c r="M86" s="34">
        <f>ROUND(ROUND(L86,2)*ROUND(G86,3),2)</f>
        <v>0</v>
      </c>
      <c r="N86" s="38" t="s">
        <v>54</v>
      </c>
      <c r="O86">
        <f>(M86*21)/100</f>
        <v>0</v>
      </c>
      <c r="P86" t="s">
        <v>27</v>
      </c>
    </row>
    <row r="87" spans="1:16" x14ac:dyDescent="0.2">
      <c r="A87" s="37" t="s">
        <v>55</v>
      </c>
      <c r="E87" s="41" t="s">
        <v>51</v>
      </c>
    </row>
    <row r="88" spans="1:16" x14ac:dyDescent="0.2">
      <c r="A88" s="37" t="s">
        <v>56</v>
      </c>
      <c r="E88" s="42" t="s">
        <v>57</v>
      </c>
    </row>
    <row r="89" spans="1:16" x14ac:dyDescent="0.2">
      <c r="A89" t="s">
        <v>58</v>
      </c>
      <c r="E89" s="41" t="s">
        <v>59</v>
      </c>
    </row>
    <row r="90" spans="1:16" x14ac:dyDescent="0.2">
      <c r="A90" t="s">
        <v>49</v>
      </c>
      <c r="B90" s="36" t="s">
        <v>119</v>
      </c>
      <c r="C90" s="36" t="s">
        <v>120</v>
      </c>
      <c r="D90" s="37" t="s">
        <v>51</v>
      </c>
      <c r="E90" s="13" t="s">
        <v>121</v>
      </c>
      <c r="F90" s="38" t="s">
        <v>94</v>
      </c>
      <c r="G90" s="39">
        <v>1</v>
      </c>
      <c r="H90" s="38">
        <v>0</v>
      </c>
      <c r="I90" s="38">
        <f>ROUND(G90*H90,6)</f>
        <v>0</v>
      </c>
      <c r="L90" s="40">
        <v>0</v>
      </c>
      <c r="M90" s="34">
        <f>ROUND(ROUND(L90,2)*ROUND(G90,3),2)</f>
        <v>0</v>
      </c>
      <c r="N90" s="38" t="s">
        <v>54</v>
      </c>
      <c r="O90">
        <f>(M90*21)/100</f>
        <v>0</v>
      </c>
      <c r="P90" t="s">
        <v>27</v>
      </c>
    </row>
    <row r="91" spans="1:16" x14ac:dyDescent="0.2">
      <c r="A91" s="37" t="s">
        <v>55</v>
      </c>
      <c r="E91" s="41" t="s">
        <v>51</v>
      </c>
    </row>
    <row r="92" spans="1:16" x14ac:dyDescent="0.2">
      <c r="A92" s="37" t="s">
        <v>56</v>
      </c>
      <c r="E92" s="42" t="s">
        <v>57</v>
      </c>
    </row>
    <row r="93" spans="1:16" x14ac:dyDescent="0.2">
      <c r="A93" t="s">
        <v>58</v>
      </c>
      <c r="E93" s="41" t="s">
        <v>59</v>
      </c>
    </row>
    <row r="94" spans="1:16" x14ac:dyDescent="0.2">
      <c r="A94" t="s">
        <v>49</v>
      </c>
      <c r="B94" s="36" t="s">
        <v>122</v>
      </c>
      <c r="C94" s="36" t="s">
        <v>123</v>
      </c>
      <c r="D94" s="37" t="s">
        <v>51</v>
      </c>
      <c r="E94" s="13" t="s">
        <v>124</v>
      </c>
      <c r="F94" s="38" t="s">
        <v>94</v>
      </c>
      <c r="G94" s="39">
        <v>1</v>
      </c>
      <c r="H94" s="38">
        <v>0</v>
      </c>
      <c r="I94" s="38">
        <f>ROUND(G94*H94,6)</f>
        <v>0</v>
      </c>
      <c r="L94" s="40">
        <v>0</v>
      </c>
      <c r="M94" s="34">
        <f>ROUND(ROUND(L94,2)*ROUND(G94,3),2)</f>
        <v>0</v>
      </c>
      <c r="N94" s="38" t="s">
        <v>54</v>
      </c>
      <c r="O94">
        <f>(M94*21)/100</f>
        <v>0</v>
      </c>
      <c r="P94" t="s">
        <v>27</v>
      </c>
    </row>
    <row r="95" spans="1:16" x14ac:dyDescent="0.2">
      <c r="A95" s="37" t="s">
        <v>55</v>
      </c>
      <c r="E95" s="41" t="s">
        <v>51</v>
      </c>
    </row>
    <row r="96" spans="1:16" x14ac:dyDescent="0.2">
      <c r="A96" s="37" t="s">
        <v>56</v>
      </c>
      <c r="E96" s="42" t="s">
        <v>57</v>
      </c>
    </row>
    <row r="97" spans="1:16" x14ac:dyDescent="0.2">
      <c r="A97" t="s">
        <v>58</v>
      </c>
      <c r="E97" s="41" t="s">
        <v>59</v>
      </c>
    </row>
    <row r="98" spans="1:16" x14ac:dyDescent="0.2">
      <c r="A98" t="s">
        <v>49</v>
      </c>
      <c r="B98" s="36" t="s">
        <v>125</v>
      </c>
      <c r="C98" s="36" t="s">
        <v>126</v>
      </c>
      <c r="D98" s="37" t="s">
        <v>51</v>
      </c>
      <c r="E98" s="13" t="s">
        <v>127</v>
      </c>
      <c r="F98" s="38" t="s">
        <v>128</v>
      </c>
      <c r="G98" s="39">
        <v>80</v>
      </c>
      <c r="H98" s="38">
        <v>0</v>
      </c>
      <c r="I98" s="38">
        <f>ROUND(G98*H98,6)</f>
        <v>0</v>
      </c>
      <c r="L98" s="40">
        <v>0</v>
      </c>
      <c r="M98" s="34">
        <f>ROUND(ROUND(L98,2)*ROUND(G98,3),2)</f>
        <v>0</v>
      </c>
      <c r="N98" s="38" t="s">
        <v>54</v>
      </c>
      <c r="O98">
        <f>(M98*21)/100</f>
        <v>0</v>
      </c>
      <c r="P98" t="s">
        <v>27</v>
      </c>
    </row>
    <row r="99" spans="1:16" x14ac:dyDescent="0.2">
      <c r="A99" s="37" t="s">
        <v>55</v>
      </c>
      <c r="E99" s="41" t="s">
        <v>51</v>
      </c>
    </row>
    <row r="100" spans="1:16" x14ac:dyDescent="0.2">
      <c r="A100" s="37" t="s">
        <v>56</v>
      </c>
      <c r="E100" s="42" t="s">
        <v>57</v>
      </c>
    </row>
    <row r="101" spans="1:16" x14ac:dyDescent="0.2">
      <c r="A101" t="s">
        <v>58</v>
      </c>
      <c r="E101" s="41" t="s">
        <v>59</v>
      </c>
    </row>
    <row r="102" spans="1:16" x14ac:dyDescent="0.2">
      <c r="A102" t="s">
        <v>49</v>
      </c>
      <c r="B102" s="36" t="s">
        <v>129</v>
      </c>
      <c r="C102" s="36" t="s">
        <v>130</v>
      </c>
      <c r="D102" s="37" t="s">
        <v>51</v>
      </c>
      <c r="E102" s="13" t="s">
        <v>131</v>
      </c>
      <c r="F102" s="38" t="s">
        <v>128</v>
      </c>
      <c r="G102" s="39">
        <v>8</v>
      </c>
      <c r="H102" s="38">
        <v>0</v>
      </c>
      <c r="I102" s="38">
        <f>ROUND(G102*H102,6)</f>
        <v>0</v>
      </c>
      <c r="L102" s="40">
        <v>0</v>
      </c>
      <c r="M102" s="34">
        <f>ROUND(ROUND(L102,2)*ROUND(G102,3),2)</f>
        <v>0</v>
      </c>
      <c r="N102" s="38" t="s">
        <v>54</v>
      </c>
      <c r="O102">
        <f>(M102*21)/100</f>
        <v>0</v>
      </c>
      <c r="P102" t="s">
        <v>27</v>
      </c>
    </row>
    <row r="103" spans="1:16" x14ac:dyDescent="0.2">
      <c r="A103" s="37" t="s">
        <v>55</v>
      </c>
      <c r="E103" s="41" t="s">
        <v>51</v>
      </c>
    </row>
    <row r="104" spans="1:16" x14ac:dyDescent="0.2">
      <c r="A104" s="37" t="s">
        <v>56</v>
      </c>
      <c r="E104" s="42" t="s">
        <v>57</v>
      </c>
    </row>
    <row r="105" spans="1:16" x14ac:dyDescent="0.2">
      <c r="A105" t="s">
        <v>58</v>
      </c>
      <c r="E105" s="41" t="s">
        <v>59</v>
      </c>
    </row>
    <row r="106" spans="1:16" x14ac:dyDescent="0.2">
      <c r="A106" t="s">
        <v>49</v>
      </c>
      <c r="B106" s="36" t="s">
        <v>132</v>
      </c>
      <c r="C106" s="36" t="s">
        <v>133</v>
      </c>
      <c r="D106" s="37" t="s">
        <v>51</v>
      </c>
      <c r="E106" s="13" t="s">
        <v>134</v>
      </c>
      <c r="F106" s="38" t="s">
        <v>94</v>
      </c>
      <c r="G106" s="39">
        <v>12</v>
      </c>
      <c r="H106" s="38">
        <v>0</v>
      </c>
      <c r="I106" s="38">
        <f>ROUND(G106*H106,6)</f>
        <v>0</v>
      </c>
      <c r="L106" s="40">
        <v>0</v>
      </c>
      <c r="M106" s="34">
        <f>ROUND(ROUND(L106,2)*ROUND(G106,3),2)</f>
        <v>0</v>
      </c>
      <c r="N106" s="38" t="s">
        <v>54</v>
      </c>
      <c r="O106">
        <f>(M106*21)/100</f>
        <v>0</v>
      </c>
      <c r="P106" t="s">
        <v>27</v>
      </c>
    </row>
    <row r="107" spans="1:16" x14ac:dyDescent="0.2">
      <c r="A107" s="37" t="s">
        <v>55</v>
      </c>
      <c r="E107" s="41" t="s">
        <v>51</v>
      </c>
    </row>
    <row r="108" spans="1:16" x14ac:dyDescent="0.2">
      <c r="A108" s="37" t="s">
        <v>56</v>
      </c>
      <c r="E108" s="42" t="s">
        <v>57</v>
      </c>
    </row>
    <row r="109" spans="1:16" x14ac:dyDescent="0.2">
      <c r="A109" t="s">
        <v>58</v>
      </c>
      <c r="E109" s="41" t="s">
        <v>59</v>
      </c>
    </row>
    <row r="110" spans="1:16" ht="25.5" x14ac:dyDescent="0.2">
      <c r="A110" t="s">
        <v>49</v>
      </c>
      <c r="B110" s="36" t="s">
        <v>135</v>
      </c>
      <c r="C110" s="36" t="s">
        <v>136</v>
      </c>
      <c r="D110" s="37" t="s">
        <v>51</v>
      </c>
      <c r="E110" s="13" t="s">
        <v>137</v>
      </c>
      <c r="F110" s="38" t="s">
        <v>94</v>
      </c>
      <c r="G110" s="39">
        <v>12</v>
      </c>
      <c r="H110" s="38">
        <v>0</v>
      </c>
      <c r="I110" s="38">
        <f>ROUND(G110*H110,6)</f>
        <v>0</v>
      </c>
      <c r="L110" s="40">
        <v>0</v>
      </c>
      <c r="M110" s="34">
        <f>ROUND(ROUND(L110,2)*ROUND(G110,3),2)</f>
        <v>0</v>
      </c>
      <c r="N110" s="38" t="s">
        <v>54</v>
      </c>
      <c r="O110">
        <f>(M110*21)/100</f>
        <v>0</v>
      </c>
      <c r="P110" t="s">
        <v>27</v>
      </c>
    </row>
    <row r="111" spans="1:16" x14ac:dyDescent="0.2">
      <c r="A111" s="37" t="s">
        <v>55</v>
      </c>
      <c r="E111" s="41" t="s">
        <v>51</v>
      </c>
    </row>
    <row r="112" spans="1:16" x14ac:dyDescent="0.2">
      <c r="A112" s="37" t="s">
        <v>56</v>
      </c>
      <c r="E112" s="42" t="s">
        <v>57</v>
      </c>
    </row>
    <row r="113" spans="1:16" x14ac:dyDescent="0.2">
      <c r="A113" t="s">
        <v>58</v>
      </c>
      <c r="E113" s="41" t="s">
        <v>59</v>
      </c>
    </row>
    <row r="114" spans="1:16" x14ac:dyDescent="0.2">
      <c r="A114" t="s">
        <v>49</v>
      </c>
      <c r="B114" s="36" t="s">
        <v>138</v>
      </c>
      <c r="C114" s="36" t="s">
        <v>139</v>
      </c>
      <c r="D114" s="37" t="s">
        <v>51</v>
      </c>
      <c r="E114" s="13" t="s">
        <v>140</v>
      </c>
      <c r="F114" s="38" t="s">
        <v>94</v>
      </c>
      <c r="G114" s="39">
        <v>1</v>
      </c>
      <c r="H114" s="38">
        <v>0</v>
      </c>
      <c r="I114" s="38">
        <f>ROUND(G114*H114,6)</f>
        <v>0</v>
      </c>
      <c r="L114" s="40">
        <v>0</v>
      </c>
      <c r="M114" s="34">
        <f>ROUND(ROUND(L114,2)*ROUND(G114,3),2)</f>
        <v>0</v>
      </c>
      <c r="N114" s="38" t="s">
        <v>54</v>
      </c>
      <c r="O114">
        <f>(M114*21)/100</f>
        <v>0</v>
      </c>
      <c r="P114" t="s">
        <v>27</v>
      </c>
    </row>
    <row r="115" spans="1:16" x14ac:dyDescent="0.2">
      <c r="A115" s="37" t="s">
        <v>55</v>
      </c>
      <c r="E115" s="41" t="s">
        <v>51</v>
      </c>
    </row>
    <row r="116" spans="1:16" x14ac:dyDescent="0.2">
      <c r="A116" s="37" t="s">
        <v>56</v>
      </c>
      <c r="E116" s="42" t="s">
        <v>57</v>
      </c>
    </row>
    <row r="117" spans="1:16" x14ac:dyDescent="0.2">
      <c r="A117" t="s">
        <v>58</v>
      </c>
      <c r="E117" s="41" t="s">
        <v>59</v>
      </c>
    </row>
    <row r="118" spans="1:16" x14ac:dyDescent="0.2">
      <c r="A118" t="s">
        <v>46</v>
      </c>
      <c r="C118" s="33" t="s">
        <v>27</v>
      </c>
      <c r="E118" s="35" t="s">
        <v>141</v>
      </c>
      <c r="J118" s="34">
        <f>0</f>
        <v>0</v>
      </c>
      <c r="K118" s="34">
        <f>0</f>
        <v>0</v>
      </c>
      <c r="L118" s="34">
        <f>0+L119+L123+L127+L131+L135+L139+L143+L147+L151+L155+L159+L163+L167+L171+L175+L179+L183+L187+L191+L195+L199+L203+L207+L211+L215+L219+L223+L227+L231+L235+L239+L243+L247+L251+L255+L259+L263+L267+L271+L275+L279+L283+L287+L291+L295+L299+L303+L307+L311+L315+L319+L323+L327+L331+L335+L339+L343+L347+L351+L355+L359+L363+L367+L371+L375</f>
        <v>0</v>
      </c>
      <c r="M118" s="34">
        <f>0+M119+M123+M127+M131+M135+M139+M143+M147+M151+M155+M159+M163+M167+M171+M175+M179+M183+M187+M191+M195+M199+M203+M207+M211+M215+M219+M223+M227+M231+M235+M239+M243+M247+M251+M255+M259+M263+M267+M271+M275+M279+M283+M287+M291+M295+M299+M303+M307+M311+M315+M319+M323+M327+M331+M335+M339+M343+M347+M351+M355+M359+M363+M367+M371+M375</f>
        <v>0</v>
      </c>
    </row>
    <row r="119" spans="1:16" x14ac:dyDescent="0.2">
      <c r="A119" t="s">
        <v>49</v>
      </c>
      <c r="B119" s="36" t="s">
        <v>47</v>
      </c>
      <c r="C119" s="36" t="s">
        <v>142</v>
      </c>
      <c r="D119" s="37" t="s">
        <v>51</v>
      </c>
      <c r="E119" s="13" t="s">
        <v>143</v>
      </c>
      <c r="F119" s="38" t="s">
        <v>144</v>
      </c>
      <c r="G119" s="39">
        <v>151</v>
      </c>
      <c r="H119" s="38">
        <v>0</v>
      </c>
      <c r="I119" s="38">
        <f>ROUND(G119*H119,6)</f>
        <v>0</v>
      </c>
      <c r="L119" s="40">
        <v>0</v>
      </c>
      <c r="M119" s="34">
        <f>ROUND(ROUND(L119,2)*ROUND(G119,3),2)</f>
        <v>0</v>
      </c>
      <c r="N119" s="38" t="s">
        <v>54</v>
      </c>
      <c r="O119">
        <f>(M119*21)/100</f>
        <v>0</v>
      </c>
      <c r="P119" t="s">
        <v>27</v>
      </c>
    </row>
    <row r="120" spans="1:16" x14ac:dyDescent="0.2">
      <c r="A120" s="37" t="s">
        <v>55</v>
      </c>
      <c r="E120" s="41" t="s">
        <v>51</v>
      </c>
    </row>
    <row r="121" spans="1:16" x14ac:dyDescent="0.2">
      <c r="A121" s="37" t="s">
        <v>56</v>
      </c>
      <c r="E121" s="42" t="s">
        <v>57</v>
      </c>
    </row>
    <row r="122" spans="1:16" x14ac:dyDescent="0.2">
      <c r="A122" t="s">
        <v>58</v>
      </c>
      <c r="E122" s="41" t="s">
        <v>59</v>
      </c>
    </row>
    <row r="123" spans="1:16" x14ac:dyDescent="0.2">
      <c r="A123" t="s">
        <v>49</v>
      </c>
      <c r="B123" s="36" t="s">
        <v>27</v>
      </c>
      <c r="C123" s="36" t="s">
        <v>50</v>
      </c>
      <c r="D123" s="37" t="s">
        <v>51</v>
      </c>
      <c r="E123" s="13" t="s">
        <v>52</v>
      </c>
      <c r="F123" s="38" t="s">
        <v>53</v>
      </c>
      <c r="G123" s="39">
        <v>107.235</v>
      </c>
      <c r="H123" s="38">
        <v>0</v>
      </c>
      <c r="I123" s="38">
        <f>ROUND(G123*H123,6)</f>
        <v>0</v>
      </c>
      <c r="L123" s="40">
        <v>0</v>
      </c>
      <c r="M123" s="34">
        <f>ROUND(ROUND(L123,2)*ROUND(G123,3),2)</f>
        <v>0</v>
      </c>
      <c r="N123" s="38" t="s">
        <v>54</v>
      </c>
      <c r="O123">
        <f>(M123*21)/100</f>
        <v>0</v>
      </c>
      <c r="P123" t="s">
        <v>27</v>
      </c>
    </row>
    <row r="124" spans="1:16" x14ac:dyDescent="0.2">
      <c r="A124" s="37" t="s">
        <v>55</v>
      </c>
      <c r="E124" s="41" t="s">
        <v>51</v>
      </c>
    </row>
    <row r="125" spans="1:16" x14ac:dyDescent="0.2">
      <c r="A125" s="37" t="s">
        <v>56</v>
      </c>
      <c r="E125" s="42" t="s">
        <v>57</v>
      </c>
    </row>
    <row r="126" spans="1:16" x14ac:dyDescent="0.2">
      <c r="A126" t="s">
        <v>58</v>
      </c>
      <c r="E126" s="41" t="s">
        <v>59</v>
      </c>
    </row>
    <row r="127" spans="1:16" x14ac:dyDescent="0.2">
      <c r="A127" t="s">
        <v>49</v>
      </c>
      <c r="B127" s="36" t="s">
        <v>26</v>
      </c>
      <c r="C127" s="36" t="s">
        <v>60</v>
      </c>
      <c r="D127" s="37" t="s">
        <v>51</v>
      </c>
      <c r="E127" s="13" t="s">
        <v>61</v>
      </c>
      <c r="F127" s="38" t="s">
        <v>53</v>
      </c>
      <c r="G127" s="39">
        <v>107.235</v>
      </c>
      <c r="H127" s="38">
        <v>0</v>
      </c>
      <c r="I127" s="38">
        <f>ROUND(G127*H127,6)</f>
        <v>0</v>
      </c>
      <c r="L127" s="40">
        <v>0</v>
      </c>
      <c r="M127" s="34">
        <f>ROUND(ROUND(L127,2)*ROUND(G127,3),2)</f>
        <v>0</v>
      </c>
      <c r="N127" s="38" t="s">
        <v>54</v>
      </c>
      <c r="O127">
        <f>(M127*21)/100</f>
        <v>0</v>
      </c>
      <c r="P127" t="s">
        <v>27</v>
      </c>
    </row>
    <row r="128" spans="1:16" x14ac:dyDescent="0.2">
      <c r="A128" s="37" t="s">
        <v>55</v>
      </c>
      <c r="E128" s="41" t="s">
        <v>51</v>
      </c>
    </row>
    <row r="129" spans="1:16" x14ac:dyDescent="0.2">
      <c r="A129" s="37" t="s">
        <v>56</v>
      </c>
      <c r="E129" s="42" t="s">
        <v>57</v>
      </c>
    </row>
    <row r="130" spans="1:16" x14ac:dyDescent="0.2">
      <c r="A130" t="s">
        <v>58</v>
      </c>
      <c r="E130" s="41" t="s">
        <v>59</v>
      </c>
    </row>
    <row r="131" spans="1:16" x14ac:dyDescent="0.2">
      <c r="A131" t="s">
        <v>49</v>
      </c>
      <c r="B131" s="36" t="s">
        <v>62</v>
      </c>
      <c r="C131" s="36" t="s">
        <v>63</v>
      </c>
      <c r="D131" s="37" t="s">
        <v>51</v>
      </c>
      <c r="E131" s="13" t="s">
        <v>64</v>
      </c>
      <c r="F131" s="38" t="s">
        <v>65</v>
      </c>
      <c r="G131" s="39">
        <v>492</v>
      </c>
      <c r="H131" s="38">
        <v>0</v>
      </c>
      <c r="I131" s="38">
        <f>ROUND(G131*H131,6)</f>
        <v>0</v>
      </c>
      <c r="L131" s="40">
        <v>0</v>
      </c>
      <c r="M131" s="34">
        <f>ROUND(ROUND(L131,2)*ROUND(G131,3),2)</f>
        <v>0</v>
      </c>
      <c r="N131" s="38" t="s">
        <v>54</v>
      </c>
      <c r="O131">
        <f>(M131*21)/100</f>
        <v>0</v>
      </c>
      <c r="P131" t="s">
        <v>27</v>
      </c>
    </row>
    <row r="132" spans="1:16" x14ac:dyDescent="0.2">
      <c r="A132" s="37" t="s">
        <v>55</v>
      </c>
      <c r="E132" s="41" t="s">
        <v>51</v>
      </c>
    </row>
    <row r="133" spans="1:16" x14ac:dyDescent="0.2">
      <c r="A133" s="37" t="s">
        <v>56</v>
      </c>
      <c r="E133" s="42" t="s">
        <v>57</v>
      </c>
    </row>
    <row r="134" spans="1:16" x14ac:dyDescent="0.2">
      <c r="A134" t="s">
        <v>58</v>
      </c>
      <c r="E134" s="41" t="s">
        <v>59</v>
      </c>
    </row>
    <row r="135" spans="1:16" ht="25.5" x14ac:dyDescent="0.2">
      <c r="A135" t="s">
        <v>49</v>
      </c>
      <c r="B135" s="36" t="s">
        <v>66</v>
      </c>
      <c r="C135" s="36" t="s">
        <v>67</v>
      </c>
      <c r="D135" s="37" t="s">
        <v>51</v>
      </c>
      <c r="E135" s="13" t="s">
        <v>68</v>
      </c>
      <c r="F135" s="38" t="s">
        <v>65</v>
      </c>
      <c r="G135" s="39">
        <v>452</v>
      </c>
      <c r="H135" s="38">
        <v>0</v>
      </c>
      <c r="I135" s="38">
        <f>ROUND(G135*H135,6)</f>
        <v>0</v>
      </c>
      <c r="L135" s="40">
        <v>0</v>
      </c>
      <c r="M135" s="34">
        <f>ROUND(ROUND(L135,2)*ROUND(G135,3),2)</f>
        <v>0</v>
      </c>
      <c r="N135" s="38" t="s">
        <v>54</v>
      </c>
      <c r="O135">
        <f>(M135*21)/100</f>
        <v>0</v>
      </c>
      <c r="P135" t="s">
        <v>27</v>
      </c>
    </row>
    <row r="136" spans="1:16" x14ac:dyDescent="0.2">
      <c r="A136" s="37" t="s">
        <v>55</v>
      </c>
      <c r="E136" s="41" t="s">
        <v>51</v>
      </c>
    </row>
    <row r="137" spans="1:16" x14ac:dyDescent="0.2">
      <c r="A137" s="37" t="s">
        <v>56</v>
      </c>
      <c r="E137" s="42" t="s">
        <v>57</v>
      </c>
    </row>
    <row r="138" spans="1:16" x14ac:dyDescent="0.2">
      <c r="A138" t="s">
        <v>58</v>
      </c>
      <c r="E138" s="41" t="s">
        <v>59</v>
      </c>
    </row>
    <row r="139" spans="1:16" x14ac:dyDescent="0.2">
      <c r="A139" t="s">
        <v>49</v>
      </c>
      <c r="B139" s="36" t="s">
        <v>145</v>
      </c>
      <c r="C139" s="36" t="s">
        <v>146</v>
      </c>
      <c r="D139" s="37" t="s">
        <v>51</v>
      </c>
      <c r="E139" s="13" t="s">
        <v>147</v>
      </c>
      <c r="F139" s="38" t="s">
        <v>65</v>
      </c>
      <c r="G139" s="39">
        <v>227</v>
      </c>
      <c r="H139" s="38">
        <v>0</v>
      </c>
      <c r="I139" s="38">
        <f>ROUND(G139*H139,6)</f>
        <v>0</v>
      </c>
      <c r="L139" s="40">
        <v>0</v>
      </c>
      <c r="M139" s="34">
        <f>ROUND(ROUND(L139,2)*ROUND(G139,3),2)</f>
        <v>0</v>
      </c>
      <c r="N139" s="38" t="s">
        <v>54</v>
      </c>
      <c r="O139">
        <f>(M139*21)/100</f>
        <v>0</v>
      </c>
      <c r="P139" t="s">
        <v>27</v>
      </c>
    </row>
    <row r="140" spans="1:16" x14ac:dyDescent="0.2">
      <c r="A140" s="37" t="s">
        <v>55</v>
      </c>
      <c r="E140" s="41" t="s">
        <v>51</v>
      </c>
    </row>
    <row r="141" spans="1:16" x14ac:dyDescent="0.2">
      <c r="A141" s="37" t="s">
        <v>56</v>
      </c>
      <c r="E141" s="42" t="s">
        <v>57</v>
      </c>
    </row>
    <row r="142" spans="1:16" x14ac:dyDescent="0.2">
      <c r="A142" t="s">
        <v>58</v>
      </c>
      <c r="E142" s="41" t="s">
        <v>59</v>
      </c>
    </row>
    <row r="143" spans="1:16" ht="25.5" x14ac:dyDescent="0.2">
      <c r="A143" t="s">
        <v>49</v>
      </c>
      <c r="B143" s="36" t="s">
        <v>148</v>
      </c>
      <c r="C143" s="36" t="s">
        <v>149</v>
      </c>
      <c r="D143" s="37" t="s">
        <v>51</v>
      </c>
      <c r="E143" s="13" t="s">
        <v>150</v>
      </c>
      <c r="F143" s="38" t="s">
        <v>94</v>
      </c>
      <c r="G143" s="39">
        <v>22</v>
      </c>
      <c r="H143" s="38">
        <v>0</v>
      </c>
      <c r="I143" s="38">
        <f>ROUND(G143*H143,6)</f>
        <v>0</v>
      </c>
      <c r="L143" s="40">
        <v>0</v>
      </c>
      <c r="M143" s="34">
        <f>ROUND(ROUND(L143,2)*ROUND(G143,3),2)</f>
        <v>0</v>
      </c>
      <c r="N143" s="38" t="s">
        <v>54</v>
      </c>
      <c r="O143">
        <f>(M143*21)/100</f>
        <v>0</v>
      </c>
      <c r="P143" t="s">
        <v>27</v>
      </c>
    </row>
    <row r="144" spans="1:16" x14ac:dyDescent="0.2">
      <c r="A144" s="37" t="s">
        <v>55</v>
      </c>
      <c r="E144" s="41" t="s">
        <v>51</v>
      </c>
    </row>
    <row r="145" spans="1:16" x14ac:dyDescent="0.2">
      <c r="A145" s="37" t="s">
        <v>56</v>
      </c>
      <c r="E145" s="42" t="s">
        <v>57</v>
      </c>
    </row>
    <row r="146" spans="1:16" x14ac:dyDescent="0.2">
      <c r="A146" t="s">
        <v>58</v>
      </c>
      <c r="E146" s="41" t="s">
        <v>59</v>
      </c>
    </row>
    <row r="147" spans="1:16" x14ac:dyDescent="0.2">
      <c r="A147" t="s">
        <v>49</v>
      </c>
      <c r="B147" s="36" t="s">
        <v>151</v>
      </c>
      <c r="C147" s="36" t="s">
        <v>152</v>
      </c>
      <c r="D147" s="37" t="s">
        <v>51</v>
      </c>
      <c r="E147" s="13" t="s">
        <v>153</v>
      </c>
      <c r="F147" s="38" t="s">
        <v>65</v>
      </c>
      <c r="G147" s="39">
        <v>227</v>
      </c>
      <c r="H147" s="38">
        <v>0</v>
      </c>
      <c r="I147" s="38">
        <f>ROUND(G147*H147,6)</f>
        <v>0</v>
      </c>
      <c r="L147" s="40">
        <v>0</v>
      </c>
      <c r="M147" s="34">
        <f>ROUND(ROUND(L147,2)*ROUND(G147,3),2)</f>
        <v>0</v>
      </c>
      <c r="N147" s="38" t="s">
        <v>54</v>
      </c>
      <c r="O147">
        <f>(M147*21)/100</f>
        <v>0</v>
      </c>
      <c r="P147" t="s">
        <v>27</v>
      </c>
    </row>
    <row r="148" spans="1:16" x14ac:dyDescent="0.2">
      <c r="A148" s="37" t="s">
        <v>55</v>
      </c>
      <c r="E148" s="41" t="s">
        <v>51</v>
      </c>
    </row>
    <row r="149" spans="1:16" x14ac:dyDescent="0.2">
      <c r="A149" s="37" t="s">
        <v>56</v>
      </c>
      <c r="E149" s="42" t="s">
        <v>57</v>
      </c>
    </row>
    <row r="150" spans="1:16" x14ac:dyDescent="0.2">
      <c r="A150" t="s">
        <v>58</v>
      </c>
      <c r="E150" s="41" t="s">
        <v>59</v>
      </c>
    </row>
    <row r="151" spans="1:16" x14ac:dyDescent="0.2">
      <c r="A151" t="s">
        <v>49</v>
      </c>
      <c r="B151" s="36" t="s">
        <v>154</v>
      </c>
      <c r="C151" s="36" t="s">
        <v>155</v>
      </c>
      <c r="D151" s="37" t="s">
        <v>51</v>
      </c>
      <c r="E151" s="13" t="s">
        <v>156</v>
      </c>
      <c r="F151" s="38" t="s">
        <v>65</v>
      </c>
      <c r="G151" s="39">
        <v>492</v>
      </c>
      <c r="H151" s="38">
        <v>0</v>
      </c>
      <c r="I151" s="38">
        <f>ROUND(G151*H151,6)</f>
        <v>0</v>
      </c>
      <c r="L151" s="40">
        <v>0</v>
      </c>
      <c r="M151" s="34">
        <f>ROUND(ROUND(L151,2)*ROUND(G151,3),2)</f>
        <v>0</v>
      </c>
      <c r="N151" s="38" t="s">
        <v>54</v>
      </c>
      <c r="O151">
        <f>(M151*21)/100</f>
        <v>0</v>
      </c>
      <c r="P151" t="s">
        <v>27</v>
      </c>
    </row>
    <row r="152" spans="1:16" x14ac:dyDescent="0.2">
      <c r="A152" s="37" t="s">
        <v>55</v>
      </c>
      <c r="E152" s="41" t="s">
        <v>51</v>
      </c>
    </row>
    <row r="153" spans="1:16" x14ac:dyDescent="0.2">
      <c r="A153" s="37" t="s">
        <v>56</v>
      </c>
      <c r="E153" s="42" t="s">
        <v>57</v>
      </c>
    </row>
    <row r="154" spans="1:16" x14ac:dyDescent="0.2">
      <c r="A154" t="s">
        <v>58</v>
      </c>
      <c r="E154" s="41" t="s">
        <v>59</v>
      </c>
    </row>
    <row r="155" spans="1:16" x14ac:dyDescent="0.2">
      <c r="A155" t="s">
        <v>49</v>
      </c>
      <c r="B155" s="36" t="s">
        <v>157</v>
      </c>
      <c r="C155" s="36" t="s">
        <v>158</v>
      </c>
      <c r="D155" s="37" t="s">
        <v>51</v>
      </c>
      <c r="E155" s="13" t="s">
        <v>159</v>
      </c>
      <c r="F155" s="38" t="s">
        <v>65</v>
      </c>
      <c r="G155" s="39">
        <v>227</v>
      </c>
      <c r="H155" s="38">
        <v>0</v>
      </c>
      <c r="I155" s="38">
        <f>ROUND(G155*H155,6)</f>
        <v>0</v>
      </c>
      <c r="L155" s="40">
        <v>0</v>
      </c>
      <c r="M155" s="34">
        <f>ROUND(ROUND(L155,2)*ROUND(G155,3),2)</f>
        <v>0</v>
      </c>
      <c r="N155" s="38" t="s">
        <v>54</v>
      </c>
      <c r="O155">
        <f>(M155*21)/100</f>
        <v>0</v>
      </c>
      <c r="P155" t="s">
        <v>27</v>
      </c>
    </row>
    <row r="156" spans="1:16" x14ac:dyDescent="0.2">
      <c r="A156" s="37" t="s">
        <v>55</v>
      </c>
      <c r="E156" s="41" t="s">
        <v>51</v>
      </c>
    </row>
    <row r="157" spans="1:16" x14ac:dyDescent="0.2">
      <c r="A157" s="37" t="s">
        <v>56</v>
      </c>
      <c r="E157" s="42" t="s">
        <v>57</v>
      </c>
    </row>
    <row r="158" spans="1:16" x14ac:dyDescent="0.2">
      <c r="A158" t="s">
        <v>58</v>
      </c>
      <c r="E158" s="41" t="s">
        <v>59</v>
      </c>
    </row>
    <row r="159" spans="1:16" x14ac:dyDescent="0.2">
      <c r="A159" t="s">
        <v>49</v>
      </c>
      <c r="B159" s="36" t="s">
        <v>69</v>
      </c>
      <c r="C159" s="36" t="s">
        <v>70</v>
      </c>
      <c r="D159" s="37" t="s">
        <v>51</v>
      </c>
      <c r="E159" s="13" t="s">
        <v>71</v>
      </c>
      <c r="F159" s="38" t="s">
        <v>72</v>
      </c>
      <c r="G159" s="39">
        <v>17.02</v>
      </c>
      <c r="H159" s="38">
        <v>0</v>
      </c>
      <c r="I159" s="38">
        <f>ROUND(G159*H159,6)</f>
        <v>0</v>
      </c>
      <c r="L159" s="40">
        <v>0</v>
      </c>
      <c r="M159" s="34">
        <f>ROUND(ROUND(L159,2)*ROUND(G159,3),2)</f>
        <v>0</v>
      </c>
      <c r="N159" s="38" t="s">
        <v>54</v>
      </c>
      <c r="O159">
        <f>(M159*21)/100</f>
        <v>0</v>
      </c>
      <c r="P159" t="s">
        <v>27</v>
      </c>
    </row>
    <row r="160" spans="1:16" x14ac:dyDescent="0.2">
      <c r="A160" s="37" t="s">
        <v>55</v>
      </c>
      <c r="E160" s="41" t="s">
        <v>51</v>
      </c>
    </row>
    <row r="161" spans="1:16" x14ac:dyDescent="0.2">
      <c r="A161" s="37" t="s">
        <v>56</v>
      </c>
      <c r="E161" s="42" t="s">
        <v>57</v>
      </c>
    </row>
    <row r="162" spans="1:16" x14ac:dyDescent="0.2">
      <c r="A162" t="s">
        <v>58</v>
      </c>
      <c r="E162" s="41" t="s">
        <v>59</v>
      </c>
    </row>
    <row r="163" spans="1:16" x14ac:dyDescent="0.2">
      <c r="A163" t="s">
        <v>49</v>
      </c>
      <c r="B163" s="36" t="s">
        <v>73</v>
      </c>
      <c r="C163" s="36" t="s">
        <v>74</v>
      </c>
      <c r="D163" s="37" t="s">
        <v>51</v>
      </c>
      <c r="E163" s="13" t="s">
        <v>75</v>
      </c>
      <c r="F163" s="38" t="s">
        <v>72</v>
      </c>
      <c r="G163" s="39">
        <v>17.215</v>
      </c>
      <c r="H163" s="38">
        <v>0</v>
      </c>
      <c r="I163" s="38">
        <f>ROUND(G163*H163,6)</f>
        <v>0</v>
      </c>
      <c r="L163" s="40">
        <v>0</v>
      </c>
      <c r="M163" s="34">
        <f>ROUND(ROUND(L163,2)*ROUND(G163,3),2)</f>
        <v>0</v>
      </c>
      <c r="N163" s="38" t="s">
        <v>54</v>
      </c>
      <c r="O163">
        <f>(M163*21)/100</f>
        <v>0</v>
      </c>
      <c r="P163" t="s">
        <v>27</v>
      </c>
    </row>
    <row r="164" spans="1:16" x14ac:dyDescent="0.2">
      <c r="A164" s="37" t="s">
        <v>55</v>
      </c>
      <c r="E164" s="41" t="s">
        <v>51</v>
      </c>
    </row>
    <row r="165" spans="1:16" x14ac:dyDescent="0.2">
      <c r="A165" s="37" t="s">
        <v>56</v>
      </c>
      <c r="E165" s="42" t="s">
        <v>57</v>
      </c>
    </row>
    <row r="166" spans="1:16" x14ac:dyDescent="0.2">
      <c r="A166" t="s">
        <v>58</v>
      </c>
      <c r="E166" s="41" t="s">
        <v>59</v>
      </c>
    </row>
    <row r="167" spans="1:16" x14ac:dyDescent="0.2">
      <c r="A167" t="s">
        <v>49</v>
      </c>
      <c r="B167" s="36" t="s">
        <v>76</v>
      </c>
      <c r="C167" s="36" t="s">
        <v>77</v>
      </c>
      <c r="D167" s="37" t="s">
        <v>51</v>
      </c>
      <c r="E167" s="13" t="s">
        <v>78</v>
      </c>
      <c r="F167" s="38" t="s">
        <v>72</v>
      </c>
      <c r="G167" s="39">
        <v>18.12</v>
      </c>
      <c r="H167" s="38">
        <v>0</v>
      </c>
      <c r="I167" s="38">
        <f>ROUND(G167*H167,6)</f>
        <v>0</v>
      </c>
      <c r="L167" s="40">
        <v>0</v>
      </c>
      <c r="M167" s="34">
        <f>ROUND(ROUND(L167,2)*ROUND(G167,3),2)</f>
        <v>0</v>
      </c>
      <c r="N167" s="38" t="s">
        <v>54</v>
      </c>
      <c r="O167">
        <f>(M167*21)/100</f>
        <v>0</v>
      </c>
      <c r="P167" t="s">
        <v>27</v>
      </c>
    </row>
    <row r="168" spans="1:16" x14ac:dyDescent="0.2">
      <c r="A168" s="37" t="s">
        <v>55</v>
      </c>
      <c r="E168" s="41" t="s">
        <v>51</v>
      </c>
    </row>
    <row r="169" spans="1:16" x14ac:dyDescent="0.2">
      <c r="A169" s="37" t="s">
        <v>56</v>
      </c>
      <c r="E169" s="42" t="s">
        <v>57</v>
      </c>
    </row>
    <row r="170" spans="1:16" x14ac:dyDescent="0.2">
      <c r="A170" t="s">
        <v>58</v>
      </c>
      <c r="E170" s="41" t="s">
        <v>59</v>
      </c>
    </row>
    <row r="171" spans="1:16" x14ac:dyDescent="0.2">
      <c r="A171" t="s">
        <v>49</v>
      </c>
      <c r="B171" s="36" t="s">
        <v>79</v>
      </c>
      <c r="C171" s="36" t="s">
        <v>80</v>
      </c>
      <c r="D171" s="37" t="s">
        <v>51</v>
      </c>
      <c r="E171" s="13" t="s">
        <v>81</v>
      </c>
      <c r="F171" s="38" t="s">
        <v>72</v>
      </c>
      <c r="G171" s="39">
        <v>17.02</v>
      </c>
      <c r="H171" s="38">
        <v>0</v>
      </c>
      <c r="I171" s="38">
        <f>ROUND(G171*H171,6)</f>
        <v>0</v>
      </c>
      <c r="L171" s="40">
        <v>0</v>
      </c>
      <c r="M171" s="34">
        <f>ROUND(ROUND(L171,2)*ROUND(G171,3),2)</f>
        <v>0</v>
      </c>
      <c r="N171" s="38" t="s">
        <v>54</v>
      </c>
      <c r="O171">
        <f>(M171*21)/100</f>
        <v>0</v>
      </c>
      <c r="P171" t="s">
        <v>27</v>
      </c>
    </row>
    <row r="172" spans="1:16" x14ac:dyDescent="0.2">
      <c r="A172" s="37" t="s">
        <v>55</v>
      </c>
      <c r="E172" s="41" t="s">
        <v>51</v>
      </c>
    </row>
    <row r="173" spans="1:16" x14ac:dyDescent="0.2">
      <c r="A173" s="37" t="s">
        <v>56</v>
      </c>
      <c r="E173" s="42" t="s">
        <v>57</v>
      </c>
    </row>
    <row r="174" spans="1:16" x14ac:dyDescent="0.2">
      <c r="A174" t="s">
        <v>58</v>
      </c>
      <c r="E174" s="41" t="s">
        <v>59</v>
      </c>
    </row>
    <row r="175" spans="1:16" x14ac:dyDescent="0.2">
      <c r="A175" t="s">
        <v>49</v>
      </c>
      <c r="B175" s="36" t="s">
        <v>160</v>
      </c>
      <c r="C175" s="36" t="s">
        <v>161</v>
      </c>
      <c r="D175" s="37" t="s">
        <v>51</v>
      </c>
      <c r="E175" s="13" t="s">
        <v>162</v>
      </c>
      <c r="F175" s="38" t="s">
        <v>72</v>
      </c>
      <c r="G175" s="39">
        <v>17.02</v>
      </c>
      <c r="H175" s="38">
        <v>0</v>
      </c>
      <c r="I175" s="38">
        <f>ROUND(G175*H175,6)</f>
        <v>0</v>
      </c>
      <c r="L175" s="40">
        <v>0</v>
      </c>
      <c r="M175" s="34">
        <f>ROUND(ROUND(L175,2)*ROUND(G175,3),2)</f>
        <v>0</v>
      </c>
      <c r="N175" s="38" t="s">
        <v>54</v>
      </c>
      <c r="O175">
        <f>(M175*21)/100</f>
        <v>0</v>
      </c>
      <c r="P175" t="s">
        <v>27</v>
      </c>
    </row>
    <row r="176" spans="1:16" x14ac:dyDescent="0.2">
      <c r="A176" s="37" t="s">
        <v>55</v>
      </c>
      <c r="E176" s="41" t="s">
        <v>51</v>
      </c>
    </row>
    <row r="177" spans="1:16" x14ac:dyDescent="0.2">
      <c r="A177" s="37" t="s">
        <v>56</v>
      </c>
      <c r="E177" s="42" t="s">
        <v>57</v>
      </c>
    </row>
    <row r="178" spans="1:16" x14ac:dyDescent="0.2">
      <c r="A178" t="s">
        <v>58</v>
      </c>
      <c r="E178" s="41" t="s">
        <v>59</v>
      </c>
    </row>
    <row r="179" spans="1:16" x14ac:dyDescent="0.2">
      <c r="A179" t="s">
        <v>49</v>
      </c>
      <c r="B179" s="36" t="s">
        <v>82</v>
      </c>
      <c r="C179" s="36" t="s">
        <v>83</v>
      </c>
      <c r="D179" s="37" t="s">
        <v>51</v>
      </c>
      <c r="E179" s="13" t="s">
        <v>84</v>
      </c>
      <c r="F179" s="38" t="s">
        <v>72</v>
      </c>
      <c r="G179" s="39">
        <v>17.215</v>
      </c>
      <c r="H179" s="38">
        <v>0</v>
      </c>
      <c r="I179" s="38">
        <f>ROUND(G179*H179,6)</f>
        <v>0</v>
      </c>
      <c r="L179" s="40">
        <v>0</v>
      </c>
      <c r="M179" s="34">
        <f>ROUND(ROUND(L179,2)*ROUND(G179,3),2)</f>
        <v>0</v>
      </c>
      <c r="N179" s="38" t="s">
        <v>54</v>
      </c>
      <c r="O179">
        <f>(M179*21)/100</f>
        <v>0</v>
      </c>
      <c r="P179" t="s">
        <v>27</v>
      </c>
    </row>
    <row r="180" spans="1:16" x14ac:dyDescent="0.2">
      <c r="A180" s="37" t="s">
        <v>55</v>
      </c>
      <c r="E180" s="41" t="s">
        <v>51</v>
      </c>
    </row>
    <row r="181" spans="1:16" x14ac:dyDescent="0.2">
      <c r="A181" s="37" t="s">
        <v>56</v>
      </c>
      <c r="E181" s="42" t="s">
        <v>57</v>
      </c>
    </row>
    <row r="182" spans="1:16" x14ac:dyDescent="0.2">
      <c r="A182" t="s">
        <v>58</v>
      </c>
      <c r="E182" s="41" t="s">
        <v>59</v>
      </c>
    </row>
    <row r="183" spans="1:16" x14ac:dyDescent="0.2">
      <c r="A183" t="s">
        <v>49</v>
      </c>
      <c r="B183" s="36" t="s">
        <v>163</v>
      </c>
      <c r="C183" s="36" t="s">
        <v>164</v>
      </c>
      <c r="D183" s="37" t="s">
        <v>51</v>
      </c>
      <c r="E183" s="13" t="s">
        <v>165</v>
      </c>
      <c r="F183" s="38" t="s">
        <v>72</v>
      </c>
      <c r="G183" s="39">
        <v>17.215</v>
      </c>
      <c r="H183" s="38">
        <v>0</v>
      </c>
      <c r="I183" s="38">
        <f>ROUND(G183*H183,6)</f>
        <v>0</v>
      </c>
      <c r="L183" s="40">
        <v>0</v>
      </c>
      <c r="M183" s="34">
        <f>ROUND(ROUND(L183,2)*ROUND(G183,3),2)</f>
        <v>0</v>
      </c>
      <c r="N183" s="38" t="s">
        <v>54</v>
      </c>
      <c r="O183">
        <f>(M183*21)/100</f>
        <v>0</v>
      </c>
      <c r="P183" t="s">
        <v>27</v>
      </c>
    </row>
    <row r="184" spans="1:16" x14ac:dyDescent="0.2">
      <c r="A184" s="37" t="s">
        <v>55</v>
      </c>
      <c r="E184" s="41" t="s">
        <v>51</v>
      </c>
    </row>
    <row r="185" spans="1:16" x14ac:dyDescent="0.2">
      <c r="A185" s="37" t="s">
        <v>56</v>
      </c>
      <c r="E185" s="42" t="s">
        <v>57</v>
      </c>
    </row>
    <row r="186" spans="1:16" x14ac:dyDescent="0.2">
      <c r="A186" t="s">
        <v>58</v>
      </c>
      <c r="E186" s="41" t="s">
        <v>59</v>
      </c>
    </row>
    <row r="187" spans="1:16" x14ac:dyDescent="0.2">
      <c r="A187" t="s">
        <v>49</v>
      </c>
      <c r="B187" s="36" t="s">
        <v>85</v>
      </c>
      <c r="C187" s="36" t="s">
        <v>86</v>
      </c>
      <c r="D187" s="37" t="s">
        <v>51</v>
      </c>
      <c r="E187" s="13" t="s">
        <v>87</v>
      </c>
      <c r="F187" s="38" t="s">
        <v>72</v>
      </c>
      <c r="G187" s="39">
        <v>18.12</v>
      </c>
      <c r="H187" s="38">
        <v>0</v>
      </c>
      <c r="I187" s="38">
        <f>ROUND(G187*H187,6)</f>
        <v>0</v>
      </c>
      <c r="L187" s="40">
        <v>0</v>
      </c>
      <c r="M187" s="34">
        <f>ROUND(ROUND(L187,2)*ROUND(G187,3),2)</f>
        <v>0</v>
      </c>
      <c r="N187" s="38" t="s">
        <v>54</v>
      </c>
      <c r="O187">
        <f>(M187*21)/100</f>
        <v>0</v>
      </c>
      <c r="P187" t="s">
        <v>27</v>
      </c>
    </row>
    <row r="188" spans="1:16" x14ac:dyDescent="0.2">
      <c r="A188" s="37" t="s">
        <v>55</v>
      </c>
      <c r="E188" s="41" t="s">
        <v>51</v>
      </c>
    </row>
    <row r="189" spans="1:16" x14ac:dyDescent="0.2">
      <c r="A189" s="37" t="s">
        <v>56</v>
      </c>
      <c r="E189" s="42" t="s">
        <v>57</v>
      </c>
    </row>
    <row r="190" spans="1:16" x14ac:dyDescent="0.2">
      <c r="A190" t="s">
        <v>58</v>
      </c>
      <c r="E190" s="41" t="s">
        <v>59</v>
      </c>
    </row>
    <row r="191" spans="1:16" ht="25.5" x14ac:dyDescent="0.2">
      <c r="A191" t="s">
        <v>49</v>
      </c>
      <c r="B191" s="36" t="s">
        <v>166</v>
      </c>
      <c r="C191" s="36" t="s">
        <v>167</v>
      </c>
      <c r="D191" s="37" t="s">
        <v>51</v>
      </c>
      <c r="E191" s="13" t="s">
        <v>168</v>
      </c>
      <c r="F191" s="38" t="s">
        <v>72</v>
      </c>
      <c r="G191" s="39">
        <v>18.12</v>
      </c>
      <c r="H191" s="38">
        <v>0</v>
      </c>
      <c r="I191" s="38">
        <f>ROUND(G191*H191,6)</f>
        <v>0</v>
      </c>
      <c r="L191" s="40">
        <v>0</v>
      </c>
      <c r="M191" s="34">
        <f>ROUND(ROUND(L191,2)*ROUND(G191,3),2)</f>
        <v>0</v>
      </c>
      <c r="N191" s="38" t="s">
        <v>54</v>
      </c>
      <c r="O191">
        <f>(M191*21)/100</f>
        <v>0</v>
      </c>
      <c r="P191" t="s">
        <v>27</v>
      </c>
    </row>
    <row r="192" spans="1:16" x14ac:dyDescent="0.2">
      <c r="A192" s="37" t="s">
        <v>55</v>
      </c>
      <c r="E192" s="41" t="s">
        <v>51</v>
      </c>
    </row>
    <row r="193" spans="1:16" x14ac:dyDescent="0.2">
      <c r="A193" s="37" t="s">
        <v>56</v>
      </c>
      <c r="E193" s="42" t="s">
        <v>57</v>
      </c>
    </row>
    <row r="194" spans="1:16" x14ac:dyDescent="0.2">
      <c r="A194" t="s">
        <v>58</v>
      </c>
      <c r="E194" s="41" t="s">
        <v>59</v>
      </c>
    </row>
    <row r="195" spans="1:16" x14ac:dyDescent="0.2">
      <c r="A195" t="s">
        <v>49</v>
      </c>
      <c r="B195" s="36" t="s">
        <v>169</v>
      </c>
      <c r="C195" s="36" t="s">
        <v>170</v>
      </c>
      <c r="D195" s="37" t="s">
        <v>51</v>
      </c>
      <c r="E195" s="13" t="s">
        <v>171</v>
      </c>
      <c r="F195" s="38" t="s">
        <v>65</v>
      </c>
      <c r="G195" s="39">
        <v>20</v>
      </c>
      <c r="H195" s="38">
        <v>0</v>
      </c>
      <c r="I195" s="38">
        <f>ROUND(G195*H195,6)</f>
        <v>0</v>
      </c>
      <c r="L195" s="40">
        <v>0</v>
      </c>
      <c r="M195" s="34">
        <f>ROUND(ROUND(L195,2)*ROUND(G195,3),2)</f>
        <v>0</v>
      </c>
      <c r="N195" s="38" t="s">
        <v>54</v>
      </c>
      <c r="O195">
        <f>(M195*21)/100</f>
        <v>0</v>
      </c>
      <c r="P195" t="s">
        <v>27</v>
      </c>
    </row>
    <row r="196" spans="1:16" x14ac:dyDescent="0.2">
      <c r="A196" s="37" t="s">
        <v>55</v>
      </c>
      <c r="E196" s="41" t="s">
        <v>51</v>
      </c>
    </row>
    <row r="197" spans="1:16" x14ac:dyDescent="0.2">
      <c r="A197" s="37" t="s">
        <v>56</v>
      </c>
      <c r="E197" s="42" t="s">
        <v>57</v>
      </c>
    </row>
    <row r="198" spans="1:16" x14ac:dyDescent="0.2">
      <c r="A198" t="s">
        <v>58</v>
      </c>
      <c r="E198" s="41" t="s">
        <v>59</v>
      </c>
    </row>
    <row r="199" spans="1:16" x14ac:dyDescent="0.2">
      <c r="A199" t="s">
        <v>49</v>
      </c>
      <c r="B199" s="36" t="s">
        <v>172</v>
      </c>
      <c r="C199" s="36" t="s">
        <v>173</v>
      </c>
      <c r="D199" s="37" t="s">
        <v>51</v>
      </c>
      <c r="E199" s="13" t="s">
        <v>174</v>
      </c>
      <c r="F199" s="38" t="s">
        <v>65</v>
      </c>
      <c r="G199" s="39">
        <v>20</v>
      </c>
      <c r="H199" s="38">
        <v>0</v>
      </c>
      <c r="I199" s="38">
        <f>ROUND(G199*H199,6)</f>
        <v>0</v>
      </c>
      <c r="L199" s="40">
        <v>0</v>
      </c>
      <c r="M199" s="34">
        <f>ROUND(ROUND(L199,2)*ROUND(G199,3),2)</f>
        <v>0</v>
      </c>
      <c r="N199" s="38" t="s">
        <v>54</v>
      </c>
      <c r="O199">
        <f>(M199*21)/100</f>
        <v>0</v>
      </c>
      <c r="P199" t="s">
        <v>27</v>
      </c>
    </row>
    <row r="200" spans="1:16" x14ac:dyDescent="0.2">
      <c r="A200" s="37" t="s">
        <v>55</v>
      </c>
      <c r="E200" s="41" t="s">
        <v>51</v>
      </c>
    </row>
    <row r="201" spans="1:16" x14ac:dyDescent="0.2">
      <c r="A201" s="37" t="s">
        <v>56</v>
      </c>
      <c r="E201" s="42" t="s">
        <v>57</v>
      </c>
    </row>
    <row r="202" spans="1:16" x14ac:dyDescent="0.2">
      <c r="A202" t="s">
        <v>58</v>
      </c>
      <c r="E202" s="41" t="s">
        <v>59</v>
      </c>
    </row>
    <row r="203" spans="1:16" x14ac:dyDescent="0.2">
      <c r="A203" t="s">
        <v>49</v>
      </c>
      <c r="B203" s="36" t="s">
        <v>88</v>
      </c>
      <c r="C203" s="36" t="s">
        <v>89</v>
      </c>
      <c r="D203" s="37" t="s">
        <v>51</v>
      </c>
      <c r="E203" s="13" t="s">
        <v>90</v>
      </c>
      <c r="F203" s="38" t="s">
        <v>65</v>
      </c>
      <c r="G203" s="39">
        <v>20</v>
      </c>
      <c r="H203" s="38">
        <v>0</v>
      </c>
      <c r="I203" s="38">
        <f>ROUND(G203*H203,6)</f>
        <v>0</v>
      </c>
      <c r="L203" s="40">
        <v>0</v>
      </c>
      <c r="M203" s="34">
        <f>ROUND(ROUND(L203,2)*ROUND(G203,3),2)</f>
        <v>0</v>
      </c>
      <c r="N203" s="38" t="s">
        <v>54</v>
      </c>
      <c r="O203">
        <f>(M203*21)/100</f>
        <v>0</v>
      </c>
      <c r="P203" t="s">
        <v>27</v>
      </c>
    </row>
    <row r="204" spans="1:16" x14ac:dyDescent="0.2">
      <c r="A204" s="37" t="s">
        <v>55</v>
      </c>
      <c r="E204" s="41" t="s">
        <v>51</v>
      </c>
    </row>
    <row r="205" spans="1:16" x14ac:dyDescent="0.2">
      <c r="A205" s="37" t="s">
        <v>56</v>
      </c>
      <c r="E205" s="42" t="s">
        <v>57</v>
      </c>
    </row>
    <row r="206" spans="1:16" x14ac:dyDescent="0.2">
      <c r="A206" t="s">
        <v>58</v>
      </c>
      <c r="E206" s="41" t="s">
        <v>59</v>
      </c>
    </row>
    <row r="207" spans="1:16" ht="25.5" x14ac:dyDescent="0.2">
      <c r="A207" t="s">
        <v>49</v>
      </c>
      <c r="B207" s="36" t="s">
        <v>175</v>
      </c>
      <c r="C207" s="36" t="s">
        <v>176</v>
      </c>
      <c r="D207" s="37" t="s">
        <v>51</v>
      </c>
      <c r="E207" s="13" t="s">
        <v>177</v>
      </c>
      <c r="F207" s="38" t="s">
        <v>178</v>
      </c>
      <c r="G207" s="39">
        <v>2</v>
      </c>
      <c r="H207" s="38">
        <v>0</v>
      </c>
      <c r="I207" s="38">
        <f>ROUND(G207*H207,6)</f>
        <v>0</v>
      </c>
      <c r="L207" s="40">
        <v>0</v>
      </c>
      <c r="M207" s="34">
        <f>ROUND(ROUND(L207,2)*ROUND(G207,3),2)</f>
        <v>0</v>
      </c>
      <c r="N207" s="38" t="s">
        <v>54</v>
      </c>
      <c r="O207">
        <f>(M207*21)/100</f>
        <v>0</v>
      </c>
      <c r="P207" t="s">
        <v>27</v>
      </c>
    </row>
    <row r="208" spans="1:16" x14ac:dyDescent="0.2">
      <c r="A208" s="37" t="s">
        <v>55</v>
      </c>
      <c r="E208" s="41" t="s">
        <v>51</v>
      </c>
    </row>
    <row r="209" spans="1:16" x14ac:dyDescent="0.2">
      <c r="A209" s="37" t="s">
        <v>56</v>
      </c>
      <c r="E209" s="42" t="s">
        <v>57</v>
      </c>
    </row>
    <row r="210" spans="1:16" x14ac:dyDescent="0.2">
      <c r="A210" t="s">
        <v>58</v>
      </c>
      <c r="E210" s="41" t="s">
        <v>59</v>
      </c>
    </row>
    <row r="211" spans="1:16" ht="25.5" x14ac:dyDescent="0.2">
      <c r="A211" t="s">
        <v>49</v>
      </c>
      <c r="B211" s="36" t="s">
        <v>179</v>
      </c>
      <c r="C211" s="36" t="s">
        <v>180</v>
      </c>
      <c r="D211" s="37" t="s">
        <v>51</v>
      </c>
      <c r="E211" s="13" t="s">
        <v>181</v>
      </c>
      <c r="F211" s="38" t="s">
        <v>178</v>
      </c>
      <c r="G211" s="39">
        <v>2</v>
      </c>
      <c r="H211" s="38">
        <v>0</v>
      </c>
      <c r="I211" s="38">
        <f>ROUND(G211*H211,6)</f>
        <v>0</v>
      </c>
      <c r="L211" s="40">
        <v>0</v>
      </c>
      <c r="M211" s="34">
        <f>ROUND(ROUND(L211,2)*ROUND(G211,3),2)</f>
        <v>0</v>
      </c>
      <c r="N211" s="38" t="s">
        <v>54</v>
      </c>
      <c r="O211">
        <f>(M211*21)/100</f>
        <v>0</v>
      </c>
      <c r="P211" t="s">
        <v>27</v>
      </c>
    </row>
    <row r="212" spans="1:16" x14ac:dyDescent="0.2">
      <c r="A212" s="37" t="s">
        <v>55</v>
      </c>
      <c r="E212" s="41" t="s">
        <v>51</v>
      </c>
    </row>
    <row r="213" spans="1:16" x14ac:dyDescent="0.2">
      <c r="A213" s="37" t="s">
        <v>56</v>
      </c>
      <c r="E213" s="42" t="s">
        <v>57</v>
      </c>
    </row>
    <row r="214" spans="1:16" x14ac:dyDescent="0.2">
      <c r="A214" t="s">
        <v>58</v>
      </c>
      <c r="E214" s="41" t="s">
        <v>59</v>
      </c>
    </row>
    <row r="215" spans="1:16" ht="25.5" x14ac:dyDescent="0.2">
      <c r="A215" t="s">
        <v>49</v>
      </c>
      <c r="B215" s="36" t="s">
        <v>182</v>
      </c>
      <c r="C215" s="36" t="s">
        <v>183</v>
      </c>
      <c r="D215" s="37" t="s">
        <v>51</v>
      </c>
      <c r="E215" s="13" t="s">
        <v>184</v>
      </c>
      <c r="F215" s="38" t="s">
        <v>178</v>
      </c>
      <c r="G215" s="39">
        <v>2</v>
      </c>
      <c r="H215" s="38">
        <v>0</v>
      </c>
      <c r="I215" s="38">
        <f>ROUND(G215*H215,6)</f>
        <v>0</v>
      </c>
      <c r="L215" s="40">
        <v>0</v>
      </c>
      <c r="M215" s="34">
        <f>ROUND(ROUND(L215,2)*ROUND(G215,3),2)</f>
        <v>0</v>
      </c>
      <c r="N215" s="38" t="s">
        <v>54</v>
      </c>
      <c r="O215">
        <f>(M215*21)/100</f>
        <v>0</v>
      </c>
      <c r="P215" t="s">
        <v>27</v>
      </c>
    </row>
    <row r="216" spans="1:16" x14ac:dyDescent="0.2">
      <c r="A216" s="37" t="s">
        <v>55</v>
      </c>
      <c r="E216" s="41" t="s">
        <v>51</v>
      </c>
    </row>
    <row r="217" spans="1:16" x14ac:dyDescent="0.2">
      <c r="A217" s="37" t="s">
        <v>56</v>
      </c>
      <c r="E217" s="42" t="s">
        <v>57</v>
      </c>
    </row>
    <row r="218" spans="1:16" x14ac:dyDescent="0.2">
      <c r="A218" t="s">
        <v>58</v>
      </c>
      <c r="E218" s="41" t="s">
        <v>59</v>
      </c>
    </row>
    <row r="219" spans="1:16" ht="25.5" x14ac:dyDescent="0.2">
      <c r="A219" t="s">
        <v>49</v>
      </c>
      <c r="B219" s="36" t="s">
        <v>91</v>
      </c>
      <c r="C219" s="36" t="s">
        <v>92</v>
      </c>
      <c r="D219" s="37" t="s">
        <v>51</v>
      </c>
      <c r="E219" s="13" t="s">
        <v>93</v>
      </c>
      <c r="F219" s="38" t="s">
        <v>94</v>
      </c>
      <c r="G219" s="39">
        <v>4</v>
      </c>
      <c r="H219" s="38">
        <v>0</v>
      </c>
      <c r="I219" s="38">
        <f>ROUND(G219*H219,6)</f>
        <v>0</v>
      </c>
      <c r="L219" s="40">
        <v>0</v>
      </c>
      <c r="M219" s="34">
        <f>ROUND(ROUND(L219,2)*ROUND(G219,3),2)</f>
        <v>0</v>
      </c>
      <c r="N219" s="38" t="s">
        <v>54</v>
      </c>
      <c r="O219">
        <f>(M219*21)/100</f>
        <v>0</v>
      </c>
      <c r="P219" t="s">
        <v>27</v>
      </c>
    </row>
    <row r="220" spans="1:16" x14ac:dyDescent="0.2">
      <c r="A220" s="37" t="s">
        <v>55</v>
      </c>
      <c r="E220" s="41" t="s">
        <v>51</v>
      </c>
    </row>
    <row r="221" spans="1:16" x14ac:dyDescent="0.2">
      <c r="A221" s="37" t="s">
        <v>56</v>
      </c>
      <c r="E221" s="42" t="s">
        <v>57</v>
      </c>
    </row>
    <row r="222" spans="1:16" x14ac:dyDescent="0.2">
      <c r="A222" t="s">
        <v>58</v>
      </c>
      <c r="E222" s="41" t="s">
        <v>59</v>
      </c>
    </row>
    <row r="223" spans="1:16" ht="25.5" x14ac:dyDescent="0.2">
      <c r="A223" t="s">
        <v>49</v>
      </c>
      <c r="B223" s="36" t="s">
        <v>185</v>
      </c>
      <c r="C223" s="36" t="s">
        <v>186</v>
      </c>
      <c r="D223" s="37" t="s">
        <v>51</v>
      </c>
      <c r="E223" s="13" t="s">
        <v>187</v>
      </c>
      <c r="F223" s="38" t="s">
        <v>188</v>
      </c>
      <c r="G223" s="39">
        <v>1.3</v>
      </c>
      <c r="H223" s="38">
        <v>0</v>
      </c>
      <c r="I223" s="38">
        <f>ROUND(G223*H223,6)</f>
        <v>0</v>
      </c>
      <c r="L223" s="40">
        <v>0</v>
      </c>
      <c r="M223" s="34">
        <f>ROUND(ROUND(L223,2)*ROUND(G223,3),2)</f>
        <v>0</v>
      </c>
      <c r="N223" s="38" t="s">
        <v>54</v>
      </c>
      <c r="O223">
        <f>(M223*21)/100</f>
        <v>0</v>
      </c>
      <c r="P223" t="s">
        <v>27</v>
      </c>
    </row>
    <row r="224" spans="1:16" x14ac:dyDescent="0.2">
      <c r="A224" s="37" t="s">
        <v>55</v>
      </c>
      <c r="E224" s="41" t="s">
        <v>51</v>
      </c>
    </row>
    <row r="225" spans="1:16" x14ac:dyDescent="0.2">
      <c r="A225" s="37" t="s">
        <v>56</v>
      </c>
      <c r="E225" s="42" t="s">
        <v>57</v>
      </c>
    </row>
    <row r="226" spans="1:16" x14ac:dyDescent="0.2">
      <c r="A226" t="s">
        <v>58</v>
      </c>
      <c r="E226" s="41" t="s">
        <v>59</v>
      </c>
    </row>
    <row r="227" spans="1:16" ht="25.5" x14ac:dyDescent="0.2">
      <c r="A227" t="s">
        <v>49</v>
      </c>
      <c r="B227" s="36" t="s">
        <v>189</v>
      </c>
      <c r="C227" s="36" t="s">
        <v>190</v>
      </c>
      <c r="D227" s="37" t="s">
        <v>51</v>
      </c>
      <c r="E227" s="13" t="s">
        <v>191</v>
      </c>
      <c r="F227" s="38" t="s">
        <v>178</v>
      </c>
      <c r="G227" s="39">
        <v>10</v>
      </c>
      <c r="H227" s="38">
        <v>0</v>
      </c>
      <c r="I227" s="38">
        <f>ROUND(G227*H227,6)</f>
        <v>0</v>
      </c>
      <c r="L227" s="40">
        <v>0</v>
      </c>
      <c r="M227" s="34">
        <f>ROUND(ROUND(L227,2)*ROUND(G227,3),2)</f>
        <v>0</v>
      </c>
      <c r="N227" s="38" t="s">
        <v>54</v>
      </c>
      <c r="O227">
        <f>(M227*21)/100</f>
        <v>0</v>
      </c>
      <c r="P227" t="s">
        <v>27</v>
      </c>
    </row>
    <row r="228" spans="1:16" x14ac:dyDescent="0.2">
      <c r="A228" s="37" t="s">
        <v>55</v>
      </c>
      <c r="E228" s="41" t="s">
        <v>51</v>
      </c>
    </row>
    <row r="229" spans="1:16" x14ac:dyDescent="0.2">
      <c r="A229" s="37" t="s">
        <v>56</v>
      </c>
      <c r="E229" s="42" t="s">
        <v>57</v>
      </c>
    </row>
    <row r="230" spans="1:16" x14ac:dyDescent="0.2">
      <c r="A230" t="s">
        <v>58</v>
      </c>
      <c r="E230" s="41" t="s">
        <v>59</v>
      </c>
    </row>
    <row r="231" spans="1:16" x14ac:dyDescent="0.2">
      <c r="A231" t="s">
        <v>49</v>
      </c>
      <c r="B231" s="36" t="s">
        <v>192</v>
      </c>
      <c r="C231" s="36" t="s">
        <v>193</v>
      </c>
      <c r="D231" s="37" t="s">
        <v>51</v>
      </c>
      <c r="E231" s="13" t="s">
        <v>194</v>
      </c>
      <c r="F231" s="38" t="s">
        <v>94</v>
      </c>
      <c r="G231" s="39">
        <v>2</v>
      </c>
      <c r="H231" s="38">
        <v>0</v>
      </c>
      <c r="I231" s="38">
        <f>ROUND(G231*H231,6)</f>
        <v>0</v>
      </c>
      <c r="L231" s="40">
        <v>0</v>
      </c>
      <c r="M231" s="34">
        <f>ROUND(ROUND(L231,2)*ROUND(G231,3),2)</f>
        <v>0</v>
      </c>
      <c r="N231" s="38" t="s">
        <v>54</v>
      </c>
      <c r="O231">
        <f>(M231*21)/100</f>
        <v>0</v>
      </c>
      <c r="P231" t="s">
        <v>27</v>
      </c>
    </row>
    <row r="232" spans="1:16" x14ac:dyDescent="0.2">
      <c r="A232" s="37" t="s">
        <v>55</v>
      </c>
      <c r="E232" s="41" t="s">
        <v>51</v>
      </c>
    </row>
    <row r="233" spans="1:16" x14ac:dyDescent="0.2">
      <c r="A233" s="37" t="s">
        <v>56</v>
      </c>
      <c r="E233" s="42" t="s">
        <v>57</v>
      </c>
    </row>
    <row r="234" spans="1:16" x14ac:dyDescent="0.2">
      <c r="A234" t="s">
        <v>58</v>
      </c>
      <c r="E234" s="41" t="s">
        <v>59</v>
      </c>
    </row>
    <row r="235" spans="1:16" x14ac:dyDescent="0.2">
      <c r="A235" t="s">
        <v>49</v>
      </c>
      <c r="B235" s="36" t="s">
        <v>195</v>
      </c>
      <c r="C235" s="36" t="s">
        <v>196</v>
      </c>
      <c r="D235" s="37" t="s">
        <v>51</v>
      </c>
      <c r="E235" s="13" t="s">
        <v>197</v>
      </c>
      <c r="F235" s="38" t="s">
        <v>94</v>
      </c>
      <c r="G235" s="39">
        <v>2</v>
      </c>
      <c r="H235" s="38">
        <v>0</v>
      </c>
      <c r="I235" s="38">
        <f>ROUND(G235*H235,6)</f>
        <v>0</v>
      </c>
      <c r="L235" s="40">
        <v>0</v>
      </c>
      <c r="M235" s="34">
        <f>ROUND(ROUND(L235,2)*ROUND(G235,3),2)</f>
        <v>0</v>
      </c>
      <c r="N235" s="38" t="s">
        <v>54</v>
      </c>
      <c r="O235">
        <f>(M235*21)/100</f>
        <v>0</v>
      </c>
      <c r="P235" t="s">
        <v>27</v>
      </c>
    </row>
    <row r="236" spans="1:16" x14ac:dyDescent="0.2">
      <c r="A236" s="37" t="s">
        <v>55</v>
      </c>
      <c r="E236" s="41" t="s">
        <v>51</v>
      </c>
    </row>
    <row r="237" spans="1:16" x14ac:dyDescent="0.2">
      <c r="A237" s="37" t="s">
        <v>56</v>
      </c>
      <c r="E237" s="42" t="s">
        <v>57</v>
      </c>
    </row>
    <row r="238" spans="1:16" x14ac:dyDescent="0.2">
      <c r="A238" t="s">
        <v>58</v>
      </c>
      <c r="E238" s="41" t="s">
        <v>59</v>
      </c>
    </row>
    <row r="239" spans="1:16" x14ac:dyDescent="0.2">
      <c r="A239" t="s">
        <v>49</v>
      </c>
      <c r="B239" s="36" t="s">
        <v>198</v>
      </c>
      <c r="C239" s="36" t="s">
        <v>199</v>
      </c>
      <c r="D239" s="37" t="s">
        <v>51</v>
      </c>
      <c r="E239" s="13" t="s">
        <v>200</v>
      </c>
      <c r="F239" s="38" t="s">
        <v>94</v>
      </c>
      <c r="G239" s="39">
        <v>1</v>
      </c>
      <c r="H239" s="38">
        <v>0</v>
      </c>
      <c r="I239" s="38">
        <f>ROUND(G239*H239,6)</f>
        <v>0</v>
      </c>
      <c r="L239" s="40">
        <v>0</v>
      </c>
      <c r="M239" s="34">
        <f>ROUND(ROUND(L239,2)*ROUND(G239,3),2)</f>
        <v>0</v>
      </c>
      <c r="N239" s="38" t="s">
        <v>54</v>
      </c>
      <c r="O239">
        <f>(M239*21)/100</f>
        <v>0</v>
      </c>
      <c r="P239" t="s">
        <v>27</v>
      </c>
    </row>
    <row r="240" spans="1:16" x14ac:dyDescent="0.2">
      <c r="A240" s="37" t="s">
        <v>55</v>
      </c>
      <c r="E240" s="41" t="s">
        <v>51</v>
      </c>
    </row>
    <row r="241" spans="1:16" x14ac:dyDescent="0.2">
      <c r="A241" s="37" t="s">
        <v>56</v>
      </c>
      <c r="E241" s="42" t="s">
        <v>57</v>
      </c>
    </row>
    <row r="242" spans="1:16" x14ac:dyDescent="0.2">
      <c r="A242" t="s">
        <v>58</v>
      </c>
      <c r="E242" s="41" t="s">
        <v>59</v>
      </c>
    </row>
    <row r="243" spans="1:16" x14ac:dyDescent="0.2">
      <c r="A243" t="s">
        <v>49</v>
      </c>
      <c r="B243" s="36" t="s">
        <v>201</v>
      </c>
      <c r="C243" s="36" t="s">
        <v>202</v>
      </c>
      <c r="D243" s="37" t="s">
        <v>51</v>
      </c>
      <c r="E243" s="13" t="s">
        <v>203</v>
      </c>
      <c r="F243" s="38" t="s">
        <v>94</v>
      </c>
      <c r="G243" s="39">
        <v>4</v>
      </c>
      <c r="H243" s="38">
        <v>0</v>
      </c>
      <c r="I243" s="38">
        <f>ROUND(G243*H243,6)</f>
        <v>0</v>
      </c>
      <c r="L243" s="40">
        <v>0</v>
      </c>
      <c r="M243" s="34">
        <f>ROUND(ROUND(L243,2)*ROUND(G243,3),2)</f>
        <v>0</v>
      </c>
      <c r="N243" s="38" t="s">
        <v>54</v>
      </c>
      <c r="O243">
        <f>(M243*21)/100</f>
        <v>0</v>
      </c>
      <c r="P243" t="s">
        <v>27</v>
      </c>
    </row>
    <row r="244" spans="1:16" x14ac:dyDescent="0.2">
      <c r="A244" s="37" t="s">
        <v>55</v>
      </c>
      <c r="E244" s="41" t="s">
        <v>51</v>
      </c>
    </row>
    <row r="245" spans="1:16" x14ac:dyDescent="0.2">
      <c r="A245" s="37" t="s">
        <v>56</v>
      </c>
      <c r="E245" s="42" t="s">
        <v>57</v>
      </c>
    </row>
    <row r="246" spans="1:16" x14ac:dyDescent="0.2">
      <c r="A246" t="s">
        <v>58</v>
      </c>
      <c r="E246" s="41" t="s">
        <v>59</v>
      </c>
    </row>
    <row r="247" spans="1:16" x14ac:dyDescent="0.2">
      <c r="A247" t="s">
        <v>49</v>
      </c>
      <c r="B247" s="36" t="s">
        <v>204</v>
      </c>
      <c r="C247" s="36" t="s">
        <v>205</v>
      </c>
      <c r="D247" s="37" t="s">
        <v>51</v>
      </c>
      <c r="E247" s="13" t="s">
        <v>206</v>
      </c>
      <c r="F247" s="38" t="s">
        <v>94</v>
      </c>
      <c r="G247" s="39">
        <v>4</v>
      </c>
      <c r="H247" s="38">
        <v>0</v>
      </c>
      <c r="I247" s="38">
        <f>ROUND(G247*H247,6)</f>
        <v>0</v>
      </c>
      <c r="L247" s="40">
        <v>0</v>
      </c>
      <c r="M247" s="34">
        <f>ROUND(ROUND(L247,2)*ROUND(G247,3),2)</f>
        <v>0</v>
      </c>
      <c r="N247" s="38" t="s">
        <v>54</v>
      </c>
      <c r="O247">
        <f>(M247*21)/100</f>
        <v>0</v>
      </c>
      <c r="P247" t="s">
        <v>27</v>
      </c>
    </row>
    <row r="248" spans="1:16" x14ac:dyDescent="0.2">
      <c r="A248" s="37" t="s">
        <v>55</v>
      </c>
      <c r="E248" s="41" t="s">
        <v>51</v>
      </c>
    </row>
    <row r="249" spans="1:16" x14ac:dyDescent="0.2">
      <c r="A249" s="37" t="s">
        <v>56</v>
      </c>
      <c r="E249" s="42" t="s">
        <v>57</v>
      </c>
    </row>
    <row r="250" spans="1:16" x14ac:dyDescent="0.2">
      <c r="A250" t="s">
        <v>58</v>
      </c>
      <c r="E250" s="41" t="s">
        <v>59</v>
      </c>
    </row>
    <row r="251" spans="1:16" x14ac:dyDescent="0.2">
      <c r="A251" t="s">
        <v>49</v>
      </c>
      <c r="B251" s="36" t="s">
        <v>207</v>
      </c>
      <c r="C251" s="36" t="s">
        <v>208</v>
      </c>
      <c r="D251" s="37" t="s">
        <v>51</v>
      </c>
      <c r="E251" s="13" t="s">
        <v>209</v>
      </c>
      <c r="F251" s="38" t="s">
        <v>94</v>
      </c>
      <c r="G251" s="39">
        <v>4</v>
      </c>
      <c r="H251" s="38">
        <v>0</v>
      </c>
      <c r="I251" s="38">
        <f>ROUND(G251*H251,6)</f>
        <v>0</v>
      </c>
      <c r="L251" s="40">
        <v>0</v>
      </c>
      <c r="M251" s="34">
        <f>ROUND(ROUND(L251,2)*ROUND(G251,3),2)</f>
        <v>0</v>
      </c>
      <c r="N251" s="38" t="s">
        <v>54</v>
      </c>
      <c r="O251">
        <f>(M251*21)/100</f>
        <v>0</v>
      </c>
      <c r="P251" t="s">
        <v>27</v>
      </c>
    </row>
    <row r="252" spans="1:16" x14ac:dyDescent="0.2">
      <c r="A252" s="37" t="s">
        <v>55</v>
      </c>
      <c r="E252" s="41" t="s">
        <v>51</v>
      </c>
    </row>
    <row r="253" spans="1:16" x14ac:dyDescent="0.2">
      <c r="A253" s="37" t="s">
        <v>56</v>
      </c>
      <c r="E253" s="42" t="s">
        <v>57</v>
      </c>
    </row>
    <row r="254" spans="1:16" x14ac:dyDescent="0.2">
      <c r="A254" t="s">
        <v>58</v>
      </c>
      <c r="E254" s="41" t="s">
        <v>59</v>
      </c>
    </row>
    <row r="255" spans="1:16" ht="25.5" x14ac:dyDescent="0.2">
      <c r="A255" t="s">
        <v>49</v>
      </c>
      <c r="B255" s="36" t="s">
        <v>210</v>
      </c>
      <c r="C255" s="36" t="s">
        <v>211</v>
      </c>
      <c r="D255" s="37" t="s">
        <v>51</v>
      </c>
      <c r="E255" s="13" t="s">
        <v>212</v>
      </c>
      <c r="F255" s="38" t="s">
        <v>94</v>
      </c>
      <c r="G255" s="39">
        <v>12</v>
      </c>
      <c r="H255" s="38">
        <v>0</v>
      </c>
      <c r="I255" s="38">
        <f>ROUND(G255*H255,6)</f>
        <v>0</v>
      </c>
      <c r="L255" s="40">
        <v>0</v>
      </c>
      <c r="M255" s="34">
        <f>ROUND(ROUND(L255,2)*ROUND(G255,3),2)</f>
        <v>0</v>
      </c>
      <c r="N255" s="38" t="s">
        <v>54</v>
      </c>
      <c r="O255">
        <f>(M255*21)/100</f>
        <v>0</v>
      </c>
      <c r="P255" t="s">
        <v>27</v>
      </c>
    </row>
    <row r="256" spans="1:16" x14ac:dyDescent="0.2">
      <c r="A256" s="37" t="s">
        <v>55</v>
      </c>
      <c r="E256" s="41" t="s">
        <v>51</v>
      </c>
    </row>
    <row r="257" spans="1:16" x14ac:dyDescent="0.2">
      <c r="A257" s="37" t="s">
        <v>56</v>
      </c>
      <c r="E257" s="42" t="s">
        <v>57</v>
      </c>
    </row>
    <row r="258" spans="1:16" x14ac:dyDescent="0.2">
      <c r="A258" t="s">
        <v>58</v>
      </c>
      <c r="E258" s="41" t="s">
        <v>59</v>
      </c>
    </row>
    <row r="259" spans="1:16" ht="25.5" x14ac:dyDescent="0.2">
      <c r="A259" t="s">
        <v>49</v>
      </c>
      <c r="B259" s="36" t="s">
        <v>213</v>
      </c>
      <c r="C259" s="36" t="s">
        <v>214</v>
      </c>
      <c r="D259" s="37" t="s">
        <v>51</v>
      </c>
      <c r="E259" s="13" t="s">
        <v>215</v>
      </c>
      <c r="F259" s="38" t="s">
        <v>94</v>
      </c>
      <c r="G259" s="39">
        <v>20</v>
      </c>
      <c r="H259" s="38">
        <v>0</v>
      </c>
      <c r="I259" s="38">
        <f>ROUND(G259*H259,6)</f>
        <v>0</v>
      </c>
      <c r="L259" s="40">
        <v>0</v>
      </c>
      <c r="M259" s="34">
        <f>ROUND(ROUND(L259,2)*ROUND(G259,3),2)</f>
        <v>0</v>
      </c>
      <c r="N259" s="38" t="s">
        <v>54</v>
      </c>
      <c r="O259">
        <f>(M259*21)/100</f>
        <v>0</v>
      </c>
      <c r="P259" t="s">
        <v>27</v>
      </c>
    </row>
    <row r="260" spans="1:16" x14ac:dyDescent="0.2">
      <c r="A260" s="37" t="s">
        <v>55</v>
      </c>
      <c r="E260" s="41" t="s">
        <v>51</v>
      </c>
    </row>
    <row r="261" spans="1:16" x14ac:dyDescent="0.2">
      <c r="A261" s="37" t="s">
        <v>56</v>
      </c>
      <c r="E261" s="42" t="s">
        <v>57</v>
      </c>
    </row>
    <row r="262" spans="1:16" x14ac:dyDescent="0.2">
      <c r="A262" t="s">
        <v>58</v>
      </c>
      <c r="E262" s="41" t="s">
        <v>59</v>
      </c>
    </row>
    <row r="263" spans="1:16" ht="25.5" x14ac:dyDescent="0.2">
      <c r="A263" t="s">
        <v>49</v>
      </c>
      <c r="B263" s="36" t="s">
        <v>216</v>
      </c>
      <c r="C263" s="36" t="s">
        <v>217</v>
      </c>
      <c r="D263" s="37" t="s">
        <v>51</v>
      </c>
      <c r="E263" s="13" t="s">
        <v>218</v>
      </c>
      <c r="F263" s="38" t="s">
        <v>94</v>
      </c>
      <c r="G263" s="39">
        <v>20</v>
      </c>
      <c r="H263" s="38">
        <v>0</v>
      </c>
      <c r="I263" s="38">
        <f>ROUND(G263*H263,6)</f>
        <v>0</v>
      </c>
      <c r="L263" s="40">
        <v>0</v>
      </c>
      <c r="M263" s="34">
        <f>ROUND(ROUND(L263,2)*ROUND(G263,3),2)</f>
        <v>0</v>
      </c>
      <c r="N263" s="38" t="s">
        <v>54</v>
      </c>
      <c r="O263">
        <f>(M263*21)/100</f>
        <v>0</v>
      </c>
      <c r="P263" t="s">
        <v>27</v>
      </c>
    </row>
    <row r="264" spans="1:16" x14ac:dyDescent="0.2">
      <c r="A264" s="37" t="s">
        <v>55</v>
      </c>
      <c r="E264" s="41" t="s">
        <v>51</v>
      </c>
    </row>
    <row r="265" spans="1:16" x14ac:dyDescent="0.2">
      <c r="A265" s="37" t="s">
        <v>56</v>
      </c>
      <c r="E265" s="42" t="s">
        <v>57</v>
      </c>
    </row>
    <row r="266" spans="1:16" x14ac:dyDescent="0.2">
      <c r="A266" t="s">
        <v>58</v>
      </c>
      <c r="E266" s="41" t="s">
        <v>59</v>
      </c>
    </row>
    <row r="267" spans="1:16" x14ac:dyDescent="0.2">
      <c r="A267" t="s">
        <v>49</v>
      </c>
      <c r="B267" s="36" t="s">
        <v>219</v>
      </c>
      <c r="C267" s="36" t="s">
        <v>220</v>
      </c>
      <c r="D267" s="37" t="s">
        <v>51</v>
      </c>
      <c r="E267" s="13" t="s">
        <v>221</v>
      </c>
      <c r="F267" s="38" t="s">
        <v>94</v>
      </c>
      <c r="G267" s="39">
        <v>3</v>
      </c>
      <c r="H267" s="38">
        <v>0</v>
      </c>
      <c r="I267" s="38">
        <f>ROUND(G267*H267,6)</f>
        <v>0</v>
      </c>
      <c r="L267" s="40">
        <v>0</v>
      </c>
      <c r="M267" s="34">
        <f>ROUND(ROUND(L267,2)*ROUND(G267,3),2)</f>
        <v>0</v>
      </c>
      <c r="N267" s="38" t="s">
        <v>54</v>
      </c>
      <c r="O267">
        <f>(M267*21)/100</f>
        <v>0</v>
      </c>
      <c r="P267" t="s">
        <v>27</v>
      </c>
    </row>
    <row r="268" spans="1:16" x14ac:dyDescent="0.2">
      <c r="A268" s="37" t="s">
        <v>55</v>
      </c>
      <c r="E268" s="41" t="s">
        <v>51</v>
      </c>
    </row>
    <row r="269" spans="1:16" x14ac:dyDescent="0.2">
      <c r="A269" s="37" t="s">
        <v>56</v>
      </c>
      <c r="E269" s="42" t="s">
        <v>57</v>
      </c>
    </row>
    <row r="270" spans="1:16" x14ac:dyDescent="0.2">
      <c r="A270" t="s">
        <v>58</v>
      </c>
      <c r="E270" s="41" t="s">
        <v>59</v>
      </c>
    </row>
    <row r="271" spans="1:16" x14ac:dyDescent="0.2">
      <c r="A271" t="s">
        <v>49</v>
      </c>
      <c r="B271" s="36" t="s">
        <v>222</v>
      </c>
      <c r="C271" s="36" t="s">
        <v>223</v>
      </c>
      <c r="D271" s="37" t="s">
        <v>51</v>
      </c>
      <c r="E271" s="13" t="s">
        <v>224</v>
      </c>
      <c r="F271" s="38" t="s">
        <v>94</v>
      </c>
      <c r="G271" s="39">
        <v>3</v>
      </c>
      <c r="H271" s="38">
        <v>0</v>
      </c>
      <c r="I271" s="38">
        <f>ROUND(G271*H271,6)</f>
        <v>0</v>
      </c>
      <c r="L271" s="40">
        <v>0</v>
      </c>
      <c r="M271" s="34">
        <f>ROUND(ROUND(L271,2)*ROUND(G271,3),2)</f>
        <v>0</v>
      </c>
      <c r="N271" s="38" t="s">
        <v>54</v>
      </c>
      <c r="O271">
        <f>(M271*21)/100</f>
        <v>0</v>
      </c>
      <c r="P271" t="s">
        <v>27</v>
      </c>
    </row>
    <row r="272" spans="1:16" x14ac:dyDescent="0.2">
      <c r="A272" s="37" t="s">
        <v>55</v>
      </c>
      <c r="E272" s="41" t="s">
        <v>51</v>
      </c>
    </row>
    <row r="273" spans="1:16" x14ac:dyDescent="0.2">
      <c r="A273" s="37" t="s">
        <v>56</v>
      </c>
      <c r="E273" s="42" t="s">
        <v>57</v>
      </c>
    </row>
    <row r="274" spans="1:16" x14ac:dyDescent="0.2">
      <c r="A274" t="s">
        <v>58</v>
      </c>
      <c r="E274" s="41" t="s">
        <v>59</v>
      </c>
    </row>
    <row r="275" spans="1:16" x14ac:dyDescent="0.2">
      <c r="A275" t="s">
        <v>49</v>
      </c>
      <c r="B275" s="36" t="s">
        <v>225</v>
      </c>
      <c r="C275" s="36" t="s">
        <v>226</v>
      </c>
      <c r="D275" s="37" t="s">
        <v>51</v>
      </c>
      <c r="E275" s="13" t="s">
        <v>227</v>
      </c>
      <c r="F275" s="38" t="s">
        <v>94</v>
      </c>
      <c r="G275" s="39">
        <v>3</v>
      </c>
      <c r="H275" s="38">
        <v>0</v>
      </c>
      <c r="I275" s="38">
        <f>ROUND(G275*H275,6)</f>
        <v>0</v>
      </c>
      <c r="L275" s="40">
        <v>0</v>
      </c>
      <c r="M275" s="34">
        <f>ROUND(ROUND(L275,2)*ROUND(G275,3),2)</f>
        <v>0</v>
      </c>
      <c r="N275" s="38" t="s">
        <v>54</v>
      </c>
      <c r="O275">
        <f>(M275*21)/100</f>
        <v>0</v>
      </c>
      <c r="P275" t="s">
        <v>27</v>
      </c>
    </row>
    <row r="276" spans="1:16" x14ac:dyDescent="0.2">
      <c r="A276" s="37" t="s">
        <v>55</v>
      </c>
      <c r="E276" s="41" t="s">
        <v>51</v>
      </c>
    </row>
    <row r="277" spans="1:16" x14ac:dyDescent="0.2">
      <c r="A277" s="37" t="s">
        <v>56</v>
      </c>
      <c r="E277" s="42" t="s">
        <v>57</v>
      </c>
    </row>
    <row r="278" spans="1:16" x14ac:dyDescent="0.2">
      <c r="A278" t="s">
        <v>58</v>
      </c>
      <c r="E278" s="41" t="s">
        <v>59</v>
      </c>
    </row>
    <row r="279" spans="1:16" x14ac:dyDescent="0.2">
      <c r="A279" t="s">
        <v>49</v>
      </c>
      <c r="B279" s="36" t="s">
        <v>228</v>
      </c>
      <c r="C279" s="36" t="s">
        <v>229</v>
      </c>
      <c r="D279" s="37" t="s">
        <v>51</v>
      </c>
      <c r="E279" s="13" t="s">
        <v>230</v>
      </c>
      <c r="F279" s="38" t="s">
        <v>94</v>
      </c>
      <c r="G279" s="39">
        <v>5</v>
      </c>
      <c r="H279" s="38">
        <v>0</v>
      </c>
      <c r="I279" s="38">
        <f>ROUND(G279*H279,6)</f>
        <v>0</v>
      </c>
      <c r="L279" s="40">
        <v>0</v>
      </c>
      <c r="M279" s="34">
        <f>ROUND(ROUND(L279,2)*ROUND(G279,3),2)</f>
        <v>0</v>
      </c>
      <c r="N279" s="38" t="s">
        <v>54</v>
      </c>
      <c r="O279">
        <f>(M279*21)/100</f>
        <v>0</v>
      </c>
      <c r="P279" t="s">
        <v>27</v>
      </c>
    </row>
    <row r="280" spans="1:16" x14ac:dyDescent="0.2">
      <c r="A280" s="37" t="s">
        <v>55</v>
      </c>
      <c r="E280" s="41" t="s">
        <v>51</v>
      </c>
    </row>
    <row r="281" spans="1:16" x14ac:dyDescent="0.2">
      <c r="A281" s="37" t="s">
        <v>56</v>
      </c>
      <c r="E281" s="42" t="s">
        <v>57</v>
      </c>
    </row>
    <row r="282" spans="1:16" x14ac:dyDescent="0.2">
      <c r="A282" t="s">
        <v>58</v>
      </c>
      <c r="E282" s="41" t="s">
        <v>59</v>
      </c>
    </row>
    <row r="283" spans="1:16" x14ac:dyDescent="0.2">
      <c r="A283" t="s">
        <v>49</v>
      </c>
      <c r="B283" s="36" t="s">
        <v>231</v>
      </c>
      <c r="C283" s="36" t="s">
        <v>232</v>
      </c>
      <c r="D283" s="37" t="s">
        <v>51</v>
      </c>
      <c r="E283" s="13" t="s">
        <v>233</v>
      </c>
      <c r="F283" s="38" t="s">
        <v>94</v>
      </c>
      <c r="G283" s="39">
        <v>5</v>
      </c>
      <c r="H283" s="38">
        <v>0</v>
      </c>
      <c r="I283" s="38">
        <f>ROUND(G283*H283,6)</f>
        <v>0</v>
      </c>
      <c r="L283" s="40">
        <v>0</v>
      </c>
      <c r="M283" s="34">
        <f>ROUND(ROUND(L283,2)*ROUND(G283,3),2)</f>
        <v>0</v>
      </c>
      <c r="N283" s="38" t="s">
        <v>54</v>
      </c>
      <c r="O283">
        <f>(M283*21)/100</f>
        <v>0</v>
      </c>
      <c r="P283" t="s">
        <v>27</v>
      </c>
    </row>
    <row r="284" spans="1:16" x14ac:dyDescent="0.2">
      <c r="A284" s="37" t="s">
        <v>55</v>
      </c>
      <c r="E284" s="41" t="s">
        <v>51</v>
      </c>
    </row>
    <row r="285" spans="1:16" x14ac:dyDescent="0.2">
      <c r="A285" s="37" t="s">
        <v>56</v>
      </c>
      <c r="E285" s="42" t="s">
        <v>57</v>
      </c>
    </row>
    <row r="286" spans="1:16" x14ac:dyDescent="0.2">
      <c r="A286" t="s">
        <v>58</v>
      </c>
      <c r="E286" s="41" t="s">
        <v>59</v>
      </c>
    </row>
    <row r="287" spans="1:16" x14ac:dyDescent="0.2">
      <c r="A287" t="s">
        <v>49</v>
      </c>
      <c r="B287" s="36" t="s">
        <v>234</v>
      </c>
      <c r="C287" s="36" t="s">
        <v>235</v>
      </c>
      <c r="D287" s="37" t="s">
        <v>51</v>
      </c>
      <c r="E287" s="13" t="s">
        <v>236</v>
      </c>
      <c r="F287" s="38" t="s">
        <v>94</v>
      </c>
      <c r="G287" s="39">
        <v>5</v>
      </c>
      <c r="H287" s="38">
        <v>0</v>
      </c>
      <c r="I287" s="38">
        <f>ROUND(G287*H287,6)</f>
        <v>0</v>
      </c>
      <c r="L287" s="40">
        <v>0</v>
      </c>
      <c r="M287" s="34">
        <f>ROUND(ROUND(L287,2)*ROUND(G287,3),2)</f>
        <v>0</v>
      </c>
      <c r="N287" s="38" t="s">
        <v>54</v>
      </c>
      <c r="O287">
        <f>(M287*21)/100</f>
        <v>0</v>
      </c>
      <c r="P287" t="s">
        <v>27</v>
      </c>
    </row>
    <row r="288" spans="1:16" x14ac:dyDescent="0.2">
      <c r="A288" s="37" t="s">
        <v>55</v>
      </c>
      <c r="E288" s="41" t="s">
        <v>51</v>
      </c>
    </row>
    <row r="289" spans="1:16" x14ac:dyDescent="0.2">
      <c r="A289" s="37" t="s">
        <v>56</v>
      </c>
      <c r="E289" s="42" t="s">
        <v>57</v>
      </c>
    </row>
    <row r="290" spans="1:16" x14ac:dyDescent="0.2">
      <c r="A290" t="s">
        <v>58</v>
      </c>
      <c r="E290" s="41" t="s">
        <v>59</v>
      </c>
    </row>
    <row r="291" spans="1:16" ht="25.5" x14ac:dyDescent="0.2">
      <c r="A291" t="s">
        <v>49</v>
      </c>
      <c r="B291" s="36" t="s">
        <v>237</v>
      </c>
      <c r="C291" s="36" t="s">
        <v>238</v>
      </c>
      <c r="D291" s="37" t="s">
        <v>51</v>
      </c>
      <c r="E291" s="13" t="s">
        <v>239</v>
      </c>
      <c r="F291" s="38" t="s">
        <v>94</v>
      </c>
      <c r="G291" s="39">
        <v>13</v>
      </c>
      <c r="H291" s="38">
        <v>0</v>
      </c>
      <c r="I291" s="38">
        <f>ROUND(G291*H291,6)</f>
        <v>0</v>
      </c>
      <c r="L291" s="40">
        <v>0</v>
      </c>
      <c r="M291" s="34">
        <f>ROUND(ROUND(L291,2)*ROUND(G291,3),2)</f>
        <v>0</v>
      </c>
      <c r="N291" s="38" t="s">
        <v>54</v>
      </c>
      <c r="O291">
        <f>(M291*21)/100</f>
        <v>0</v>
      </c>
      <c r="P291" t="s">
        <v>27</v>
      </c>
    </row>
    <row r="292" spans="1:16" x14ac:dyDescent="0.2">
      <c r="A292" s="37" t="s">
        <v>55</v>
      </c>
      <c r="E292" s="41" t="s">
        <v>51</v>
      </c>
    </row>
    <row r="293" spans="1:16" x14ac:dyDescent="0.2">
      <c r="A293" s="37" t="s">
        <v>56</v>
      </c>
      <c r="E293" s="42" t="s">
        <v>57</v>
      </c>
    </row>
    <row r="294" spans="1:16" x14ac:dyDescent="0.2">
      <c r="A294" t="s">
        <v>58</v>
      </c>
      <c r="E294" s="41" t="s">
        <v>59</v>
      </c>
    </row>
    <row r="295" spans="1:16" ht="25.5" x14ac:dyDescent="0.2">
      <c r="A295" t="s">
        <v>49</v>
      </c>
      <c r="B295" s="36" t="s">
        <v>240</v>
      </c>
      <c r="C295" s="36" t="s">
        <v>241</v>
      </c>
      <c r="D295" s="37" t="s">
        <v>51</v>
      </c>
      <c r="E295" s="13" t="s">
        <v>242</v>
      </c>
      <c r="F295" s="38" t="s">
        <v>94</v>
      </c>
      <c r="G295" s="39">
        <v>13</v>
      </c>
      <c r="H295" s="38">
        <v>0</v>
      </c>
      <c r="I295" s="38">
        <f>ROUND(G295*H295,6)</f>
        <v>0</v>
      </c>
      <c r="L295" s="40">
        <v>0</v>
      </c>
      <c r="M295" s="34">
        <f>ROUND(ROUND(L295,2)*ROUND(G295,3),2)</f>
        <v>0</v>
      </c>
      <c r="N295" s="38" t="s">
        <v>54</v>
      </c>
      <c r="O295">
        <f>(M295*21)/100</f>
        <v>0</v>
      </c>
      <c r="P295" t="s">
        <v>27</v>
      </c>
    </row>
    <row r="296" spans="1:16" x14ac:dyDescent="0.2">
      <c r="A296" s="37" t="s">
        <v>55</v>
      </c>
      <c r="E296" s="41" t="s">
        <v>51</v>
      </c>
    </row>
    <row r="297" spans="1:16" x14ac:dyDescent="0.2">
      <c r="A297" s="37" t="s">
        <v>56</v>
      </c>
      <c r="E297" s="42" t="s">
        <v>57</v>
      </c>
    </row>
    <row r="298" spans="1:16" x14ac:dyDescent="0.2">
      <c r="A298" t="s">
        <v>58</v>
      </c>
      <c r="E298" s="41" t="s">
        <v>59</v>
      </c>
    </row>
    <row r="299" spans="1:16" ht="25.5" x14ac:dyDescent="0.2">
      <c r="A299" t="s">
        <v>49</v>
      </c>
      <c r="B299" s="36" t="s">
        <v>243</v>
      </c>
      <c r="C299" s="36" t="s">
        <v>244</v>
      </c>
      <c r="D299" s="37" t="s">
        <v>51</v>
      </c>
      <c r="E299" s="13" t="s">
        <v>245</v>
      </c>
      <c r="F299" s="38" t="s">
        <v>94</v>
      </c>
      <c r="G299" s="39">
        <v>13</v>
      </c>
      <c r="H299" s="38">
        <v>0</v>
      </c>
      <c r="I299" s="38">
        <f>ROUND(G299*H299,6)</f>
        <v>0</v>
      </c>
      <c r="L299" s="40">
        <v>0</v>
      </c>
      <c r="M299" s="34">
        <f>ROUND(ROUND(L299,2)*ROUND(G299,3),2)</f>
        <v>0</v>
      </c>
      <c r="N299" s="38" t="s">
        <v>54</v>
      </c>
      <c r="O299">
        <f>(M299*21)/100</f>
        <v>0</v>
      </c>
      <c r="P299" t="s">
        <v>27</v>
      </c>
    </row>
    <row r="300" spans="1:16" x14ac:dyDescent="0.2">
      <c r="A300" s="37" t="s">
        <v>55</v>
      </c>
      <c r="E300" s="41" t="s">
        <v>51</v>
      </c>
    </row>
    <row r="301" spans="1:16" x14ac:dyDescent="0.2">
      <c r="A301" s="37" t="s">
        <v>56</v>
      </c>
      <c r="E301" s="42" t="s">
        <v>57</v>
      </c>
    </row>
    <row r="302" spans="1:16" x14ac:dyDescent="0.2">
      <c r="A302" t="s">
        <v>58</v>
      </c>
      <c r="E302" s="41" t="s">
        <v>59</v>
      </c>
    </row>
    <row r="303" spans="1:16" ht="38.25" x14ac:dyDescent="0.2">
      <c r="A303" t="s">
        <v>49</v>
      </c>
      <c r="B303" s="36" t="s">
        <v>246</v>
      </c>
      <c r="C303" s="36" t="s">
        <v>247</v>
      </c>
      <c r="D303" s="37" t="s">
        <v>51</v>
      </c>
      <c r="E303" s="13" t="s">
        <v>248</v>
      </c>
      <c r="F303" s="38" t="s">
        <v>94</v>
      </c>
      <c r="G303" s="39">
        <v>15</v>
      </c>
      <c r="H303" s="38">
        <v>0</v>
      </c>
      <c r="I303" s="38">
        <f>ROUND(G303*H303,6)</f>
        <v>0</v>
      </c>
      <c r="L303" s="40">
        <v>0</v>
      </c>
      <c r="M303" s="34">
        <f>ROUND(ROUND(L303,2)*ROUND(G303,3),2)</f>
        <v>0</v>
      </c>
      <c r="N303" s="38" t="s">
        <v>54</v>
      </c>
      <c r="O303">
        <f>(M303*21)/100</f>
        <v>0</v>
      </c>
      <c r="P303" t="s">
        <v>27</v>
      </c>
    </row>
    <row r="304" spans="1:16" x14ac:dyDescent="0.2">
      <c r="A304" s="37" t="s">
        <v>55</v>
      </c>
      <c r="E304" s="41" t="s">
        <v>51</v>
      </c>
    </row>
    <row r="305" spans="1:16" x14ac:dyDescent="0.2">
      <c r="A305" s="37" t="s">
        <v>56</v>
      </c>
      <c r="E305" s="42" t="s">
        <v>57</v>
      </c>
    </row>
    <row r="306" spans="1:16" x14ac:dyDescent="0.2">
      <c r="A306" t="s">
        <v>58</v>
      </c>
      <c r="E306" s="41" t="s">
        <v>59</v>
      </c>
    </row>
    <row r="307" spans="1:16" ht="25.5" x14ac:dyDescent="0.2">
      <c r="A307" t="s">
        <v>49</v>
      </c>
      <c r="B307" s="36" t="s">
        <v>249</v>
      </c>
      <c r="C307" s="36" t="s">
        <v>250</v>
      </c>
      <c r="D307" s="37" t="s">
        <v>51</v>
      </c>
      <c r="E307" s="13" t="s">
        <v>251</v>
      </c>
      <c r="F307" s="38" t="s">
        <v>94</v>
      </c>
      <c r="G307" s="39">
        <v>15</v>
      </c>
      <c r="H307" s="38">
        <v>0</v>
      </c>
      <c r="I307" s="38">
        <f>ROUND(G307*H307,6)</f>
        <v>0</v>
      </c>
      <c r="L307" s="40">
        <v>0</v>
      </c>
      <c r="M307" s="34">
        <f>ROUND(ROUND(L307,2)*ROUND(G307,3),2)</f>
        <v>0</v>
      </c>
      <c r="N307" s="38" t="s">
        <v>54</v>
      </c>
      <c r="O307">
        <f>(M307*21)/100</f>
        <v>0</v>
      </c>
      <c r="P307" t="s">
        <v>27</v>
      </c>
    </row>
    <row r="308" spans="1:16" x14ac:dyDescent="0.2">
      <c r="A308" s="37" t="s">
        <v>55</v>
      </c>
      <c r="E308" s="41" t="s">
        <v>51</v>
      </c>
    </row>
    <row r="309" spans="1:16" x14ac:dyDescent="0.2">
      <c r="A309" s="37" t="s">
        <v>56</v>
      </c>
      <c r="E309" s="42" t="s">
        <v>57</v>
      </c>
    </row>
    <row r="310" spans="1:16" x14ac:dyDescent="0.2">
      <c r="A310" t="s">
        <v>58</v>
      </c>
      <c r="E310" s="41" t="s">
        <v>59</v>
      </c>
    </row>
    <row r="311" spans="1:16" ht="38.25" x14ac:dyDescent="0.2">
      <c r="A311" t="s">
        <v>49</v>
      </c>
      <c r="B311" s="36" t="s">
        <v>252</v>
      </c>
      <c r="C311" s="36" t="s">
        <v>253</v>
      </c>
      <c r="D311" s="37" t="s">
        <v>51</v>
      </c>
      <c r="E311" s="13" t="s">
        <v>254</v>
      </c>
      <c r="F311" s="38" t="s">
        <v>94</v>
      </c>
      <c r="G311" s="39">
        <v>15</v>
      </c>
      <c r="H311" s="38">
        <v>0</v>
      </c>
      <c r="I311" s="38">
        <f>ROUND(G311*H311,6)</f>
        <v>0</v>
      </c>
      <c r="L311" s="40">
        <v>0</v>
      </c>
      <c r="M311" s="34">
        <f>ROUND(ROUND(L311,2)*ROUND(G311,3),2)</f>
        <v>0</v>
      </c>
      <c r="N311" s="38" t="s">
        <v>54</v>
      </c>
      <c r="O311">
        <f>(M311*21)/100</f>
        <v>0</v>
      </c>
      <c r="P311" t="s">
        <v>27</v>
      </c>
    </row>
    <row r="312" spans="1:16" x14ac:dyDescent="0.2">
      <c r="A312" s="37" t="s">
        <v>55</v>
      </c>
      <c r="E312" s="41" t="s">
        <v>51</v>
      </c>
    </row>
    <row r="313" spans="1:16" x14ac:dyDescent="0.2">
      <c r="A313" s="37" t="s">
        <v>56</v>
      </c>
      <c r="E313" s="42" t="s">
        <v>57</v>
      </c>
    </row>
    <row r="314" spans="1:16" x14ac:dyDescent="0.2">
      <c r="A314" t="s">
        <v>58</v>
      </c>
      <c r="E314" s="41" t="s">
        <v>59</v>
      </c>
    </row>
    <row r="315" spans="1:16" x14ac:dyDescent="0.2">
      <c r="A315" t="s">
        <v>49</v>
      </c>
      <c r="B315" s="36" t="s">
        <v>255</v>
      </c>
      <c r="C315" s="36" t="s">
        <v>256</v>
      </c>
      <c r="D315" s="37" t="s">
        <v>51</v>
      </c>
      <c r="E315" s="13" t="s">
        <v>257</v>
      </c>
      <c r="F315" s="38" t="s">
        <v>94</v>
      </c>
      <c r="G315" s="39">
        <v>8</v>
      </c>
      <c r="H315" s="38">
        <v>0</v>
      </c>
      <c r="I315" s="38">
        <f>ROUND(G315*H315,6)</f>
        <v>0</v>
      </c>
      <c r="L315" s="40">
        <v>0</v>
      </c>
      <c r="M315" s="34">
        <f>ROUND(ROUND(L315,2)*ROUND(G315,3),2)</f>
        <v>0</v>
      </c>
      <c r="N315" s="38" t="s">
        <v>54</v>
      </c>
      <c r="O315">
        <f>(M315*21)/100</f>
        <v>0</v>
      </c>
      <c r="P315" t="s">
        <v>27</v>
      </c>
    </row>
    <row r="316" spans="1:16" x14ac:dyDescent="0.2">
      <c r="A316" s="37" t="s">
        <v>55</v>
      </c>
      <c r="E316" s="41" t="s">
        <v>51</v>
      </c>
    </row>
    <row r="317" spans="1:16" x14ac:dyDescent="0.2">
      <c r="A317" s="37" t="s">
        <v>56</v>
      </c>
      <c r="E317" s="42" t="s">
        <v>57</v>
      </c>
    </row>
    <row r="318" spans="1:16" x14ac:dyDescent="0.2">
      <c r="A318" t="s">
        <v>58</v>
      </c>
      <c r="E318" s="41" t="s">
        <v>59</v>
      </c>
    </row>
    <row r="319" spans="1:16" x14ac:dyDescent="0.2">
      <c r="A319" t="s">
        <v>49</v>
      </c>
      <c r="B319" s="36" t="s">
        <v>258</v>
      </c>
      <c r="C319" s="36" t="s">
        <v>259</v>
      </c>
      <c r="D319" s="37" t="s">
        <v>51</v>
      </c>
      <c r="E319" s="13" t="s">
        <v>260</v>
      </c>
      <c r="F319" s="38" t="s">
        <v>94</v>
      </c>
      <c r="G319" s="39">
        <v>20</v>
      </c>
      <c r="H319" s="38">
        <v>0</v>
      </c>
      <c r="I319" s="38">
        <f>ROUND(G319*H319,6)</f>
        <v>0</v>
      </c>
      <c r="L319" s="40">
        <v>0</v>
      </c>
      <c r="M319" s="34">
        <f>ROUND(ROUND(L319,2)*ROUND(G319,3),2)</f>
        <v>0</v>
      </c>
      <c r="N319" s="38" t="s">
        <v>54</v>
      </c>
      <c r="O319">
        <f>(M319*21)/100</f>
        <v>0</v>
      </c>
      <c r="P319" t="s">
        <v>27</v>
      </c>
    </row>
    <row r="320" spans="1:16" x14ac:dyDescent="0.2">
      <c r="A320" s="37" t="s">
        <v>55</v>
      </c>
      <c r="E320" s="41" t="s">
        <v>51</v>
      </c>
    </row>
    <row r="321" spans="1:16" x14ac:dyDescent="0.2">
      <c r="A321" s="37" t="s">
        <v>56</v>
      </c>
      <c r="E321" s="42" t="s">
        <v>57</v>
      </c>
    </row>
    <row r="322" spans="1:16" x14ac:dyDescent="0.2">
      <c r="A322" t="s">
        <v>58</v>
      </c>
      <c r="E322" s="41" t="s">
        <v>59</v>
      </c>
    </row>
    <row r="323" spans="1:16" x14ac:dyDescent="0.2">
      <c r="A323" t="s">
        <v>49</v>
      </c>
      <c r="B323" s="36" t="s">
        <v>261</v>
      </c>
      <c r="C323" s="36" t="s">
        <v>262</v>
      </c>
      <c r="D323" s="37" t="s">
        <v>51</v>
      </c>
      <c r="E323" s="13" t="s">
        <v>263</v>
      </c>
      <c r="F323" s="38" t="s">
        <v>94</v>
      </c>
      <c r="G323" s="39">
        <v>20</v>
      </c>
      <c r="H323" s="38">
        <v>0</v>
      </c>
      <c r="I323" s="38">
        <f>ROUND(G323*H323,6)</f>
        <v>0</v>
      </c>
      <c r="L323" s="40">
        <v>0</v>
      </c>
      <c r="M323" s="34">
        <f>ROUND(ROUND(L323,2)*ROUND(G323,3),2)</f>
        <v>0</v>
      </c>
      <c r="N323" s="38" t="s">
        <v>54</v>
      </c>
      <c r="O323">
        <f>(M323*21)/100</f>
        <v>0</v>
      </c>
      <c r="P323" t="s">
        <v>27</v>
      </c>
    </row>
    <row r="324" spans="1:16" x14ac:dyDescent="0.2">
      <c r="A324" s="37" t="s">
        <v>55</v>
      </c>
      <c r="E324" s="41" t="s">
        <v>51</v>
      </c>
    </row>
    <row r="325" spans="1:16" x14ac:dyDescent="0.2">
      <c r="A325" s="37" t="s">
        <v>56</v>
      </c>
      <c r="E325" s="42" t="s">
        <v>57</v>
      </c>
    </row>
    <row r="326" spans="1:16" x14ac:dyDescent="0.2">
      <c r="A326" t="s">
        <v>58</v>
      </c>
      <c r="E326" s="41" t="s">
        <v>59</v>
      </c>
    </row>
    <row r="327" spans="1:16" ht="25.5" x14ac:dyDescent="0.2">
      <c r="A327" t="s">
        <v>49</v>
      </c>
      <c r="B327" s="36" t="s">
        <v>264</v>
      </c>
      <c r="C327" s="36" t="s">
        <v>265</v>
      </c>
      <c r="D327" s="37" t="s">
        <v>51</v>
      </c>
      <c r="E327" s="13" t="s">
        <v>266</v>
      </c>
      <c r="F327" s="38" t="s">
        <v>94</v>
      </c>
      <c r="G327" s="39">
        <v>8</v>
      </c>
      <c r="H327" s="38">
        <v>0</v>
      </c>
      <c r="I327" s="38">
        <f>ROUND(G327*H327,6)</f>
        <v>0</v>
      </c>
      <c r="L327" s="40">
        <v>0</v>
      </c>
      <c r="M327" s="34">
        <f>ROUND(ROUND(L327,2)*ROUND(G327,3),2)</f>
        <v>0</v>
      </c>
      <c r="N327" s="38" t="s">
        <v>54</v>
      </c>
      <c r="O327">
        <f>(M327*21)/100</f>
        <v>0</v>
      </c>
      <c r="P327" t="s">
        <v>27</v>
      </c>
    </row>
    <row r="328" spans="1:16" x14ac:dyDescent="0.2">
      <c r="A328" s="37" t="s">
        <v>55</v>
      </c>
      <c r="E328" s="41" t="s">
        <v>51</v>
      </c>
    </row>
    <row r="329" spans="1:16" x14ac:dyDescent="0.2">
      <c r="A329" s="37" t="s">
        <v>56</v>
      </c>
      <c r="E329" s="42" t="s">
        <v>57</v>
      </c>
    </row>
    <row r="330" spans="1:16" x14ac:dyDescent="0.2">
      <c r="A330" t="s">
        <v>58</v>
      </c>
      <c r="E330" s="41" t="s">
        <v>59</v>
      </c>
    </row>
    <row r="331" spans="1:16" ht="25.5" x14ac:dyDescent="0.2">
      <c r="A331" t="s">
        <v>49</v>
      </c>
      <c r="B331" s="36" t="s">
        <v>267</v>
      </c>
      <c r="C331" s="36" t="s">
        <v>268</v>
      </c>
      <c r="D331" s="37" t="s">
        <v>51</v>
      </c>
      <c r="E331" s="13" t="s">
        <v>269</v>
      </c>
      <c r="F331" s="38" t="s">
        <v>94</v>
      </c>
      <c r="G331" s="39">
        <v>6</v>
      </c>
      <c r="H331" s="38">
        <v>0</v>
      </c>
      <c r="I331" s="38">
        <f>ROUND(G331*H331,6)</f>
        <v>0</v>
      </c>
      <c r="L331" s="40">
        <v>0</v>
      </c>
      <c r="M331" s="34">
        <f>ROUND(ROUND(L331,2)*ROUND(G331,3),2)</f>
        <v>0</v>
      </c>
      <c r="N331" s="38" t="s">
        <v>54</v>
      </c>
      <c r="O331">
        <f>(M331*21)/100</f>
        <v>0</v>
      </c>
      <c r="P331" t="s">
        <v>27</v>
      </c>
    </row>
    <row r="332" spans="1:16" x14ac:dyDescent="0.2">
      <c r="A332" s="37" t="s">
        <v>55</v>
      </c>
      <c r="E332" s="41" t="s">
        <v>51</v>
      </c>
    </row>
    <row r="333" spans="1:16" x14ac:dyDescent="0.2">
      <c r="A333" s="37" t="s">
        <v>56</v>
      </c>
      <c r="E333" s="42" t="s">
        <v>57</v>
      </c>
    </row>
    <row r="334" spans="1:16" x14ac:dyDescent="0.2">
      <c r="A334" t="s">
        <v>58</v>
      </c>
      <c r="E334" s="41" t="s">
        <v>59</v>
      </c>
    </row>
    <row r="335" spans="1:16" x14ac:dyDescent="0.2">
      <c r="A335" t="s">
        <v>49</v>
      </c>
      <c r="B335" s="36" t="s">
        <v>104</v>
      </c>
      <c r="C335" s="36" t="s">
        <v>105</v>
      </c>
      <c r="D335" s="37" t="s">
        <v>51</v>
      </c>
      <c r="E335" s="13" t="s">
        <v>106</v>
      </c>
      <c r="F335" s="38" t="s">
        <v>94</v>
      </c>
      <c r="G335" s="39">
        <v>1</v>
      </c>
      <c r="H335" s="38">
        <v>0</v>
      </c>
      <c r="I335" s="38">
        <f>ROUND(G335*H335,6)</f>
        <v>0</v>
      </c>
      <c r="L335" s="40">
        <v>0</v>
      </c>
      <c r="M335" s="34">
        <f>ROUND(ROUND(L335,2)*ROUND(G335,3),2)</f>
        <v>0</v>
      </c>
      <c r="N335" s="38" t="s">
        <v>54</v>
      </c>
      <c r="O335">
        <f>(M335*21)/100</f>
        <v>0</v>
      </c>
      <c r="P335" t="s">
        <v>27</v>
      </c>
    </row>
    <row r="336" spans="1:16" x14ac:dyDescent="0.2">
      <c r="A336" s="37" t="s">
        <v>55</v>
      </c>
      <c r="E336" s="41" t="s">
        <v>51</v>
      </c>
    </row>
    <row r="337" spans="1:16" x14ac:dyDescent="0.2">
      <c r="A337" s="37" t="s">
        <v>56</v>
      </c>
      <c r="E337" s="42" t="s">
        <v>57</v>
      </c>
    </row>
    <row r="338" spans="1:16" x14ac:dyDescent="0.2">
      <c r="A338" t="s">
        <v>58</v>
      </c>
      <c r="E338" s="41" t="s">
        <v>59</v>
      </c>
    </row>
    <row r="339" spans="1:16" x14ac:dyDescent="0.2">
      <c r="A339" t="s">
        <v>49</v>
      </c>
      <c r="B339" s="36" t="s">
        <v>107</v>
      </c>
      <c r="C339" s="36" t="s">
        <v>108</v>
      </c>
      <c r="D339" s="37" t="s">
        <v>51</v>
      </c>
      <c r="E339" s="13" t="s">
        <v>109</v>
      </c>
      <c r="F339" s="38" t="s">
        <v>94</v>
      </c>
      <c r="G339" s="39">
        <v>1</v>
      </c>
      <c r="H339" s="38">
        <v>0</v>
      </c>
      <c r="I339" s="38">
        <f>ROUND(G339*H339,6)</f>
        <v>0</v>
      </c>
      <c r="L339" s="40">
        <v>0</v>
      </c>
      <c r="M339" s="34">
        <f>ROUND(ROUND(L339,2)*ROUND(G339,3),2)</f>
        <v>0</v>
      </c>
      <c r="N339" s="38" t="s">
        <v>54</v>
      </c>
      <c r="O339">
        <f>(M339*21)/100</f>
        <v>0</v>
      </c>
      <c r="P339" t="s">
        <v>27</v>
      </c>
    </row>
    <row r="340" spans="1:16" x14ac:dyDescent="0.2">
      <c r="A340" s="37" t="s">
        <v>55</v>
      </c>
      <c r="E340" s="41" t="s">
        <v>51</v>
      </c>
    </row>
    <row r="341" spans="1:16" x14ac:dyDescent="0.2">
      <c r="A341" s="37" t="s">
        <v>56</v>
      </c>
      <c r="E341" s="42" t="s">
        <v>57</v>
      </c>
    </row>
    <row r="342" spans="1:16" x14ac:dyDescent="0.2">
      <c r="A342" t="s">
        <v>58</v>
      </c>
      <c r="E342" s="41" t="s">
        <v>59</v>
      </c>
    </row>
    <row r="343" spans="1:16" x14ac:dyDescent="0.2">
      <c r="A343" t="s">
        <v>49</v>
      </c>
      <c r="B343" s="36" t="s">
        <v>125</v>
      </c>
      <c r="C343" s="36" t="s">
        <v>126</v>
      </c>
      <c r="D343" s="37" t="s">
        <v>51</v>
      </c>
      <c r="E343" s="13" t="s">
        <v>127</v>
      </c>
      <c r="F343" s="38" t="s">
        <v>128</v>
      </c>
      <c r="G343" s="39">
        <v>160</v>
      </c>
      <c r="H343" s="38">
        <v>0</v>
      </c>
      <c r="I343" s="38">
        <f>ROUND(G343*H343,6)</f>
        <v>0</v>
      </c>
      <c r="L343" s="40">
        <v>0</v>
      </c>
      <c r="M343" s="34">
        <f>ROUND(ROUND(L343,2)*ROUND(G343,3),2)</f>
        <v>0</v>
      </c>
      <c r="N343" s="38" t="s">
        <v>54</v>
      </c>
      <c r="O343">
        <f>(M343*21)/100</f>
        <v>0</v>
      </c>
      <c r="P343" t="s">
        <v>27</v>
      </c>
    </row>
    <row r="344" spans="1:16" x14ac:dyDescent="0.2">
      <c r="A344" s="37" t="s">
        <v>55</v>
      </c>
      <c r="E344" s="41" t="s">
        <v>51</v>
      </c>
    </row>
    <row r="345" spans="1:16" x14ac:dyDescent="0.2">
      <c r="A345" s="37" t="s">
        <v>56</v>
      </c>
      <c r="E345" s="42" t="s">
        <v>57</v>
      </c>
    </row>
    <row r="346" spans="1:16" x14ac:dyDescent="0.2">
      <c r="A346" t="s">
        <v>58</v>
      </c>
      <c r="E346" s="41" t="s">
        <v>59</v>
      </c>
    </row>
    <row r="347" spans="1:16" x14ac:dyDescent="0.2">
      <c r="A347" t="s">
        <v>49</v>
      </c>
      <c r="B347" s="36" t="s">
        <v>129</v>
      </c>
      <c r="C347" s="36" t="s">
        <v>130</v>
      </c>
      <c r="D347" s="37" t="s">
        <v>51</v>
      </c>
      <c r="E347" s="13" t="s">
        <v>131</v>
      </c>
      <c r="F347" s="38" t="s">
        <v>128</v>
      </c>
      <c r="G347" s="39">
        <v>8</v>
      </c>
      <c r="H347" s="38">
        <v>0</v>
      </c>
      <c r="I347" s="38">
        <f>ROUND(G347*H347,6)</f>
        <v>0</v>
      </c>
      <c r="L347" s="40">
        <v>0</v>
      </c>
      <c r="M347" s="34">
        <f>ROUND(ROUND(L347,2)*ROUND(G347,3),2)</f>
        <v>0</v>
      </c>
      <c r="N347" s="38" t="s">
        <v>54</v>
      </c>
      <c r="O347">
        <f>(M347*21)/100</f>
        <v>0</v>
      </c>
      <c r="P347" t="s">
        <v>27</v>
      </c>
    </row>
    <row r="348" spans="1:16" x14ac:dyDescent="0.2">
      <c r="A348" s="37" t="s">
        <v>55</v>
      </c>
      <c r="E348" s="41" t="s">
        <v>51</v>
      </c>
    </row>
    <row r="349" spans="1:16" x14ac:dyDescent="0.2">
      <c r="A349" s="37" t="s">
        <v>56</v>
      </c>
      <c r="E349" s="42" t="s">
        <v>57</v>
      </c>
    </row>
    <row r="350" spans="1:16" x14ac:dyDescent="0.2">
      <c r="A350" t="s">
        <v>58</v>
      </c>
      <c r="E350" s="41" t="s">
        <v>59</v>
      </c>
    </row>
    <row r="351" spans="1:16" x14ac:dyDescent="0.2">
      <c r="A351" t="s">
        <v>49</v>
      </c>
      <c r="B351" s="36" t="s">
        <v>132</v>
      </c>
      <c r="C351" s="36" t="s">
        <v>133</v>
      </c>
      <c r="D351" s="37" t="s">
        <v>51</v>
      </c>
      <c r="E351" s="13" t="s">
        <v>134</v>
      </c>
      <c r="F351" s="38" t="s">
        <v>94</v>
      </c>
      <c r="G351" s="39">
        <v>22</v>
      </c>
      <c r="H351" s="38">
        <v>0</v>
      </c>
      <c r="I351" s="38">
        <f>ROUND(G351*H351,6)</f>
        <v>0</v>
      </c>
      <c r="L351" s="40">
        <v>0</v>
      </c>
      <c r="M351" s="34">
        <f>ROUND(ROUND(L351,2)*ROUND(G351,3),2)</f>
        <v>0</v>
      </c>
      <c r="N351" s="38" t="s">
        <v>54</v>
      </c>
      <c r="O351">
        <f>(M351*21)/100</f>
        <v>0</v>
      </c>
      <c r="P351" t="s">
        <v>27</v>
      </c>
    </row>
    <row r="352" spans="1:16" x14ac:dyDescent="0.2">
      <c r="A352" s="37" t="s">
        <v>55</v>
      </c>
      <c r="E352" s="41" t="s">
        <v>51</v>
      </c>
    </row>
    <row r="353" spans="1:16" x14ac:dyDescent="0.2">
      <c r="A353" s="37" t="s">
        <v>56</v>
      </c>
      <c r="E353" s="42" t="s">
        <v>57</v>
      </c>
    </row>
    <row r="354" spans="1:16" x14ac:dyDescent="0.2">
      <c r="A354" t="s">
        <v>58</v>
      </c>
      <c r="E354" s="41" t="s">
        <v>59</v>
      </c>
    </row>
    <row r="355" spans="1:16" x14ac:dyDescent="0.2">
      <c r="A355" t="s">
        <v>49</v>
      </c>
      <c r="B355" s="36" t="s">
        <v>270</v>
      </c>
      <c r="C355" s="36" t="s">
        <v>271</v>
      </c>
      <c r="D355" s="37" t="s">
        <v>51</v>
      </c>
      <c r="E355" s="13" t="s">
        <v>272</v>
      </c>
      <c r="F355" s="38" t="s">
        <v>94</v>
      </c>
      <c r="G355" s="39">
        <v>4</v>
      </c>
      <c r="H355" s="38">
        <v>0</v>
      </c>
      <c r="I355" s="38">
        <f>ROUND(G355*H355,6)</f>
        <v>0</v>
      </c>
      <c r="L355" s="40">
        <v>0</v>
      </c>
      <c r="M355" s="34">
        <f>ROUND(ROUND(L355,2)*ROUND(G355,3),2)</f>
        <v>0</v>
      </c>
      <c r="N355" s="38" t="s">
        <v>54</v>
      </c>
      <c r="O355">
        <f>(M355*21)/100</f>
        <v>0</v>
      </c>
      <c r="P355" t="s">
        <v>27</v>
      </c>
    </row>
    <row r="356" spans="1:16" x14ac:dyDescent="0.2">
      <c r="A356" s="37" t="s">
        <v>55</v>
      </c>
      <c r="E356" s="41" t="s">
        <v>51</v>
      </c>
    </row>
    <row r="357" spans="1:16" x14ac:dyDescent="0.2">
      <c r="A357" s="37" t="s">
        <v>56</v>
      </c>
      <c r="E357" s="42" t="s">
        <v>57</v>
      </c>
    </row>
    <row r="358" spans="1:16" x14ac:dyDescent="0.2">
      <c r="A358" t="s">
        <v>58</v>
      </c>
      <c r="E358" s="41" t="s">
        <v>59</v>
      </c>
    </row>
    <row r="359" spans="1:16" x14ac:dyDescent="0.2">
      <c r="A359" t="s">
        <v>49</v>
      </c>
      <c r="B359" s="36" t="s">
        <v>273</v>
      </c>
      <c r="C359" s="36" t="s">
        <v>274</v>
      </c>
      <c r="D359" s="37" t="s">
        <v>51</v>
      </c>
      <c r="E359" s="13" t="s">
        <v>275</v>
      </c>
      <c r="F359" s="38" t="s">
        <v>94</v>
      </c>
      <c r="G359" s="39">
        <v>8</v>
      </c>
      <c r="H359" s="38">
        <v>0</v>
      </c>
      <c r="I359" s="38">
        <f>ROUND(G359*H359,6)</f>
        <v>0</v>
      </c>
      <c r="L359" s="40">
        <v>0</v>
      </c>
      <c r="M359" s="34">
        <f>ROUND(ROUND(L359,2)*ROUND(G359,3),2)</f>
        <v>0</v>
      </c>
      <c r="N359" s="38" t="s">
        <v>54</v>
      </c>
      <c r="O359">
        <f>(M359*21)/100</f>
        <v>0</v>
      </c>
      <c r="P359" t="s">
        <v>27</v>
      </c>
    </row>
    <row r="360" spans="1:16" x14ac:dyDescent="0.2">
      <c r="A360" s="37" t="s">
        <v>55</v>
      </c>
      <c r="E360" s="41" t="s">
        <v>51</v>
      </c>
    </row>
    <row r="361" spans="1:16" x14ac:dyDescent="0.2">
      <c r="A361" s="37" t="s">
        <v>56</v>
      </c>
      <c r="E361" s="42" t="s">
        <v>57</v>
      </c>
    </row>
    <row r="362" spans="1:16" x14ac:dyDescent="0.2">
      <c r="A362" t="s">
        <v>58</v>
      </c>
      <c r="E362" s="41" t="s">
        <v>59</v>
      </c>
    </row>
    <row r="363" spans="1:16" ht="25.5" x14ac:dyDescent="0.2">
      <c r="A363" t="s">
        <v>49</v>
      </c>
      <c r="B363" s="36" t="s">
        <v>135</v>
      </c>
      <c r="C363" s="36" t="s">
        <v>136</v>
      </c>
      <c r="D363" s="37" t="s">
        <v>51</v>
      </c>
      <c r="E363" s="13" t="s">
        <v>137</v>
      </c>
      <c r="F363" s="38" t="s">
        <v>94</v>
      </c>
      <c r="G363" s="39">
        <v>22</v>
      </c>
      <c r="H363" s="38">
        <v>0</v>
      </c>
      <c r="I363" s="38">
        <f>ROUND(G363*H363,6)</f>
        <v>0</v>
      </c>
      <c r="L363" s="40">
        <v>0</v>
      </c>
      <c r="M363" s="34">
        <f>ROUND(ROUND(L363,2)*ROUND(G363,3),2)</f>
        <v>0</v>
      </c>
      <c r="N363" s="38" t="s">
        <v>54</v>
      </c>
      <c r="O363">
        <f>(M363*21)/100</f>
        <v>0</v>
      </c>
      <c r="P363" t="s">
        <v>27</v>
      </c>
    </row>
    <row r="364" spans="1:16" x14ac:dyDescent="0.2">
      <c r="A364" s="37" t="s">
        <v>55</v>
      </c>
      <c r="E364" s="41" t="s">
        <v>51</v>
      </c>
    </row>
    <row r="365" spans="1:16" x14ac:dyDescent="0.2">
      <c r="A365" s="37" t="s">
        <v>56</v>
      </c>
      <c r="E365" s="42" t="s">
        <v>57</v>
      </c>
    </row>
    <row r="366" spans="1:16" x14ac:dyDescent="0.2">
      <c r="A366" t="s">
        <v>58</v>
      </c>
      <c r="E366" s="41" t="s">
        <v>59</v>
      </c>
    </row>
    <row r="367" spans="1:16" ht="25.5" x14ac:dyDescent="0.2">
      <c r="A367" t="s">
        <v>49</v>
      </c>
      <c r="B367" s="36" t="s">
        <v>276</v>
      </c>
      <c r="C367" s="36" t="s">
        <v>277</v>
      </c>
      <c r="D367" s="37" t="s">
        <v>51</v>
      </c>
      <c r="E367" s="13" t="s">
        <v>278</v>
      </c>
      <c r="F367" s="38" t="s">
        <v>94</v>
      </c>
      <c r="G367" s="39">
        <v>4</v>
      </c>
      <c r="H367" s="38">
        <v>0</v>
      </c>
      <c r="I367" s="38">
        <f>ROUND(G367*H367,6)</f>
        <v>0</v>
      </c>
      <c r="L367" s="40">
        <v>0</v>
      </c>
      <c r="M367" s="34">
        <f>ROUND(ROUND(L367,2)*ROUND(G367,3),2)</f>
        <v>0</v>
      </c>
      <c r="N367" s="38" t="s">
        <v>54</v>
      </c>
      <c r="O367">
        <f>(M367*21)/100</f>
        <v>0</v>
      </c>
      <c r="P367" t="s">
        <v>27</v>
      </c>
    </row>
    <row r="368" spans="1:16" x14ac:dyDescent="0.2">
      <c r="A368" s="37" t="s">
        <v>55</v>
      </c>
      <c r="E368" s="41" t="s">
        <v>51</v>
      </c>
    </row>
    <row r="369" spans="1:16" x14ac:dyDescent="0.2">
      <c r="A369" s="37" t="s">
        <v>56</v>
      </c>
      <c r="E369" s="42" t="s">
        <v>57</v>
      </c>
    </row>
    <row r="370" spans="1:16" x14ac:dyDescent="0.2">
      <c r="A370" t="s">
        <v>58</v>
      </c>
      <c r="E370" s="41" t="s">
        <v>59</v>
      </c>
    </row>
    <row r="371" spans="1:16" x14ac:dyDescent="0.2">
      <c r="A371" t="s">
        <v>49</v>
      </c>
      <c r="B371" s="36" t="s">
        <v>279</v>
      </c>
      <c r="C371" s="36" t="s">
        <v>280</v>
      </c>
      <c r="D371" s="37" t="s">
        <v>51</v>
      </c>
      <c r="E371" s="13" t="s">
        <v>281</v>
      </c>
      <c r="F371" s="38" t="s">
        <v>128</v>
      </c>
      <c r="G371" s="39">
        <v>72</v>
      </c>
      <c r="H371" s="38">
        <v>0</v>
      </c>
      <c r="I371" s="38">
        <f>ROUND(G371*H371,6)</f>
        <v>0</v>
      </c>
      <c r="L371" s="40">
        <v>0</v>
      </c>
      <c r="M371" s="34">
        <f>ROUND(ROUND(L371,2)*ROUND(G371,3),2)</f>
        <v>0</v>
      </c>
      <c r="N371" s="38" t="s">
        <v>54</v>
      </c>
      <c r="O371">
        <f>(M371*21)/100</f>
        <v>0</v>
      </c>
      <c r="P371" t="s">
        <v>27</v>
      </c>
    </row>
    <row r="372" spans="1:16" x14ac:dyDescent="0.2">
      <c r="A372" s="37" t="s">
        <v>55</v>
      </c>
      <c r="E372" s="41" t="s">
        <v>51</v>
      </c>
    </row>
    <row r="373" spans="1:16" x14ac:dyDescent="0.2">
      <c r="A373" s="37" t="s">
        <v>56</v>
      </c>
      <c r="E373" s="42" t="s">
        <v>57</v>
      </c>
    </row>
    <row r="374" spans="1:16" x14ac:dyDescent="0.2">
      <c r="A374" t="s">
        <v>58</v>
      </c>
      <c r="E374" s="41" t="s">
        <v>59</v>
      </c>
    </row>
    <row r="375" spans="1:16" x14ac:dyDescent="0.2">
      <c r="A375" t="s">
        <v>49</v>
      </c>
      <c r="B375" s="36" t="s">
        <v>138</v>
      </c>
      <c r="C375" s="36" t="s">
        <v>139</v>
      </c>
      <c r="D375" s="37" t="s">
        <v>51</v>
      </c>
      <c r="E375" s="13" t="s">
        <v>140</v>
      </c>
      <c r="F375" s="38" t="s">
        <v>94</v>
      </c>
      <c r="G375" s="39">
        <v>1</v>
      </c>
      <c r="H375" s="38">
        <v>0</v>
      </c>
      <c r="I375" s="38">
        <f>ROUND(G375*H375,6)</f>
        <v>0</v>
      </c>
      <c r="L375" s="40">
        <v>0</v>
      </c>
      <c r="M375" s="34">
        <f>ROUND(ROUND(L375,2)*ROUND(G375,3),2)</f>
        <v>0</v>
      </c>
      <c r="N375" s="38" t="s">
        <v>54</v>
      </c>
      <c r="O375">
        <f>(M375*21)/100</f>
        <v>0</v>
      </c>
      <c r="P375" t="s">
        <v>27</v>
      </c>
    </row>
    <row r="376" spans="1:16" x14ac:dyDescent="0.2">
      <c r="A376" s="37" t="s">
        <v>55</v>
      </c>
      <c r="E376" s="41" t="s">
        <v>51</v>
      </c>
    </row>
    <row r="377" spans="1:16" x14ac:dyDescent="0.2">
      <c r="A377" s="37" t="s">
        <v>56</v>
      </c>
      <c r="E377" s="42" t="s">
        <v>57</v>
      </c>
    </row>
    <row r="378" spans="1:16" x14ac:dyDescent="0.2">
      <c r="A378" t="s">
        <v>58</v>
      </c>
      <c r="E378" s="41" t="s">
        <v>59</v>
      </c>
    </row>
    <row r="379" spans="1:16" x14ac:dyDescent="0.2">
      <c r="A379" t="s">
        <v>46</v>
      </c>
      <c r="C379" s="33" t="s">
        <v>282</v>
      </c>
      <c r="E379" s="35" t="s">
        <v>283</v>
      </c>
      <c r="J379" s="34">
        <f>0</f>
        <v>0</v>
      </c>
      <c r="K379" s="34">
        <f>0</f>
        <v>0</v>
      </c>
      <c r="L379" s="34">
        <f>0+L380+L384+L388+L392+L396+L400+L404+L408</f>
        <v>0</v>
      </c>
      <c r="M379" s="34">
        <f>0+M380+M384+M388+M392+M396+M400+M404+M408</f>
        <v>0</v>
      </c>
    </row>
    <row r="380" spans="1:16" ht="25.5" x14ac:dyDescent="0.2">
      <c r="A380" t="s">
        <v>49</v>
      </c>
      <c r="B380" s="36" t="s">
        <v>284</v>
      </c>
      <c r="C380" s="36" t="s">
        <v>285</v>
      </c>
      <c r="D380" s="37" t="s">
        <v>286</v>
      </c>
      <c r="E380" s="13" t="s">
        <v>287</v>
      </c>
      <c r="F380" s="38" t="s">
        <v>288</v>
      </c>
      <c r="G380" s="39">
        <v>7.2880000000000003</v>
      </c>
      <c r="H380" s="38">
        <v>0</v>
      </c>
      <c r="I380" s="38">
        <f>ROUND(G380*H380,6)</f>
        <v>0</v>
      </c>
      <c r="L380" s="40">
        <v>0</v>
      </c>
      <c r="M380" s="34">
        <f>ROUND(ROUND(L380,2)*ROUND(G380,3),2)</f>
        <v>0</v>
      </c>
      <c r="N380" s="38" t="s">
        <v>289</v>
      </c>
      <c r="O380">
        <f>(M380*21)/100</f>
        <v>0</v>
      </c>
      <c r="P380" t="s">
        <v>27</v>
      </c>
    </row>
    <row r="381" spans="1:16" ht="25.5" x14ac:dyDescent="0.2">
      <c r="A381" s="37" t="s">
        <v>55</v>
      </c>
      <c r="E381" s="41" t="s">
        <v>290</v>
      </c>
    </row>
    <row r="382" spans="1:16" x14ac:dyDescent="0.2">
      <c r="A382" s="37" t="s">
        <v>56</v>
      </c>
      <c r="E382" s="42" t="s">
        <v>51</v>
      </c>
    </row>
    <row r="383" spans="1:16" ht="102" x14ac:dyDescent="0.2">
      <c r="A383" t="s">
        <v>58</v>
      </c>
      <c r="E383" s="41" t="s">
        <v>291</v>
      </c>
    </row>
    <row r="384" spans="1:16" ht="25.5" x14ac:dyDescent="0.2">
      <c r="A384" t="s">
        <v>49</v>
      </c>
      <c r="B384" s="36" t="s">
        <v>292</v>
      </c>
      <c r="C384" s="36" t="s">
        <v>293</v>
      </c>
      <c r="D384" s="37" t="s">
        <v>294</v>
      </c>
      <c r="E384" s="13" t="s">
        <v>295</v>
      </c>
      <c r="F384" s="38" t="s">
        <v>288</v>
      </c>
      <c r="G384" s="39">
        <v>1.8220000000000001</v>
      </c>
      <c r="H384" s="38">
        <v>0</v>
      </c>
      <c r="I384" s="38">
        <f>ROUND(G384*H384,6)</f>
        <v>0</v>
      </c>
      <c r="L384" s="40">
        <v>0</v>
      </c>
      <c r="M384" s="34">
        <f>ROUND(ROUND(L384,2)*ROUND(G384,3),2)</f>
        <v>0</v>
      </c>
      <c r="N384" s="38" t="s">
        <v>289</v>
      </c>
      <c r="O384">
        <f>(M384*21)/100</f>
        <v>0</v>
      </c>
      <c r="P384" t="s">
        <v>27</v>
      </c>
    </row>
    <row r="385" spans="1:16" ht="25.5" x14ac:dyDescent="0.2">
      <c r="A385" s="37" t="s">
        <v>55</v>
      </c>
      <c r="E385" s="41" t="s">
        <v>290</v>
      </c>
    </row>
    <row r="386" spans="1:16" x14ac:dyDescent="0.2">
      <c r="A386" s="37" t="s">
        <v>56</v>
      </c>
      <c r="E386" s="42" t="s">
        <v>51</v>
      </c>
    </row>
    <row r="387" spans="1:16" ht="102" x14ac:dyDescent="0.2">
      <c r="A387" t="s">
        <v>58</v>
      </c>
      <c r="E387" s="41" t="s">
        <v>291</v>
      </c>
    </row>
    <row r="388" spans="1:16" ht="25.5" x14ac:dyDescent="0.2">
      <c r="A388" t="s">
        <v>49</v>
      </c>
      <c r="B388" s="36" t="s">
        <v>296</v>
      </c>
      <c r="C388" s="36" t="s">
        <v>297</v>
      </c>
      <c r="D388" s="37" t="s">
        <v>298</v>
      </c>
      <c r="E388" s="13" t="s">
        <v>299</v>
      </c>
      <c r="F388" s="38" t="s">
        <v>288</v>
      </c>
      <c r="G388" s="39">
        <v>0.48</v>
      </c>
      <c r="H388" s="38">
        <v>0</v>
      </c>
      <c r="I388" s="38">
        <f>ROUND(G388*H388,6)</f>
        <v>0</v>
      </c>
      <c r="L388" s="40">
        <v>0</v>
      </c>
      <c r="M388" s="34">
        <f>ROUND(ROUND(L388,2)*ROUND(G388,3),2)</f>
        <v>0</v>
      </c>
      <c r="N388" s="38" t="s">
        <v>289</v>
      </c>
      <c r="O388">
        <f>(M388*21)/100</f>
        <v>0</v>
      </c>
      <c r="P388" t="s">
        <v>27</v>
      </c>
    </row>
    <row r="389" spans="1:16" ht="25.5" x14ac:dyDescent="0.2">
      <c r="A389" s="37" t="s">
        <v>55</v>
      </c>
      <c r="E389" s="41" t="s">
        <v>290</v>
      </c>
    </row>
    <row r="390" spans="1:16" x14ac:dyDescent="0.2">
      <c r="A390" s="37" t="s">
        <v>56</v>
      </c>
      <c r="E390" s="42" t="s">
        <v>51</v>
      </c>
    </row>
    <row r="391" spans="1:16" ht="102" x14ac:dyDescent="0.2">
      <c r="A391" t="s">
        <v>58</v>
      </c>
      <c r="E391" s="41" t="s">
        <v>291</v>
      </c>
    </row>
    <row r="392" spans="1:16" ht="25.5" x14ac:dyDescent="0.2">
      <c r="A392" t="s">
        <v>49</v>
      </c>
      <c r="B392" s="36" t="s">
        <v>300</v>
      </c>
      <c r="C392" s="36" t="s">
        <v>301</v>
      </c>
      <c r="D392" s="37" t="s">
        <v>302</v>
      </c>
      <c r="E392" s="13" t="s">
        <v>303</v>
      </c>
      <c r="F392" s="38" t="s">
        <v>288</v>
      </c>
      <c r="G392" s="39">
        <v>3</v>
      </c>
      <c r="H392" s="38">
        <v>0</v>
      </c>
      <c r="I392" s="38">
        <f>ROUND(G392*H392,6)</f>
        <v>0</v>
      </c>
      <c r="L392" s="40">
        <v>0</v>
      </c>
      <c r="M392" s="34">
        <f>ROUND(ROUND(L392,2)*ROUND(G392,3),2)</f>
        <v>0</v>
      </c>
      <c r="N392" s="38" t="s">
        <v>289</v>
      </c>
      <c r="O392">
        <f>(M392*21)/100</f>
        <v>0</v>
      </c>
      <c r="P392" t="s">
        <v>27</v>
      </c>
    </row>
    <row r="393" spans="1:16" ht="25.5" x14ac:dyDescent="0.2">
      <c r="A393" s="37" t="s">
        <v>55</v>
      </c>
      <c r="E393" s="41" t="s">
        <v>290</v>
      </c>
    </row>
    <row r="394" spans="1:16" x14ac:dyDescent="0.2">
      <c r="A394" s="37" t="s">
        <v>56</v>
      </c>
      <c r="E394" s="42" t="s">
        <v>51</v>
      </c>
    </row>
    <row r="395" spans="1:16" ht="102" x14ac:dyDescent="0.2">
      <c r="A395" t="s">
        <v>58</v>
      </c>
      <c r="E395" s="41" t="s">
        <v>291</v>
      </c>
    </row>
    <row r="396" spans="1:16" ht="25.5" x14ac:dyDescent="0.2">
      <c r="A396" t="s">
        <v>49</v>
      </c>
      <c r="B396" s="36" t="s">
        <v>304</v>
      </c>
      <c r="C396" s="36" t="s">
        <v>305</v>
      </c>
      <c r="D396" s="37" t="s">
        <v>306</v>
      </c>
      <c r="E396" s="13" t="s">
        <v>307</v>
      </c>
      <c r="F396" s="38" t="s">
        <v>288</v>
      </c>
      <c r="G396" s="39">
        <v>0.13200000000000001</v>
      </c>
      <c r="H396" s="38">
        <v>0</v>
      </c>
      <c r="I396" s="38">
        <f>ROUND(G396*H396,6)</f>
        <v>0</v>
      </c>
      <c r="L396" s="40">
        <v>0</v>
      </c>
      <c r="M396" s="34">
        <f>ROUND(ROUND(L396,2)*ROUND(G396,3),2)</f>
        <v>0</v>
      </c>
      <c r="N396" s="38" t="s">
        <v>289</v>
      </c>
      <c r="O396">
        <f>(M396*21)/100</f>
        <v>0</v>
      </c>
      <c r="P396" t="s">
        <v>27</v>
      </c>
    </row>
    <row r="397" spans="1:16" ht="25.5" x14ac:dyDescent="0.2">
      <c r="A397" s="37" t="s">
        <v>55</v>
      </c>
      <c r="E397" s="41" t="s">
        <v>290</v>
      </c>
    </row>
    <row r="398" spans="1:16" x14ac:dyDescent="0.2">
      <c r="A398" s="37" t="s">
        <v>56</v>
      </c>
      <c r="E398" s="42" t="s">
        <v>51</v>
      </c>
    </row>
    <row r="399" spans="1:16" ht="102" x14ac:dyDescent="0.2">
      <c r="A399" t="s">
        <v>58</v>
      </c>
      <c r="E399" s="41" t="s">
        <v>291</v>
      </c>
    </row>
    <row r="400" spans="1:16" ht="25.5" x14ac:dyDescent="0.2">
      <c r="A400" t="s">
        <v>49</v>
      </c>
      <c r="B400" s="36" t="s">
        <v>308</v>
      </c>
      <c r="C400" s="36" t="s">
        <v>309</v>
      </c>
      <c r="D400" s="37" t="s">
        <v>310</v>
      </c>
      <c r="E400" s="13" t="s">
        <v>311</v>
      </c>
      <c r="F400" s="38" t="s">
        <v>288</v>
      </c>
      <c r="G400" s="39">
        <v>0.08</v>
      </c>
      <c r="H400" s="38">
        <v>0</v>
      </c>
      <c r="I400" s="38">
        <f>ROUND(G400*H400,6)</f>
        <v>0</v>
      </c>
      <c r="L400" s="40">
        <v>0</v>
      </c>
      <c r="M400" s="34">
        <f>ROUND(ROUND(L400,2)*ROUND(G400,3),2)</f>
        <v>0</v>
      </c>
      <c r="N400" s="38" t="s">
        <v>289</v>
      </c>
      <c r="O400">
        <f>(M400*21)/100</f>
        <v>0</v>
      </c>
      <c r="P400" t="s">
        <v>27</v>
      </c>
    </row>
    <row r="401" spans="1:16" ht="25.5" x14ac:dyDescent="0.2">
      <c r="A401" s="37" t="s">
        <v>55</v>
      </c>
      <c r="E401" s="41" t="s">
        <v>290</v>
      </c>
    </row>
    <row r="402" spans="1:16" x14ac:dyDescent="0.2">
      <c r="A402" s="37" t="s">
        <v>56</v>
      </c>
      <c r="E402" s="42" t="s">
        <v>51</v>
      </c>
    </row>
    <row r="403" spans="1:16" ht="102" x14ac:dyDescent="0.2">
      <c r="A403" t="s">
        <v>58</v>
      </c>
      <c r="E403" s="41" t="s">
        <v>291</v>
      </c>
    </row>
    <row r="404" spans="1:16" ht="25.5" x14ac:dyDescent="0.2">
      <c r="A404" t="s">
        <v>49</v>
      </c>
      <c r="B404" s="36" t="s">
        <v>312</v>
      </c>
      <c r="C404" s="36" t="s">
        <v>313</v>
      </c>
      <c r="D404" s="37" t="s">
        <v>314</v>
      </c>
      <c r="E404" s="13" t="s">
        <v>315</v>
      </c>
      <c r="F404" s="38" t="s">
        <v>288</v>
      </c>
      <c r="G404" s="39">
        <v>0.15</v>
      </c>
      <c r="H404" s="38">
        <v>0</v>
      </c>
      <c r="I404" s="38">
        <f>ROUND(G404*H404,6)</f>
        <v>0</v>
      </c>
      <c r="L404" s="40">
        <v>0</v>
      </c>
      <c r="M404" s="34">
        <f>ROUND(ROUND(L404,2)*ROUND(G404,3),2)</f>
        <v>0</v>
      </c>
      <c r="N404" s="38" t="s">
        <v>289</v>
      </c>
      <c r="O404">
        <f>(M404*21)/100</f>
        <v>0</v>
      </c>
      <c r="P404" t="s">
        <v>27</v>
      </c>
    </row>
    <row r="405" spans="1:16" ht="25.5" x14ac:dyDescent="0.2">
      <c r="A405" s="37" t="s">
        <v>55</v>
      </c>
      <c r="E405" s="41" t="s">
        <v>290</v>
      </c>
    </row>
    <row r="406" spans="1:16" x14ac:dyDescent="0.2">
      <c r="A406" s="37" t="s">
        <v>56</v>
      </c>
      <c r="E406" s="42" t="s">
        <v>51</v>
      </c>
    </row>
    <row r="407" spans="1:16" ht="102" x14ac:dyDescent="0.2">
      <c r="A407" t="s">
        <v>58</v>
      </c>
      <c r="E407" s="41" t="s">
        <v>291</v>
      </c>
    </row>
    <row r="408" spans="1:16" ht="25.5" x14ac:dyDescent="0.2">
      <c r="A408" t="s">
        <v>49</v>
      </c>
      <c r="B408" s="36" t="s">
        <v>316</v>
      </c>
      <c r="C408" s="36" t="s">
        <v>317</v>
      </c>
      <c r="D408" s="37" t="s">
        <v>318</v>
      </c>
      <c r="E408" s="13" t="s">
        <v>319</v>
      </c>
      <c r="F408" s="38" t="s">
        <v>288</v>
      </c>
      <c r="G408" s="39">
        <v>3.5999999999999997E-2</v>
      </c>
      <c r="H408" s="38">
        <v>0</v>
      </c>
      <c r="I408" s="38">
        <f>ROUND(G408*H408,6)</f>
        <v>0</v>
      </c>
      <c r="L408" s="40">
        <v>0</v>
      </c>
      <c r="M408" s="34">
        <f>ROUND(ROUND(L408,2)*ROUND(G408,3),2)</f>
        <v>0</v>
      </c>
      <c r="N408" s="38" t="s">
        <v>289</v>
      </c>
      <c r="O408">
        <f>(M408*21)/100</f>
        <v>0</v>
      </c>
      <c r="P408" t="s">
        <v>27</v>
      </c>
    </row>
    <row r="409" spans="1:16" ht="25.5" x14ac:dyDescent="0.2">
      <c r="A409" s="37" t="s">
        <v>55</v>
      </c>
      <c r="E409" s="41" t="s">
        <v>290</v>
      </c>
    </row>
    <row r="410" spans="1:16" x14ac:dyDescent="0.2">
      <c r="A410" s="37" t="s">
        <v>56</v>
      </c>
      <c r="E410" s="42" t="s">
        <v>51</v>
      </c>
    </row>
    <row r="411" spans="1:16" ht="102" x14ac:dyDescent="0.2">
      <c r="A411" t="s">
        <v>58</v>
      </c>
      <c r="E411"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COUNTIFS(L8:L199,"=0",A8:A199,"P")+COUNTIFS(L8:L199,"",A8:A199,"P")+SUM(Q8:Q199)</f>
        <v>47</v>
      </c>
    </row>
    <row r="8" spans="1:20" x14ac:dyDescent="0.2">
      <c r="A8" t="s">
        <v>44</v>
      </c>
      <c r="C8" s="30" t="s">
        <v>2477</v>
      </c>
      <c r="E8" s="32" t="s">
        <v>2476</v>
      </c>
      <c r="J8" s="31">
        <f>0+J9+J30+J43+J68+J77+J190</f>
        <v>0</v>
      </c>
      <c r="K8" s="31">
        <f>0+K9+K30+K43+K68+K77+K190</f>
        <v>0</v>
      </c>
      <c r="L8" s="31">
        <f>0+L9+L30+L43+L68+L77+L190</f>
        <v>0</v>
      </c>
      <c r="M8" s="31">
        <f>0+M9+M30+M43+M68+M77+M190</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228</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231</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234</v>
      </c>
      <c r="C18" s="36" t="s">
        <v>2478</v>
      </c>
      <c r="D18" s="37" t="s">
        <v>51</v>
      </c>
      <c r="E18" s="13" t="s">
        <v>2289</v>
      </c>
      <c r="F18" s="38" t="s">
        <v>957</v>
      </c>
      <c r="G18" s="39">
        <v>1</v>
      </c>
      <c r="H18" s="38">
        <v>0</v>
      </c>
      <c r="I18" s="38">
        <f>ROUND(G18*H18,6)</f>
        <v>0</v>
      </c>
      <c r="L18" s="40">
        <v>0</v>
      </c>
      <c r="M18" s="34">
        <f>ROUND(ROUND(L18,2)*ROUND(G18,3),2)</f>
        <v>0</v>
      </c>
      <c r="N18" s="38" t="s">
        <v>795</v>
      </c>
      <c r="O18">
        <f>(M18*21)/100</f>
        <v>0</v>
      </c>
      <c r="P18" t="s">
        <v>27</v>
      </c>
    </row>
    <row r="19" spans="1:16" x14ac:dyDescent="0.2">
      <c r="A19" s="37" t="s">
        <v>55</v>
      </c>
      <c r="E19" s="41" t="s">
        <v>51</v>
      </c>
    </row>
    <row r="20" spans="1:16" x14ac:dyDescent="0.2">
      <c r="A20" s="37" t="s">
        <v>56</v>
      </c>
      <c r="E20" s="42" t="s">
        <v>2284</v>
      </c>
    </row>
    <row r="21" spans="1:16" x14ac:dyDescent="0.2">
      <c r="A21" t="s">
        <v>58</v>
      </c>
      <c r="E21" s="41" t="s">
        <v>2372</v>
      </c>
    </row>
    <row r="22" spans="1:16" x14ac:dyDescent="0.2">
      <c r="A22" t="s">
        <v>49</v>
      </c>
      <c r="B22" s="36" t="s">
        <v>237</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240</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f>
        <v>0</v>
      </c>
      <c r="M30" s="34">
        <f>0+M31+M35+M39</f>
        <v>0</v>
      </c>
    </row>
    <row r="31" spans="1:16" ht="25.5" x14ac:dyDescent="0.2">
      <c r="A31" t="s">
        <v>49</v>
      </c>
      <c r="B31" s="36" t="s">
        <v>219</v>
      </c>
      <c r="C31" s="36" t="s">
        <v>285</v>
      </c>
      <c r="D31" s="37" t="s">
        <v>286</v>
      </c>
      <c r="E31" s="13" t="s">
        <v>287</v>
      </c>
      <c r="F31" s="38" t="s">
        <v>288</v>
      </c>
      <c r="G31" s="39">
        <v>334.971</v>
      </c>
      <c r="H31" s="38">
        <v>0</v>
      </c>
      <c r="I31" s="38">
        <f>ROUND(G31*H31,6)</f>
        <v>0</v>
      </c>
      <c r="L31" s="40">
        <v>0</v>
      </c>
      <c r="M31" s="34">
        <f>ROUND(ROUND(L31,2)*ROUND(G31,3),2)</f>
        <v>0</v>
      </c>
      <c r="N31" s="38" t="s">
        <v>289</v>
      </c>
      <c r="O31">
        <f>(M31*21)/100</f>
        <v>0</v>
      </c>
      <c r="P31" t="s">
        <v>27</v>
      </c>
    </row>
    <row r="32" spans="1:16" ht="25.5" x14ac:dyDescent="0.2">
      <c r="A32" s="37" t="s">
        <v>55</v>
      </c>
      <c r="E32" s="41" t="s">
        <v>2479</v>
      </c>
    </row>
    <row r="33" spans="1:16" x14ac:dyDescent="0.2">
      <c r="A33" s="37" t="s">
        <v>56</v>
      </c>
      <c r="E33" s="42" t="s">
        <v>2480</v>
      </c>
    </row>
    <row r="34" spans="1:16" ht="102" x14ac:dyDescent="0.2">
      <c r="A34" t="s">
        <v>58</v>
      </c>
      <c r="E34" s="41" t="s">
        <v>291</v>
      </c>
    </row>
    <row r="35" spans="1:16" ht="25.5" x14ac:dyDescent="0.2">
      <c r="A35" t="s">
        <v>49</v>
      </c>
      <c r="B35" s="36" t="s">
        <v>222</v>
      </c>
      <c r="C35" s="36" t="s">
        <v>301</v>
      </c>
      <c r="D35" s="37" t="s">
        <v>302</v>
      </c>
      <c r="E35" s="13" t="s">
        <v>303</v>
      </c>
      <c r="F35" s="38" t="s">
        <v>288</v>
      </c>
      <c r="G35" s="39">
        <v>56.68</v>
      </c>
      <c r="H35" s="38">
        <v>0</v>
      </c>
      <c r="I35" s="38">
        <f>ROUND(G35*H35,6)</f>
        <v>0</v>
      </c>
      <c r="L35" s="40">
        <v>0</v>
      </c>
      <c r="M35" s="34">
        <f>ROUND(ROUND(L35,2)*ROUND(G35,3),2)</f>
        <v>0</v>
      </c>
      <c r="N35" s="38" t="s">
        <v>289</v>
      </c>
      <c r="O35">
        <f>(M35*21)/100</f>
        <v>0</v>
      </c>
      <c r="P35" t="s">
        <v>27</v>
      </c>
    </row>
    <row r="36" spans="1:16" x14ac:dyDescent="0.2">
      <c r="A36" s="37" t="s">
        <v>55</v>
      </c>
      <c r="E36" s="41" t="s">
        <v>2375</v>
      </c>
    </row>
    <row r="37" spans="1:16" x14ac:dyDescent="0.2">
      <c r="A37" s="37" t="s">
        <v>56</v>
      </c>
      <c r="E37" s="42" t="s">
        <v>2481</v>
      </c>
    </row>
    <row r="38" spans="1:16" ht="102" x14ac:dyDescent="0.2">
      <c r="A38" t="s">
        <v>58</v>
      </c>
      <c r="E38" s="41" t="s">
        <v>291</v>
      </c>
    </row>
    <row r="39" spans="1:16" ht="25.5" x14ac:dyDescent="0.2">
      <c r="A39" t="s">
        <v>49</v>
      </c>
      <c r="B39" s="36" t="s">
        <v>225</v>
      </c>
      <c r="C39" s="36" t="s">
        <v>2379</v>
      </c>
      <c r="D39" s="37" t="s">
        <v>2380</v>
      </c>
      <c r="E39" s="13" t="s">
        <v>2381</v>
      </c>
      <c r="F39" s="38" t="s">
        <v>288</v>
      </c>
      <c r="G39" s="39">
        <v>0.63500000000000001</v>
      </c>
      <c r="H39" s="38">
        <v>0</v>
      </c>
      <c r="I39" s="38">
        <f>ROUND(G39*H39,6)</f>
        <v>0</v>
      </c>
      <c r="L39" s="40">
        <v>0</v>
      </c>
      <c r="M39" s="34">
        <f>ROUND(ROUND(L39,2)*ROUND(G39,3),2)</f>
        <v>0</v>
      </c>
      <c r="N39" s="38" t="s">
        <v>289</v>
      </c>
      <c r="O39">
        <f>(M39*21)/100</f>
        <v>0</v>
      </c>
      <c r="P39" t="s">
        <v>27</v>
      </c>
    </row>
    <row r="40" spans="1:16" ht="25.5" x14ac:dyDescent="0.2">
      <c r="A40" s="37" t="s">
        <v>55</v>
      </c>
      <c r="E40" s="41" t="s">
        <v>2482</v>
      </c>
    </row>
    <row r="41" spans="1:16" x14ac:dyDescent="0.2">
      <c r="A41" s="37" t="s">
        <v>56</v>
      </c>
      <c r="E41" s="42" t="s">
        <v>2483</v>
      </c>
    </row>
    <row r="42" spans="1:16" ht="102" x14ac:dyDescent="0.2">
      <c r="A42" t="s">
        <v>58</v>
      </c>
      <c r="E42" s="41" t="s">
        <v>291</v>
      </c>
    </row>
    <row r="43" spans="1:16" x14ac:dyDescent="0.2">
      <c r="A43" t="s">
        <v>46</v>
      </c>
      <c r="C43" s="33" t="s">
        <v>47</v>
      </c>
      <c r="E43" s="35" t="s">
        <v>325</v>
      </c>
      <c r="J43" s="34">
        <f>0</f>
        <v>0</v>
      </c>
      <c r="K43" s="34">
        <f>0</f>
        <v>0</v>
      </c>
      <c r="L43" s="34">
        <f>0+L44+L48+L52+L56+L60+L64</f>
        <v>0</v>
      </c>
      <c r="M43" s="34">
        <f>0+M44+M48+M52+M56+M60+M64</f>
        <v>0</v>
      </c>
    </row>
    <row r="44" spans="1:16" x14ac:dyDescent="0.2">
      <c r="A44" t="s">
        <v>49</v>
      </c>
      <c r="B44" s="36" t="s">
        <v>47</v>
      </c>
      <c r="C44" s="36" t="s">
        <v>2384</v>
      </c>
      <c r="D44" s="37" t="s">
        <v>51</v>
      </c>
      <c r="E44" s="13" t="s">
        <v>2385</v>
      </c>
      <c r="F44" s="38" t="s">
        <v>53</v>
      </c>
      <c r="G44" s="39">
        <v>21.8</v>
      </c>
      <c r="H44" s="38">
        <v>0</v>
      </c>
      <c r="I44" s="38">
        <f>ROUND(G44*H44,6)</f>
        <v>0</v>
      </c>
      <c r="L44" s="40">
        <v>0</v>
      </c>
      <c r="M44" s="34">
        <f>ROUND(ROUND(L44,2)*ROUND(G44,3),2)</f>
        <v>0</v>
      </c>
      <c r="N44" s="38" t="s">
        <v>54</v>
      </c>
      <c r="O44">
        <f>(M44*21)/100</f>
        <v>0</v>
      </c>
      <c r="P44" t="s">
        <v>27</v>
      </c>
    </row>
    <row r="45" spans="1:16" x14ac:dyDescent="0.2">
      <c r="A45" s="37" t="s">
        <v>55</v>
      </c>
      <c r="E45" s="41" t="s">
        <v>2484</v>
      </c>
    </row>
    <row r="46" spans="1:16" x14ac:dyDescent="0.2">
      <c r="A46" s="37" t="s">
        <v>56</v>
      </c>
      <c r="E46" s="42" t="s">
        <v>2485</v>
      </c>
    </row>
    <row r="47" spans="1:16" x14ac:dyDescent="0.2">
      <c r="A47" t="s">
        <v>58</v>
      </c>
      <c r="E47" s="41" t="s">
        <v>59</v>
      </c>
    </row>
    <row r="48" spans="1:16" ht="25.5" x14ac:dyDescent="0.2">
      <c r="A48" t="s">
        <v>49</v>
      </c>
      <c r="B48" s="36" t="s">
        <v>27</v>
      </c>
      <c r="C48" s="36" t="s">
        <v>2388</v>
      </c>
      <c r="D48" s="37" t="s">
        <v>51</v>
      </c>
      <c r="E48" s="13" t="s">
        <v>2389</v>
      </c>
      <c r="F48" s="38" t="s">
        <v>53</v>
      </c>
      <c r="G48" s="39">
        <v>87.2</v>
      </c>
      <c r="H48" s="38">
        <v>0</v>
      </c>
      <c r="I48" s="38">
        <f>ROUND(G48*H48,6)</f>
        <v>0</v>
      </c>
      <c r="L48" s="40">
        <v>0</v>
      </c>
      <c r="M48" s="34">
        <f>ROUND(ROUND(L48,2)*ROUND(G48,3),2)</f>
        <v>0</v>
      </c>
      <c r="N48" s="38" t="s">
        <v>54</v>
      </c>
      <c r="O48">
        <f>(M48*21)/100</f>
        <v>0</v>
      </c>
      <c r="P48" t="s">
        <v>27</v>
      </c>
    </row>
    <row r="49" spans="1:16" x14ac:dyDescent="0.2">
      <c r="A49" s="37" t="s">
        <v>55</v>
      </c>
      <c r="E49" s="41" t="s">
        <v>2486</v>
      </c>
    </row>
    <row r="50" spans="1:16" x14ac:dyDescent="0.2">
      <c r="A50" s="37" t="s">
        <v>56</v>
      </c>
      <c r="E50" s="42" t="s">
        <v>2487</v>
      </c>
    </row>
    <row r="51" spans="1:16" x14ac:dyDescent="0.2">
      <c r="A51" t="s">
        <v>58</v>
      </c>
      <c r="E51" s="41" t="s">
        <v>59</v>
      </c>
    </row>
    <row r="52" spans="1:16" x14ac:dyDescent="0.2">
      <c r="A52" t="s">
        <v>49</v>
      </c>
      <c r="B52" s="36" t="s">
        <v>26</v>
      </c>
      <c r="C52" s="36" t="s">
        <v>2396</v>
      </c>
      <c r="D52" s="37" t="s">
        <v>51</v>
      </c>
      <c r="E52" s="13" t="s">
        <v>2397</v>
      </c>
      <c r="F52" s="38" t="s">
        <v>53</v>
      </c>
      <c r="G52" s="39">
        <v>493.37</v>
      </c>
      <c r="H52" s="38">
        <v>0</v>
      </c>
      <c r="I52" s="38">
        <f>ROUND(G52*H52,6)</f>
        <v>0</v>
      </c>
      <c r="L52" s="40">
        <v>0</v>
      </c>
      <c r="M52" s="34">
        <f>ROUND(ROUND(L52,2)*ROUND(G52,3),2)</f>
        <v>0</v>
      </c>
      <c r="N52" s="38" t="s">
        <v>54</v>
      </c>
      <c r="O52">
        <f>(M52*21)/100</f>
        <v>0</v>
      </c>
      <c r="P52" t="s">
        <v>27</v>
      </c>
    </row>
    <row r="53" spans="1:16" ht="38.25" x14ac:dyDescent="0.2">
      <c r="A53" s="37" t="s">
        <v>55</v>
      </c>
      <c r="E53" s="41" t="s">
        <v>2488</v>
      </c>
    </row>
    <row r="54" spans="1:16" x14ac:dyDescent="0.2">
      <c r="A54" s="37" t="s">
        <v>56</v>
      </c>
      <c r="E54" s="42" t="s">
        <v>2489</v>
      </c>
    </row>
    <row r="55" spans="1:16" x14ac:dyDescent="0.2">
      <c r="A55" t="s">
        <v>58</v>
      </c>
      <c r="E55" s="41" t="s">
        <v>59</v>
      </c>
    </row>
    <row r="56" spans="1:16" x14ac:dyDescent="0.2">
      <c r="A56" t="s">
        <v>49</v>
      </c>
      <c r="B56" s="36" t="s">
        <v>62</v>
      </c>
      <c r="C56" s="36" t="s">
        <v>891</v>
      </c>
      <c r="D56" s="37" t="s">
        <v>51</v>
      </c>
      <c r="E56" s="13" t="s">
        <v>892</v>
      </c>
      <c r="F56" s="38" t="s">
        <v>53</v>
      </c>
      <c r="G56" s="39">
        <v>72.31</v>
      </c>
      <c r="H56" s="38">
        <v>0</v>
      </c>
      <c r="I56" s="38">
        <f>ROUND(G56*H56,6)</f>
        <v>0</v>
      </c>
      <c r="L56" s="40">
        <v>0</v>
      </c>
      <c r="M56" s="34">
        <f>ROUND(ROUND(L56,2)*ROUND(G56,3),2)</f>
        <v>0</v>
      </c>
      <c r="N56" s="38" t="s">
        <v>54</v>
      </c>
      <c r="O56">
        <f>(M56*21)/100</f>
        <v>0</v>
      </c>
      <c r="P56" t="s">
        <v>27</v>
      </c>
    </row>
    <row r="57" spans="1:16" x14ac:dyDescent="0.2">
      <c r="A57" s="37" t="s">
        <v>55</v>
      </c>
      <c r="E57" s="41" t="s">
        <v>2490</v>
      </c>
    </row>
    <row r="58" spans="1:16" x14ac:dyDescent="0.2">
      <c r="A58" s="37" t="s">
        <v>56</v>
      </c>
      <c r="E58" s="42" t="s">
        <v>2491</v>
      </c>
    </row>
    <row r="59" spans="1:16" x14ac:dyDescent="0.2">
      <c r="A59" t="s">
        <v>58</v>
      </c>
      <c r="E59" s="41" t="s">
        <v>59</v>
      </c>
    </row>
    <row r="60" spans="1:16" x14ac:dyDescent="0.2">
      <c r="A60" t="s">
        <v>49</v>
      </c>
      <c r="B60" s="36" t="s">
        <v>66</v>
      </c>
      <c r="C60" s="36" t="s">
        <v>60</v>
      </c>
      <c r="D60" s="37" t="s">
        <v>51</v>
      </c>
      <c r="E60" s="13" t="s">
        <v>61</v>
      </c>
      <c r="F60" s="38" t="s">
        <v>53</v>
      </c>
      <c r="G60" s="39">
        <v>421.06</v>
      </c>
      <c r="H60" s="38">
        <v>0</v>
      </c>
      <c r="I60" s="38">
        <f>ROUND(G60*H60,6)</f>
        <v>0</v>
      </c>
      <c r="L60" s="40">
        <v>0</v>
      </c>
      <c r="M60" s="34">
        <f>ROUND(ROUND(L60,2)*ROUND(G60,3),2)</f>
        <v>0</v>
      </c>
      <c r="N60" s="38" t="s">
        <v>54</v>
      </c>
      <c r="O60">
        <f>(M60*21)/100</f>
        <v>0</v>
      </c>
      <c r="P60" t="s">
        <v>27</v>
      </c>
    </row>
    <row r="61" spans="1:16" x14ac:dyDescent="0.2">
      <c r="A61" s="37" t="s">
        <v>55</v>
      </c>
      <c r="E61" s="41" t="s">
        <v>2492</v>
      </c>
    </row>
    <row r="62" spans="1:16" x14ac:dyDescent="0.2">
      <c r="A62" s="37" t="s">
        <v>56</v>
      </c>
      <c r="E62" s="42" t="s">
        <v>2493</v>
      </c>
    </row>
    <row r="63" spans="1:16" x14ac:dyDescent="0.2">
      <c r="A63" t="s">
        <v>58</v>
      </c>
      <c r="E63" s="41" t="s">
        <v>59</v>
      </c>
    </row>
    <row r="64" spans="1:16" x14ac:dyDescent="0.2">
      <c r="A64" t="s">
        <v>49</v>
      </c>
      <c r="B64" s="36" t="s">
        <v>145</v>
      </c>
      <c r="C64" s="36" t="s">
        <v>2402</v>
      </c>
      <c r="D64" s="37" t="s">
        <v>51</v>
      </c>
      <c r="E64" s="13" t="s">
        <v>2403</v>
      </c>
      <c r="F64" s="38" t="s">
        <v>53</v>
      </c>
      <c r="G64" s="39">
        <v>53.69</v>
      </c>
      <c r="H64" s="38">
        <v>0</v>
      </c>
      <c r="I64" s="38">
        <f>ROUND(G64*H64,6)</f>
        <v>0</v>
      </c>
      <c r="L64" s="40">
        <v>0</v>
      </c>
      <c r="M64" s="34">
        <f>ROUND(ROUND(L64,2)*ROUND(G64,3),2)</f>
        <v>0</v>
      </c>
      <c r="N64" s="38" t="s">
        <v>54</v>
      </c>
      <c r="O64">
        <f>(M64*21)/100</f>
        <v>0</v>
      </c>
      <c r="P64" t="s">
        <v>27</v>
      </c>
    </row>
    <row r="65" spans="1:16" x14ac:dyDescent="0.2">
      <c r="A65" s="37" t="s">
        <v>55</v>
      </c>
      <c r="E65" s="41" t="s">
        <v>2404</v>
      </c>
    </row>
    <row r="66" spans="1:16" x14ac:dyDescent="0.2">
      <c r="A66" s="37" t="s">
        <v>56</v>
      </c>
      <c r="E66" s="42" t="s">
        <v>2494</v>
      </c>
    </row>
    <row r="67" spans="1:16" x14ac:dyDescent="0.2">
      <c r="A67" t="s">
        <v>58</v>
      </c>
      <c r="E67" s="41" t="s">
        <v>59</v>
      </c>
    </row>
    <row r="68" spans="1:16" x14ac:dyDescent="0.2">
      <c r="A68" t="s">
        <v>46</v>
      </c>
      <c r="C68" s="33" t="s">
        <v>62</v>
      </c>
      <c r="E68" s="35" t="s">
        <v>1366</v>
      </c>
      <c r="J68" s="34">
        <f>0</f>
        <v>0</v>
      </c>
      <c r="K68" s="34">
        <f>0</f>
        <v>0</v>
      </c>
      <c r="L68" s="34">
        <f>0+L69+L73</f>
        <v>0</v>
      </c>
      <c r="M68" s="34">
        <f>0+M69+M73</f>
        <v>0</v>
      </c>
    </row>
    <row r="69" spans="1:16" x14ac:dyDescent="0.2">
      <c r="A69" t="s">
        <v>49</v>
      </c>
      <c r="B69" s="36" t="s">
        <v>148</v>
      </c>
      <c r="C69" s="36" t="s">
        <v>1582</v>
      </c>
      <c r="D69" s="37" t="s">
        <v>51</v>
      </c>
      <c r="E69" s="13" t="s">
        <v>1583</v>
      </c>
      <c r="F69" s="38" t="s">
        <v>53</v>
      </c>
      <c r="G69" s="39">
        <v>1.5</v>
      </c>
      <c r="H69" s="38">
        <v>0</v>
      </c>
      <c r="I69" s="38">
        <f>ROUND(G69*H69,6)</f>
        <v>0</v>
      </c>
      <c r="L69" s="40">
        <v>0</v>
      </c>
      <c r="M69" s="34">
        <f>ROUND(ROUND(L69,2)*ROUND(G69,3),2)</f>
        <v>0</v>
      </c>
      <c r="N69" s="38" t="s">
        <v>54</v>
      </c>
      <c r="O69">
        <f>(M69*21)/100</f>
        <v>0</v>
      </c>
      <c r="P69" t="s">
        <v>27</v>
      </c>
    </row>
    <row r="70" spans="1:16" x14ac:dyDescent="0.2">
      <c r="A70" s="37" t="s">
        <v>55</v>
      </c>
      <c r="E70" s="41" t="s">
        <v>2495</v>
      </c>
    </row>
    <row r="71" spans="1:16" x14ac:dyDescent="0.2">
      <c r="A71" s="37" t="s">
        <v>56</v>
      </c>
      <c r="E71" s="42" t="s">
        <v>2496</v>
      </c>
    </row>
    <row r="72" spans="1:16" x14ac:dyDescent="0.2">
      <c r="A72" t="s">
        <v>58</v>
      </c>
      <c r="E72" s="41" t="s">
        <v>59</v>
      </c>
    </row>
    <row r="73" spans="1:16" x14ac:dyDescent="0.2">
      <c r="A73" t="s">
        <v>49</v>
      </c>
      <c r="B73" s="36" t="s">
        <v>151</v>
      </c>
      <c r="C73" s="36" t="s">
        <v>1002</v>
      </c>
      <c r="D73" s="37" t="s">
        <v>51</v>
      </c>
      <c r="E73" s="13" t="s">
        <v>1003</v>
      </c>
      <c r="F73" s="38" t="s">
        <v>53</v>
      </c>
      <c r="G73" s="39">
        <v>16.73</v>
      </c>
      <c r="H73" s="38">
        <v>0</v>
      </c>
      <c r="I73" s="38">
        <f>ROUND(G73*H73,6)</f>
        <v>0</v>
      </c>
      <c r="L73" s="40">
        <v>0</v>
      </c>
      <c r="M73" s="34">
        <f>ROUND(ROUND(L73,2)*ROUND(G73,3),2)</f>
        <v>0</v>
      </c>
      <c r="N73" s="38" t="s">
        <v>54</v>
      </c>
      <c r="O73">
        <f>(M73*21)/100</f>
        <v>0</v>
      </c>
      <c r="P73" t="s">
        <v>27</v>
      </c>
    </row>
    <row r="74" spans="1:16" x14ac:dyDescent="0.2">
      <c r="A74" s="37" t="s">
        <v>55</v>
      </c>
      <c r="E74" s="41" t="s">
        <v>2408</v>
      </c>
    </row>
    <row r="75" spans="1:16" x14ac:dyDescent="0.2">
      <c r="A75" s="37" t="s">
        <v>56</v>
      </c>
      <c r="E75" s="42" t="s">
        <v>2497</v>
      </c>
    </row>
    <row r="76" spans="1:16" x14ac:dyDescent="0.2">
      <c r="A76" t="s">
        <v>58</v>
      </c>
      <c r="E76" s="41" t="s">
        <v>59</v>
      </c>
    </row>
    <row r="77" spans="1:16" x14ac:dyDescent="0.2">
      <c r="A77" t="s">
        <v>46</v>
      </c>
      <c r="C77" s="33" t="s">
        <v>151</v>
      </c>
      <c r="E77" s="35" t="s">
        <v>1458</v>
      </c>
      <c r="J77" s="34">
        <f>0</f>
        <v>0</v>
      </c>
      <c r="K77" s="34">
        <f>0</f>
        <v>0</v>
      </c>
      <c r="L77" s="34">
        <f>0+L78+L82+L86+L90+L94+L98+L102+L106+L110+L114+L118+L122+L126+L130+L134+L138+L142+L146+L150+L154+L158+L162+L166+L170+L174+L178+L182+L186</f>
        <v>0</v>
      </c>
      <c r="M77" s="34">
        <f>0+M78+M82+M86+M90+M94+M98+M102+M106+M110+M114+M118+M122+M126+M130+M134+M138+M142+M146+M150+M154+M158+M162+M166+M170+M174+M178+M182+M186</f>
        <v>0</v>
      </c>
    </row>
    <row r="78" spans="1:16" x14ac:dyDescent="0.2">
      <c r="A78" t="s">
        <v>49</v>
      </c>
      <c r="B78" s="36" t="s">
        <v>154</v>
      </c>
      <c r="C78" s="36" t="s">
        <v>2498</v>
      </c>
      <c r="D78" s="37" t="s">
        <v>51</v>
      </c>
      <c r="E78" s="13" t="s">
        <v>2499</v>
      </c>
      <c r="F78" s="38" t="s">
        <v>65</v>
      </c>
      <c r="G78" s="39">
        <v>1</v>
      </c>
      <c r="H78" s="38">
        <v>0</v>
      </c>
      <c r="I78" s="38">
        <f>ROUND(G78*H78,6)</f>
        <v>0</v>
      </c>
      <c r="L78" s="40">
        <v>0</v>
      </c>
      <c r="M78" s="34">
        <f>ROUND(ROUND(L78,2)*ROUND(G78,3),2)</f>
        <v>0</v>
      </c>
      <c r="N78" s="38" t="s">
        <v>54</v>
      </c>
      <c r="O78">
        <f>(M78*21)/100</f>
        <v>0</v>
      </c>
      <c r="P78" t="s">
        <v>27</v>
      </c>
    </row>
    <row r="79" spans="1:16" x14ac:dyDescent="0.2">
      <c r="A79" s="37" t="s">
        <v>55</v>
      </c>
      <c r="E79" s="41" t="s">
        <v>2500</v>
      </c>
    </row>
    <row r="80" spans="1:16" x14ac:dyDescent="0.2">
      <c r="A80" s="37" t="s">
        <v>56</v>
      </c>
      <c r="E80" s="42" t="s">
        <v>2284</v>
      </c>
    </row>
    <row r="81" spans="1:16" x14ac:dyDescent="0.2">
      <c r="A81" t="s">
        <v>58</v>
      </c>
      <c r="E81" s="41" t="s">
        <v>59</v>
      </c>
    </row>
    <row r="82" spans="1:16" x14ac:dyDescent="0.2">
      <c r="A82" t="s">
        <v>49</v>
      </c>
      <c r="B82" s="36" t="s">
        <v>157</v>
      </c>
      <c r="C82" s="36" t="s">
        <v>2501</v>
      </c>
      <c r="D82" s="37" t="s">
        <v>51</v>
      </c>
      <c r="E82" s="13" t="s">
        <v>2502</v>
      </c>
      <c r="F82" s="38" t="s">
        <v>65</v>
      </c>
      <c r="G82" s="39">
        <v>2</v>
      </c>
      <c r="H82" s="38">
        <v>0</v>
      </c>
      <c r="I82" s="38">
        <f>ROUND(G82*H82,6)</f>
        <v>0</v>
      </c>
      <c r="L82" s="40">
        <v>0</v>
      </c>
      <c r="M82" s="34">
        <f>ROUND(ROUND(L82,2)*ROUND(G82,3),2)</f>
        <v>0</v>
      </c>
      <c r="N82" s="38" t="s">
        <v>54</v>
      </c>
      <c r="O82">
        <f>(M82*21)/100</f>
        <v>0</v>
      </c>
      <c r="P82" t="s">
        <v>27</v>
      </c>
    </row>
    <row r="83" spans="1:16" x14ac:dyDescent="0.2">
      <c r="A83" s="37" t="s">
        <v>55</v>
      </c>
      <c r="E83" s="41" t="s">
        <v>2503</v>
      </c>
    </row>
    <row r="84" spans="1:16" x14ac:dyDescent="0.2">
      <c r="A84" s="37" t="s">
        <v>56</v>
      </c>
      <c r="E84" s="42" t="s">
        <v>2413</v>
      </c>
    </row>
    <row r="85" spans="1:16" x14ac:dyDescent="0.2">
      <c r="A85" t="s">
        <v>58</v>
      </c>
      <c r="E85" s="41" t="s">
        <v>59</v>
      </c>
    </row>
    <row r="86" spans="1:16" x14ac:dyDescent="0.2">
      <c r="A86" t="s">
        <v>49</v>
      </c>
      <c r="B86" s="36" t="s">
        <v>69</v>
      </c>
      <c r="C86" s="36" t="s">
        <v>2504</v>
      </c>
      <c r="D86" s="37" t="s">
        <v>51</v>
      </c>
      <c r="E86" s="13" t="s">
        <v>2505</v>
      </c>
      <c r="F86" s="38" t="s">
        <v>65</v>
      </c>
      <c r="G86" s="39">
        <v>95</v>
      </c>
      <c r="H86" s="38">
        <v>0</v>
      </c>
      <c r="I86" s="38">
        <f>ROUND(G86*H86,6)</f>
        <v>0</v>
      </c>
      <c r="L86" s="40">
        <v>0</v>
      </c>
      <c r="M86" s="34">
        <f>ROUND(ROUND(L86,2)*ROUND(G86,3),2)</f>
        <v>0</v>
      </c>
      <c r="N86" s="38" t="s">
        <v>54</v>
      </c>
      <c r="O86">
        <f>(M86*21)/100</f>
        <v>0</v>
      </c>
      <c r="P86" t="s">
        <v>27</v>
      </c>
    </row>
    <row r="87" spans="1:16" x14ac:dyDescent="0.2">
      <c r="A87" s="37" t="s">
        <v>55</v>
      </c>
      <c r="E87" s="41" t="s">
        <v>2506</v>
      </c>
    </row>
    <row r="88" spans="1:16" x14ac:dyDescent="0.2">
      <c r="A88" s="37" t="s">
        <v>56</v>
      </c>
      <c r="E88" s="42" t="s">
        <v>2507</v>
      </c>
    </row>
    <row r="89" spans="1:16" x14ac:dyDescent="0.2">
      <c r="A89" t="s">
        <v>58</v>
      </c>
      <c r="E89" s="41" t="s">
        <v>59</v>
      </c>
    </row>
    <row r="90" spans="1:16" x14ac:dyDescent="0.2">
      <c r="A90" t="s">
        <v>49</v>
      </c>
      <c r="B90" s="36" t="s">
        <v>73</v>
      </c>
      <c r="C90" s="36" t="s">
        <v>2414</v>
      </c>
      <c r="D90" s="37" t="s">
        <v>51</v>
      </c>
      <c r="E90" s="13" t="s">
        <v>2415</v>
      </c>
      <c r="F90" s="38" t="s">
        <v>65</v>
      </c>
      <c r="G90" s="39">
        <v>27</v>
      </c>
      <c r="H90" s="38">
        <v>0</v>
      </c>
      <c r="I90" s="38">
        <f>ROUND(G90*H90,6)</f>
        <v>0</v>
      </c>
      <c r="L90" s="40">
        <v>0</v>
      </c>
      <c r="M90" s="34">
        <f>ROUND(ROUND(L90,2)*ROUND(G90,3),2)</f>
        <v>0</v>
      </c>
      <c r="N90" s="38" t="s">
        <v>54</v>
      </c>
      <c r="O90">
        <f>(M90*21)/100</f>
        <v>0</v>
      </c>
      <c r="P90" t="s">
        <v>27</v>
      </c>
    </row>
    <row r="91" spans="1:16" x14ac:dyDescent="0.2">
      <c r="A91" s="37" t="s">
        <v>55</v>
      </c>
      <c r="E91" s="41" t="s">
        <v>2508</v>
      </c>
    </row>
    <row r="92" spans="1:16" x14ac:dyDescent="0.2">
      <c r="A92" s="37" t="s">
        <v>56</v>
      </c>
      <c r="E92" s="42" t="s">
        <v>2509</v>
      </c>
    </row>
    <row r="93" spans="1:16" x14ac:dyDescent="0.2">
      <c r="A93" t="s">
        <v>58</v>
      </c>
      <c r="E93" s="41" t="s">
        <v>59</v>
      </c>
    </row>
    <row r="94" spans="1:16" x14ac:dyDescent="0.2">
      <c r="A94" t="s">
        <v>49</v>
      </c>
      <c r="B94" s="36" t="s">
        <v>76</v>
      </c>
      <c r="C94" s="36" t="s">
        <v>2510</v>
      </c>
      <c r="D94" s="37" t="s">
        <v>51</v>
      </c>
      <c r="E94" s="13" t="s">
        <v>2511</v>
      </c>
      <c r="F94" s="38" t="s">
        <v>65</v>
      </c>
      <c r="G94" s="39">
        <v>4</v>
      </c>
      <c r="H94" s="38">
        <v>0</v>
      </c>
      <c r="I94" s="38">
        <f>ROUND(G94*H94,6)</f>
        <v>0</v>
      </c>
      <c r="L94" s="40">
        <v>0</v>
      </c>
      <c r="M94" s="34">
        <f>ROUND(ROUND(L94,2)*ROUND(G94,3),2)</f>
        <v>0</v>
      </c>
      <c r="N94" s="38" t="s">
        <v>54</v>
      </c>
      <c r="O94">
        <f>(M94*21)/100</f>
        <v>0</v>
      </c>
      <c r="P94" t="s">
        <v>27</v>
      </c>
    </row>
    <row r="95" spans="1:16" x14ac:dyDescent="0.2">
      <c r="A95" s="37" t="s">
        <v>55</v>
      </c>
      <c r="E95" s="41" t="s">
        <v>2512</v>
      </c>
    </row>
    <row r="96" spans="1:16" x14ac:dyDescent="0.2">
      <c r="A96" s="37" t="s">
        <v>56</v>
      </c>
      <c r="E96" s="42" t="s">
        <v>2513</v>
      </c>
    </row>
    <row r="97" spans="1:16" x14ac:dyDescent="0.2">
      <c r="A97" t="s">
        <v>58</v>
      </c>
      <c r="E97" s="41" t="s">
        <v>59</v>
      </c>
    </row>
    <row r="98" spans="1:16" x14ac:dyDescent="0.2">
      <c r="A98" t="s">
        <v>49</v>
      </c>
      <c r="B98" s="36" t="s">
        <v>79</v>
      </c>
      <c r="C98" s="36" t="s">
        <v>2514</v>
      </c>
      <c r="D98" s="37" t="s">
        <v>51</v>
      </c>
      <c r="E98" s="13" t="s">
        <v>2515</v>
      </c>
      <c r="F98" s="38" t="s">
        <v>65</v>
      </c>
      <c r="G98" s="39">
        <v>4</v>
      </c>
      <c r="H98" s="38">
        <v>0</v>
      </c>
      <c r="I98" s="38">
        <f>ROUND(G98*H98,6)</f>
        <v>0</v>
      </c>
      <c r="L98" s="40">
        <v>0</v>
      </c>
      <c r="M98" s="34">
        <f>ROUND(ROUND(L98,2)*ROUND(G98,3),2)</f>
        <v>0</v>
      </c>
      <c r="N98" s="38" t="s">
        <v>54</v>
      </c>
      <c r="O98">
        <f>(M98*21)/100</f>
        <v>0</v>
      </c>
      <c r="P98" t="s">
        <v>27</v>
      </c>
    </row>
    <row r="99" spans="1:16" ht="25.5" x14ac:dyDescent="0.2">
      <c r="A99" s="37" t="s">
        <v>55</v>
      </c>
      <c r="E99" s="41" t="s">
        <v>2516</v>
      </c>
    </row>
    <row r="100" spans="1:16" x14ac:dyDescent="0.2">
      <c r="A100" s="37" t="s">
        <v>56</v>
      </c>
      <c r="E100" s="42" t="s">
        <v>2513</v>
      </c>
    </row>
    <row r="101" spans="1:16" x14ac:dyDescent="0.2">
      <c r="A101" t="s">
        <v>58</v>
      </c>
      <c r="E101" s="41" t="s">
        <v>59</v>
      </c>
    </row>
    <row r="102" spans="1:16" x14ac:dyDescent="0.2">
      <c r="A102" t="s">
        <v>49</v>
      </c>
      <c r="B102" s="36" t="s">
        <v>160</v>
      </c>
      <c r="C102" s="36" t="s">
        <v>2517</v>
      </c>
      <c r="D102" s="37" t="s">
        <v>51</v>
      </c>
      <c r="E102" s="13" t="s">
        <v>2518</v>
      </c>
      <c r="F102" s="38" t="s">
        <v>94</v>
      </c>
      <c r="G102" s="39">
        <v>1</v>
      </c>
      <c r="H102" s="38">
        <v>0</v>
      </c>
      <c r="I102" s="38">
        <f>ROUND(G102*H102,6)</f>
        <v>0</v>
      </c>
      <c r="L102" s="40">
        <v>0</v>
      </c>
      <c r="M102" s="34">
        <f>ROUND(ROUND(L102,2)*ROUND(G102,3),2)</f>
        <v>0</v>
      </c>
      <c r="N102" s="38" t="s">
        <v>54</v>
      </c>
      <c r="O102">
        <f>(M102*21)/100</f>
        <v>0</v>
      </c>
      <c r="P102" t="s">
        <v>27</v>
      </c>
    </row>
    <row r="103" spans="1:16" x14ac:dyDescent="0.2">
      <c r="A103" s="37" t="s">
        <v>55</v>
      </c>
      <c r="E103" s="41" t="s">
        <v>2519</v>
      </c>
    </row>
    <row r="104" spans="1:16" x14ac:dyDescent="0.2">
      <c r="A104" s="37" t="s">
        <v>56</v>
      </c>
      <c r="E104" s="42" t="s">
        <v>2284</v>
      </c>
    </row>
    <row r="105" spans="1:16" x14ac:dyDescent="0.2">
      <c r="A105" t="s">
        <v>58</v>
      </c>
      <c r="E105" s="41" t="s">
        <v>59</v>
      </c>
    </row>
    <row r="106" spans="1:16" x14ac:dyDescent="0.2">
      <c r="A106" t="s">
        <v>49</v>
      </c>
      <c r="B106" s="36" t="s">
        <v>82</v>
      </c>
      <c r="C106" s="36" t="s">
        <v>2520</v>
      </c>
      <c r="D106" s="37" t="s">
        <v>51</v>
      </c>
      <c r="E106" s="13" t="s">
        <v>2521</v>
      </c>
      <c r="F106" s="38" t="s">
        <v>94</v>
      </c>
      <c r="G106" s="39">
        <v>2</v>
      </c>
      <c r="H106" s="38">
        <v>0</v>
      </c>
      <c r="I106" s="38">
        <f>ROUND(G106*H106,6)</f>
        <v>0</v>
      </c>
      <c r="L106" s="40">
        <v>0</v>
      </c>
      <c r="M106" s="34">
        <f>ROUND(ROUND(L106,2)*ROUND(G106,3),2)</f>
        <v>0</v>
      </c>
      <c r="N106" s="38" t="s">
        <v>54</v>
      </c>
      <c r="O106">
        <f>(M106*21)/100</f>
        <v>0</v>
      </c>
      <c r="P106" t="s">
        <v>27</v>
      </c>
    </row>
    <row r="107" spans="1:16" x14ac:dyDescent="0.2">
      <c r="A107" s="37" t="s">
        <v>55</v>
      </c>
      <c r="E107" s="41" t="s">
        <v>2522</v>
      </c>
    </row>
    <row r="108" spans="1:16" x14ac:dyDescent="0.2">
      <c r="A108" s="37" t="s">
        <v>56</v>
      </c>
      <c r="E108" s="42" t="s">
        <v>2523</v>
      </c>
    </row>
    <row r="109" spans="1:16" x14ac:dyDescent="0.2">
      <c r="A109" t="s">
        <v>58</v>
      </c>
      <c r="E109" s="41" t="s">
        <v>59</v>
      </c>
    </row>
    <row r="110" spans="1:16" x14ac:dyDescent="0.2">
      <c r="A110" t="s">
        <v>49</v>
      </c>
      <c r="B110" s="36" t="s">
        <v>163</v>
      </c>
      <c r="C110" s="36" t="s">
        <v>2524</v>
      </c>
      <c r="D110" s="37" t="s">
        <v>51</v>
      </c>
      <c r="E110" s="13" t="s">
        <v>2525</v>
      </c>
      <c r="F110" s="38" t="s">
        <v>94</v>
      </c>
      <c r="G110" s="39">
        <v>4</v>
      </c>
      <c r="H110" s="38">
        <v>0</v>
      </c>
      <c r="I110" s="38">
        <f>ROUND(G110*H110,6)</f>
        <v>0</v>
      </c>
      <c r="L110" s="40">
        <v>0</v>
      </c>
      <c r="M110" s="34">
        <f>ROUND(ROUND(L110,2)*ROUND(G110,3),2)</f>
        <v>0</v>
      </c>
      <c r="N110" s="38" t="s">
        <v>54</v>
      </c>
      <c r="O110">
        <f>(M110*21)/100</f>
        <v>0</v>
      </c>
      <c r="P110" t="s">
        <v>27</v>
      </c>
    </row>
    <row r="111" spans="1:16" x14ac:dyDescent="0.2">
      <c r="A111" s="37" t="s">
        <v>55</v>
      </c>
      <c r="E111" s="41" t="s">
        <v>2526</v>
      </c>
    </row>
    <row r="112" spans="1:16" x14ac:dyDescent="0.2">
      <c r="A112" s="37" t="s">
        <v>56</v>
      </c>
      <c r="E112" s="42" t="s">
        <v>2513</v>
      </c>
    </row>
    <row r="113" spans="1:16" x14ac:dyDescent="0.2">
      <c r="A113" t="s">
        <v>58</v>
      </c>
      <c r="E113" s="41" t="s">
        <v>59</v>
      </c>
    </row>
    <row r="114" spans="1:16" x14ac:dyDescent="0.2">
      <c r="A114" t="s">
        <v>49</v>
      </c>
      <c r="B114" s="36" t="s">
        <v>85</v>
      </c>
      <c r="C114" s="36" t="s">
        <v>2527</v>
      </c>
      <c r="D114" s="37" t="s">
        <v>51</v>
      </c>
      <c r="E114" s="13" t="s">
        <v>2528</v>
      </c>
      <c r="F114" s="38" t="s">
        <v>94</v>
      </c>
      <c r="G114" s="39">
        <v>1</v>
      </c>
      <c r="H114" s="38">
        <v>0</v>
      </c>
      <c r="I114" s="38">
        <f>ROUND(G114*H114,6)</f>
        <v>0</v>
      </c>
      <c r="L114" s="40">
        <v>0</v>
      </c>
      <c r="M114" s="34">
        <f>ROUND(ROUND(L114,2)*ROUND(G114,3),2)</f>
        <v>0</v>
      </c>
      <c r="N114" s="38" t="s">
        <v>54</v>
      </c>
      <c r="O114">
        <f>(M114*21)/100</f>
        <v>0</v>
      </c>
      <c r="P114" t="s">
        <v>27</v>
      </c>
    </row>
    <row r="115" spans="1:16" x14ac:dyDescent="0.2">
      <c r="A115" s="37" t="s">
        <v>55</v>
      </c>
      <c r="E115" s="41" t="s">
        <v>2529</v>
      </c>
    </row>
    <row r="116" spans="1:16" x14ac:dyDescent="0.2">
      <c r="A116" s="37" t="s">
        <v>56</v>
      </c>
      <c r="E116" s="42" t="s">
        <v>2284</v>
      </c>
    </row>
    <row r="117" spans="1:16" x14ac:dyDescent="0.2">
      <c r="A117" t="s">
        <v>58</v>
      </c>
      <c r="E117" s="41" t="s">
        <v>59</v>
      </c>
    </row>
    <row r="118" spans="1:16" x14ac:dyDescent="0.2">
      <c r="A118" t="s">
        <v>49</v>
      </c>
      <c r="B118" s="36" t="s">
        <v>166</v>
      </c>
      <c r="C118" s="36" t="s">
        <v>2530</v>
      </c>
      <c r="D118" s="37" t="s">
        <v>51</v>
      </c>
      <c r="E118" s="13" t="s">
        <v>2531</v>
      </c>
      <c r="F118" s="38" t="s">
        <v>94</v>
      </c>
      <c r="G118" s="39">
        <v>1</v>
      </c>
      <c r="H118" s="38">
        <v>0</v>
      </c>
      <c r="I118" s="38">
        <f>ROUND(G118*H118,6)</f>
        <v>0</v>
      </c>
      <c r="L118" s="40">
        <v>0</v>
      </c>
      <c r="M118" s="34">
        <f>ROUND(ROUND(L118,2)*ROUND(G118,3),2)</f>
        <v>0</v>
      </c>
      <c r="N118" s="38" t="s">
        <v>54</v>
      </c>
      <c r="O118">
        <f>(M118*21)/100</f>
        <v>0</v>
      </c>
      <c r="P118" t="s">
        <v>27</v>
      </c>
    </row>
    <row r="119" spans="1:16" x14ac:dyDescent="0.2">
      <c r="A119" s="37" t="s">
        <v>55</v>
      </c>
      <c r="E119" s="41" t="s">
        <v>2532</v>
      </c>
    </row>
    <row r="120" spans="1:16" x14ac:dyDescent="0.2">
      <c r="A120" s="37" t="s">
        <v>56</v>
      </c>
      <c r="E120" s="42" t="s">
        <v>2284</v>
      </c>
    </row>
    <row r="121" spans="1:16" x14ac:dyDescent="0.2">
      <c r="A121" t="s">
        <v>58</v>
      </c>
      <c r="E121" s="41" t="s">
        <v>59</v>
      </c>
    </row>
    <row r="122" spans="1:16" x14ac:dyDescent="0.2">
      <c r="A122" t="s">
        <v>49</v>
      </c>
      <c r="B122" s="36" t="s">
        <v>169</v>
      </c>
      <c r="C122" s="36" t="s">
        <v>2533</v>
      </c>
      <c r="D122" s="37" t="s">
        <v>51</v>
      </c>
      <c r="E122" s="13" t="s">
        <v>2534</v>
      </c>
      <c r="F122" s="38" t="s">
        <v>94</v>
      </c>
      <c r="G122" s="39">
        <v>1</v>
      </c>
      <c r="H122" s="38">
        <v>0</v>
      </c>
      <c r="I122" s="38">
        <f>ROUND(G122*H122,6)</f>
        <v>0</v>
      </c>
      <c r="L122" s="40">
        <v>0</v>
      </c>
      <c r="M122" s="34">
        <f>ROUND(ROUND(L122,2)*ROUND(G122,3),2)</f>
        <v>0</v>
      </c>
      <c r="N122" s="38" t="s">
        <v>54</v>
      </c>
      <c r="O122">
        <f>(M122*21)/100</f>
        <v>0</v>
      </c>
      <c r="P122" t="s">
        <v>27</v>
      </c>
    </row>
    <row r="123" spans="1:16" x14ac:dyDescent="0.2">
      <c r="A123" s="37" t="s">
        <v>55</v>
      </c>
      <c r="E123" s="41" t="s">
        <v>2535</v>
      </c>
    </row>
    <row r="124" spans="1:16" x14ac:dyDescent="0.2">
      <c r="A124" s="37" t="s">
        <v>56</v>
      </c>
      <c r="E124" s="42" t="s">
        <v>2284</v>
      </c>
    </row>
    <row r="125" spans="1:16" x14ac:dyDescent="0.2">
      <c r="A125" t="s">
        <v>58</v>
      </c>
      <c r="E125" s="41" t="s">
        <v>59</v>
      </c>
    </row>
    <row r="126" spans="1:16" x14ac:dyDescent="0.2">
      <c r="A126" t="s">
        <v>49</v>
      </c>
      <c r="B126" s="36" t="s">
        <v>172</v>
      </c>
      <c r="C126" s="36" t="s">
        <v>2536</v>
      </c>
      <c r="D126" s="37" t="s">
        <v>51</v>
      </c>
      <c r="E126" s="13" t="s">
        <v>2537</v>
      </c>
      <c r="F126" s="38" t="s">
        <v>94</v>
      </c>
      <c r="G126" s="39">
        <v>2</v>
      </c>
      <c r="H126" s="38">
        <v>0</v>
      </c>
      <c r="I126" s="38">
        <f>ROUND(G126*H126,6)</f>
        <v>0</v>
      </c>
      <c r="L126" s="40">
        <v>0</v>
      </c>
      <c r="M126" s="34">
        <f>ROUND(ROUND(L126,2)*ROUND(G126,3),2)</f>
        <v>0</v>
      </c>
      <c r="N126" s="38" t="s">
        <v>54</v>
      </c>
      <c r="O126">
        <f>(M126*21)/100</f>
        <v>0</v>
      </c>
      <c r="P126" t="s">
        <v>27</v>
      </c>
    </row>
    <row r="127" spans="1:16" x14ac:dyDescent="0.2">
      <c r="A127" s="37" t="s">
        <v>55</v>
      </c>
      <c r="E127" s="41" t="s">
        <v>2538</v>
      </c>
    </row>
    <row r="128" spans="1:16" x14ac:dyDescent="0.2">
      <c r="A128" s="37" t="s">
        <v>56</v>
      </c>
      <c r="E128" s="42" t="s">
        <v>2413</v>
      </c>
    </row>
    <row r="129" spans="1:16" x14ac:dyDescent="0.2">
      <c r="A129" t="s">
        <v>58</v>
      </c>
      <c r="E129" s="41" t="s">
        <v>59</v>
      </c>
    </row>
    <row r="130" spans="1:16" x14ac:dyDescent="0.2">
      <c r="A130" t="s">
        <v>49</v>
      </c>
      <c r="B130" s="36" t="s">
        <v>88</v>
      </c>
      <c r="C130" s="36" t="s">
        <v>2539</v>
      </c>
      <c r="D130" s="37" t="s">
        <v>51</v>
      </c>
      <c r="E130" s="13" t="s">
        <v>2540</v>
      </c>
      <c r="F130" s="38" t="s">
        <v>94</v>
      </c>
      <c r="G130" s="39">
        <v>4</v>
      </c>
      <c r="H130" s="38">
        <v>0</v>
      </c>
      <c r="I130" s="38">
        <f>ROUND(G130*H130,6)</f>
        <v>0</v>
      </c>
      <c r="L130" s="40">
        <v>0</v>
      </c>
      <c r="M130" s="34">
        <f>ROUND(ROUND(L130,2)*ROUND(G130,3),2)</f>
        <v>0</v>
      </c>
      <c r="N130" s="38" t="s">
        <v>54</v>
      </c>
      <c r="O130">
        <f>(M130*21)/100</f>
        <v>0</v>
      </c>
      <c r="P130" t="s">
        <v>27</v>
      </c>
    </row>
    <row r="131" spans="1:16" x14ac:dyDescent="0.2">
      <c r="A131" s="37" t="s">
        <v>55</v>
      </c>
      <c r="E131" s="41" t="s">
        <v>2541</v>
      </c>
    </row>
    <row r="132" spans="1:16" x14ac:dyDescent="0.2">
      <c r="A132" s="37" t="s">
        <v>56</v>
      </c>
      <c r="E132" s="42" t="s">
        <v>2513</v>
      </c>
    </row>
    <row r="133" spans="1:16" x14ac:dyDescent="0.2">
      <c r="A133" t="s">
        <v>58</v>
      </c>
      <c r="E133" s="41" t="s">
        <v>59</v>
      </c>
    </row>
    <row r="134" spans="1:16" x14ac:dyDescent="0.2">
      <c r="A134" t="s">
        <v>49</v>
      </c>
      <c r="B134" s="36" t="s">
        <v>175</v>
      </c>
      <c r="C134" s="36" t="s">
        <v>2542</v>
      </c>
      <c r="D134" s="37" t="s">
        <v>51</v>
      </c>
      <c r="E134" s="13" t="s">
        <v>2543</v>
      </c>
      <c r="F134" s="38" t="s">
        <v>94</v>
      </c>
      <c r="G134" s="39">
        <v>1</v>
      </c>
      <c r="H134" s="38">
        <v>0</v>
      </c>
      <c r="I134" s="38">
        <f>ROUND(G134*H134,6)</f>
        <v>0</v>
      </c>
      <c r="L134" s="40">
        <v>0</v>
      </c>
      <c r="M134" s="34">
        <f>ROUND(ROUND(L134,2)*ROUND(G134,3),2)</f>
        <v>0</v>
      </c>
      <c r="N134" s="38" t="s">
        <v>54</v>
      </c>
      <c r="O134">
        <f>(M134*21)/100</f>
        <v>0</v>
      </c>
      <c r="P134" t="s">
        <v>27</v>
      </c>
    </row>
    <row r="135" spans="1:16" x14ac:dyDescent="0.2">
      <c r="A135" s="37" t="s">
        <v>55</v>
      </c>
      <c r="E135" s="41" t="s">
        <v>2544</v>
      </c>
    </row>
    <row r="136" spans="1:16" x14ac:dyDescent="0.2">
      <c r="A136" s="37" t="s">
        <v>56</v>
      </c>
      <c r="E136" s="42" t="s">
        <v>2284</v>
      </c>
    </row>
    <row r="137" spans="1:16" x14ac:dyDescent="0.2">
      <c r="A137" t="s">
        <v>58</v>
      </c>
      <c r="E137" s="41" t="s">
        <v>59</v>
      </c>
    </row>
    <row r="138" spans="1:16" x14ac:dyDescent="0.2">
      <c r="A138" t="s">
        <v>49</v>
      </c>
      <c r="B138" s="36" t="s">
        <v>179</v>
      </c>
      <c r="C138" s="36" t="s">
        <v>2425</v>
      </c>
      <c r="D138" s="37" t="s">
        <v>51</v>
      </c>
      <c r="E138" s="13" t="s">
        <v>2426</v>
      </c>
      <c r="F138" s="38" t="s">
        <v>94</v>
      </c>
      <c r="G138" s="39">
        <v>3</v>
      </c>
      <c r="H138" s="38">
        <v>0</v>
      </c>
      <c r="I138" s="38">
        <f>ROUND(G138*H138,6)</f>
        <v>0</v>
      </c>
      <c r="L138" s="40">
        <v>0</v>
      </c>
      <c r="M138" s="34">
        <f>ROUND(ROUND(L138,2)*ROUND(G138,3),2)</f>
        <v>0</v>
      </c>
      <c r="N138" s="38" t="s">
        <v>54</v>
      </c>
      <c r="O138">
        <f>(M138*21)/100</f>
        <v>0</v>
      </c>
      <c r="P138" t="s">
        <v>27</v>
      </c>
    </row>
    <row r="139" spans="1:16" ht="25.5" x14ac:dyDescent="0.2">
      <c r="A139" s="37" t="s">
        <v>55</v>
      </c>
      <c r="E139" s="41" t="s">
        <v>2545</v>
      </c>
    </row>
    <row r="140" spans="1:16" x14ac:dyDescent="0.2">
      <c r="A140" s="37" t="s">
        <v>56</v>
      </c>
      <c r="E140" s="42" t="s">
        <v>2546</v>
      </c>
    </row>
    <row r="141" spans="1:16" x14ac:dyDescent="0.2">
      <c r="A141" t="s">
        <v>58</v>
      </c>
      <c r="E141" s="41" t="s">
        <v>59</v>
      </c>
    </row>
    <row r="142" spans="1:16" x14ac:dyDescent="0.2">
      <c r="A142" t="s">
        <v>49</v>
      </c>
      <c r="B142" s="36" t="s">
        <v>182</v>
      </c>
      <c r="C142" s="36" t="s">
        <v>2429</v>
      </c>
      <c r="D142" s="37" t="s">
        <v>51</v>
      </c>
      <c r="E142" s="13" t="s">
        <v>2430</v>
      </c>
      <c r="F142" s="38" t="s">
        <v>65</v>
      </c>
      <c r="G142" s="39">
        <v>135.44999999999999</v>
      </c>
      <c r="H142" s="38">
        <v>0</v>
      </c>
      <c r="I142" s="38">
        <f>ROUND(G142*H142,6)</f>
        <v>0</v>
      </c>
      <c r="L142" s="40">
        <v>0</v>
      </c>
      <c r="M142" s="34">
        <f>ROUND(ROUND(L142,2)*ROUND(G142,3),2)</f>
        <v>0</v>
      </c>
      <c r="N142" s="38" t="s">
        <v>54</v>
      </c>
      <c r="O142">
        <f>(M142*21)/100</f>
        <v>0</v>
      </c>
      <c r="P142" t="s">
        <v>27</v>
      </c>
    </row>
    <row r="143" spans="1:16" x14ac:dyDescent="0.2">
      <c r="A143" s="37" t="s">
        <v>55</v>
      </c>
      <c r="E143" s="41" t="s">
        <v>2547</v>
      </c>
    </row>
    <row r="144" spans="1:16" x14ac:dyDescent="0.2">
      <c r="A144" s="37" t="s">
        <v>56</v>
      </c>
      <c r="E144" s="42" t="s">
        <v>2548</v>
      </c>
    </row>
    <row r="145" spans="1:16" x14ac:dyDescent="0.2">
      <c r="A145" t="s">
        <v>58</v>
      </c>
      <c r="E145" s="41" t="s">
        <v>59</v>
      </c>
    </row>
    <row r="146" spans="1:16" x14ac:dyDescent="0.2">
      <c r="A146" t="s">
        <v>49</v>
      </c>
      <c r="B146" s="36" t="s">
        <v>91</v>
      </c>
      <c r="C146" s="36" t="s">
        <v>2433</v>
      </c>
      <c r="D146" s="37" t="s">
        <v>51</v>
      </c>
      <c r="E146" s="13" t="s">
        <v>2434</v>
      </c>
      <c r="F146" s="38" t="s">
        <v>65</v>
      </c>
      <c r="G146" s="39">
        <v>129</v>
      </c>
      <c r="H146" s="38">
        <v>0</v>
      </c>
      <c r="I146" s="38">
        <f>ROUND(G146*H146,6)</f>
        <v>0</v>
      </c>
      <c r="L146" s="40">
        <v>0</v>
      </c>
      <c r="M146" s="34">
        <f>ROUND(ROUND(L146,2)*ROUND(G146,3),2)</f>
        <v>0</v>
      </c>
      <c r="N146" s="38" t="s">
        <v>54</v>
      </c>
      <c r="O146">
        <f>(M146*21)/100</f>
        <v>0</v>
      </c>
      <c r="P146" t="s">
        <v>27</v>
      </c>
    </row>
    <row r="147" spans="1:16" x14ac:dyDescent="0.2">
      <c r="A147" s="37" t="s">
        <v>55</v>
      </c>
      <c r="E147" s="41" t="s">
        <v>2435</v>
      </c>
    </row>
    <row r="148" spans="1:16" x14ac:dyDescent="0.2">
      <c r="A148" s="37" t="s">
        <v>56</v>
      </c>
      <c r="E148" s="42" t="s">
        <v>2549</v>
      </c>
    </row>
    <row r="149" spans="1:16" x14ac:dyDescent="0.2">
      <c r="A149" t="s">
        <v>58</v>
      </c>
      <c r="E149" s="41" t="s">
        <v>59</v>
      </c>
    </row>
    <row r="150" spans="1:16" x14ac:dyDescent="0.2">
      <c r="A150" t="s">
        <v>49</v>
      </c>
      <c r="B150" s="36" t="s">
        <v>185</v>
      </c>
      <c r="C150" s="36" t="s">
        <v>2550</v>
      </c>
      <c r="D150" s="37" t="s">
        <v>51</v>
      </c>
      <c r="E150" s="13" t="s">
        <v>2551</v>
      </c>
      <c r="F150" s="38" t="s">
        <v>94</v>
      </c>
      <c r="G150" s="39">
        <v>1</v>
      </c>
      <c r="H150" s="38">
        <v>0</v>
      </c>
      <c r="I150" s="38">
        <f>ROUND(G150*H150,6)</f>
        <v>0</v>
      </c>
      <c r="L150" s="40">
        <v>0</v>
      </c>
      <c r="M150" s="34">
        <f>ROUND(ROUND(L150,2)*ROUND(G150,3),2)</f>
        <v>0</v>
      </c>
      <c r="N150" s="38" t="s">
        <v>54</v>
      </c>
      <c r="O150">
        <f>(M150*21)/100</f>
        <v>0</v>
      </c>
      <c r="P150" t="s">
        <v>27</v>
      </c>
    </row>
    <row r="151" spans="1:16" x14ac:dyDescent="0.2">
      <c r="A151" s="37" t="s">
        <v>55</v>
      </c>
      <c r="E151" s="41" t="s">
        <v>2443</v>
      </c>
    </row>
    <row r="152" spans="1:16" x14ac:dyDescent="0.2">
      <c r="A152" s="37" t="s">
        <v>56</v>
      </c>
      <c r="E152" s="42" t="s">
        <v>2284</v>
      </c>
    </row>
    <row r="153" spans="1:16" x14ac:dyDescent="0.2">
      <c r="A153" t="s">
        <v>58</v>
      </c>
      <c r="E153" s="41" t="s">
        <v>59</v>
      </c>
    </row>
    <row r="154" spans="1:16" x14ac:dyDescent="0.2">
      <c r="A154" t="s">
        <v>49</v>
      </c>
      <c r="B154" s="36" t="s">
        <v>189</v>
      </c>
      <c r="C154" s="36" t="s">
        <v>2441</v>
      </c>
      <c r="D154" s="37" t="s">
        <v>51</v>
      </c>
      <c r="E154" s="13" t="s">
        <v>2442</v>
      </c>
      <c r="F154" s="38" t="s">
        <v>94</v>
      </c>
      <c r="G154" s="39">
        <v>2</v>
      </c>
      <c r="H154" s="38">
        <v>0</v>
      </c>
      <c r="I154" s="38">
        <f>ROUND(G154*H154,6)</f>
        <v>0</v>
      </c>
      <c r="L154" s="40">
        <v>0</v>
      </c>
      <c r="M154" s="34">
        <f>ROUND(ROUND(L154,2)*ROUND(G154,3),2)</f>
        <v>0</v>
      </c>
      <c r="N154" s="38" t="s">
        <v>54</v>
      </c>
      <c r="O154">
        <f>(M154*21)/100</f>
        <v>0</v>
      </c>
      <c r="P154" t="s">
        <v>27</v>
      </c>
    </row>
    <row r="155" spans="1:16" x14ac:dyDescent="0.2">
      <c r="A155" s="37" t="s">
        <v>55</v>
      </c>
      <c r="E155" s="41" t="s">
        <v>2443</v>
      </c>
    </row>
    <row r="156" spans="1:16" x14ac:dyDescent="0.2">
      <c r="A156" s="37" t="s">
        <v>56</v>
      </c>
      <c r="E156" s="42" t="s">
        <v>2413</v>
      </c>
    </row>
    <row r="157" spans="1:16" x14ac:dyDescent="0.2">
      <c r="A157" t="s">
        <v>58</v>
      </c>
      <c r="E157" s="41" t="s">
        <v>59</v>
      </c>
    </row>
    <row r="158" spans="1:16" x14ac:dyDescent="0.2">
      <c r="A158" t="s">
        <v>49</v>
      </c>
      <c r="B158" s="36" t="s">
        <v>192</v>
      </c>
      <c r="C158" s="36" t="s">
        <v>2552</v>
      </c>
      <c r="D158" s="37" t="s">
        <v>51</v>
      </c>
      <c r="E158" s="13" t="s">
        <v>2553</v>
      </c>
      <c r="F158" s="38" t="s">
        <v>65</v>
      </c>
      <c r="G158" s="39">
        <v>6</v>
      </c>
      <c r="H158" s="38">
        <v>0</v>
      </c>
      <c r="I158" s="38">
        <f>ROUND(G158*H158,6)</f>
        <v>0</v>
      </c>
      <c r="L158" s="40">
        <v>0</v>
      </c>
      <c r="M158" s="34">
        <f>ROUND(ROUND(L158,2)*ROUND(G158,3),2)</f>
        <v>0</v>
      </c>
      <c r="N158" s="38" t="s">
        <v>54</v>
      </c>
      <c r="O158">
        <f>(M158*21)/100</f>
        <v>0</v>
      </c>
      <c r="P158" t="s">
        <v>27</v>
      </c>
    </row>
    <row r="159" spans="1:16" x14ac:dyDescent="0.2">
      <c r="A159" s="37" t="s">
        <v>55</v>
      </c>
      <c r="E159" s="41" t="s">
        <v>2554</v>
      </c>
    </row>
    <row r="160" spans="1:16" x14ac:dyDescent="0.2">
      <c r="A160" s="37" t="s">
        <v>56</v>
      </c>
      <c r="E160" s="42" t="s">
        <v>2455</v>
      </c>
    </row>
    <row r="161" spans="1:16" x14ac:dyDescent="0.2">
      <c r="A161" t="s">
        <v>58</v>
      </c>
      <c r="E161" s="41" t="s">
        <v>59</v>
      </c>
    </row>
    <row r="162" spans="1:16" x14ac:dyDescent="0.2">
      <c r="A162" t="s">
        <v>49</v>
      </c>
      <c r="B162" s="36" t="s">
        <v>195</v>
      </c>
      <c r="C162" s="36" t="s">
        <v>2555</v>
      </c>
      <c r="D162" s="37" t="s">
        <v>51</v>
      </c>
      <c r="E162" s="13" t="s">
        <v>2556</v>
      </c>
      <c r="F162" s="38" t="s">
        <v>65</v>
      </c>
      <c r="G162" s="39">
        <v>96</v>
      </c>
      <c r="H162" s="38">
        <v>0</v>
      </c>
      <c r="I162" s="38">
        <f>ROUND(G162*H162,6)</f>
        <v>0</v>
      </c>
      <c r="L162" s="40">
        <v>0</v>
      </c>
      <c r="M162" s="34">
        <f>ROUND(ROUND(L162,2)*ROUND(G162,3),2)</f>
        <v>0</v>
      </c>
      <c r="N162" s="38" t="s">
        <v>54</v>
      </c>
      <c r="O162">
        <f>(M162*21)/100</f>
        <v>0</v>
      </c>
      <c r="P162" t="s">
        <v>27</v>
      </c>
    </row>
    <row r="163" spans="1:16" x14ac:dyDescent="0.2">
      <c r="A163" s="37" t="s">
        <v>55</v>
      </c>
      <c r="E163" s="41" t="s">
        <v>2557</v>
      </c>
    </row>
    <row r="164" spans="1:16" x14ac:dyDescent="0.2">
      <c r="A164" s="37" t="s">
        <v>56</v>
      </c>
      <c r="E164" s="42" t="s">
        <v>2558</v>
      </c>
    </row>
    <row r="165" spans="1:16" x14ac:dyDescent="0.2">
      <c r="A165" t="s">
        <v>58</v>
      </c>
      <c r="E165" s="41" t="s">
        <v>59</v>
      </c>
    </row>
    <row r="166" spans="1:16" x14ac:dyDescent="0.2">
      <c r="A166" t="s">
        <v>49</v>
      </c>
      <c r="B166" s="36" t="s">
        <v>198</v>
      </c>
      <c r="C166" s="36" t="s">
        <v>2446</v>
      </c>
      <c r="D166" s="37" t="s">
        <v>51</v>
      </c>
      <c r="E166" s="13" t="s">
        <v>2447</v>
      </c>
      <c r="F166" s="38" t="s">
        <v>65</v>
      </c>
      <c r="G166" s="39">
        <v>27</v>
      </c>
      <c r="H166" s="38">
        <v>0</v>
      </c>
      <c r="I166" s="38">
        <f>ROUND(G166*H166,6)</f>
        <v>0</v>
      </c>
      <c r="L166" s="40">
        <v>0</v>
      </c>
      <c r="M166" s="34">
        <f>ROUND(ROUND(L166,2)*ROUND(G166,3),2)</f>
        <v>0</v>
      </c>
      <c r="N166" s="38" t="s">
        <v>54</v>
      </c>
      <c r="O166">
        <f>(M166*21)/100</f>
        <v>0</v>
      </c>
      <c r="P166" t="s">
        <v>27</v>
      </c>
    </row>
    <row r="167" spans="1:16" x14ac:dyDescent="0.2">
      <c r="A167" s="37" t="s">
        <v>55</v>
      </c>
      <c r="E167" s="41" t="s">
        <v>2508</v>
      </c>
    </row>
    <row r="168" spans="1:16" x14ac:dyDescent="0.2">
      <c r="A168" s="37" t="s">
        <v>56</v>
      </c>
      <c r="E168" s="42" t="s">
        <v>2509</v>
      </c>
    </row>
    <row r="169" spans="1:16" x14ac:dyDescent="0.2">
      <c r="A169" t="s">
        <v>58</v>
      </c>
      <c r="E169" s="41" t="s">
        <v>59</v>
      </c>
    </row>
    <row r="170" spans="1:16" x14ac:dyDescent="0.2">
      <c r="A170" t="s">
        <v>49</v>
      </c>
      <c r="B170" s="36" t="s">
        <v>95</v>
      </c>
      <c r="C170" s="36" t="s">
        <v>2559</v>
      </c>
      <c r="D170" s="37" t="s">
        <v>51</v>
      </c>
      <c r="E170" s="13" t="s">
        <v>2560</v>
      </c>
      <c r="F170" s="38" t="s">
        <v>65</v>
      </c>
      <c r="G170" s="39">
        <v>6</v>
      </c>
      <c r="H170" s="38">
        <v>0</v>
      </c>
      <c r="I170" s="38">
        <f>ROUND(G170*H170,6)</f>
        <v>0</v>
      </c>
      <c r="L170" s="40">
        <v>0</v>
      </c>
      <c r="M170" s="34">
        <f>ROUND(ROUND(L170,2)*ROUND(G170,3),2)</f>
        <v>0</v>
      </c>
      <c r="N170" s="38" t="s">
        <v>54</v>
      </c>
      <c r="O170">
        <f>(M170*21)/100</f>
        <v>0</v>
      </c>
      <c r="P170" t="s">
        <v>27</v>
      </c>
    </row>
    <row r="171" spans="1:16" x14ac:dyDescent="0.2">
      <c r="A171" s="37" t="s">
        <v>55</v>
      </c>
      <c r="E171" s="41" t="s">
        <v>2554</v>
      </c>
    </row>
    <row r="172" spans="1:16" x14ac:dyDescent="0.2">
      <c r="A172" s="37" t="s">
        <v>56</v>
      </c>
      <c r="E172" s="42" t="s">
        <v>2455</v>
      </c>
    </row>
    <row r="173" spans="1:16" x14ac:dyDescent="0.2">
      <c r="A173" t="s">
        <v>58</v>
      </c>
      <c r="E173" s="41" t="s">
        <v>59</v>
      </c>
    </row>
    <row r="174" spans="1:16" x14ac:dyDescent="0.2">
      <c r="A174" t="s">
        <v>49</v>
      </c>
      <c r="B174" s="36" t="s">
        <v>201</v>
      </c>
      <c r="C174" s="36" t="s">
        <v>2561</v>
      </c>
      <c r="D174" s="37" t="s">
        <v>51</v>
      </c>
      <c r="E174" s="13" t="s">
        <v>2562</v>
      </c>
      <c r="F174" s="38" t="s">
        <v>65</v>
      </c>
      <c r="G174" s="39">
        <v>96</v>
      </c>
      <c r="H174" s="38">
        <v>0</v>
      </c>
      <c r="I174" s="38">
        <f>ROUND(G174*H174,6)</f>
        <v>0</v>
      </c>
      <c r="L174" s="40">
        <v>0</v>
      </c>
      <c r="M174" s="34">
        <f>ROUND(ROUND(L174,2)*ROUND(G174,3),2)</f>
        <v>0</v>
      </c>
      <c r="N174" s="38" t="s">
        <v>54</v>
      </c>
      <c r="O174">
        <f>(M174*21)/100</f>
        <v>0</v>
      </c>
      <c r="P174" t="s">
        <v>27</v>
      </c>
    </row>
    <row r="175" spans="1:16" x14ac:dyDescent="0.2">
      <c r="A175" s="37" t="s">
        <v>55</v>
      </c>
      <c r="E175" s="41" t="s">
        <v>2563</v>
      </c>
    </row>
    <row r="176" spans="1:16" x14ac:dyDescent="0.2">
      <c r="A176" s="37" t="s">
        <v>56</v>
      </c>
      <c r="E176" s="42" t="s">
        <v>2558</v>
      </c>
    </row>
    <row r="177" spans="1:16" x14ac:dyDescent="0.2">
      <c r="A177" t="s">
        <v>58</v>
      </c>
      <c r="E177" s="41" t="s">
        <v>59</v>
      </c>
    </row>
    <row r="178" spans="1:16" x14ac:dyDescent="0.2">
      <c r="A178" t="s">
        <v>49</v>
      </c>
      <c r="B178" s="36" t="s">
        <v>204</v>
      </c>
      <c r="C178" s="36" t="s">
        <v>2450</v>
      </c>
      <c r="D178" s="37" t="s">
        <v>51</v>
      </c>
      <c r="E178" s="13" t="s">
        <v>2451</v>
      </c>
      <c r="F178" s="38" t="s">
        <v>65</v>
      </c>
      <c r="G178" s="39">
        <v>27</v>
      </c>
      <c r="H178" s="38">
        <v>0</v>
      </c>
      <c r="I178" s="38">
        <f>ROUND(G178*H178,6)</f>
        <v>0</v>
      </c>
      <c r="L178" s="40">
        <v>0</v>
      </c>
      <c r="M178" s="34">
        <f>ROUND(ROUND(L178,2)*ROUND(G178,3),2)</f>
        <v>0</v>
      </c>
      <c r="N178" s="38" t="s">
        <v>54</v>
      </c>
      <c r="O178">
        <f>(M178*21)/100</f>
        <v>0</v>
      </c>
      <c r="P178" t="s">
        <v>27</v>
      </c>
    </row>
    <row r="179" spans="1:16" x14ac:dyDescent="0.2">
      <c r="A179" s="37" t="s">
        <v>55</v>
      </c>
      <c r="E179" s="41" t="s">
        <v>2508</v>
      </c>
    </row>
    <row r="180" spans="1:16" x14ac:dyDescent="0.2">
      <c r="A180" s="37" t="s">
        <v>56</v>
      </c>
      <c r="E180" s="42" t="s">
        <v>2509</v>
      </c>
    </row>
    <row r="181" spans="1:16" x14ac:dyDescent="0.2">
      <c r="A181" t="s">
        <v>58</v>
      </c>
      <c r="E181" s="41" t="s">
        <v>59</v>
      </c>
    </row>
    <row r="182" spans="1:16" x14ac:dyDescent="0.2">
      <c r="A182" t="s">
        <v>49</v>
      </c>
      <c r="B182" s="36" t="s">
        <v>207</v>
      </c>
      <c r="C182" s="36" t="s">
        <v>2564</v>
      </c>
      <c r="D182" s="37" t="s">
        <v>51</v>
      </c>
      <c r="E182" s="13" t="s">
        <v>2565</v>
      </c>
      <c r="F182" s="38" t="s">
        <v>94</v>
      </c>
      <c r="G182" s="39">
        <v>1</v>
      </c>
      <c r="H182" s="38">
        <v>0</v>
      </c>
      <c r="I182" s="38">
        <f>ROUND(G182*H182,6)</f>
        <v>0</v>
      </c>
      <c r="L182" s="40">
        <v>0</v>
      </c>
      <c r="M182" s="34">
        <f>ROUND(ROUND(L182,2)*ROUND(G182,3),2)</f>
        <v>0</v>
      </c>
      <c r="N182" s="38" t="s">
        <v>54</v>
      </c>
      <c r="O182">
        <f>(M182*21)/100</f>
        <v>0</v>
      </c>
      <c r="P182" t="s">
        <v>27</v>
      </c>
    </row>
    <row r="183" spans="1:16" x14ac:dyDescent="0.2">
      <c r="A183" s="37" t="s">
        <v>55</v>
      </c>
      <c r="E183" s="41" t="s">
        <v>2566</v>
      </c>
    </row>
    <row r="184" spans="1:16" x14ac:dyDescent="0.2">
      <c r="A184" s="37" t="s">
        <v>56</v>
      </c>
      <c r="E184" s="42" t="s">
        <v>2284</v>
      </c>
    </row>
    <row r="185" spans="1:16" x14ac:dyDescent="0.2">
      <c r="A185" t="s">
        <v>58</v>
      </c>
      <c r="E185" s="41" t="s">
        <v>59</v>
      </c>
    </row>
    <row r="186" spans="1:16" x14ac:dyDescent="0.2">
      <c r="A186" t="s">
        <v>49</v>
      </c>
      <c r="B186" s="36" t="s">
        <v>243</v>
      </c>
      <c r="C186" s="36" t="s">
        <v>2452</v>
      </c>
      <c r="D186" s="37" t="s">
        <v>51</v>
      </c>
      <c r="E186" s="13" t="s">
        <v>2453</v>
      </c>
      <c r="F186" s="38" t="s">
        <v>94</v>
      </c>
      <c r="G186" s="39">
        <v>8</v>
      </c>
      <c r="H186" s="38">
        <v>0</v>
      </c>
      <c r="I186" s="38">
        <f>ROUND(G186*H186,6)</f>
        <v>0</v>
      </c>
      <c r="L186" s="40">
        <v>0</v>
      </c>
      <c r="M186" s="34">
        <f>ROUND(ROUND(L186,2)*ROUND(G186,3),2)</f>
        <v>0</v>
      </c>
      <c r="N186" s="38" t="s">
        <v>795</v>
      </c>
      <c r="O186">
        <f>(M186*21)/100</f>
        <v>0</v>
      </c>
      <c r="P186" t="s">
        <v>27</v>
      </c>
    </row>
    <row r="187" spans="1:16" ht="38.25" x14ac:dyDescent="0.2">
      <c r="A187" s="37" t="s">
        <v>55</v>
      </c>
      <c r="E187" s="41" t="s">
        <v>2567</v>
      </c>
    </row>
    <row r="188" spans="1:16" x14ac:dyDescent="0.2">
      <c r="A188" s="37" t="s">
        <v>56</v>
      </c>
      <c r="E188" s="42" t="s">
        <v>2417</v>
      </c>
    </row>
    <row r="189" spans="1:16" ht="38.25" x14ac:dyDescent="0.2">
      <c r="A189" t="s">
        <v>58</v>
      </c>
      <c r="E189" s="41" t="s">
        <v>2456</v>
      </c>
    </row>
    <row r="190" spans="1:16" x14ac:dyDescent="0.2">
      <c r="A190" t="s">
        <v>46</v>
      </c>
      <c r="C190" s="33" t="s">
        <v>154</v>
      </c>
      <c r="E190" s="35" t="s">
        <v>909</v>
      </c>
      <c r="J190" s="34">
        <f>0</f>
        <v>0</v>
      </c>
      <c r="K190" s="34">
        <f>0</f>
        <v>0</v>
      </c>
      <c r="L190" s="34">
        <f>0+L191+L195+L199</f>
        <v>0</v>
      </c>
      <c r="M190" s="34">
        <f>0+M191+M195+M199</f>
        <v>0</v>
      </c>
    </row>
    <row r="191" spans="1:16" x14ac:dyDescent="0.2">
      <c r="A191" t="s">
        <v>49</v>
      </c>
      <c r="B191" s="36" t="s">
        <v>210</v>
      </c>
      <c r="C191" s="36" t="s">
        <v>2457</v>
      </c>
      <c r="D191" s="37" t="s">
        <v>51</v>
      </c>
      <c r="E191" s="13" t="s">
        <v>2458</v>
      </c>
      <c r="F191" s="38" t="s">
        <v>65</v>
      </c>
      <c r="G191" s="39">
        <v>218</v>
      </c>
      <c r="H191" s="38">
        <v>0</v>
      </c>
      <c r="I191" s="38">
        <f>ROUND(G191*H191,6)</f>
        <v>0</v>
      </c>
      <c r="L191" s="40">
        <v>0</v>
      </c>
      <c r="M191" s="34">
        <f>ROUND(ROUND(L191,2)*ROUND(G191,3),2)</f>
        <v>0</v>
      </c>
      <c r="N191" s="38" t="s">
        <v>54</v>
      </c>
      <c r="O191">
        <f>(M191*21)/100</f>
        <v>0</v>
      </c>
      <c r="P191" t="s">
        <v>27</v>
      </c>
    </row>
    <row r="192" spans="1:16" x14ac:dyDescent="0.2">
      <c r="A192" s="37" t="s">
        <v>55</v>
      </c>
      <c r="E192" s="41" t="s">
        <v>2459</v>
      </c>
    </row>
    <row r="193" spans="1:16" x14ac:dyDescent="0.2">
      <c r="A193" s="37" t="s">
        <v>56</v>
      </c>
      <c r="E193" s="42" t="s">
        <v>2568</v>
      </c>
    </row>
    <row r="194" spans="1:16" x14ac:dyDescent="0.2">
      <c r="A194" t="s">
        <v>58</v>
      </c>
      <c r="E194" s="41" t="s">
        <v>59</v>
      </c>
    </row>
    <row r="195" spans="1:16" x14ac:dyDescent="0.2">
      <c r="A195" t="s">
        <v>49</v>
      </c>
      <c r="B195" s="36" t="s">
        <v>213</v>
      </c>
      <c r="C195" s="36" t="s">
        <v>2569</v>
      </c>
      <c r="D195" s="37" t="s">
        <v>51</v>
      </c>
      <c r="E195" s="13" t="s">
        <v>2570</v>
      </c>
      <c r="F195" s="38" t="s">
        <v>65</v>
      </c>
      <c r="G195" s="39">
        <v>87</v>
      </c>
      <c r="H195" s="38">
        <v>0</v>
      </c>
      <c r="I195" s="38">
        <f>ROUND(G195*H195,6)</f>
        <v>0</v>
      </c>
      <c r="L195" s="40">
        <v>0</v>
      </c>
      <c r="M195" s="34">
        <f>ROUND(ROUND(L195,2)*ROUND(G195,3),2)</f>
        <v>0</v>
      </c>
      <c r="N195" s="38" t="s">
        <v>54</v>
      </c>
      <c r="O195">
        <f>(M195*21)/100</f>
        <v>0</v>
      </c>
      <c r="P195" t="s">
        <v>27</v>
      </c>
    </row>
    <row r="196" spans="1:16" ht="25.5" x14ac:dyDescent="0.2">
      <c r="A196" s="37" t="s">
        <v>55</v>
      </c>
      <c r="E196" s="41" t="s">
        <v>2571</v>
      </c>
    </row>
    <row r="197" spans="1:16" x14ac:dyDescent="0.2">
      <c r="A197" s="37" t="s">
        <v>56</v>
      </c>
      <c r="E197" s="42" t="s">
        <v>2572</v>
      </c>
    </row>
    <row r="198" spans="1:16" x14ac:dyDescent="0.2">
      <c r="A198" t="s">
        <v>58</v>
      </c>
      <c r="E198" s="41" t="s">
        <v>59</v>
      </c>
    </row>
    <row r="199" spans="1:16" x14ac:dyDescent="0.2">
      <c r="A199" t="s">
        <v>49</v>
      </c>
      <c r="B199" s="36" t="s">
        <v>216</v>
      </c>
      <c r="C199" s="36" t="s">
        <v>2467</v>
      </c>
      <c r="D199" s="37" t="s">
        <v>51</v>
      </c>
      <c r="E199" s="13" t="s">
        <v>2468</v>
      </c>
      <c r="F199" s="38" t="s">
        <v>65</v>
      </c>
      <c r="G199" s="39">
        <v>27</v>
      </c>
      <c r="H199" s="38">
        <v>0</v>
      </c>
      <c r="I199" s="38">
        <f>ROUND(G199*H199,6)</f>
        <v>0</v>
      </c>
      <c r="L199" s="40">
        <v>0</v>
      </c>
      <c r="M199" s="34">
        <f>ROUND(ROUND(L199,2)*ROUND(G199,3),2)</f>
        <v>0</v>
      </c>
      <c r="N199" s="38" t="s">
        <v>54</v>
      </c>
      <c r="O199">
        <f>(M199*21)/100</f>
        <v>0</v>
      </c>
      <c r="P199" t="s">
        <v>27</v>
      </c>
    </row>
    <row r="200" spans="1:16" ht="25.5" x14ac:dyDescent="0.2">
      <c r="A200" s="37" t="s">
        <v>55</v>
      </c>
      <c r="E200" s="41" t="s">
        <v>2573</v>
      </c>
    </row>
    <row r="201" spans="1:16" x14ac:dyDescent="0.2">
      <c r="A201" s="37" t="s">
        <v>56</v>
      </c>
      <c r="E201" s="42" t="s">
        <v>2509</v>
      </c>
    </row>
    <row r="202" spans="1:16" x14ac:dyDescent="0.2">
      <c r="A202" t="s">
        <v>58</v>
      </c>
      <c r="E202"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COUNTIFS(L8:L225,"=0",A8:A225,"P")+COUNTIFS(L8:L225,"",A8:A225,"P")+SUM(Q8:Q225)</f>
        <v>53</v>
      </c>
    </row>
    <row r="8" spans="1:20" ht="25.5" x14ac:dyDescent="0.2">
      <c r="A8" t="s">
        <v>44</v>
      </c>
      <c r="C8" s="30" t="s">
        <v>2576</v>
      </c>
      <c r="E8" s="32" t="s">
        <v>2575</v>
      </c>
      <c r="J8" s="31">
        <f>0+J9+J30+J51+J80+J85+J94+J99+J212</f>
        <v>0</v>
      </c>
      <c r="K8" s="31">
        <f>0+K9+K30+K51+K80+K85+K94+K99+K212</f>
        <v>0</v>
      </c>
      <c r="L8" s="31">
        <f>0+L9+L30+L51+L80+L85+L94+L99+L212</f>
        <v>0</v>
      </c>
      <c r="M8" s="31">
        <f>0+M9+M30+M51+M80+M85+M94+M99+M212</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246</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249</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252</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255</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258</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0+L31+L35+L39+L43+L47</f>
        <v>0</v>
      </c>
      <c r="M30" s="34">
        <f>0+M31+M35+M39+M43+M47</f>
        <v>0</v>
      </c>
    </row>
    <row r="31" spans="1:16" ht="25.5" x14ac:dyDescent="0.2">
      <c r="A31" t="s">
        <v>49</v>
      </c>
      <c r="B31" s="36" t="s">
        <v>231</v>
      </c>
      <c r="C31" s="36" t="s">
        <v>285</v>
      </c>
      <c r="D31" s="37" t="s">
        <v>286</v>
      </c>
      <c r="E31" s="13" t="s">
        <v>287</v>
      </c>
      <c r="F31" s="38" t="s">
        <v>288</v>
      </c>
      <c r="G31" s="39">
        <v>117.054</v>
      </c>
      <c r="H31" s="38">
        <v>0</v>
      </c>
      <c r="I31" s="38">
        <f>ROUND(G31*H31,6)</f>
        <v>0</v>
      </c>
      <c r="L31" s="40">
        <v>0</v>
      </c>
      <c r="M31" s="34">
        <f>ROUND(ROUND(L31,2)*ROUND(G31,3),2)</f>
        <v>0</v>
      </c>
      <c r="N31" s="38" t="s">
        <v>289</v>
      </c>
      <c r="O31">
        <f>(M31*21)/100</f>
        <v>0</v>
      </c>
      <c r="P31" t="s">
        <v>27</v>
      </c>
    </row>
    <row r="32" spans="1:16" ht="25.5" x14ac:dyDescent="0.2">
      <c r="A32" s="37" t="s">
        <v>55</v>
      </c>
      <c r="E32" s="41" t="s">
        <v>2577</v>
      </c>
    </row>
    <row r="33" spans="1:16" x14ac:dyDescent="0.2">
      <c r="A33" s="37" t="s">
        <v>56</v>
      </c>
      <c r="E33" s="42" t="s">
        <v>2578</v>
      </c>
    </row>
    <row r="34" spans="1:16" ht="102" x14ac:dyDescent="0.2">
      <c r="A34" t="s">
        <v>58</v>
      </c>
      <c r="E34" s="41" t="s">
        <v>291</v>
      </c>
    </row>
    <row r="35" spans="1:16" ht="25.5" x14ac:dyDescent="0.2">
      <c r="A35" t="s">
        <v>49</v>
      </c>
      <c r="B35" s="36" t="s">
        <v>234</v>
      </c>
      <c r="C35" s="36" t="s">
        <v>301</v>
      </c>
      <c r="D35" s="37" t="s">
        <v>302</v>
      </c>
      <c r="E35" s="13" t="s">
        <v>303</v>
      </c>
      <c r="F35" s="38" t="s">
        <v>288</v>
      </c>
      <c r="G35" s="39">
        <v>3.12</v>
      </c>
      <c r="H35" s="38">
        <v>0</v>
      </c>
      <c r="I35" s="38">
        <f>ROUND(G35*H35,6)</f>
        <v>0</v>
      </c>
      <c r="L35" s="40">
        <v>0</v>
      </c>
      <c r="M35" s="34">
        <f>ROUND(ROUND(L35,2)*ROUND(G35,3),2)</f>
        <v>0</v>
      </c>
      <c r="N35" s="38" t="s">
        <v>289</v>
      </c>
      <c r="O35">
        <f>(M35*21)/100</f>
        <v>0</v>
      </c>
      <c r="P35" t="s">
        <v>27</v>
      </c>
    </row>
    <row r="36" spans="1:16" x14ac:dyDescent="0.2">
      <c r="A36" s="37" t="s">
        <v>55</v>
      </c>
      <c r="E36" s="41" t="s">
        <v>2375</v>
      </c>
    </row>
    <row r="37" spans="1:16" x14ac:dyDescent="0.2">
      <c r="A37" s="37" t="s">
        <v>56</v>
      </c>
      <c r="E37" s="42" t="s">
        <v>2579</v>
      </c>
    </row>
    <row r="38" spans="1:16" ht="102" x14ac:dyDescent="0.2">
      <c r="A38" t="s">
        <v>58</v>
      </c>
      <c r="E38" s="41" t="s">
        <v>291</v>
      </c>
    </row>
    <row r="39" spans="1:16" ht="25.5" x14ac:dyDescent="0.2">
      <c r="A39" t="s">
        <v>49</v>
      </c>
      <c r="B39" s="36" t="s">
        <v>237</v>
      </c>
      <c r="C39" s="36" t="s">
        <v>1046</v>
      </c>
      <c r="D39" s="37" t="s">
        <v>1047</v>
      </c>
      <c r="E39" s="13" t="s">
        <v>837</v>
      </c>
      <c r="F39" s="38" t="s">
        <v>288</v>
      </c>
      <c r="G39" s="39">
        <v>23.701000000000001</v>
      </c>
      <c r="H39" s="38">
        <v>0</v>
      </c>
      <c r="I39" s="38">
        <f>ROUND(G39*H39,6)</f>
        <v>0</v>
      </c>
      <c r="L39" s="40">
        <v>0</v>
      </c>
      <c r="M39" s="34">
        <f>ROUND(ROUND(L39,2)*ROUND(G39,3),2)</f>
        <v>0</v>
      </c>
      <c r="N39" s="38" t="s">
        <v>289</v>
      </c>
      <c r="O39">
        <f>(M39*21)/100</f>
        <v>0</v>
      </c>
      <c r="P39" t="s">
        <v>27</v>
      </c>
    </row>
    <row r="40" spans="1:16" x14ac:dyDescent="0.2">
      <c r="A40" s="37" t="s">
        <v>55</v>
      </c>
      <c r="E40" s="41" t="s">
        <v>2580</v>
      </c>
    </row>
    <row r="41" spans="1:16" x14ac:dyDescent="0.2">
      <c r="A41" s="37" t="s">
        <v>56</v>
      </c>
      <c r="E41" s="42" t="s">
        <v>2581</v>
      </c>
    </row>
    <row r="42" spans="1:16" ht="102" x14ac:dyDescent="0.2">
      <c r="A42" t="s">
        <v>58</v>
      </c>
      <c r="E42" s="41" t="s">
        <v>291</v>
      </c>
    </row>
    <row r="43" spans="1:16" ht="25.5" x14ac:dyDescent="0.2">
      <c r="A43" t="s">
        <v>49</v>
      </c>
      <c r="B43" s="36" t="s">
        <v>240</v>
      </c>
      <c r="C43" s="36" t="s">
        <v>2379</v>
      </c>
      <c r="D43" s="37" t="s">
        <v>2380</v>
      </c>
      <c r="E43" s="13" t="s">
        <v>2381</v>
      </c>
      <c r="F43" s="38" t="s">
        <v>288</v>
      </c>
      <c r="G43" s="39">
        <v>0.503</v>
      </c>
      <c r="H43" s="38">
        <v>0</v>
      </c>
      <c r="I43" s="38">
        <f>ROUND(G43*H43,6)</f>
        <v>0</v>
      </c>
      <c r="L43" s="40">
        <v>0</v>
      </c>
      <c r="M43" s="34">
        <f>ROUND(ROUND(L43,2)*ROUND(G43,3),2)</f>
        <v>0</v>
      </c>
      <c r="N43" s="38" t="s">
        <v>289</v>
      </c>
      <c r="O43">
        <f>(M43*21)/100</f>
        <v>0</v>
      </c>
      <c r="P43" t="s">
        <v>27</v>
      </c>
    </row>
    <row r="44" spans="1:16" ht="25.5" x14ac:dyDescent="0.2">
      <c r="A44" s="37" t="s">
        <v>55</v>
      </c>
      <c r="E44" s="41" t="s">
        <v>2582</v>
      </c>
    </row>
    <row r="45" spans="1:16" x14ac:dyDescent="0.2">
      <c r="A45" s="37" t="s">
        <v>56</v>
      </c>
      <c r="E45" s="42" t="s">
        <v>2583</v>
      </c>
    </row>
    <row r="46" spans="1:16" ht="102" x14ac:dyDescent="0.2">
      <c r="A46" t="s">
        <v>58</v>
      </c>
      <c r="E46" s="41" t="s">
        <v>291</v>
      </c>
    </row>
    <row r="47" spans="1:16" ht="25.5" x14ac:dyDescent="0.2">
      <c r="A47" t="s">
        <v>49</v>
      </c>
      <c r="B47" s="36" t="s">
        <v>243</v>
      </c>
      <c r="C47" s="36" t="s">
        <v>2584</v>
      </c>
      <c r="D47" s="37" t="s">
        <v>2585</v>
      </c>
      <c r="E47" s="13" t="s">
        <v>2586</v>
      </c>
      <c r="F47" s="38" t="s">
        <v>288</v>
      </c>
      <c r="G47" s="39">
        <v>7.9790000000000001</v>
      </c>
      <c r="H47" s="38">
        <v>0</v>
      </c>
      <c r="I47" s="38">
        <f>ROUND(G47*H47,6)</f>
        <v>0</v>
      </c>
      <c r="L47" s="40">
        <v>0</v>
      </c>
      <c r="M47" s="34">
        <f>ROUND(ROUND(L47,2)*ROUND(G47,3),2)</f>
        <v>0</v>
      </c>
      <c r="N47" s="38" t="s">
        <v>289</v>
      </c>
      <c r="O47">
        <f>(M47*21)/100</f>
        <v>0</v>
      </c>
      <c r="P47" t="s">
        <v>27</v>
      </c>
    </row>
    <row r="48" spans="1:16" ht="25.5" x14ac:dyDescent="0.2">
      <c r="A48" s="37" t="s">
        <v>55</v>
      </c>
      <c r="E48" s="41" t="s">
        <v>2587</v>
      </c>
    </row>
    <row r="49" spans="1:16" x14ac:dyDescent="0.2">
      <c r="A49" s="37" t="s">
        <v>56</v>
      </c>
      <c r="E49" s="42" t="s">
        <v>2588</v>
      </c>
    </row>
    <row r="50" spans="1:16" ht="102" x14ac:dyDescent="0.2">
      <c r="A50" t="s">
        <v>58</v>
      </c>
      <c r="E50" s="41" t="s">
        <v>291</v>
      </c>
    </row>
    <row r="51" spans="1:16" x14ac:dyDescent="0.2">
      <c r="A51" t="s">
        <v>46</v>
      </c>
      <c r="C51" s="33" t="s">
        <v>47</v>
      </c>
      <c r="E51" s="35" t="s">
        <v>325</v>
      </c>
      <c r="J51" s="34">
        <f>0</f>
        <v>0</v>
      </c>
      <c r="K51" s="34">
        <f>0</f>
        <v>0</v>
      </c>
      <c r="L51" s="34">
        <f>0+L52+L56+L60+L64+L68+L72+L76</f>
        <v>0</v>
      </c>
      <c r="M51" s="34">
        <f>0+M52+M56+M60+M64+M68+M72+M76</f>
        <v>0</v>
      </c>
    </row>
    <row r="52" spans="1:16" x14ac:dyDescent="0.2">
      <c r="A52" t="s">
        <v>49</v>
      </c>
      <c r="B52" s="36" t="s">
        <v>47</v>
      </c>
      <c r="C52" s="36" t="s">
        <v>2384</v>
      </c>
      <c r="D52" s="37" t="s">
        <v>51</v>
      </c>
      <c r="E52" s="13" t="s">
        <v>2385</v>
      </c>
      <c r="F52" s="38" t="s">
        <v>53</v>
      </c>
      <c r="G52" s="39">
        <v>1.2</v>
      </c>
      <c r="H52" s="38">
        <v>0</v>
      </c>
      <c r="I52" s="38">
        <f>ROUND(G52*H52,6)</f>
        <v>0</v>
      </c>
      <c r="L52" s="40">
        <v>0</v>
      </c>
      <c r="M52" s="34">
        <f>ROUND(ROUND(L52,2)*ROUND(G52,3),2)</f>
        <v>0</v>
      </c>
      <c r="N52" s="38" t="s">
        <v>54</v>
      </c>
      <c r="O52">
        <f>(M52*21)/100</f>
        <v>0</v>
      </c>
      <c r="P52" t="s">
        <v>27</v>
      </c>
    </row>
    <row r="53" spans="1:16" x14ac:dyDescent="0.2">
      <c r="A53" s="37" t="s">
        <v>55</v>
      </c>
      <c r="E53" s="41" t="s">
        <v>2589</v>
      </c>
    </row>
    <row r="54" spans="1:16" x14ac:dyDescent="0.2">
      <c r="A54" s="37" t="s">
        <v>56</v>
      </c>
      <c r="E54" s="42" t="s">
        <v>2590</v>
      </c>
    </row>
    <row r="55" spans="1:16" x14ac:dyDescent="0.2">
      <c r="A55" t="s">
        <v>58</v>
      </c>
      <c r="E55" s="41" t="s">
        <v>59</v>
      </c>
    </row>
    <row r="56" spans="1:16" ht="25.5" x14ac:dyDescent="0.2">
      <c r="A56" t="s">
        <v>49</v>
      </c>
      <c r="B56" s="36" t="s">
        <v>27</v>
      </c>
      <c r="C56" s="36" t="s">
        <v>2388</v>
      </c>
      <c r="D56" s="37" t="s">
        <v>51</v>
      </c>
      <c r="E56" s="13" t="s">
        <v>2389</v>
      </c>
      <c r="F56" s="38" t="s">
        <v>53</v>
      </c>
      <c r="G56" s="39">
        <v>4.8</v>
      </c>
      <c r="H56" s="38">
        <v>0</v>
      </c>
      <c r="I56" s="38">
        <f>ROUND(G56*H56,6)</f>
        <v>0</v>
      </c>
      <c r="L56" s="40">
        <v>0</v>
      </c>
      <c r="M56" s="34">
        <f>ROUND(ROUND(L56,2)*ROUND(G56,3),2)</f>
        <v>0</v>
      </c>
      <c r="N56" s="38" t="s">
        <v>54</v>
      </c>
      <c r="O56">
        <f>(M56*21)/100</f>
        <v>0</v>
      </c>
      <c r="P56" t="s">
        <v>27</v>
      </c>
    </row>
    <row r="57" spans="1:16" x14ac:dyDescent="0.2">
      <c r="A57" s="37" t="s">
        <v>55</v>
      </c>
      <c r="E57" s="41" t="s">
        <v>2589</v>
      </c>
    </row>
    <row r="58" spans="1:16" x14ac:dyDescent="0.2">
      <c r="A58" s="37" t="s">
        <v>56</v>
      </c>
      <c r="E58" s="42" t="s">
        <v>2591</v>
      </c>
    </row>
    <row r="59" spans="1:16" x14ac:dyDescent="0.2">
      <c r="A59" t="s">
        <v>58</v>
      </c>
      <c r="E59" s="41" t="s">
        <v>59</v>
      </c>
    </row>
    <row r="60" spans="1:16" x14ac:dyDescent="0.2">
      <c r="A60" t="s">
        <v>49</v>
      </c>
      <c r="B60" s="36" t="s">
        <v>26</v>
      </c>
      <c r="C60" s="36" t="s">
        <v>331</v>
      </c>
      <c r="D60" s="37" t="s">
        <v>51</v>
      </c>
      <c r="E60" s="13" t="s">
        <v>332</v>
      </c>
      <c r="F60" s="38" t="s">
        <v>53</v>
      </c>
      <c r="G60" s="39">
        <v>18.899999999999999</v>
      </c>
      <c r="H60" s="38">
        <v>0</v>
      </c>
      <c r="I60" s="38">
        <f>ROUND(G60*H60,6)</f>
        <v>0</v>
      </c>
      <c r="L60" s="40">
        <v>0</v>
      </c>
      <c r="M60" s="34">
        <f>ROUND(ROUND(L60,2)*ROUND(G60,3),2)</f>
        <v>0</v>
      </c>
      <c r="N60" s="38" t="s">
        <v>54</v>
      </c>
      <c r="O60">
        <f>(M60*21)/100</f>
        <v>0</v>
      </c>
      <c r="P60" t="s">
        <v>27</v>
      </c>
    </row>
    <row r="61" spans="1:16" ht="25.5" x14ac:dyDescent="0.2">
      <c r="A61" s="37" t="s">
        <v>55</v>
      </c>
      <c r="E61" s="41" t="s">
        <v>2394</v>
      </c>
    </row>
    <row r="62" spans="1:16" x14ac:dyDescent="0.2">
      <c r="A62" s="37" t="s">
        <v>56</v>
      </c>
      <c r="E62" s="42" t="s">
        <v>2592</v>
      </c>
    </row>
    <row r="63" spans="1:16" x14ac:dyDescent="0.2">
      <c r="A63" t="s">
        <v>58</v>
      </c>
      <c r="E63" s="41" t="s">
        <v>59</v>
      </c>
    </row>
    <row r="64" spans="1:16" x14ac:dyDescent="0.2">
      <c r="A64" t="s">
        <v>49</v>
      </c>
      <c r="B64" s="36" t="s">
        <v>62</v>
      </c>
      <c r="C64" s="36" t="s">
        <v>2396</v>
      </c>
      <c r="D64" s="37" t="s">
        <v>51</v>
      </c>
      <c r="E64" s="13" t="s">
        <v>2397</v>
      </c>
      <c r="F64" s="38" t="s">
        <v>53</v>
      </c>
      <c r="G64" s="39">
        <v>414.46</v>
      </c>
      <c r="H64" s="38">
        <v>0</v>
      </c>
      <c r="I64" s="38">
        <f>ROUND(G64*H64,6)</f>
        <v>0</v>
      </c>
      <c r="L64" s="40">
        <v>0</v>
      </c>
      <c r="M64" s="34">
        <f>ROUND(ROUND(L64,2)*ROUND(G64,3),2)</f>
        <v>0</v>
      </c>
      <c r="N64" s="38" t="s">
        <v>54</v>
      </c>
      <c r="O64">
        <f>(M64*21)/100</f>
        <v>0</v>
      </c>
      <c r="P64" t="s">
        <v>27</v>
      </c>
    </row>
    <row r="65" spans="1:16" ht="38.25" x14ac:dyDescent="0.2">
      <c r="A65" s="37" t="s">
        <v>55</v>
      </c>
      <c r="E65" s="41" t="s">
        <v>2593</v>
      </c>
    </row>
    <row r="66" spans="1:16" x14ac:dyDescent="0.2">
      <c r="A66" s="37" t="s">
        <v>56</v>
      </c>
      <c r="E66" s="42" t="s">
        <v>2594</v>
      </c>
    </row>
    <row r="67" spans="1:16" x14ac:dyDescent="0.2">
      <c r="A67" t="s">
        <v>58</v>
      </c>
      <c r="E67" s="41" t="s">
        <v>59</v>
      </c>
    </row>
    <row r="68" spans="1:16" x14ac:dyDescent="0.2">
      <c r="A68" t="s">
        <v>49</v>
      </c>
      <c r="B68" s="36" t="s">
        <v>66</v>
      </c>
      <c r="C68" s="36" t="s">
        <v>891</v>
      </c>
      <c r="D68" s="37" t="s">
        <v>51</v>
      </c>
      <c r="E68" s="13" t="s">
        <v>892</v>
      </c>
      <c r="F68" s="38" t="s">
        <v>53</v>
      </c>
      <c r="G68" s="39">
        <v>50.94</v>
      </c>
      <c r="H68" s="38">
        <v>0</v>
      </c>
      <c r="I68" s="38">
        <f>ROUND(G68*H68,6)</f>
        <v>0</v>
      </c>
      <c r="L68" s="40">
        <v>0</v>
      </c>
      <c r="M68" s="34">
        <f>ROUND(ROUND(L68,2)*ROUND(G68,3),2)</f>
        <v>0</v>
      </c>
      <c r="N68" s="38" t="s">
        <v>54</v>
      </c>
      <c r="O68">
        <f>(M68*21)/100</f>
        <v>0</v>
      </c>
      <c r="P68" t="s">
        <v>27</v>
      </c>
    </row>
    <row r="69" spans="1:16" x14ac:dyDescent="0.2">
      <c r="A69" s="37" t="s">
        <v>55</v>
      </c>
      <c r="E69" s="41" t="s">
        <v>2490</v>
      </c>
    </row>
    <row r="70" spans="1:16" x14ac:dyDescent="0.2">
      <c r="A70" s="37" t="s">
        <v>56</v>
      </c>
      <c r="E70" s="42" t="s">
        <v>2595</v>
      </c>
    </row>
    <row r="71" spans="1:16" x14ac:dyDescent="0.2">
      <c r="A71" t="s">
        <v>58</v>
      </c>
      <c r="E71" s="41" t="s">
        <v>59</v>
      </c>
    </row>
    <row r="72" spans="1:16" x14ac:dyDescent="0.2">
      <c r="A72" t="s">
        <v>49</v>
      </c>
      <c r="B72" s="36" t="s">
        <v>145</v>
      </c>
      <c r="C72" s="36" t="s">
        <v>60</v>
      </c>
      <c r="D72" s="37" t="s">
        <v>51</v>
      </c>
      <c r="E72" s="13" t="s">
        <v>61</v>
      </c>
      <c r="F72" s="38" t="s">
        <v>53</v>
      </c>
      <c r="G72" s="39">
        <v>382.42</v>
      </c>
      <c r="H72" s="38">
        <v>0</v>
      </c>
      <c r="I72" s="38">
        <f>ROUND(G72*H72,6)</f>
        <v>0</v>
      </c>
      <c r="L72" s="40">
        <v>0</v>
      </c>
      <c r="M72" s="34">
        <f>ROUND(ROUND(L72,2)*ROUND(G72,3),2)</f>
        <v>0</v>
      </c>
      <c r="N72" s="38" t="s">
        <v>54</v>
      </c>
      <c r="O72">
        <f>(M72*21)/100</f>
        <v>0</v>
      </c>
      <c r="P72" t="s">
        <v>27</v>
      </c>
    </row>
    <row r="73" spans="1:16" ht="25.5" x14ac:dyDescent="0.2">
      <c r="A73" s="37" t="s">
        <v>55</v>
      </c>
      <c r="E73" s="41" t="s">
        <v>2596</v>
      </c>
    </row>
    <row r="74" spans="1:16" x14ac:dyDescent="0.2">
      <c r="A74" s="37" t="s">
        <v>56</v>
      </c>
      <c r="E74" s="42" t="s">
        <v>2597</v>
      </c>
    </row>
    <row r="75" spans="1:16" x14ac:dyDescent="0.2">
      <c r="A75" t="s">
        <v>58</v>
      </c>
      <c r="E75" s="41" t="s">
        <v>59</v>
      </c>
    </row>
    <row r="76" spans="1:16" x14ac:dyDescent="0.2">
      <c r="A76" t="s">
        <v>49</v>
      </c>
      <c r="B76" s="36" t="s">
        <v>148</v>
      </c>
      <c r="C76" s="36" t="s">
        <v>2402</v>
      </c>
      <c r="D76" s="37" t="s">
        <v>51</v>
      </c>
      <c r="E76" s="13" t="s">
        <v>2403</v>
      </c>
      <c r="F76" s="38" t="s">
        <v>53</v>
      </c>
      <c r="G76" s="39">
        <v>46.37</v>
      </c>
      <c r="H76" s="38">
        <v>0</v>
      </c>
      <c r="I76" s="38">
        <f>ROUND(G76*H76,6)</f>
        <v>0</v>
      </c>
      <c r="L76" s="40">
        <v>0</v>
      </c>
      <c r="M76" s="34">
        <f>ROUND(ROUND(L76,2)*ROUND(G76,3),2)</f>
        <v>0</v>
      </c>
      <c r="N76" s="38" t="s">
        <v>54</v>
      </c>
      <c r="O76">
        <f>(M76*21)/100</f>
        <v>0</v>
      </c>
      <c r="P76" t="s">
        <v>27</v>
      </c>
    </row>
    <row r="77" spans="1:16" x14ac:dyDescent="0.2">
      <c r="A77" s="37" t="s">
        <v>55</v>
      </c>
      <c r="E77" s="41" t="s">
        <v>2598</v>
      </c>
    </row>
    <row r="78" spans="1:16" x14ac:dyDescent="0.2">
      <c r="A78" s="37" t="s">
        <v>56</v>
      </c>
      <c r="E78" s="42" t="s">
        <v>2599</v>
      </c>
    </row>
    <row r="79" spans="1:16" x14ac:dyDescent="0.2">
      <c r="A79" t="s">
        <v>58</v>
      </c>
      <c r="E79" s="41" t="s">
        <v>59</v>
      </c>
    </row>
    <row r="80" spans="1:16" x14ac:dyDescent="0.2">
      <c r="A80" t="s">
        <v>46</v>
      </c>
      <c r="C80" s="33" t="s">
        <v>27</v>
      </c>
      <c r="E80" s="35" t="s">
        <v>1063</v>
      </c>
      <c r="J80" s="34">
        <f>0</f>
        <v>0</v>
      </c>
      <c r="K80" s="34">
        <f>0</f>
        <v>0</v>
      </c>
      <c r="L80" s="34">
        <f>0+L81</f>
        <v>0</v>
      </c>
      <c r="M80" s="34">
        <f>0+M81</f>
        <v>0</v>
      </c>
    </row>
    <row r="81" spans="1:16" x14ac:dyDescent="0.2">
      <c r="A81" t="s">
        <v>49</v>
      </c>
      <c r="B81" s="36" t="s">
        <v>151</v>
      </c>
      <c r="C81" s="36" t="s">
        <v>2600</v>
      </c>
      <c r="D81" s="37" t="s">
        <v>51</v>
      </c>
      <c r="E81" s="13" t="s">
        <v>2601</v>
      </c>
      <c r="F81" s="38" t="s">
        <v>65</v>
      </c>
      <c r="G81" s="39">
        <v>59.2</v>
      </c>
      <c r="H81" s="38">
        <v>0</v>
      </c>
      <c r="I81" s="38">
        <f>ROUND(G81*H81,6)</f>
        <v>0</v>
      </c>
      <c r="L81" s="40">
        <v>0</v>
      </c>
      <c r="M81" s="34">
        <f>ROUND(ROUND(L81,2)*ROUND(G81,3),2)</f>
        <v>0</v>
      </c>
      <c r="N81" s="38" t="s">
        <v>54</v>
      </c>
      <c r="O81">
        <f>(M81*21)/100</f>
        <v>0</v>
      </c>
      <c r="P81" t="s">
        <v>27</v>
      </c>
    </row>
    <row r="82" spans="1:16" ht="51" x14ac:dyDescent="0.2">
      <c r="A82" s="37" t="s">
        <v>55</v>
      </c>
      <c r="E82" s="41" t="s">
        <v>2602</v>
      </c>
    </row>
    <row r="83" spans="1:16" x14ac:dyDescent="0.2">
      <c r="A83" s="37" t="s">
        <v>56</v>
      </c>
      <c r="E83" s="42" t="s">
        <v>2603</v>
      </c>
    </row>
    <row r="84" spans="1:16" x14ac:dyDescent="0.2">
      <c r="A84" t="s">
        <v>58</v>
      </c>
      <c r="E84" s="41" t="s">
        <v>59</v>
      </c>
    </row>
    <row r="85" spans="1:16" x14ac:dyDescent="0.2">
      <c r="A85" t="s">
        <v>46</v>
      </c>
      <c r="C85" s="33" t="s">
        <v>62</v>
      </c>
      <c r="E85" s="35" t="s">
        <v>1366</v>
      </c>
      <c r="J85" s="34">
        <f>0</f>
        <v>0</v>
      </c>
      <c r="K85" s="34">
        <f>0</f>
        <v>0</v>
      </c>
      <c r="L85" s="34">
        <f>0+L86+L90</f>
        <v>0</v>
      </c>
      <c r="M85" s="34">
        <f>0+M86+M90</f>
        <v>0</v>
      </c>
    </row>
    <row r="86" spans="1:16" x14ac:dyDescent="0.2">
      <c r="A86" t="s">
        <v>49</v>
      </c>
      <c r="B86" s="36" t="s">
        <v>154</v>
      </c>
      <c r="C86" s="36" t="s">
        <v>1582</v>
      </c>
      <c r="D86" s="37" t="s">
        <v>51</v>
      </c>
      <c r="E86" s="13" t="s">
        <v>1583</v>
      </c>
      <c r="F86" s="38" t="s">
        <v>53</v>
      </c>
      <c r="G86" s="39">
        <v>6</v>
      </c>
      <c r="H86" s="38">
        <v>0</v>
      </c>
      <c r="I86" s="38">
        <f>ROUND(G86*H86,6)</f>
        <v>0</v>
      </c>
      <c r="L86" s="40">
        <v>0</v>
      </c>
      <c r="M86" s="34">
        <f>ROUND(ROUND(L86,2)*ROUND(G86,3),2)</f>
        <v>0</v>
      </c>
      <c r="N86" s="38" t="s">
        <v>54</v>
      </c>
      <c r="O86">
        <f>(M86*21)/100</f>
        <v>0</v>
      </c>
      <c r="P86" t="s">
        <v>27</v>
      </c>
    </row>
    <row r="87" spans="1:16" ht="25.5" x14ac:dyDescent="0.2">
      <c r="A87" s="37" t="s">
        <v>55</v>
      </c>
      <c r="E87" s="41" t="s">
        <v>2604</v>
      </c>
    </row>
    <row r="88" spans="1:16" x14ac:dyDescent="0.2">
      <c r="A88" s="37" t="s">
        <v>56</v>
      </c>
      <c r="E88" s="42" t="s">
        <v>2605</v>
      </c>
    </row>
    <row r="89" spans="1:16" x14ac:dyDescent="0.2">
      <c r="A89" t="s">
        <v>58</v>
      </c>
      <c r="E89" s="41" t="s">
        <v>59</v>
      </c>
    </row>
    <row r="90" spans="1:16" x14ac:dyDescent="0.2">
      <c r="A90" t="s">
        <v>49</v>
      </c>
      <c r="B90" s="36" t="s">
        <v>157</v>
      </c>
      <c r="C90" s="36" t="s">
        <v>1002</v>
      </c>
      <c r="D90" s="37" t="s">
        <v>51</v>
      </c>
      <c r="E90" s="13" t="s">
        <v>1003</v>
      </c>
      <c r="F90" s="38" t="s">
        <v>53</v>
      </c>
      <c r="G90" s="39">
        <v>10.188000000000001</v>
      </c>
      <c r="H90" s="38">
        <v>0</v>
      </c>
      <c r="I90" s="38">
        <f>ROUND(G90*H90,6)</f>
        <v>0</v>
      </c>
      <c r="L90" s="40">
        <v>0</v>
      </c>
      <c r="M90" s="34">
        <f>ROUND(ROUND(L90,2)*ROUND(G90,3),2)</f>
        <v>0</v>
      </c>
      <c r="N90" s="38" t="s">
        <v>54</v>
      </c>
      <c r="O90">
        <f>(M90*21)/100</f>
        <v>0</v>
      </c>
      <c r="P90" t="s">
        <v>27</v>
      </c>
    </row>
    <row r="91" spans="1:16" x14ac:dyDescent="0.2">
      <c r="A91" s="37" t="s">
        <v>55</v>
      </c>
      <c r="E91" s="41" t="s">
        <v>2606</v>
      </c>
    </row>
    <row r="92" spans="1:16" x14ac:dyDescent="0.2">
      <c r="A92" s="37" t="s">
        <v>56</v>
      </c>
      <c r="E92" s="42" t="s">
        <v>2607</v>
      </c>
    </row>
    <row r="93" spans="1:16" x14ac:dyDescent="0.2">
      <c r="A93" t="s">
        <v>58</v>
      </c>
      <c r="E93" s="41" t="s">
        <v>59</v>
      </c>
    </row>
    <row r="94" spans="1:16" x14ac:dyDescent="0.2">
      <c r="A94" t="s">
        <v>46</v>
      </c>
      <c r="C94" s="33" t="s">
        <v>148</v>
      </c>
      <c r="E94" s="35" t="s">
        <v>1435</v>
      </c>
      <c r="J94" s="34">
        <f>0</f>
        <v>0</v>
      </c>
      <c r="K94" s="34">
        <f>0</f>
        <v>0</v>
      </c>
      <c r="L94" s="34">
        <f>0+L95</f>
        <v>0</v>
      </c>
      <c r="M94" s="34">
        <f>0+M95</f>
        <v>0</v>
      </c>
    </row>
    <row r="95" spans="1:16" x14ac:dyDescent="0.2">
      <c r="A95" t="s">
        <v>49</v>
      </c>
      <c r="B95" s="36" t="s">
        <v>69</v>
      </c>
      <c r="C95" s="36" t="s">
        <v>2608</v>
      </c>
      <c r="D95" s="37" t="s">
        <v>51</v>
      </c>
      <c r="E95" s="13" t="s">
        <v>2609</v>
      </c>
      <c r="F95" s="38" t="s">
        <v>94</v>
      </c>
      <c r="G95" s="39">
        <v>1</v>
      </c>
      <c r="H95" s="38">
        <v>0</v>
      </c>
      <c r="I95" s="38">
        <f>ROUND(G95*H95,6)</f>
        <v>0</v>
      </c>
      <c r="L95" s="40">
        <v>0</v>
      </c>
      <c r="M95" s="34">
        <f>ROUND(ROUND(L95,2)*ROUND(G95,3),2)</f>
        <v>0</v>
      </c>
      <c r="N95" s="38" t="s">
        <v>54</v>
      </c>
      <c r="O95">
        <f>(M95*21)/100</f>
        <v>0</v>
      </c>
      <c r="P95" t="s">
        <v>27</v>
      </c>
    </row>
    <row r="96" spans="1:16" x14ac:dyDescent="0.2">
      <c r="A96" s="37" t="s">
        <v>55</v>
      </c>
      <c r="E96" s="41" t="s">
        <v>2610</v>
      </c>
    </row>
    <row r="97" spans="1:16" x14ac:dyDescent="0.2">
      <c r="A97" s="37" t="s">
        <v>56</v>
      </c>
      <c r="E97" s="42" t="s">
        <v>2284</v>
      </c>
    </row>
    <row r="98" spans="1:16" x14ac:dyDescent="0.2">
      <c r="A98" t="s">
        <v>58</v>
      </c>
      <c r="E98" s="41" t="s">
        <v>59</v>
      </c>
    </row>
    <row r="99" spans="1:16" x14ac:dyDescent="0.2">
      <c r="A99" t="s">
        <v>46</v>
      </c>
      <c r="C99" s="33" t="s">
        <v>151</v>
      </c>
      <c r="E99" s="35" t="s">
        <v>1458</v>
      </c>
      <c r="J99" s="34">
        <f>0</f>
        <v>0</v>
      </c>
      <c r="K99" s="34">
        <f>0</f>
        <v>0</v>
      </c>
      <c r="L99" s="34">
        <f>0+L100+L104+L108+L112+L116+L120+L124+L128+L132+L136+L140+L144+L148+L152+L156+L160+L164+L168+L172+L176+L180+L184+L188+L192+L196+L200+L204+L208</f>
        <v>0</v>
      </c>
      <c r="M99" s="34">
        <f>0+M100+M104+M108+M112+M116+M120+M124+M128+M132+M136+M140+M144+M148+M152+M156+M160+M164+M168+M172+M176+M180+M184+M188+M192+M196+M200+M204+M208</f>
        <v>0</v>
      </c>
    </row>
    <row r="100" spans="1:16" x14ac:dyDescent="0.2">
      <c r="A100" t="s">
        <v>49</v>
      </c>
      <c r="B100" s="36" t="s">
        <v>73</v>
      </c>
      <c r="C100" s="36" t="s">
        <v>2611</v>
      </c>
      <c r="D100" s="37" t="s">
        <v>51</v>
      </c>
      <c r="E100" s="13" t="s">
        <v>2612</v>
      </c>
      <c r="F100" s="38" t="s">
        <v>65</v>
      </c>
      <c r="G100" s="39">
        <v>43.7</v>
      </c>
      <c r="H100" s="38">
        <v>0</v>
      </c>
      <c r="I100" s="38">
        <f>ROUND(G100*H100,6)</f>
        <v>0</v>
      </c>
      <c r="L100" s="40">
        <v>0</v>
      </c>
      <c r="M100" s="34">
        <f>ROUND(ROUND(L100,2)*ROUND(G100,3),2)</f>
        <v>0</v>
      </c>
      <c r="N100" s="38" t="s">
        <v>54</v>
      </c>
      <c r="O100">
        <f>(M100*21)/100</f>
        <v>0</v>
      </c>
      <c r="P100" t="s">
        <v>27</v>
      </c>
    </row>
    <row r="101" spans="1:16" ht="38.25" x14ac:dyDescent="0.2">
      <c r="A101" s="37" t="s">
        <v>55</v>
      </c>
      <c r="E101" s="41" t="s">
        <v>2613</v>
      </c>
    </row>
    <row r="102" spans="1:16" x14ac:dyDescent="0.2">
      <c r="A102" s="37" t="s">
        <v>56</v>
      </c>
      <c r="E102" s="42" t="s">
        <v>2614</v>
      </c>
    </row>
    <row r="103" spans="1:16" x14ac:dyDescent="0.2">
      <c r="A103" t="s">
        <v>58</v>
      </c>
      <c r="E103" s="41" t="s">
        <v>59</v>
      </c>
    </row>
    <row r="104" spans="1:16" x14ac:dyDescent="0.2">
      <c r="A104" t="s">
        <v>49</v>
      </c>
      <c r="B104" s="36" t="s">
        <v>76</v>
      </c>
      <c r="C104" s="36" t="s">
        <v>2498</v>
      </c>
      <c r="D104" s="37" t="s">
        <v>51</v>
      </c>
      <c r="E104" s="13" t="s">
        <v>2499</v>
      </c>
      <c r="F104" s="38" t="s">
        <v>65</v>
      </c>
      <c r="G104" s="39">
        <v>0.2</v>
      </c>
      <c r="H104" s="38">
        <v>0</v>
      </c>
      <c r="I104" s="38">
        <f>ROUND(G104*H104,6)</f>
        <v>0</v>
      </c>
      <c r="L104" s="40">
        <v>0</v>
      </c>
      <c r="M104" s="34">
        <f>ROUND(ROUND(L104,2)*ROUND(G104,3),2)</f>
        <v>0</v>
      </c>
      <c r="N104" s="38" t="s">
        <v>54</v>
      </c>
      <c r="O104">
        <f>(M104*21)/100</f>
        <v>0</v>
      </c>
      <c r="P104" t="s">
        <v>27</v>
      </c>
    </row>
    <row r="105" spans="1:16" ht="25.5" x14ac:dyDescent="0.2">
      <c r="A105" s="37" t="s">
        <v>55</v>
      </c>
      <c r="E105" s="41" t="s">
        <v>2615</v>
      </c>
    </row>
    <row r="106" spans="1:16" x14ac:dyDescent="0.2">
      <c r="A106" s="37" t="s">
        <v>56</v>
      </c>
      <c r="E106" s="42" t="s">
        <v>2616</v>
      </c>
    </row>
    <row r="107" spans="1:16" x14ac:dyDescent="0.2">
      <c r="A107" t="s">
        <v>58</v>
      </c>
      <c r="E107" s="41" t="s">
        <v>59</v>
      </c>
    </row>
    <row r="108" spans="1:16" x14ac:dyDescent="0.2">
      <c r="A108" t="s">
        <v>49</v>
      </c>
      <c r="B108" s="36" t="s">
        <v>79</v>
      </c>
      <c r="C108" s="36" t="s">
        <v>2617</v>
      </c>
      <c r="D108" s="37" t="s">
        <v>51</v>
      </c>
      <c r="E108" s="13" t="s">
        <v>2618</v>
      </c>
      <c r="F108" s="38" t="s">
        <v>65</v>
      </c>
      <c r="G108" s="39">
        <v>2</v>
      </c>
      <c r="H108" s="38">
        <v>0</v>
      </c>
      <c r="I108" s="38">
        <f>ROUND(G108*H108,6)</f>
        <v>0</v>
      </c>
      <c r="L108" s="40">
        <v>0</v>
      </c>
      <c r="M108" s="34">
        <f>ROUND(ROUND(L108,2)*ROUND(G108,3),2)</f>
        <v>0</v>
      </c>
      <c r="N108" s="38" t="s">
        <v>54</v>
      </c>
      <c r="O108">
        <f>(M108*21)/100</f>
        <v>0</v>
      </c>
      <c r="P108" t="s">
        <v>27</v>
      </c>
    </row>
    <row r="109" spans="1:16" ht="25.5" x14ac:dyDescent="0.2">
      <c r="A109" s="37" t="s">
        <v>55</v>
      </c>
      <c r="E109" s="41" t="s">
        <v>2619</v>
      </c>
    </row>
    <row r="110" spans="1:16" x14ac:dyDescent="0.2">
      <c r="A110" s="37" t="s">
        <v>56</v>
      </c>
      <c r="E110" s="42" t="s">
        <v>2620</v>
      </c>
    </row>
    <row r="111" spans="1:16" x14ac:dyDescent="0.2">
      <c r="A111" t="s">
        <v>58</v>
      </c>
      <c r="E111" s="41" t="s">
        <v>59</v>
      </c>
    </row>
    <row r="112" spans="1:16" x14ac:dyDescent="0.2">
      <c r="A112" t="s">
        <v>49</v>
      </c>
      <c r="B112" s="36" t="s">
        <v>160</v>
      </c>
      <c r="C112" s="36" t="s">
        <v>2414</v>
      </c>
      <c r="D112" s="37" t="s">
        <v>51</v>
      </c>
      <c r="E112" s="13" t="s">
        <v>2415</v>
      </c>
      <c r="F112" s="38" t="s">
        <v>65</v>
      </c>
      <c r="G112" s="39">
        <v>15.5</v>
      </c>
      <c r="H112" s="38">
        <v>0</v>
      </c>
      <c r="I112" s="38">
        <f>ROUND(G112*H112,6)</f>
        <v>0</v>
      </c>
      <c r="L112" s="40">
        <v>0</v>
      </c>
      <c r="M112" s="34">
        <f>ROUND(ROUND(L112,2)*ROUND(G112,3),2)</f>
        <v>0</v>
      </c>
      <c r="N112" s="38" t="s">
        <v>54</v>
      </c>
      <c r="O112">
        <f>(M112*21)/100</f>
        <v>0</v>
      </c>
      <c r="P112" t="s">
        <v>27</v>
      </c>
    </row>
    <row r="113" spans="1:16" ht="25.5" x14ac:dyDescent="0.2">
      <c r="A113" s="37" t="s">
        <v>55</v>
      </c>
      <c r="E113" s="41" t="s">
        <v>2621</v>
      </c>
    </row>
    <row r="114" spans="1:16" x14ac:dyDescent="0.2">
      <c r="A114" s="37" t="s">
        <v>56</v>
      </c>
      <c r="E114" s="42" t="s">
        <v>2622</v>
      </c>
    </row>
    <row r="115" spans="1:16" x14ac:dyDescent="0.2">
      <c r="A115" t="s">
        <v>58</v>
      </c>
      <c r="E115" s="41" t="s">
        <v>59</v>
      </c>
    </row>
    <row r="116" spans="1:16" x14ac:dyDescent="0.2">
      <c r="A116" t="s">
        <v>49</v>
      </c>
      <c r="B116" s="36" t="s">
        <v>82</v>
      </c>
      <c r="C116" s="36" t="s">
        <v>2623</v>
      </c>
      <c r="D116" s="37" t="s">
        <v>51</v>
      </c>
      <c r="E116" s="13" t="s">
        <v>2624</v>
      </c>
      <c r="F116" s="38" t="s">
        <v>94</v>
      </c>
      <c r="G116" s="39">
        <v>2</v>
      </c>
      <c r="H116" s="38">
        <v>0</v>
      </c>
      <c r="I116" s="38">
        <f>ROUND(G116*H116,6)</f>
        <v>0</v>
      </c>
      <c r="L116" s="40">
        <v>0</v>
      </c>
      <c r="M116" s="34">
        <f>ROUND(ROUND(L116,2)*ROUND(G116,3),2)</f>
        <v>0</v>
      </c>
      <c r="N116" s="38" t="s">
        <v>54</v>
      </c>
      <c r="O116">
        <f>(M116*21)/100</f>
        <v>0</v>
      </c>
      <c r="P116" t="s">
        <v>27</v>
      </c>
    </row>
    <row r="117" spans="1:16" ht="25.5" x14ac:dyDescent="0.2">
      <c r="A117" s="37" t="s">
        <v>55</v>
      </c>
      <c r="E117" s="41" t="s">
        <v>2625</v>
      </c>
    </row>
    <row r="118" spans="1:16" x14ac:dyDescent="0.2">
      <c r="A118" s="37" t="s">
        <v>56</v>
      </c>
      <c r="E118" s="42" t="s">
        <v>2413</v>
      </c>
    </row>
    <row r="119" spans="1:16" x14ac:dyDescent="0.2">
      <c r="A119" t="s">
        <v>58</v>
      </c>
      <c r="E119" s="41" t="s">
        <v>59</v>
      </c>
    </row>
    <row r="120" spans="1:16" x14ac:dyDescent="0.2">
      <c r="A120" t="s">
        <v>49</v>
      </c>
      <c r="B120" s="36" t="s">
        <v>163</v>
      </c>
      <c r="C120" s="36" t="s">
        <v>2520</v>
      </c>
      <c r="D120" s="37" t="s">
        <v>51</v>
      </c>
      <c r="E120" s="13" t="s">
        <v>2521</v>
      </c>
      <c r="F120" s="38" t="s">
        <v>94</v>
      </c>
      <c r="G120" s="39">
        <v>1</v>
      </c>
      <c r="H120" s="38">
        <v>0</v>
      </c>
      <c r="I120" s="38">
        <f>ROUND(G120*H120,6)</f>
        <v>0</v>
      </c>
      <c r="L120" s="40">
        <v>0</v>
      </c>
      <c r="M120" s="34">
        <f>ROUND(ROUND(L120,2)*ROUND(G120,3),2)</f>
        <v>0</v>
      </c>
      <c r="N120" s="38" t="s">
        <v>54</v>
      </c>
      <c r="O120">
        <f>(M120*21)/100</f>
        <v>0</v>
      </c>
      <c r="P120" t="s">
        <v>27</v>
      </c>
    </row>
    <row r="121" spans="1:16" ht="25.5" x14ac:dyDescent="0.2">
      <c r="A121" s="37" t="s">
        <v>55</v>
      </c>
      <c r="E121" s="41" t="s">
        <v>2626</v>
      </c>
    </row>
    <row r="122" spans="1:16" x14ac:dyDescent="0.2">
      <c r="A122" s="37" t="s">
        <v>56</v>
      </c>
      <c r="E122" s="42" t="s">
        <v>2284</v>
      </c>
    </row>
    <row r="123" spans="1:16" x14ac:dyDescent="0.2">
      <c r="A123" t="s">
        <v>58</v>
      </c>
      <c r="E123" s="41" t="s">
        <v>59</v>
      </c>
    </row>
    <row r="124" spans="1:16" x14ac:dyDescent="0.2">
      <c r="A124" t="s">
        <v>49</v>
      </c>
      <c r="B124" s="36" t="s">
        <v>85</v>
      </c>
      <c r="C124" s="36" t="s">
        <v>2418</v>
      </c>
      <c r="D124" s="37" t="s">
        <v>51</v>
      </c>
      <c r="E124" s="13" t="s">
        <v>2419</v>
      </c>
      <c r="F124" s="38" t="s">
        <v>94</v>
      </c>
      <c r="G124" s="39">
        <v>2</v>
      </c>
      <c r="H124" s="38">
        <v>0</v>
      </c>
      <c r="I124" s="38">
        <f>ROUND(G124*H124,6)</f>
        <v>0</v>
      </c>
      <c r="L124" s="40">
        <v>0</v>
      </c>
      <c r="M124" s="34">
        <f>ROUND(ROUND(L124,2)*ROUND(G124,3),2)</f>
        <v>0</v>
      </c>
      <c r="N124" s="38" t="s">
        <v>54</v>
      </c>
      <c r="O124">
        <f>(M124*21)/100</f>
        <v>0</v>
      </c>
      <c r="P124" t="s">
        <v>27</v>
      </c>
    </row>
    <row r="125" spans="1:16" ht="25.5" x14ac:dyDescent="0.2">
      <c r="A125" s="37" t="s">
        <v>55</v>
      </c>
      <c r="E125" s="41" t="s">
        <v>2627</v>
      </c>
    </row>
    <row r="126" spans="1:16" x14ac:dyDescent="0.2">
      <c r="A126" s="37" t="s">
        <v>56</v>
      </c>
      <c r="E126" s="42" t="s">
        <v>2413</v>
      </c>
    </row>
    <row r="127" spans="1:16" x14ac:dyDescent="0.2">
      <c r="A127" t="s">
        <v>58</v>
      </c>
      <c r="E127" s="41" t="s">
        <v>59</v>
      </c>
    </row>
    <row r="128" spans="1:16" x14ac:dyDescent="0.2">
      <c r="A128" t="s">
        <v>49</v>
      </c>
      <c r="B128" s="36" t="s">
        <v>166</v>
      </c>
      <c r="C128" s="36" t="s">
        <v>2524</v>
      </c>
      <c r="D128" s="37" t="s">
        <v>51</v>
      </c>
      <c r="E128" s="13" t="s">
        <v>2525</v>
      </c>
      <c r="F128" s="38" t="s">
        <v>94</v>
      </c>
      <c r="G128" s="39">
        <v>3</v>
      </c>
      <c r="H128" s="38">
        <v>0</v>
      </c>
      <c r="I128" s="38">
        <f>ROUND(G128*H128,6)</f>
        <v>0</v>
      </c>
      <c r="L128" s="40">
        <v>0</v>
      </c>
      <c r="M128" s="34">
        <f>ROUND(ROUND(L128,2)*ROUND(G128,3),2)</f>
        <v>0</v>
      </c>
      <c r="N128" s="38" t="s">
        <v>54</v>
      </c>
      <c r="O128">
        <f>(M128*21)/100</f>
        <v>0</v>
      </c>
      <c r="P128" t="s">
        <v>27</v>
      </c>
    </row>
    <row r="129" spans="1:16" x14ac:dyDescent="0.2">
      <c r="A129" s="37" t="s">
        <v>55</v>
      </c>
      <c r="E129" s="41" t="s">
        <v>2628</v>
      </c>
    </row>
    <row r="130" spans="1:16" x14ac:dyDescent="0.2">
      <c r="A130" s="37" t="s">
        <v>56</v>
      </c>
      <c r="E130" s="42" t="s">
        <v>2421</v>
      </c>
    </row>
    <row r="131" spans="1:16" x14ac:dyDescent="0.2">
      <c r="A131" t="s">
        <v>58</v>
      </c>
      <c r="E131" s="41" t="s">
        <v>59</v>
      </c>
    </row>
    <row r="132" spans="1:16" x14ac:dyDescent="0.2">
      <c r="A132" t="s">
        <v>49</v>
      </c>
      <c r="B132" s="36" t="s">
        <v>169</v>
      </c>
      <c r="C132" s="36" t="s">
        <v>2629</v>
      </c>
      <c r="D132" s="37" t="s">
        <v>51</v>
      </c>
      <c r="E132" s="13" t="s">
        <v>2630</v>
      </c>
      <c r="F132" s="38" t="s">
        <v>94</v>
      </c>
      <c r="G132" s="39">
        <v>1</v>
      </c>
      <c r="H132" s="38">
        <v>0</v>
      </c>
      <c r="I132" s="38">
        <f>ROUND(G132*H132,6)</f>
        <v>0</v>
      </c>
      <c r="L132" s="40">
        <v>0</v>
      </c>
      <c r="M132" s="34">
        <f>ROUND(ROUND(L132,2)*ROUND(G132,3),2)</f>
        <v>0</v>
      </c>
      <c r="N132" s="38" t="s">
        <v>54</v>
      </c>
      <c r="O132">
        <f>(M132*21)/100</f>
        <v>0</v>
      </c>
      <c r="P132" t="s">
        <v>27</v>
      </c>
    </row>
    <row r="133" spans="1:16" x14ac:dyDescent="0.2">
      <c r="A133" s="37" t="s">
        <v>55</v>
      </c>
      <c r="E133" s="41" t="s">
        <v>2631</v>
      </c>
    </row>
    <row r="134" spans="1:16" x14ac:dyDescent="0.2">
      <c r="A134" s="37" t="s">
        <v>56</v>
      </c>
      <c r="E134" s="42" t="s">
        <v>2284</v>
      </c>
    </row>
    <row r="135" spans="1:16" x14ac:dyDescent="0.2">
      <c r="A135" t="s">
        <v>58</v>
      </c>
      <c r="E135" s="41" t="s">
        <v>59</v>
      </c>
    </row>
    <row r="136" spans="1:16" x14ac:dyDescent="0.2">
      <c r="A136" t="s">
        <v>49</v>
      </c>
      <c r="B136" s="36" t="s">
        <v>172</v>
      </c>
      <c r="C136" s="36" t="s">
        <v>2632</v>
      </c>
      <c r="D136" s="37" t="s">
        <v>51</v>
      </c>
      <c r="E136" s="13" t="s">
        <v>2633</v>
      </c>
      <c r="F136" s="38" t="s">
        <v>94</v>
      </c>
      <c r="G136" s="39">
        <v>1</v>
      </c>
      <c r="H136" s="38">
        <v>0</v>
      </c>
      <c r="I136" s="38">
        <f>ROUND(G136*H136,6)</f>
        <v>0</v>
      </c>
      <c r="L136" s="40">
        <v>0</v>
      </c>
      <c r="M136" s="34">
        <f>ROUND(ROUND(L136,2)*ROUND(G136,3),2)</f>
        <v>0</v>
      </c>
      <c r="N136" s="38" t="s">
        <v>54</v>
      </c>
      <c r="O136">
        <f>(M136*21)/100</f>
        <v>0</v>
      </c>
      <c r="P136" t="s">
        <v>27</v>
      </c>
    </row>
    <row r="137" spans="1:16" ht="25.5" x14ac:dyDescent="0.2">
      <c r="A137" s="37" t="s">
        <v>55</v>
      </c>
      <c r="E137" s="41" t="s">
        <v>2634</v>
      </c>
    </row>
    <row r="138" spans="1:16" x14ac:dyDescent="0.2">
      <c r="A138" s="37" t="s">
        <v>56</v>
      </c>
      <c r="E138" s="42" t="s">
        <v>2284</v>
      </c>
    </row>
    <row r="139" spans="1:16" x14ac:dyDescent="0.2">
      <c r="A139" t="s">
        <v>58</v>
      </c>
      <c r="E139" s="41" t="s">
        <v>59</v>
      </c>
    </row>
    <row r="140" spans="1:16" x14ac:dyDescent="0.2">
      <c r="A140" t="s">
        <v>49</v>
      </c>
      <c r="B140" s="36" t="s">
        <v>88</v>
      </c>
      <c r="C140" s="36" t="s">
        <v>2635</v>
      </c>
      <c r="D140" s="37" t="s">
        <v>51</v>
      </c>
      <c r="E140" s="13" t="s">
        <v>2636</v>
      </c>
      <c r="F140" s="38" t="s">
        <v>94</v>
      </c>
      <c r="G140" s="39">
        <v>2</v>
      </c>
      <c r="H140" s="38">
        <v>0</v>
      </c>
      <c r="I140" s="38">
        <f>ROUND(G140*H140,6)</f>
        <v>0</v>
      </c>
      <c r="L140" s="40">
        <v>0</v>
      </c>
      <c r="M140" s="34">
        <f>ROUND(ROUND(L140,2)*ROUND(G140,3),2)</f>
        <v>0</v>
      </c>
      <c r="N140" s="38" t="s">
        <v>54</v>
      </c>
      <c r="O140">
        <f>(M140*21)/100</f>
        <v>0</v>
      </c>
      <c r="P140" t="s">
        <v>27</v>
      </c>
    </row>
    <row r="141" spans="1:16" ht="51" x14ac:dyDescent="0.2">
      <c r="A141" s="37" t="s">
        <v>55</v>
      </c>
      <c r="E141" s="41" t="s">
        <v>2637</v>
      </c>
    </row>
    <row r="142" spans="1:16" x14ac:dyDescent="0.2">
      <c r="A142" s="37" t="s">
        <v>56</v>
      </c>
      <c r="E142" s="42" t="s">
        <v>2523</v>
      </c>
    </row>
    <row r="143" spans="1:16" x14ac:dyDescent="0.2">
      <c r="A143" t="s">
        <v>58</v>
      </c>
      <c r="E143" s="41" t="s">
        <v>59</v>
      </c>
    </row>
    <row r="144" spans="1:16" x14ac:dyDescent="0.2">
      <c r="A144" t="s">
        <v>49</v>
      </c>
      <c r="B144" s="36" t="s">
        <v>175</v>
      </c>
      <c r="C144" s="36" t="s">
        <v>2638</v>
      </c>
      <c r="D144" s="37" t="s">
        <v>51</v>
      </c>
      <c r="E144" s="13" t="s">
        <v>2639</v>
      </c>
      <c r="F144" s="38" t="s">
        <v>94</v>
      </c>
      <c r="G144" s="39">
        <v>1</v>
      </c>
      <c r="H144" s="38">
        <v>0</v>
      </c>
      <c r="I144" s="38">
        <f>ROUND(G144*H144,6)</f>
        <v>0</v>
      </c>
      <c r="L144" s="40">
        <v>0</v>
      </c>
      <c r="M144" s="34">
        <f>ROUND(ROUND(L144,2)*ROUND(G144,3),2)</f>
        <v>0</v>
      </c>
      <c r="N144" s="38" t="s">
        <v>54</v>
      </c>
      <c r="O144">
        <f>(M144*21)/100</f>
        <v>0</v>
      </c>
      <c r="P144" t="s">
        <v>27</v>
      </c>
    </row>
    <row r="145" spans="1:16" ht="25.5" x14ac:dyDescent="0.2">
      <c r="A145" s="37" t="s">
        <v>55</v>
      </c>
      <c r="E145" s="41" t="s">
        <v>2640</v>
      </c>
    </row>
    <row r="146" spans="1:16" x14ac:dyDescent="0.2">
      <c r="A146" s="37" t="s">
        <v>56</v>
      </c>
      <c r="E146" s="42" t="s">
        <v>2284</v>
      </c>
    </row>
    <row r="147" spans="1:16" x14ac:dyDescent="0.2">
      <c r="A147" t="s">
        <v>58</v>
      </c>
      <c r="E147" s="41" t="s">
        <v>59</v>
      </c>
    </row>
    <row r="148" spans="1:16" x14ac:dyDescent="0.2">
      <c r="A148" t="s">
        <v>49</v>
      </c>
      <c r="B148" s="36" t="s">
        <v>179</v>
      </c>
      <c r="C148" s="36" t="s">
        <v>2527</v>
      </c>
      <c r="D148" s="37" t="s">
        <v>51</v>
      </c>
      <c r="E148" s="13" t="s">
        <v>2528</v>
      </c>
      <c r="F148" s="38" t="s">
        <v>94</v>
      </c>
      <c r="G148" s="39">
        <v>1</v>
      </c>
      <c r="H148" s="38">
        <v>0</v>
      </c>
      <c r="I148" s="38">
        <f>ROUND(G148*H148,6)</f>
        <v>0</v>
      </c>
      <c r="L148" s="40">
        <v>0</v>
      </c>
      <c r="M148" s="34">
        <f>ROUND(ROUND(L148,2)*ROUND(G148,3),2)</f>
        <v>0</v>
      </c>
      <c r="N148" s="38" t="s">
        <v>54</v>
      </c>
      <c r="O148">
        <f>(M148*21)/100</f>
        <v>0</v>
      </c>
      <c r="P148" t="s">
        <v>27</v>
      </c>
    </row>
    <row r="149" spans="1:16" ht="25.5" x14ac:dyDescent="0.2">
      <c r="A149" s="37" t="s">
        <v>55</v>
      </c>
      <c r="E149" s="41" t="s">
        <v>2641</v>
      </c>
    </row>
    <row r="150" spans="1:16" x14ac:dyDescent="0.2">
      <c r="A150" s="37" t="s">
        <v>56</v>
      </c>
      <c r="E150" s="42" t="s">
        <v>2284</v>
      </c>
    </row>
    <row r="151" spans="1:16" x14ac:dyDescent="0.2">
      <c r="A151" t="s">
        <v>58</v>
      </c>
      <c r="E151" s="41" t="s">
        <v>59</v>
      </c>
    </row>
    <row r="152" spans="1:16" x14ac:dyDescent="0.2">
      <c r="A152" t="s">
        <v>49</v>
      </c>
      <c r="B152" s="36" t="s">
        <v>182</v>
      </c>
      <c r="C152" s="36" t="s">
        <v>2536</v>
      </c>
      <c r="D152" s="37" t="s">
        <v>51</v>
      </c>
      <c r="E152" s="13" t="s">
        <v>2537</v>
      </c>
      <c r="F152" s="38" t="s">
        <v>94</v>
      </c>
      <c r="G152" s="39">
        <v>1</v>
      </c>
      <c r="H152" s="38">
        <v>0</v>
      </c>
      <c r="I152" s="38">
        <f>ROUND(G152*H152,6)</f>
        <v>0</v>
      </c>
      <c r="L152" s="40">
        <v>0</v>
      </c>
      <c r="M152" s="34">
        <f>ROUND(ROUND(L152,2)*ROUND(G152,3),2)</f>
        <v>0</v>
      </c>
      <c r="N152" s="38" t="s">
        <v>54</v>
      </c>
      <c r="O152">
        <f>(M152*21)/100</f>
        <v>0</v>
      </c>
      <c r="P152" t="s">
        <v>27</v>
      </c>
    </row>
    <row r="153" spans="1:16" ht="25.5" x14ac:dyDescent="0.2">
      <c r="A153" s="37" t="s">
        <v>55</v>
      </c>
      <c r="E153" s="41" t="s">
        <v>2642</v>
      </c>
    </row>
    <row r="154" spans="1:16" x14ac:dyDescent="0.2">
      <c r="A154" s="37" t="s">
        <v>56</v>
      </c>
      <c r="E154" s="42" t="s">
        <v>2284</v>
      </c>
    </row>
    <row r="155" spans="1:16" x14ac:dyDescent="0.2">
      <c r="A155" t="s">
        <v>58</v>
      </c>
      <c r="E155" s="41" t="s">
        <v>59</v>
      </c>
    </row>
    <row r="156" spans="1:16" x14ac:dyDescent="0.2">
      <c r="A156" t="s">
        <v>49</v>
      </c>
      <c r="B156" s="36" t="s">
        <v>91</v>
      </c>
      <c r="C156" s="36" t="s">
        <v>2539</v>
      </c>
      <c r="D156" s="37" t="s">
        <v>51</v>
      </c>
      <c r="E156" s="13" t="s">
        <v>2540</v>
      </c>
      <c r="F156" s="38" t="s">
        <v>94</v>
      </c>
      <c r="G156" s="39">
        <v>3</v>
      </c>
      <c r="H156" s="38">
        <v>0</v>
      </c>
      <c r="I156" s="38">
        <f>ROUND(G156*H156,6)</f>
        <v>0</v>
      </c>
      <c r="L156" s="40">
        <v>0</v>
      </c>
      <c r="M156" s="34">
        <f>ROUND(ROUND(L156,2)*ROUND(G156,3),2)</f>
        <v>0</v>
      </c>
      <c r="N156" s="38" t="s">
        <v>54</v>
      </c>
      <c r="O156">
        <f>(M156*21)/100</f>
        <v>0</v>
      </c>
      <c r="P156" t="s">
        <v>27</v>
      </c>
    </row>
    <row r="157" spans="1:16" ht="25.5" x14ac:dyDescent="0.2">
      <c r="A157" s="37" t="s">
        <v>55</v>
      </c>
      <c r="E157" s="41" t="s">
        <v>2643</v>
      </c>
    </row>
    <row r="158" spans="1:16" x14ac:dyDescent="0.2">
      <c r="A158" s="37" t="s">
        <v>56</v>
      </c>
      <c r="E158" s="42" t="s">
        <v>2421</v>
      </c>
    </row>
    <row r="159" spans="1:16" x14ac:dyDescent="0.2">
      <c r="A159" t="s">
        <v>58</v>
      </c>
      <c r="E159" s="41" t="s">
        <v>59</v>
      </c>
    </row>
    <row r="160" spans="1:16" x14ac:dyDescent="0.2">
      <c r="A160" t="s">
        <v>49</v>
      </c>
      <c r="B160" s="36" t="s">
        <v>185</v>
      </c>
      <c r="C160" s="36" t="s">
        <v>2644</v>
      </c>
      <c r="D160" s="37" t="s">
        <v>51</v>
      </c>
      <c r="E160" s="13" t="s">
        <v>2645</v>
      </c>
      <c r="F160" s="38" t="s">
        <v>94</v>
      </c>
      <c r="G160" s="39">
        <v>1</v>
      </c>
      <c r="H160" s="38">
        <v>0</v>
      </c>
      <c r="I160" s="38">
        <f>ROUND(G160*H160,6)</f>
        <v>0</v>
      </c>
      <c r="L160" s="40">
        <v>0</v>
      </c>
      <c r="M160" s="34">
        <f>ROUND(ROUND(L160,2)*ROUND(G160,3),2)</f>
        <v>0</v>
      </c>
      <c r="N160" s="38" t="s">
        <v>54</v>
      </c>
      <c r="O160">
        <f>(M160*21)/100</f>
        <v>0</v>
      </c>
      <c r="P160" t="s">
        <v>27</v>
      </c>
    </row>
    <row r="161" spans="1:16" ht="25.5" x14ac:dyDescent="0.2">
      <c r="A161" s="37" t="s">
        <v>55</v>
      </c>
      <c r="E161" s="41" t="s">
        <v>2646</v>
      </c>
    </row>
    <row r="162" spans="1:16" x14ac:dyDescent="0.2">
      <c r="A162" s="37" t="s">
        <v>56</v>
      </c>
      <c r="E162" s="42" t="s">
        <v>2284</v>
      </c>
    </row>
    <row r="163" spans="1:16" x14ac:dyDescent="0.2">
      <c r="A163" t="s">
        <v>58</v>
      </c>
      <c r="E163" s="41" t="s">
        <v>59</v>
      </c>
    </row>
    <row r="164" spans="1:16" x14ac:dyDescent="0.2">
      <c r="A164" t="s">
        <v>49</v>
      </c>
      <c r="B164" s="36" t="s">
        <v>189</v>
      </c>
      <c r="C164" s="36" t="s">
        <v>2647</v>
      </c>
      <c r="D164" s="37" t="s">
        <v>51</v>
      </c>
      <c r="E164" s="13" t="s">
        <v>2648</v>
      </c>
      <c r="F164" s="38" t="s">
        <v>94</v>
      </c>
      <c r="G164" s="39">
        <v>1</v>
      </c>
      <c r="H164" s="38">
        <v>0</v>
      </c>
      <c r="I164" s="38">
        <f>ROUND(G164*H164,6)</f>
        <v>0</v>
      </c>
      <c r="L164" s="40">
        <v>0</v>
      </c>
      <c r="M164" s="34">
        <f>ROUND(ROUND(L164,2)*ROUND(G164,3),2)</f>
        <v>0</v>
      </c>
      <c r="N164" s="38" t="s">
        <v>54</v>
      </c>
      <c r="O164">
        <f>(M164*21)/100</f>
        <v>0</v>
      </c>
      <c r="P164" t="s">
        <v>27</v>
      </c>
    </row>
    <row r="165" spans="1:16" ht="25.5" x14ac:dyDescent="0.2">
      <c r="A165" s="37" t="s">
        <v>55</v>
      </c>
      <c r="E165" s="41" t="s">
        <v>2649</v>
      </c>
    </row>
    <row r="166" spans="1:16" x14ac:dyDescent="0.2">
      <c r="A166" s="37" t="s">
        <v>56</v>
      </c>
      <c r="E166" s="42" t="s">
        <v>2284</v>
      </c>
    </row>
    <row r="167" spans="1:16" x14ac:dyDescent="0.2">
      <c r="A167" t="s">
        <v>58</v>
      </c>
      <c r="E167" s="41" t="s">
        <v>59</v>
      </c>
    </row>
    <row r="168" spans="1:16" x14ac:dyDescent="0.2">
      <c r="A168" t="s">
        <v>49</v>
      </c>
      <c r="B168" s="36" t="s">
        <v>192</v>
      </c>
      <c r="C168" s="36" t="s">
        <v>2542</v>
      </c>
      <c r="D168" s="37" t="s">
        <v>51</v>
      </c>
      <c r="E168" s="13" t="s">
        <v>2543</v>
      </c>
      <c r="F168" s="38" t="s">
        <v>94</v>
      </c>
      <c r="G168" s="39">
        <v>1</v>
      </c>
      <c r="H168" s="38">
        <v>0</v>
      </c>
      <c r="I168" s="38">
        <f>ROUND(G168*H168,6)</f>
        <v>0</v>
      </c>
      <c r="L168" s="40">
        <v>0</v>
      </c>
      <c r="M168" s="34">
        <f>ROUND(ROUND(L168,2)*ROUND(G168,3),2)</f>
        <v>0</v>
      </c>
      <c r="N168" s="38" t="s">
        <v>54</v>
      </c>
      <c r="O168">
        <f>(M168*21)/100</f>
        <v>0</v>
      </c>
      <c r="P168" t="s">
        <v>27</v>
      </c>
    </row>
    <row r="169" spans="1:16" x14ac:dyDescent="0.2">
      <c r="A169" s="37" t="s">
        <v>55</v>
      </c>
      <c r="E169" s="41" t="s">
        <v>2544</v>
      </c>
    </row>
    <row r="170" spans="1:16" x14ac:dyDescent="0.2">
      <c r="A170" s="37" t="s">
        <v>56</v>
      </c>
      <c r="E170" s="42" t="s">
        <v>2284</v>
      </c>
    </row>
    <row r="171" spans="1:16" x14ac:dyDescent="0.2">
      <c r="A171" t="s">
        <v>58</v>
      </c>
      <c r="E171" s="41" t="s">
        <v>59</v>
      </c>
    </row>
    <row r="172" spans="1:16" x14ac:dyDescent="0.2">
      <c r="A172" t="s">
        <v>49</v>
      </c>
      <c r="B172" s="36" t="s">
        <v>195</v>
      </c>
      <c r="C172" s="36" t="s">
        <v>2650</v>
      </c>
      <c r="D172" s="37" t="s">
        <v>51</v>
      </c>
      <c r="E172" s="13" t="s">
        <v>2651</v>
      </c>
      <c r="F172" s="38" t="s">
        <v>94</v>
      </c>
      <c r="G172" s="39">
        <v>2</v>
      </c>
      <c r="H172" s="38">
        <v>0</v>
      </c>
      <c r="I172" s="38">
        <f>ROUND(G172*H172,6)</f>
        <v>0</v>
      </c>
      <c r="L172" s="40">
        <v>0</v>
      </c>
      <c r="M172" s="34">
        <f>ROUND(ROUND(L172,2)*ROUND(G172,3),2)</f>
        <v>0</v>
      </c>
      <c r="N172" s="38" t="s">
        <v>54</v>
      </c>
      <c r="O172">
        <f>(M172*21)/100</f>
        <v>0</v>
      </c>
      <c r="P172" t="s">
        <v>27</v>
      </c>
    </row>
    <row r="173" spans="1:16" ht="25.5" x14ac:dyDescent="0.2">
      <c r="A173" s="37" t="s">
        <v>55</v>
      </c>
      <c r="E173" s="41" t="s">
        <v>2652</v>
      </c>
    </row>
    <row r="174" spans="1:16" x14ac:dyDescent="0.2">
      <c r="A174" s="37" t="s">
        <v>56</v>
      </c>
      <c r="E174" s="42" t="s">
        <v>2413</v>
      </c>
    </row>
    <row r="175" spans="1:16" x14ac:dyDescent="0.2">
      <c r="A175" t="s">
        <v>58</v>
      </c>
      <c r="E175" s="41" t="s">
        <v>59</v>
      </c>
    </row>
    <row r="176" spans="1:16" x14ac:dyDescent="0.2">
      <c r="A176" t="s">
        <v>49</v>
      </c>
      <c r="B176" s="36" t="s">
        <v>198</v>
      </c>
      <c r="C176" s="36" t="s">
        <v>2429</v>
      </c>
      <c r="D176" s="37" t="s">
        <v>51</v>
      </c>
      <c r="E176" s="13" t="s">
        <v>2430</v>
      </c>
      <c r="F176" s="38" t="s">
        <v>65</v>
      </c>
      <c r="G176" s="39">
        <v>62.16</v>
      </c>
      <c r="H176" s="38">
        <v>0</v>
      </c>
      <c r="I176" s="38">
        <f>ROUND(G176*H176,6)</f>
        <v>0</v>
      </c>
      <c r="L176" s="40">
        <v>0</v>
      </c>
      <c r="M176" s="34">
        <f>ROUND(ROUND(L176,2)*ROUND(G176,3),2)</f>
        <v>0</v>
      </c>
      <c r="N176" s="38" t="s">
        <v>54</v>
      </c>
      <c r="O176">
        <f>(M176*21)/100</f>
        <v>0</v>
      </c>
      <c r="P176" t="s">
        <v>27</v>
      </c>
    </row>
    <row r="177" spans="1:16" x14ac:dyDescent="0.2">
      <c r="A177" s="37" t="s">
        <v>55</v>
      </c>
      <c r="E177" s="41" t="s">
        <v>2653</v>
      </c>
    </row>
    <row r="178" spans="1:16" x14ac:dyDescent="0.2">
      <c r="A178" s="37" t="s">
        <v>56</v>
      </c>
      <c r="E178" s="42" t="s">
        <v>2654</v>
      </c>
    </row>
    <row r="179" spans="1:16" x14ac:dyDescent="0.2">
      <c r="A179" t="s">
        <v>58</v>
      </c>
      <c r="E179" s="41" t="s">
        <v>59</v>
      </c>
    </row>
    <row r="180" spans="1:16" x14ac:dyDescent="0.2">
      <c r="A180" t="s">
        <v>49</v>
      </c>
      <c r="B180" s="36" t="s">
        <v>95</v>
      </c>
      <c r="C180" s="36" t="s">
        <v>2433</v>
      </c>
      <c r="D180" s="37" t="s">
        <v>51</v>
      </c>
      <c r="E180" s="13" t="s">
        <v>2434</v>
      </c>
      <c r="F180" s="38" t="s">
        <v>65</v>
      </c>
      <c r="G180" s="39">
        <v>59.2</v>
      </c>
      <c r="H180" s="38">
        <v>0</v>
      </c>
      <c r="I180" s="38">
        <f>ROUND(G180*H180,6)</f>
        <v>0</v>
      </c>
      <c r="L180" s="40">
        <v>0</v>
      </c>
      <c r="M180" s="34">
        <f>ROUND(ROUND(L180,2)*ROUND(G180,3),2)</f>
        <v>0</v>
      </c>
      <c r="N180" s="38" t="s">
        <v>54</v>
      </c>
      <c r="O180">
        <f>(M180*21)/100</f>
        <v>0</v>
      </c>
      <c r="P180" t="s">
        <v>27</v>
      </c>
    </row>
    <row r="181" spans="1:16" x14ac:dyDescent="0.2">
      <c r="A181" s="37" t="s">
        <v>55</v>
      </c>
      <c r="E181" s="41" t="s">
        <v>2435</v>
      </c>
    </row>
    <row r="182" spans="1:16" x14ac:dyDescent="0.2">
      <c r="A182" s="37" t="s">
        <v>56</v>
      </c>
      <c r="E182" s="42" t="s">
        <v>2603</v>
      </c>
    </row>
    <row r="183" spans="1:16" x14ac:dyDescent="0.2">
      <c r="A183" t="s">
        <v>58</v>
      </c>
      <c r="E183" s="41" t="s">
        <v>59</v>
      </c>
    </row>
    <row r="184" spans="1:16" x14ac:dyDescent="0.2">
      <c r="A184" t="s">
        <v>49</v>
      </c>
      <c r="B184" s="36" t="s">
        <v>201</v>
      </c>
      <c r="C184" s="36" t="s">
        <v>2441</v>
      </c>
      <c r="D184" s="37" t="s">
        <v>51</v>
      </c>
      <c r="E184" s="13" t="s">
        <v>2442</v>
      </c>
      <c r="F184" s="38" t="s">
        <v>94</v>
      </c>
      <c r="G184" s="39">
        <v>2</v>
      </c>
      <c r="H184" s="38">
        <v>0</v>
      </c>
      <c r="I184" s="38">
        <f>ROUND(G184*H184,6)</f>
        <v>0</v>
      </c>
      <c r="L184" s="40">
        <v>0</v>
      </c>
      <c r="M184" s="34">
        <f>ROUND(ROUND(L184,2)*ROUND(G184,3),2)</f>
        <v>0</v>
      </c>
      <c r="N184" s="38" t="s">
        <v>54</v>
      </c>
      <c r="O184">
        <f>(M184*21)/100</f>
        <v>0</v>
      </c>
      <c r="P184" t="s">
        <v>27</v>
      </c>
    </row>
    <row r="185" spans="1:16" x14ac:dyDescent="0.2">
      <c r="A185" s="37" t="s">
        <v>55</v>
      </c>
      <c r="E185" s="41" t="s">
        <v>2655</v>
      </c>
    </row>
    <row r="186" spans="1:16" x14ac:dyDescent="0.2">
      <c r="A186" s="37" t="s">
        <v>56</v>
      </c>
      <c r="E186" s="42" t="s">
        <v>2413</v>
      </c>
    </row>
    <row r="187" spans="1:16" x14ac:dyDescent="0.2">
      <c r="A187" t="s">
        <v>58</v>
      </c>
      <c r="E187" s="41" t="s">
        <v>59</v>
      </c>
    </row>
    <row r="188" spans="1:16" x14ac:dyDescent="0.2">
      <c r="A188" t="s">
        <v>49</v>
      </c>
      <c r="B188" s="36" t="s">
        <v>204</v>
      </c>
      <c r="C188" s="36" t="s">
        <v>2656</v>
      </c>
      <c r="D188" s="37" t="s">
        <v>51</v>
      </c>
      <c r="E188" s="13" t="s">
        <v>2657</v>
      </c>
      <c r="F188" s="38" t="s">
        <v>94</v>
      </c>
      <c r="G188" s="39">
        <v>1</v>
      </c>
      <c r="H188" s="38">
        <v>0</v>
      </c>
      <c r="I188" s="38">
        <f>ROUND(G188*H188,6)</f>
        <v>0</v>
      </c>
      <c r="L188" s="40">
        <v>0</v>
      </c>
      <c r="M188" s="34">
        <f>ROUND(ROUND(L188,2)*ROUND(G188,3),2)</f>
        <v>0</v>
      </c>
      <c r="N188" s="38" t="s">
        <v>54</v>
      </c>
      <c r="O188">
        <f>(M188*21)/100</f>
        <v>0</v>
      </c>
      <c r="P188" t="s">
        <v>27</v>
      </c>
    </row>
    <row r="189" spans="1:16" x14ac:dyDescent="0.2">
      <c r="A189" s="37" t="s">
        <v>55</v>
      </c>
      <c r="E189" s="41" t="s">
        <v>2443</v>
      </c>
    </row>
    <row r="190" spans="1:16" x14ac:dyDescent="0.2">
      <c r="A190" s="37" t="s">
        <v>56</v>
      </c>
      <c r="E190" s="42" t="s">
        <v>2284</v>
      </c>
    </row>
    <row r="191" spans="1:16" x14ac:dyDescent="0.2">
      <c r="A191" t="s">
        <v>58</v>
      </c>
      <c r="E191" s="41" t="s">
        <v>59</v>
      </c>
    </row>
    <row r="192" spans="1:16" x14ac:dyDescent="0.2">
      <c r="A192" t="s">
        <v>49</v>
      </c>
      <c r="B192" s="36" t="s">
        <v>207</v>
      </c>
      <c r="C192" s="36" t="s">
        <v>2446</v>
      </c>
      <c r="D192" s="37" t="s">
        <v>51</v>
      </c>
      <c r="E192" s="13" t="s">
        <v>2447</v>
      </c>
      <c r="F192" s="38" t="s">
        <v>65</v>
      </c>
      <c r="G192" s="39">
        <v>17.7</v>
      </c>
      <c r="H192" s="38">
        <v>0</v>
      </c>
      <c r="I192" s="38">
        <f>ROUND(G192*H192,6)</f>
        <v>0</v>
      </c>
      <c r="L192" s="40">
        <v>0</v>
      </c>
      <c r="M192" s="34">
        <f>ROUND(ROUND(L192,2)*ROUND(G192,3),2)</f>
        <v>0</v>
      </c>
      <c r="N192" s="38" t="s">
        <v>54</v>
      </c>
      <c r="O192">
        <f>(M192*21)/100</f>
        <v>0</v>
      </c>
      <c r="P192" t="s">
        <v>27</v>
      </c>
    </row>
    <row r="193" spans="1:16" ht="25.5" x14ac:dyDescent="0.2">
      <c r="A193" s="37" t="s">
        <v>55</v>
      </c>
      <c r="E193" s="41" t="s">
        <v>2658</v>
      </c>
    </row>
    <row r="194" spans="1:16" x14ac:dyDescent="0.2">
      <c r="A194" s="37" t="s">
        <v>56</v>
      </c>
      <c r="E194" s="42" t="s">
        <v>2659</v>
      </c>
    </row>
    <row r="195" spans="1:16" x14ac:dyDescent="0.2">
      <c r="A195" t="s">
        <v>58</v>
      </c>
      <c r="E195" s="41" t="s">
        <v>59</v>
      </c>
    </row>
    <row r="196" spans="1:16" x14ac:dyDescent="0.2">
      <c r="A196" t="s">
        <v>49</v>
      </c>
      <c r="B196" s="36" t="s">
        <v>210</v>
      </c>
      <c r="C196" s="36" t="s">
        <v>2660</v>
      </c>
      <c r="D196" s="37" t="s">
        <v>51</v>
      </c>
      <c r="E196" s="13" t="s">
        <v>2661</v>
      </c>
      <c r="F196" s="38" t="s">
        <v>65</v>
      </c>
      <c r="G196" s="39">
        <v>43.7</v>
      </c>
      <c r="H196" s="38">
        <v>0</v>
      </c>
      <c r="I196" s="38">
        <f>ROUND(G196*H196,6)</f>
        <v>0</v>
      </c>
      <c r="L196" s="40">
        <v>0</v>
      </c>
      <c r="M196" s="34">
        <f>ROUND(ROUND(L196,2)*ROUND(G196,3),2)</f>
        <v>0</v>
      </c>
      <c r="N196" s="38" t="s">
        <v>54</v>
      </c>
      <c r="O196">
        <f>(M196*21)/100</f>
        <v>0</v>
      </c>
      <c r="P196" t="s">
        <v>27</v>
      </c>
    </row>
    <row r="197" spans="1:16" x14ac:dyDescent="0.2">
      <c r="A197" s="37" t="s">
        <v>55</v>
      </c>
      <c r="E197" s="41" t="s">
        <v>2662</v>
      </c>
    </row>
    <row r="198" spans="1:16" x14ac:dyDescent="0.2">
      <c r="A198" s="37" t="s">
        <v>56</v>
      </c>
      <c r="E198" s="42" t="s">
        <v>2614</v>
      </c>
    </row>
    <row r="199" spans="1:16" x14ac:dyDescent="0.2">
      <c r="A199" t="s">
        <v>58</v>
      </c>
      <c r="E199" s="41" t="s">
        <v>59</v>
      </c>
    </row>
    <row r="200" spans="1:16" x14ac:dyDescent="0.2">
      <c r="A200" t="s">
        <v>49</v>
      </c>
      <c r="B200" s="36" t="s">
        <v>213</v>
      </c>
      <c r="C200" s="36" t="s">
        <v>2450</v>
      </c>
      <c r="D200" s="37" t="s">
        <v>51</v>
      </c>
      <c r="E200" s="13" t="s">
        <v>2451</v>
      </c>
      <c r="F200" s="38" t="s">
        <v>65</v>
      </c>
      <c r="G200" s="39">
        <v>17.7</v>
      </c>
      <c r="H200" s="38">
        <v>0</v>
      </c>
      <c r="I200" s="38">
        <f>ROUND(G200*H200,6)</f>
        <v>0</v>
      </c>
      <c r="L200" s="40">
        <v>0</v>
      </c>
      <c r="M200" s="34">
        <f>ROUND(ROUND(L200,2)*ROUND(G200,3),2)</f>
        <v>0</v>
      </c>
      <c r="N200" s="38" t="s">
        <v>54</v>
      </c>
      <c r="O200">
        <f>(M200*21)/100</f>
        <v>0</v>
      </c>
      <c r="P200" t="s">
        <v>27</v>
      </c>
    </row>
    <row r="201" spans="1:16" ht="25.5" x14ac:dyDescent="0.2">
      <c r="A201" s="37" t="s">
        <v>55</v>
      </c>
      <c r="E201" s="41" t="s">
        <v>2658</v>
      </c>
    </row>
    <row r="202" spans="1:16" x14ac:dyDescent="0.2">
      <c r="A202" s="37" t="s">
        <v>56</v>
      </c>
      <c r="E202" s="42" t="s">
        <v>2659</v>
      </c>
    </row>
    <row r="203" spans="1:16" x14ac:dyDescent="0.2">
      <c r="A203" t="s">
        <v>58</v>
      </c>
      <c r="E203" s="41" t="s">
        <v>59</v>
      </c>
    </row>
    <row r="204" spans="1:16" x14ac:dyDescent="0.2">
      <c r="A204" t="s">
        <v>49</v>
      </c>
      <c r="B204" s="36" t="s">
        <v>216</v>
      </c>
      <c r="C204" s="36" t="s">
        <v>2663</v>
      </c>
      <c r="D204" s="37" t="s">
        <v>51</v>
      </c>
      <c r="E204" s="13" t="s">
        <v>2664</v>
      </c>
      <c r="F204" s="38" t="s">
        <v>65</v>
      </c>
      <c r="G204" s="39">
        <v>43.7</v>
      </c>
      <c r="H204" s="38">
        <v>0</v>
      </c>
      <c r="I204" s="38">
        <f>ROUND(G204*H204,6)</f>
        <v>0</v>
      </c>
      <c r="L204" s="40">
        <v>0</v>
      </c>
      <c r="M204" s="34">
        <f>ROUND(ROUND(L204,2)*ROUND(G204,3),2)</f>
        <v>0</v>
      </c>
      <c r="N204" s="38" t="s">
        <v>54</v>
      </c>
      <c r="O204">
        <f>(M204*21)/100</f>
        <v>0</v>
      </c>
      <c r="P204" t="s">
        <v>27</v>
      </c>
    </row>
    <row r="205" spans="1:16" x14ac:dyDescent="0.2">
      <c r="A205" s="37" t="s">
        <v>55</v>
      </c>
      <c r="E205" s="41" t="s">
        <v>2662</v>
      </c>
    </row>
    <row r="206" spans="1:16" x14ac:dyDescent="0.2">
      <c r="A206" s="37" t="s">
        <v>56</v>
      </c>
      <c r="E206" s="42" t="s">
        <v>2614</v>
      </c>
    </row>
    <row r="207" spans="1:16" x14ac:dyDescent="0.2">
      <c r="A207" t="s">
        <v>58</v>
      </c>
      <c r="E207" s="41" t="s">
        <v>59</v>
      </c>
    </row>
    <row r="208" spans="1:16" x14ac:dyDescent="0.2">
      <c r="A208" t="s">
        <v>49</v>
      </c>
      <c r="B208" s="36" t="s">
        <v>261</v>
      </c>
      <c r="C208" s="36" t="s">
        <v>2452</v>
      </c>
      <c r="D208" s="37" t="s">
        <v>51</v>
      </c>
      <c r="E208" s="13" t="s">
        <v>2453</v>
      </c>
      <c r="F208" s="38" t="s">
        <v>94</v>
      </c>
      <c r="G208" s="39">
        <v>9</v>
      </c>
      <c r="H208" s="38">
        <v>0</v>
      </c>
      <c r="I208" s="38">
        <f>ROUND(G208*H208,6)</f>
        <v>0</v>
      </c>
      <c r="L208" s="40">
        <v>0</v>
      </c>
      <c r="M208" s="34">
        <f>ROUND(ROUND(L208,2)*ROUND(G208,3),2)</f>
        <v>0</v>
      </c>
      <c r="N208" s="38" t="s">
        <v>795</v>
      </c>
      <c r="O208">
        <f>(M208*21)/100</f>
        <v>0</v>
      </c>
      <c r="P208" t="s">
        <v>27</v>
      </c>
    </row>
    <row r="209" spans="1:16" ht="38.25" x14ac:dyDescent="0.2">
      <c r="A209" s="37" t="s">
        <v>55</v>
      </c>
      <c r="E209" s="41" t="s">
        <v>2665</v>
      </c>
    </row>
    <row r="210" spans="1:16" x14ac:dyDescent="0.2">
      <c r="A210" s="37" t="s">
        <v>56</v>
      </c>
      <c r="E210" s="42" t="s">
        <v>2666</v>
      </c>
    </row>
    <row r="211" spans="1:16" ht="38.25" x14ac:dyDescent="0.2">
      <c r="A211" t="s">
        <v>58</v>
      </c>
      <c r="E211" s="41" t="s">
        <v>2456</v>
      </c>
    </row>
    <row r="212" spans="1:16" x14ac:dyDescent="0.2">
      <c r="A212" t="s">
        <v>46</v>
      </c>
      <c r="C212" s="33" t="s">
        <v>154</v>
      </c>
      <c r="E212" s="35" t="s">
        <v>909</v>
      </c>
      <c r="J212" s="34">
        <f>0</f>
        <v>0</v>
      </c>
      <c r="K212" s="34">
        <f>0</f>
        <v>0</v>
      </c>
      <c r="L212" s="34">
        <f>0+L213+L217+L221+L225</f>
        <v>0</v>
      </c>
      <c r="M212" s="34">
        <f>0+M213+M217+M221+M225</f>
        <v>0</v>
      </c>
    </row>
    <row r="213" spans="1:16" x14ac:dyDescent="0.2">
      <c r="A213" t="s">
        <v>49</v>
      </c>
      <c r="B213" s="36" t="s">
        <v>219</v>
      </c>
      <c r="C213" s="36" t="s">
        <v>2457</v>
      </c>
      <c r="D213" s="37" t="s">
        <v>51</v>
      </c>
      <c r="E213" s="13" t="s">
        <v>2458</v>
      </c>
      <c r="F213" s="38" t="s">
        <v>65</v>
      </c>
      <c r="G213" s="39">
        <v>12</v>
      </c>
      <c r="H213" s="38">
        <v>0</v>
      </c>
      <c r="I213" s="38">
        <f>ROUND(G213*H213,6)</f>
        <v>0</v>
      </c>
      <c r="L213" s="40">
        <v>0</v>
      </c>
      <c r="M213" s="34">
        <f>ROUND(ROUND(L213,2)*ROUND(G213,3),2)</f>
        <v>0</v>
      </c>
      <c r="N213" s="38" t="s">
        <v>54</v>
      </c>
      <c r="O213">
        <f>(M213*21)/100</f>
        <v>0</v>
      </c>
      <c r="P213" t="s">
        <v>27</v>
      </c>
    </row>
    <row r="214" spans="1:16" x14ac:dyDescent="0.2">
      <c r="A214" s="37" t="s">
        <v>55</v>
      </c>
      <c r="E214" s="41" t="s">
        <v>2459</v>
      </c>
    </row>
    <row r="215" spans="1:16" x14ac:dyDescent="0.2">
      <c r="A215" s="37" t="s">
        <v>56</v>
      </c>
      <c r="E215" s="42" t="s">
        <v>2667</v>
      </c>
    </row>
    <row r="216" spans="1:16" x14ac:dyDescent="0.2">
      <c r="A216" t="s">
        <v>58</v>
      </c>
      <c r="E216" s="41" t="s">
        <v>59</v>
      </c>
    </row>
    <row r="217" spans="1:16" x14ac:dyDescent="0.2">
      <c r="A217" t="s">
        <v>49</v>
      </c>
      <c r="B217" s="36" t="s">
        <v>222</v>
      </c>
      <c r="C217" s="36" t="s">
        <v>1106</v>
      </c>
      <c r="D217" s="37" t="s">
        <v>51</v>
      </c>
      <c r="E217" s="13" t="s">
        <v>1107</v>
      </c>
      <c r="F217" s="38" t="s">
        <v>53</v>
      </c>
      <c r="G217" s="39">
        <v>8.7780000000000005</v>
      </c>
      <c r="H217" s="38">
        <v>0</v>
      </c>
      <c r="I217" s="38">
        <f>ROUND(G217*H217,6)</f>
        <v>0</v>
      </c>
      <c r="L217" s="40">
        <v>0</v>
      </c>
      <c r="M217" s="34">
        <f>ROUND(ROUND(L217,2)*ROUND(G217,3),2)</f>
        <v>0</v>
      </c>
      <c r="N217" s="38" t="s">
        <v>54</v>
      </c>
      <c r="O217">
        <f>(M217*21)/100</f>
        <v>0</v>
      </c>
      <c r="P217" t="s">
        <v>27</v>
      </c>
    </row>
    <row r="218" spans="1:16" x14ac:dyDescent="0.2">
      <c r="A218" s="37" t="s">
        <v>55</v>
      </c>
      <c r="E218" s="41" t="s">
        <v>2461</v>
      </c>
    </row>
    <row r="219" spans="1:16" x14ac:dyDescent="0.2">
      <c r="A219" s="37" t="s">
        <v>56</v>
      </c>
      <c r="E219" s="42" t="s">
        <v>2668</v>
      </c>
    </row>
    <row r="220" spans="1:16" x14ac:dyDescent="0.2">
      <c r="A220" t="s">
        <v>58</v>
      </c>
      <c r="E220" s="41" t="s">
        <v>59</v>
      </c>
    </row>
    <row r="221" spans="1:16" x14ac:dyDescent="0.2">
      <c r="A221" t="s">
        <v>49</v>
      </c>
      <c r="B221" s="36" t="s">
        <v>225</v>
      </c>
      <c r="C221" s="36" t="s">
        <v>2467</v>
      </c>
      <c r="D221" s="37" t="s">
        <v>51</v>
      </c>
      <c r="E221" s="13" t="s">
        <v>2468</v>
      </c>
      <c r="F221" s="38" t="s">
        <v>65</v>
      </c>
      <c r="G221" s="39">
        <v>49.3</v>
      </c>
      <c r="H221" s="38">
        <v>0</v>
      </c>
      <c r="I221" s="38">
        <f>ROUND(G221*H221,6)</f>
        <v>0</v>
      </c>
      <c r="L221" s="40">
        <v>0</v>
      </c>
      <c r="M221" s="34">
        <f>ROUND(ROUND(L221,2)*ROUND(G221,3),2)</f>
        <v>0</v>
      </c>
      <c r="N221" s="38" t="s">
        <v>54</v>
      </c>
      <c r="O221">
        <f>(M221*21)/100</f>
        <v>0</v>
      </c>
      <c r="P221" t="s">
        <v>27</v>
      </c>
    </row>
    <row r="222" spans="1:16" ht="38.25" x14ac:dyDescent="0.2">
      <c r="A222" s="37" t="s">
        <v>55</v>
      </c>
      <c r="E222" s="41" t="s">
        <v>2669</v>
      </c>
    </row>
    <row r="223" spans="1:16" x14ac:dyDescent="0.2">
      <c r="A223" s="37" t="s">
        <v>56</v>
      </c>
      <c r="E223" s="42" t="s">
        <v>2670</v>
      </c>
    </row>
    <row r="224" spans="1:16" x14ac:dyDescent="0.2">
      <c r="A224" t="s">
        <v>58</v>
      </c>
      <c r="E224" s="41" t="s">
        <v>59</v>
      </c>
    </row>
    <row r="225" spans="1:16" x14ac:dyDescent="0.2">
      <c r="A225" t="s">
        <v>49</v>
      </c>
      <c r="B225" s="36" t="s">
        <v>228</v>
      </c>
      <c r="C225" s="36" t="s">
        <v>2671</v>
      </c>
      <c r="D225" s="37" t="s">
        <v>51</v>
      </c>
      <c r="E225" s="13" t="s">
        <v>2672</v>
      </c>
      <c r="F225" s="38" t="s">
        <v>65</v>
      </c>
      <c r="G225" s="39">
        <v>37.9</v>
      </c>
      <c r="H225" s="38">
        <v>0</v>
      </c>
      <c r="I225" s="38">
        <f>ROUND(G225*H225,6)</f>
        <v>0</v>
      </c>
      <c r="L225" s="40">
        <v>0</v>
      </c>
      <c r="M225" s="34">
        <f>ROUND(ROUND(L225,2)*ROUND(G225,3),2)</f>
        <v>0</v>
      </c>
      <c r="N225" s="38" t="s">
        <v>54</v>
      </c>
      <c r="O225">
        <f>(M225*21)/100</f>
        <v>0</v>
      </c>
      <c r="P225" t="s">
        <v>27</v>
      </c>
    </row>
    <row r="226" spans="1:16" ht="25.5" x14ac:dyDescent="0.2">
      <c r="A226" s="37" t="s">
        <v>55</v>
      </c>
      <c r="E226" s="41" t="s">
        <v>2673</v>
      </c>
    </row>
    <row r="227" spans="1:16" x14ac:dyDescent="0.2">
      <c r="A227" s="37" t="s">
        <v>56</v>
      </c>
      <c r="E227" s="42" t="s">
        <v>2674</v>
      </c>
    </row>
    <row r="228" spans="1:16" x14ac:dyDescent="0.2">
      <c r="A228" t="s">
        <v>58</v>
      </c>
      <c r="E228"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pageSetUpPr fitToPage="1"/>
  </sheetPr>
  <dimension ref="A1:O304"/>
  <sheetViews>
    <sheetView showGridLines="0" topLeftCell="B1" zoomScaleNormal="100" zoomScaleSheetLayoutView="85" workbookViewId="0">
      <pane ySplit="12" topLeftCell="A13" activePane="bottomLeft" state="frozen"/>
      <selection activeCell="B1" sqref="B1"/>
      <selection pane="bottomLeft" activeCell="Q301" sqref="Q301"/>
    </sheetView>
  </sheetViews>
  <sheetFormatPr defaultColWidth="9.140625" defaultRowHeight="11.25" x14ac:dyDescent="0.2"/>
  <cols>
    <col min="1" max="1" width="9.7109375" style="168" hidden="1" customWidth="1"/>
    <col min="2" max="2" width="8.5703125" style="168" customWidth="1"/>
    <col min="3" max="3" width="10.5703125" style="168" customWidth="1"/>
    <col min="4" max="4" width="10" style="168" customWidth="1"/>
    <col min="5" max="5" width="14.7109375" style="168" customWidth="1"/>
    <col min="6" max="6" width="74.140625" style="168" customWidth="1"/>
    <col min="7" max="7" width="9" style="169" customWidth="1"/>
    <col min="8" max="8" width="13" style="169" customWidth="1"/>
    <col min="9" max="9" width="10.85546875" style="169" customWidth="1"/>
    <col min="10" max="10" width="10.140625" style="169" customWidth="1"/>
    <col min="11" max="11" width="12.85546875" style="169" customWidth="1"/>
    <col min="12" max="12" width="19" style="169" customWidth="1"/>
    <col min="13" max="13" width="9.140625" style="168" customWidth="1"/>
    <col min="14" max="16384" width="9.140625" style="168"/>
  </cols>
  <sheetData>
    <row r="1" spans="1:15" s="240" customFormat="1" ht="30.75" customHeight="1" thickTop="1" thickBot="1" x14ac:dyDescent="0.25">
      <c r="B1" s="322" t="s">
        <v>4505</v>
      </c>
      <c r="C1" s="321"/>
      <c r="D1" s="321"/>
      <c r="E1" s="321"/>
      <c r="F1" s="321"/>
      <c r="G1" s="321"/>
      <c r="H1" s="321"/>
      <c r="I1" s="320"/>
      <c r="J1" s="319"/>
      <c r="K1" s="319"/>
      <c r="L1" s="318" t="str">
        <f>D3</f>
        <v>SO 61-36-13</v>
      </c>
    </row>
    <row r="2" spans="1:15" s="240" customFormat="1" ht="57" customHeight="1" thickTop="1" thickBot="1" x14ac:dyDescent="0.25">
      <c r="B2" s="317" t="s">
        <v>4504</v>
      </c>
      <c r="C2" s="316"/>
      <c r="D2" s="315" t="s">
        <v>51</v>
      </c>
      <c r="E2" s="314"/>
      <c r="F2" s="313" t="s">
        <v>3</v>
      </c>
      <c r="G2" s="312"/>
      <c r="H2" s="311"/>
      <c r="I2" s="310" t="s">
        <v>4503</v>
      </c>
      <c r="J2" s="309"/>
      <c r="K2" s="308">
        <f>SUMIFS(L:L,B:B,"SOUČET")</f>
        <v>1896592.8599999999</v>
      </c>
      <c r="L2" s="307"/>
    </row>
    <row r="3" spans="1:15" s="240" customFormat="1" ht="42.75" customHeight="1" thickTop="1" thickBot="1" x14ac:dyDescent="0.25">
      <c r="B3" s="306" t="s">
        <v>4502</v>
      </c>
      <c r="C3" s="305"/>
      <c r="D3" s="304" t="s">
        <v>2576</v>
      </c>
      <c r="E3" s="303"/>
      <c r="F3" s="302" t="s">
        <v>2575</v>
      </c>
      <c r="G3" s="301"/>
      <c r="H3" s="300"/>
      <c r="I3" s="299"/>
      <c r="J3" s="298"/>
      <c r="K3" s="297"/>
      <c r="L3" s="296"/>
    </row>
    <row r="4" spans="1:15" s="240" customFormat="1" ht="18" customHeight="1" thickTop="1" x14ac:dyDescent="0.2">
      <c r="B4" s="295" t="s">
        <v>4501</v>
      </c>
      <c r="C4" s="268"/>
      <c r="D4" s="278"/>
      <c r="E4" s="287" t="s">
        <v>4569</v>
      </c>
      <c r="F4" s="294" t="str">
        <f>IF(E4='[4]Kategorie monitoringu'!A1,'[4]Kategorie monitoringu'!B1,IF(E4='[4]Kategorie monitoringu'!A2,'[4]Kategorie monitoringu'!B2,IF(E4='[4]Kategorie monitoringu'!A3,'[4]Kategorie monitoringu'!B3,IF(E4='[4]Kategorie monitoringu'!A4,'[4]Kategorie monitoringu'!B4,IF(E4='[4]Kategorie monitoringu'!A5,'[4]Kategorie monitoringu'!B5,IF(E4='[4]Kategorie monitoringu'!A6,'[4]Kategorie monitoringu'!B6,IF(E4='[4]Kategorie monitoringu'!A7,'[4]Kategorie monitoringu'!B7,IF(E4='[4]Kategorie monitoringu'!A8,'[4]Kategorie monitoringu'!B8,IF(E4='[4]Kategorie monitoringu'!A9,'[4]Kategorie monitoringu'!B9,IF(E4='[4]Kategorie monitoringu'!A10,'[4]Kategorie monitoringu'!B10,IF(E4='[4]Kategorie monitoringu'!A11,'[4]Kategorie monitoringu'!B11,IF(E4='[4]Kategorie monitoringu'!A12,'[4]Kategorie monitoringu'!B12,IF(E4='[4]Kategorie monitoringu'!A13,'[4]Kategorie monitoringu'!B13,IF(E4='[4]Kategorie monitoringu'!A14,'[4]Kategorie monitoringu'!B14,IF(E4='[4]Kategorie monitoringu'!A15,'[4]Kategorie monitoringu'!B15,IF(E4='[4]Kategorie monitoringu'!A16,'[4]Kategorie monitoringu'!B16,IF(E4='[4]Kategorie monitoringu'!A17,'[4]Kategorie monitoringu'!B17,IF(E4='[4]Kategorie monitoringu'!A18,'[4]Kategorie monitoringu'!B18,IF(E4='[4]Kategorie monitoringu'!A19,'[4]Kategorie monitoringu'!B19,IF(E4='[4]Kategorie monitoringu'!A20,'[4]Kategorie monitoringu'!B20,IF(E4='[4]Kategorie monitoringu'!A21,'[4]Kategorie monitoringu'!B21,IF(E4='[4]Kategorie monitoringu'!A22,'[4]Kategorie monitoringu'!B22,IF(E4='[4]Kategorie monitoringu'!A23,'[4]Kategorie monitoringu'!B23,IF(E4='[4]Kategorie monitoringu'!A24,'[4]Kategorie monitoringu'!B24,IF(E4='[4]Kategorie monitoringu'!A25,'[4]Kategorie monitoringu'!B25,"")))))))))))))))))))))))))</f>
        <v>Potrubní vedení</v>
      </c>
      <c r="G4" s="293"/>
      <c r="H4" s="292"/>
      <c r="I4" s="291" t="s">
        <v>4500</v>
      </c>
      <c r="J4" s="290"/>
      <c r="K4" s="289">
        <v>827</v>
      </c>
      <c r="L4" s="288"/>
    </row>
    <row r="5" spans="1:15" s="240" customFormat="1" ht="18" customHeight="1" x14ac:dyDescent="0.2">
      <c r="B5" s="284" t="s">
        <v>4499</v>
      </c>
      <c r="C5" s="283"/>
      <c r="D5" s="283"/>
      <c r="E5" s="287" t="s">
        <v>4498</v>
      </c>
      <c r="F5" s="286" t="str">
        <f>IF((E5="Stádium 2"),"  Dokumentace pro územní řízení - DUR",(IF((E5="Stádium 3"),"  Projektová dokumentace (DOS/DSP)","")))</f>
        <v xml:space="preserve">  Projektová dokumentace (DOS/DSP)</v>
      </c>
      <c r="G5" s="286"/>
      <c r="H5" s="285"/>
      <c r="I5" s="279" t="s">
        <v>4497</v>
      </c>
      <c r="J5" s="278"/>
      <c r="K5" s="277">
        <v>5213510006</v>
      </c>
      <c r="L5" s="276"/>
    </row>
    <row r="6" spans="1:15" s="240" customFormat="1" ht="18" customHeight="1" x14ac:dyDescent="0.2">
      <c r="B6" s="284" t="s">
        <v>4496</v>
      </c>
      <c r="C6" s="283"/>
      <c r="D6" s="283"/>
      <c r="E6" s="282" t="s">
        <v>2212</v>
      </c>
      <c r="F6" s="281"/>
      <c r="G6" s="281"/>
      <c r="H6" s="280"/>
      <c r="I6" s="279" t="s">
        <v>4494</v>
      </c>
      <c r="J6" s="278"/>
      <c r="K6" s="277">
        <v>631500293</v>
      </c>
      <c r="L6" s="276"/>
      <c r="O6" s="275"/>
    </row>
    <row r="7" spans="1:15" s="240" customFormat="1" ht="18" customHeight="1" x14ac:dyDescent="0.2">
      <c r="B7" s="274" t="s">
        <v>4493</v>
      </c>
      <c r="C7" s="257"/>
      <c r="D7" s="257"/>
      <c r="E7" s="273">
        <v>44621</v>
      </c>
      <c r="F7" s="272" t="s">
        <v>4491</v>
      </c>
      <c r="G7" s="271"/>
      <c r="H7" s="270"/>
      <c r="I7" s="269" t="s">
        <v>4490</v>
      </c>
      <c r="J7" s="268"/>
      <c r="K7" s="267">
        <v>2021</v>
      </c>
      <c r="L7" s="266"/>
      <c r="O7" s="265"/>
    </row>
    <row r="8" spans="1:15" s="240" customFormat="1" ht="19.5" customHeight="1" thickBot="1" x14ac:dyDescent="0.25">
      <c r="B8" s="264" t="s">
        <v>4488</v>
      </c>
      <c r="C8" s="263"/>
      <c r="D8" s="263"/>
      <c r="E8" s="262">
        <v>45535</v>
      </c>
      <c r="F8" s="261" t="s">
        <v>4568</v>
      </c>
      <c r="G8" s="260" t="s">
        <v>4567</v>
      </c>
      <c r="H8" s="259"/>
      <c r="I8" s="258" t="s">
        <v>4484</v>
      </c>
      <c r="J8" s="257"/>
      <c r="K8" s="256">
        <v>44631</v>
      </c>
      <c r="L8" s="255"/>
    </row>
    <row r="9" spans="1:15" s="240" customFormat="1" ht="9.75" customHeight="1" x14ac:dyDescent="0.2">
      <c r="B9" s="254" t="s">
        <v>4566</v>
      </c>
      <c r="C9" s="253"/>
      <c r="D9" s="253"/>
      <c r="E9" s="253"/>
      <c r="F9" s="253"/>
      <c r="G9" s="253"/>
      <c r="H9" s="253"/>
      <c r="I9" s="253"/>
      <c r="J9" s="253"/>
      <c r="K9" s="252" t="str">
        <f>$I$5</f>
        <v>ISPROFIN:</v>
      </c>
      <c r="L9" s="251">
        <f>K5</f>
        <v>5213510006</v>
      </c>
    </row>
    <row r="10" spans="1:15" s="240" customFormat="1" ht="15" customHeight="1" x14ac:dyDescent="0.2">
      <c r="B10" s="250" t="s">
        <v>30</v>
      </c>
      <c r="C10" s="248" t="s">
        <v>31</v>
      </c>
      <c r="D10" s="248" t="s">
        <v>32</v>
      </c>
      <c r="E10" s="248" t="s">
        <v>4483</v>
      </c>
      <c r="F10" s="249" t="s">
        <v>4482</v>
      </c>
      <c r="G10" s="249" t="s">
        <v>34</v>
      </c>
      <c r="H10" s="249" t="s">
        <v>35</v>
      </c>
      <c r="I10" s="248" t="s">
        <v>36</v>
      </c>
      <c r="J10" s="248" t="s">
        <v>37</v>
      </c>
      <c r="K10" s="247" t="s">
        <v>4481</v>
      </c>
      <c r="L10" s="246"/>
    </row>
    <row r="11" spans="1:15" s="240" customFormat="1" ht="15" customHeight="1" x14ac:dyDescent="0.2">
      <c r="B11" s="250"/>
      <c r="C11" s="248"/>
      <c r="D11" s="248"/>
      <c r="E11" s="248"/>
      <c r="F11" s="249"/>
      <c r="G11" s="249"/>
      <c r="H11" s="249"/>
      <c r="I11" s="248"/>
      <c r="J11" s="248"/>
      <c r="K11" s="247"/>
      <c r="L11" s="246"/>
    </row>
    <row r="12" spans="1:15" s="240" customFormat="1" ht="12.75" customHeight="1" thickBot="1" x14ac:dyDescent="0.25">
      <c r="B12" s="245"/>
      <c r="C12" s="243"/>
      <c r="D12" s="243"/>
      <c r="E12" s="243"/>
      <c r="F12" s="244"/>
      <c r="G12" s="244"/>
      <c r="H12" s="244"/>
      <c r="I12" s="243"/>
      <c r="J12" s="243"/>
      <c r="K12" s="242" t="s">
        <v>40</v>
      </c>
      <c r="L12" s="241" t="s">
        <v>41</v>
      </c>
    </row>
    <row r="13" spans="1:15" s="238" customFormat="1" ht="20.100000000000001" customHeight="1" thickBot="1" x14ac:dyDescent="0.25">
      <c r="A13" s="238" t="s">
        <v>4480</v>
      </c>
      <c r="B13" s="208" t="s">
        <v>4479</v>
      </c>
      <c r="C13" s="207" t="s">
        <v>953</v>
      </c>
      <c r="D13" s="206"/>
      <c r="E13" s="206"/>
      <c r="F13" s="205" t="s">
        <v>1208</v>
      </c>
      <c r="G13" s="204"/>
      <c r="H13" s="204"/>
      <c r="I13" s="204"/>
      <c r="J13" s="204"/>
      <c r="K13" s="204"/>
      <c r="L13" s="203"/>
    </row>
    <row r="14" spans="1:15" s="238" customFormat="1" ht="13.5" customHeight="1" thickBot="1" x14ac:dyDescent="0.25">
      <c r="A14" s="239" t="s">
        <v>49</v>
      </c>
      <c r="B14" s="202" t="s">
        <v>47</v>
      </c>
      <c r="C14" s="201" t="s">
        <v>4565</v>
      </c>
      <c r="D14" s="198" t="s">
        <v>4509</v>
      </c>
      <c r="E14" s="198" t="s">
        <v>4508</v>
      </c>
      <c r="F14" s="200" t="s">
        <v>2282</v>
      </c>
      <c r="G14" s="198" t="s">
        <v>4560</v>
      </c>
      <c r="H14" s="199">
        <v>1</v>
      </c>
      <c r="I14" s="198">
        <v>0</v>
      </c>
      <c r="J14" s="198">
        <f>ROUND(H14,3)*I14</f>
        <v>0</v>
      </c>
      <c r="K14" s="197">
        <v>10000</v>
      </c>
      <c r="L14" s="196">
        <f>ROUND((ROUND(H14,3)*ROUND(K14,2)),2)</f>
        <v>10000</v>
      </c>
    </row>
    <row r="15" spans="1:15" s="238" customFormat="1" ht="12.75" customHeight="1" x14ac:dyDescent="0.2">
      <c r="A15" s="239" t="s">
        <v>55</v>
      </c>
      <c r="B15" s="195"/>
      <c r="C15" s="194"/>
      <c r="D15" s="194"/>
      <c r="E15" s="193"/>
      <c r="F15" s="192" t="s">
        <v>2370</v>
      </c>
      <c r="G15" s="191"/>
      <c r="H15" s="190"/>
      <c r="I15" s="190"/>
      <c r="J15" s="190"/>
      <c r="K15" s="190"/>
      <c r="L15" s="189"/>
    </row>
    <row r="16" spans="1:15" s="238" customFormat="1" ht="12.75" customHeight="1" x14ac:dyDescent="0.2">
      <c r="A16" s="239" t="s">
        <v>56</v>
      </c>
      <c r="B16" s="188"/>
      <c r="C16" s="187"/>
      <c r="D16" s="187"/>
      <c r="E16" s="186"/>
      <c r="F16" s="333" t="s">
        <v>4564</v>
      </c>
      <c r="G16" s="184"/>
      <c r="H16" s="183"/>
      <c r="I16" s="183"/>
      <c r="J16" s="183"/>
      <c r="K16" s="183"/>
      <c r="L16" s="182"/>
    </row>
    <row r="17" spans="1:12" s="238" customFormat="1" ht="12.75" customHeight="1" thickBot="1" x14ac:dyDescent="0.25">
      <c r="A17" s="239" t="s">
        <v>58</v>
      </c>
      <c r="B17" s="180"/>
      <c r="C17" s="179"/>
      <c r="D17" s="179"/>
      <c r="E17" s="178"/>
      <c r="F17" s="330" t="s">
        <v>59</v>
      </c>
      <c r="G17" s="176"/>
      <c r="H17" s="175"/>
      <c r="I17" s="175"/>
      <c r="J17" s="175"/>
      <c r="K17" s="175"/>
      <c r="L17" s="174"/>
    </row>
    <row r="18" spans="1:12" ht="13.5" customHeight="1" thickBot="1" x14ac:dyDescent="0.25">
      <c r="A18" s="181" t="s">
        <v>49</v>
      </c>
      <c r="B18" s="202" t="s">
        <v>27</v>
      </c>
      <c r="C18" s="201" t="s">
        <v>4563</v>
      </c>
      <c r="D18" s="198" t="s">
        <v>4509</v>
      </c>
      <c r="E18" s="198" t="s">
        <v>4508</v>
      </c>
      <c r="F18" s="200" t="s">
        <v>2286</v>
      </c>
      <c r="G18" s="198" t="s">
        <v>4558</v>
      </c>
      <c r="H18" s="199">
        <v>1</v>
      </c>
      <c r="I18" s="198">
        <v>0</v>
      </c>
      <c r="J18" s="198">
        <f>ROUND(H18,3)*I18</f>
        <v>0</v>
      </c>
      <c r="K18" s="197">
        <v>10000</v>
      </c>
      <c r="L18" s="196">
        <f>ROUND((ROUND(H18,3)*ROUND(K18,2)),2)</f>
        <v>10000</v>
      </c>
    </row>
    <row r="19" spans="1:12" ht="12.75" customHeight="1" x14ac:dyDescent="0.2">
      <c r="A19" s="181" t="s">
        <v>55</v>
      </c>
      <c r="B19" s="195"/>
      <c r="C19" s="194"/>
      <c r="D19" s="194"/>
      <c r="E19" s="193"/>
      <c r="F19" s="192" t="s">
        <v>2371</v>
      </c>
      <c r="G19" s="191"/>
      <c r="H19" s="190"/>
      <c r="I19" s="190"/>
      <c r="J19" s="190"/>
      <c r="K19" s="190"/>
      <c r="L19" s="189"/>
    </row>
    <row r="20" spans="1:12" ht="12.75" customHeight="1" x14ac:dyDescent="0.2">
      <c r="A20" s="181" t="s">
        <v>56</v>
      </c>
      <c r="B20" s="188"/>
      <c r="C20" s="187"/>
      <c r="D20" s="187"/>
      <c r="E20" s="186"/>
      <c r="F20" s="185" t="s">
        <v>2284</v>
      </c>
      <c r="G20" s="184"/>
      <c r="H20" s="183"/>
      <c r="I20" s="183"/>
      <c r="J20" s="183"/>
      <c r="K20" s="183"/>
      <c r="L20" s="182"/>
    </row>
    <row r="21" spans="1:12" ht="12.75" customHeight="1" thickBot="1" x14ac:dyDescent="0.25">
      <c r="A21" s="181" t="s">
        <v>58</v>
      </c>
      <c r="B21" s="180"/>
      <c r="C21" s="179"/>
      <c r="D21" s="179"/>
      <c r="E21" s="178"/>
      <c r="F21" s="330" t="s">
        <v>59</v>
      </c>
      <c r="G21" s="176"/>
      <c r="H21" s="175"/>
      <c r="I21" s="175"/>
      <c r="J21" s="175"/>
      <c r="K21" s="175"/>
      <c r="L21" s="174"/>
    </row>
    <row r="22" spans="1:12" ht="13.5" customHeight="1" thickBot="1" x14ac:dyDescent="0.25">
      <c r="A22" s="181" t="s">
        <v>49</v>
      </c>
      <c r="B22" s="202" t="s">
        <v>26</v>
      </c>
      <c r="C22" s="201" t="s">
        <v>4562</v>
      </c>
      <c r="D22" s="198" t="s">
        <v>4509</v>
      </c>
      <c r="E22" s="198" t="s">
        <v>4508</v>
      </c>
      <c r="F22" s="200" t="s">
        <v>2289</v>
      </c>
      <c r="G22" s="198" t="s">
        <v>4558</v>
      </c>
      <c r="H22" s="199">
        <v>1</v>
      </c>
      <c r="I22" s="198">
        <v>0</v>
      </c>
      <c r="J22" s="198">
        <f>ROUND(H22,3)*I22</f>
        <v>0</v>
      </c>
      <c r="K22" s="197">
        <v>40000</v>
      </c>
      <c r="L22" s="196">
        <f>ROUND((ROUND(H22,3)*ROUND(K22,2)),2)</f>
        <v>40000</v>
      </c>
    </row>
    <row r="23" spans="1:12" ht="12.75" customHeight="1" x14ac:dyDescent="0.2">
      <c r="A23" s="181" t="s">
        <v>55</v>
      </c>
      <c r="B23" s="195"/>
      <c r="C23" s="194"/>
      <c r="D23" s="194"/>
      <c r="E23" s="193"/>
      <c r="F23" s="192" t="s">
        <v>51</v>
      </c>
      <c r="G23" s="191"/>
      <c r="H23" s="190"/>
      <c r="I23" s="190"/>
      <c r="J23" s="190"/>
      <c r="K23" s="190"/>
      <c r="L23" s="189"/>
    </row>
    <row r="24" spans="1:12" ht="12.75" customHeight="1" x14ac:dyDescent="0.2">
      <c r="A24" s="181" t="s">
        <v>56</v>
      </c>
      <c r="B24" s="188"/>
      <c r="C24" s="187"/>
      <c r="D24" s="187"/>
      <c r="E24" s="186"/>
      <c r="F24" s="185" t="s">
        <v>2284</v>
      </c>
      <c r="G24" s="184"/>
      <c r="H24" s="183"/>
      <c r="I24" s="183"/>
      <c r="J24" s="183"/>
      <c r="K24" s="183"/>
      <c r="L24" s="182"/>
    </row>
    <row r="25" spans="1:12" ht="12.75" customHeight="1" thickBot="1" x14ac:dyDescent="0.25">
      <c r="A25" s="181" t="s">
        <v>58</v>
      </c>
      <c r="B25" s="180"/>
      <c r="C25" s="179"/>
      <c r="D25" s="179"/>
      <c r="E25" s="178"/>
      <c r="F25" s="330" t="s">
        <v>59</v>
      </c>
      <c r="G25" s="176"/>
      <c r="H25" s="175"/>
      <c r="I25" s="175"/>
      <c r="J25" s="175"/>
      <c r="K25" s="175"/>
      <c r="L25" s="174"/>
    </row>
    <row r="26" spans="1:12" ht="13.5" customHeight="1" thickBot="1" x14ac:dyDescent="0.25">
      <c r="A26" s="181" t="s">
        <v>49</v>
      </c>
      <c r="B26" s="202" t="s">
        <v>62</v>
      </c>
      <c r="C26" s="201" t="s">
        <v>4561</v>
      </c>
      <c r="D26" s="198" t="s">
        <v>4509</v>
      </c>
      <c r="E26" s="198" t="s">
        <v>4508</v>
      </c>
      <c r="F26" s="200" t="s">
        <v>2291</v>
      </c>
      <c r="G26" s="198" t="s">
        <v>4560</v>
      </c>
      <c r="H26" s="199">
        <v>1</v>
      </c>
      <c r="I26" s="198">
        <v>0</v>
      </c>
      <c r="J26" s="198">
        <f>ROUND(H26,3)*I26</f>
        <v>0</v>
      </c>
      <c r="K26" s="197">
        <v>15000</v>
      </c>
      <c r="L26" s="196">
        <f>ROUND((ROUND(H26,3)*ROUND(K26,2)),2)</f>
        <v>15000</v>
      </c>
    </row>
    <row r="27" spans="1:12" ht="12.75" customHeight="1" x14ac:dyDescent="0.2">
      <c r="A27" s="181" t="s">
        <v>55</v>
      </c>
      <c r="B27" s="195"/>
      <c r="C27" s="194"/>
      <c r="D27" s="194"/>
      <c r="E27" s="193"/>
      <c r="F27" s="192" t="s">
        <v>51</v>
      </c>
      <c r="G27" s="191"/>
      <c r="H27" s="190"/>
      <c r="I27" s="190"/>
      <c r="J27" s="190"/>
      <c r="K27" s="190"/>
      <c r="L27" s="189"/>
    </row>
    <row r="28" spans="1:12" ht="12.75" customHeight="1" x14ac:dyDescent="0.2">
      <c r="A28" s="181" t="s">
        <v>56</v>
      </c>
      <c r="B28" s="188"/>
      <c r="C28" s="187"/>
      <c r="D28" s="187"/>
      <c r="E28" s="186"/>
      <c r="F28" s="185" t="s">
        <v>2284</v>
      </c>
      <c r="G28" s="184"/>
      <c r="H28" s="183"/>
      <c r="I28" s="183"/>
      <c r="J28" s="183"/>
      <c r="K28" s="183"/>
      <c r="L28" s="182"/>
    </row>
    <row r="29" spans="1:12" ht="12.75" customHeight="1" thickBot="1" x14ac:dyDescent="0.25">
      <c r="A29" s="181" t="s">
        <v>58</v>
      </c>
      <c r="B29" s="180"/>
      <c r="C29" s="179"/>
      <c r="D29" s="179"/>
      <c r="E29" s="178"/>
      <c r="F29" s="330" t="s">
        <v>59</v>
      </c>
      <c r="G29" s="176"/>
      <c r="H29" s="175"/>
      <c r="I29" s="175"/>
      <c r="J29" s="175"/>
      <c r="K29" s="175"/>
      <c r="L29" s="174"/>
    </row>
    <row r="30" spans="1:12" ht="13.5" customHeight="1" thickBot="1" x14ac:dyDescent="0.25">
      <c r="A30" s="181" t="s">
        <v>49</v>
      </c>
      <c r="B30" s="202" t="s">
        <v>66</v>
      </c>
      <c r="C30" s="201" t="s">
        <v>4559</v>
      </c>
      <c r="D30" s="198" t="s">
        <v>4509</v>
      </c>
      <c r="E30" s="198" t="s">
        <v>4508</v>
      </c>
      <c r="F30" s="200" t="s">
        <v>1216</v>
      </c>
      <c r="G30" s="198" t="s">
        <v>4558</v>
      </c>
      <c r="H30" s="199">
        <v>1</v>
      </c>
      <c r="I30" s="198">
        <v>0</v>
      </c>
      <c r="J30" s="198">
        <f>ROUND(H30,3)*I30</f>
        <v>0</v>
      </c>
      <c r="K30" s="197">
        <v>15000</v>
      </c>
      <c r="L30" s="196">
        <f>ROUND((ROUND(H30,3)*ROUND(K30,2)),2)</f>
        <v>15000</v>
      </c>
    </row>
    <row r="31" spans="1:12" ht="12.75" customHeight="1" x14ac:dyDescent="0.2">
      <c r="A31" s="181" t="s">
        <v>55</v>
      </c>
      <c r="B31" s="195"/>
      <c r="C31" s="194"/>
      <c r="D31" s="194"/>
      <c r="E31" s="193"/>
      <c r="F31" s="192" t="s">
        <v>51</v>
      </c>
      <c r="G31" s="191"/>
      <c r="H31" s="190"/>
      <c r="I31" s="190"/>
      <c r="J31" s="190"/>
      <c r="K31" s="190"/>
      <c r="L31" s="189"/>
    </row>
    <row r="32" spans="1:12" ht="12.75" customHeight="1" x14ac:dyDescent="0.2">
      <c r="A32" s="181" t="s">
        <v>56</v>
      </c>
      <c r="B32" s="188"/>
      <c r="C32" s="187"/>
      <c r="D32" s="187"/>
      <c r="E32" s="186"/>
      <c r="F32" s="185" t="s">
        <v>2284</v>
      </c>
      <c r="G32" s="184"/>
      <c r="H32" s="183"/>
      <c r="I32" s="183"/>
      <c r="J32" s="183"/>
      <c r="K32" s="183"/>
      <c r="L32" s="182"/>
    </row>
    <row r="33" spans="1:12" ht="12.75" customHeight="1" thickBot="1" x14ac:dyDescent="0.25">
      <c r="A33" s="181" t="s">
        <v>58</v>
      </c>
      <c r="B33" s="180"/>
      <c r="C33" s="179"/>
      <c r="D33" s="179"/>
      <c r="E33" s="178"/>
      <c r="F33" s="330" t="s">
        <v>59</v>
      </c>
      <c r="G33" s="176"/>
      <c r="H33" s="175"/>
      <c r="I33" s="175"/>
      <c r="J33" s="175"/>
      <c r="K33" s="175"/>
      <c r="L33" s="174"/>
    </row>
    <row r="34" spans="1:12" ht="13.5" customHeight="1" thickBot="1" x14ac:dyDescent="0.25">
      <c r="A34" s="168" t="s">
        <v>4478</v>
      </c>
      <c r="B34" s="173" t="s">
        <v>4477</v>
      </c>
      <c r="C34" s="171" t="s">
        <v>4476</v>
      </c>
      <c r="D34" s="172"/>
      <c r="E34" s="172"/>
      <c r="F34" s="172" t="s">
        <v>1208</v>
      </c>
      <c r="G34" s="171"/>
      <c r="H34" s="171"/>
      <c r="I34" s="171"/>
      <c r="J34" s="171"/>
      <c r="K34" s="171"/>
      <c r="L34" s="170">
        <f>SUM(L14:L33)</f>
        <v>90000</v>
      </c>
    </row>
    <row r="35" spans="1:12" ht="20.100000000000001" customHeight="1" thickBot="1" x14ac:dyDescent="0.25">
      <c r="A35" s="181" t="s">
        <v>4480</v>
      </c>
      <c r="B35" s="208" t="s">
        <v>4479</v>
      </c>
      <c r="C35" s="207" t="s">
        <v>2295</v>
      </c>
      <c r="D35" s="206"/>
      <c r="E35" s="206"/>
      <c r="F35" s="205" t="s">
        <v>2296</v>
      </c>
      <c r="G35" s="204"/>
      <c r="H35" s="204"/>
      <c r="I35" s="204"/>
      <c r="J35" s="204"/>
      <c r="K35" s="204"/>
      <c r="L35" s="203"/>
    </row>
    <row r="36" spans="1:12" ht="23.25" customHeight="1" thickBot="1" x14ac:dyDescent="0.25">
      <c r="A36" s="181" t="s">
        <v>49</v>
      </c>
      <c r="B36" s="202" t="s">
        <v>145</v>
      </c>
      <c r="C36" s="201" t="s">
        <v>4557</v>
      </c>
      <c r="D36" s="198" t="s">
        <v>4509</v>
      </c>
      <c r="E36" s="198" t="s">
        <v>4508</v>
      </c>
      <c r="F36" s="200" t="s">
        <v>4556</v>
      </c>
      <c r="G36" s="198" t="s">
        <v>4549</v>
      </c>
      <c r="H36" s="234">
        <v>273.94499999999999</v>
      </c>
      <c r="I36" s="198">
        <v>0</v>
      </c>
      <c r="J36" s="198">
        <f>ROUND(H36,3)*I36</f>
        <v>0</v>
      </c>
      <c r="K36" s="197">
        <v>700.8</v>
      </c>
      <c r="L36" s="231">
        <f>ROUND((ROUND(H36,3)*ROUND(K36,2)),2)</f>
        <v>191980.66</v>
      </c>
    </row>
    <row r="37" spans="1:12" ht="15.75" customHeight="1" x14ac:dyDescent="0.2">
      <c r="A37" s="181" t="s">
        <v>55</v>
      </c>
      <c r="B37" s="195"/>
      <c r="C37" s="194"/>
      <c r="D37" s="194"/>
      <c r="E37" s="193"/>
      <c r="F37" s="323" t="s">
        <v>4756</v>
      </c>
      <c r="G37" s="191"/>
      <c r="H37" s="190"/>
      <c r="I37" s="190"/>
      <c r="J37" s="190"/>
      <c r="K37" s="190"/>
      <c r="L37" s="189"/>
    </row>
    <row r="38" spans="1:12" ht="12.75" customHeight="1" x14ac:dyDescent="0.2">
      <c r="A38" s="181" t="s">
        <v>56</v>
      </c>
      <c r="B38" s="188"/>
      <c r="C38" s="187"/>
      <c r="D38" s="187"/>
      <c r="E38" s="186"/>
      <c r="F38" s="332" t="s">
        <v>4755</v>
      </c>
      <c r="G38" s="184"/>
      <c r="H38" s="183"/>
      <c r="I38" s="183"/>
      <c r="J38" s="183"/>
      <c r="K38" s="183"/>
      <c r="L38" s="182"/>
    </row>
    <row r="39" spans="1:12" ht="90.75" customHeight="1" thickBot="1" x14ac:dyDescent="0.25">
      <c r="A39" s="181" t="s">
        <v>58</v>
      </c>
      <c r="B39" s="180"/>
      <c r="C39" s="179"/>
      <c r="D39" s="179"/>
      <c r="E39" s="178"/>
      <c r="F39" s="330" t="s">
        <v>4400</v>
      </c>
      <c r="G39" s="176"/>
      <c r="H39" s="175"/>
      <c r="I39" s="175"/>
      <c r="J39" s="175"/>
      <c r="K39" s="175"/>
      <c r="L39" s="174"/>
    </row>
    <row r="40" spans="1:12" ht="24.75" customHeight="1" thickBot="1" x14ac:dyDescent="0.25">
      <c r="A40" s="181" t="s">
        <v>49</v>
      </c>
      <c r="B40" s="202" t="s">
        <v>148</v>
      </c>
      <c r="C40" s="201" t="s">
        <v>4555</v>
      </c>
      <c r="D40" s="198" t="s">
        <v>51</v>
      </c>
      <c r="E40" s="198" t="s">
        <v>4508</v>
      </c>
      <c r="F40" s="200" t="s">
        <v>4554</v>
      </c>
      <c r="G40" s="198" t="s">
        <v>4549</v>
      </c>
      <c r="H40" s="234">
        <v>10.087999999999999</v>
      </c>
      <c r="I40" s="198">
        <v>0</v>
      </c>
      <c r="J40" s="198">
        <f>ROUND(H40,3)*I40</f>
        <v>0</v>
      </c>
      <c r="K40" s="197">
        <v>658.4</v>
      </c>
      <c r="L40" s="231">
        <f>ROUND((ROUND(H40,3)*ROUND(K40,2)),2)</f>
        <v>6641.94</v>
      </c>
    </row>
    <row r="41" spans="1:12" ht="12.75" customHeight="1" x14ac:dyDescent="0.2">
      <c r="A41" s="181" t="s">
        <v>55</v>
      </c>
      <c r="B41" s="195"/>
      <c r="C41" s="194"/>
      <c r="D41" s="194"/>
      <c r="E41" s="193"/>
      <c r="F41" s="192" t="s">
        <v>2739</v>
      </c>
      <c r="G41" s="191"/>
      <c r="H41" s="190"/>
      <c r="I41" s="190"/>
      <c r="J41" s="190"/>
      <c r="K41" s="190"/>
      <c r="L41" s="189"/>
    </row>
    <row r="42" spans="1:12" ht="12.75" customHeight="1" x14ac:dyDescent="0.2">
      <c r="A42" s="181" t="s">
        <v>56</v>
      </c>
      <c r="B42" s="188"/>
      <c r="C42" s="187"/>
      <c r="D42" s="187"/>
      <c r="E42" s="186"/>
      <c r="F42" s="220" t="s">
        <v>4754</v>
      </c>
      <c r="G42" s="184"/>
      <c r="H42" s="183"/>
      <c r="I42" s="183"/>
      <c r="J42" s="183"/>
      <c r="K42" s="183"/>
      <c r="L42" s="182"/>
    </row>
    <row r="43" spans="1:12" ht="87" customHeight="1" thickBot="1" x14ac:dyDescent="0.25">
      <c r="A43" s="181" t="s">
        <v>58</v>
      </c>
      <c r="B43" s="180"/>
      <c r="C43" s="179"/>
      <c r="D43" s="179"/>
      <c r="E43" s="178"/>
      <c r="F43" s="330" t="s">
        <v>4400</v>
      </c>
      <c r="G43" s="176"/>
      <c r="H43" s="175"/>
      <c r="I43" s="175"/>
      <c r="J43" s="175"/>
      <c r="K43" s="175"/>
      <c r="L43" s="174"/>
    </row>
    <row r="44" spans="1:12" ht="24" customHeight="1" thickBot="1" x14ac:dyDescent="0.25">
      <c r="A44" s="181" t="s">
        <v>49</v>
      </c>
      <c r="B44" s="202" t="s">
        <v>151</v>
      </c>
      <c r="C44" s="201" t="s">
        <v>4553</v>
      </c>
      <c r="D44" s="198" t="s">
        <v>4509</v>
      </c>
      <c r="E44" s="198" t="s">
        <v>4508</v>
      </c>
      <c r="F44" s="200" t="s">
        <v>4552</v>
      </c>
      <c r="G44" s="198" t="s">
        <v>4549</v>
      </c>
      <c r="H44" s="234">
        <v>42.779000000000003</v>
      </c>
      <c r="I44" s="198">
        <v>0</v>
      </c>
      <c r="J44" s="198">
        <f>ROUND(H44,3)*I44</f>
        <v>0</v>
      </c>
      <c r="K44" s="197">
        <v>418.4</v>
      </c>
      <c r="L44" s="231">
        <f>ROUND((ROUND(H44,3)*ROUND(K44,2)),2)</f>
        <v>17898.73</v>
      </c>
    </row>
    <row r="45" spans="1:12" ht="12.75" customHeight="1" x14ac:dyDescent="0.2">
      <c r="A45" s="181" t="s">
        <v>55</v>
      </c>
      <c r="B45" s="195"/>
      <c r="C45" s="194"/>
      <c r="D45" s="194"/>
      <c r="E45" s="193"/>
      <c r="F45" s="192" t="s">
        <v>4753</v>
      </c>
      <c r="G45" s="191"/>
      <c r="H45" s="190"/>
      <c r="I45" s="190"/>
      <c r="J45" s="190"/>
      <c r="K45" s="190"/>
      <c r="L45" s="189"/>
    </row>
    <row r="46" spans="1:12" ht="48" customHeight="1" x14ac:dyDescent="0.2">
      <c r="A46" s="181" t="s">
        <v>56</v>
      </c>
      <c r="B46" s="188"/>
      <c r="C46" s="187"/>
      <c r="D46" s="187"/>
      <c r="E46" s="186"/>
      <c r="F46" s="220" t="s">
        <v>4752</v>
      </c>
      <c r="G46" s="184"/>
      <c r="H46" s="183"/>
      <c r="I46" s="183"/>
      <c r="J46" s="183"/>
      <c r="K46" s="183"/>
      <c r="L46" s="182"/>
    </row>
    <row r="47" spans="1:12" ht="79.5" customHeight="1" thickBot="1" x14ac:dyDescent="0.25">
      <c r="A47" s="181" t="s">
        <v>58</v>
      </c>
      <c r="B47" s="180"/>
      <c r="C47" s="179"/>
      <c r="D47" s="179"/>
      <c r="E47" s="178"/>
      <c r="F47" s="330" t="s">
        <v>4400</v>
      </c>
      <c r="G47" s="176"/>
      <c r="H47" s="175"/>
      <c r="I47" s="175"/>
      <c r="J47" s="175"/>
      <c r="K47" s="175"/>
      <c r="L47" s="174"/>
    </row>
    <row r="48" spans="1:12" ht="24.75" customHeight="1" thickBot="1" x14ac:dyDescent="0.25">
      <c r="A48" s="181" t="s">
        <v>49</v>
      </c>
      <c r="B48" s="202" t="s">
        <v>154</v>
      </c>
      <c r="C48" s="201" t="s">
        <v>4551</v>
      </c>
      <c r="D48" s="198" t="s">
        <v>4509</v>
      </c>
      <c r="E48" s="198" t="s">
        <v>4508</v>
      </c>
      <c r="F48" s="200" t="s">
        <v>4550</v>
      </c>
      <c r="G48" s="198" t="s">
        <v>4549</v>
      </c>
      <c r="H48" s="234">
        <v>0.51800000000000002</v>
      </c>
      <c r="I48" s="198">
        <v>0</v>
      </c>
      <c r="J48" s="198">
        <f>ROUND(H48,3)*I48</f>
        <v>0</v>
      </c>
      <c r="K48" s="197">
        <v>2356.4</v>
      </c>
      <c r="L48" s="231">
        <f>ROUND((ROUND(H48,3)*ROUND(K48,2)),2)</f>
        <v>1220.6199999999999</v>
      </c>
    </row>
    <row r="49" spans="1:12" ht="12.75" customHeight="1" x14ac:dyDescent="0.2">
      <c r="A49" s="181" t="s">
        <v>55</v>
      </c>
      <c r="B49" s="195"/>
      <c r="C49" s="194"/>
      <c r="D49" s="194"/>
      <c r="E49" s="193"/>
      <c r="F49" s="192" t="s">
        <v>2582</v>
      </c>
      <c r="G49" s="191"/>
      <c r="H49" s="190"/>
      <c r="I49" s="190"/>
      <c r="J49" s="190"/>
      <c r="K49" s="190"/>
      <c r="L49" s="189"/>
    </row>
    <row r="50" spans="1:12" ht="12.75" customHeight="1" x14ac:dyDescent="0.2">
      <c r="A50" s="181" t="s">
        <v>56</v>
      </c>
      <c r="B50" s="188"/>
      <c r="C50" s="187"/>
      <c r="D50" s="187"/>
      <c r="E50" s="186"/>
      <c r="F50" s="220" t="s">
        <v>4751</v>
      </c>
      <c r="G50" s="184"/>
      <c r="H50" s="183"/>
      <c r="I50" s="183"/>
      <c r="J50" s="183"/>
      <c r="K50" s="183"/>
      <c r="L50" s="182"/>
    </row>
    <row r="51" spans="1:12" ht="83.25" customHeight="1" thickBot="1" x14ac:dyDescent="0.25">
      <c r="A51" s="181" t="s">
        <v>58</v>
      </c>
      <c r="B51" s="180"/>
      <c r="C51" s="179"/>
      <c r="D51" s="179"/>
      <c r="E51" s="178"/>
      <c r="F51" s="330" t="s">
        <v>4400</v>
      </c>
      <c r="G51" s="176"/>
      <c r="H51" s="175"/>
      <c r="I51" s="175"/>
      <c r="J51" s="175"/>
      <c r="K51" s="175"/>
      <c r="L51" s="174"/>
    </row>
    <row r="52" spans="1:12" ht="15.75" customHeight="1" thickBot="1" x14ac:dyDescent="0.25">
      <c r="A52" s="181" t="s">
        <v>49</v>
      </c>
      <c r="B52" s="202" t="s">
        <v>157</v>
      </c>
      <c r="C52" s="201" t="s">
        <v>4750</v>
      </c>
      <c r="D52" s="198" t="s">
        <v>51</v>
      </c>
      <c r="E52" s="198" t="s">
        <v>4508</v>
      </c>
      <c r="F52" s="200" t="s">
        <v>4749</v>
      </c>
      <c r="G52" s="198" t="s">
        <v>4549</v>
      </c>
      <c r="H52" s="234">
        <v>5.508</v>
      </c>
      <c r="I52" s="198">
        <v>0</v>
      </c>
      <c r="J52" s="198">
        <f>ROUND(H52,3)*I52</f>
        <v>0</v>
      </c>
      <c r="K52" s="197">
        <v>237.6</v>
      </c>
      <c r="L52" s="231">
        <f>ROUND((ROUND(H52,3)*ROUND(K52,2)),2)</f>
        <v>1308.7</v>
      </c>
    </row>
    <row r="53" spans="1:12" ht="29.25" customHeight="1" x14ac:dyDescent="0.2">
      <c r="A53" s="181" t="s">
        <v>55</v>
      </c>
      <c r="B53" s="195"/>
      <c r="C53" s="194"/>
      <c r="D53" s="194"/>
      <c r="E53" s="193"/>
      <c r="F53" s="323" t="s">
        <v>4748</v>
      </c>
      <c r="G53" s="191"/>
      <c r="H53" s="190"/>
      <c r="I53" s="190"/>
      <c r="J53" s="190"/>
      <c r="K53" s="190"/>
      <c r="L53" s="189"/>
    </row>
    <row r="54" spans="1:12" ht="12.75" customHeight="1" x14ac:dyDescent="0.2">
      <c r="A54" s="181" t="s">
        <v>56</v>
      </c>
      <c r="B54" s="188"/>
      <c r="C54" s="187"/>
      <c r="D54" s="187"/>
      <c r="E54" s="186"/>
      <c r="F54" s="220" t="s">
        <v>4747</v>
      </c>
      <c r="G54" s="184"/>
      <c r="H54" s="183"/>
      <c r="I54" s="183"/>
      <c r="J54" s="183"/>
      <c r="K54" s="218"/>
      <c r="L54" s="182"/>
    </row>
    <row r="55" spans="1:12" ht="79.5" customHeight="1" thickBot="1" x14ac:dyDescent="0.25">
      <c r="A55" s="181" t="s">
        <v>58</v>
      </c>
      <c r="B55" s="180"/>
      <c r="C55" s="179"/>
      <c r="D55" s="179"/>
      <c r="E55" s="178"/>
      <c r="F55" s="330" t="s">
        <v>4400</v>
      </c>
      <c r="G55" s="176"/>
      <c r="H55" s="175"/>
      <c r="I55" s="175"/>
      <c r="J55" s="175"/>
      <c r="K55" s="175"/>
      <c r="L55" s="174"/>
    </row>
    <row r="56" spans="1:12" ht="13.5" customHeight="1" thickBot="1" x14ac:dyDescent="0.25">
      <c r="A56" s="168" t="s">
        <v>4478</v>
      </c>
      <c r="B56" s="173" t="s">
        <v>4477</v>
      </c>
      <c r="C56" s="171" t="s">
        <v>4476</v>
      </c>
      <c r="D56" s="172"/>
      <c r="E56" s="172"/>
      <c r="F56" s="172" t="s">
        <v>2296</v>
      </c>
      <c r="G56" s="171"/>
      <c r="H56" s="171"/>
      <c r="I56" s="171"/>
      <c r="J56" s="171"/>
      <c r="K56" s="171"/>
      <c r="L56" s="209">
        <f>SUM(L36:L55)</f>
        <v>219050.65000000002</v>
      </c>
    </row>
    <row r="57" spans="1:12" ht="20.100000000000001" customHeight="1" thickBot="1" x14ac:dyDescent="0.25">
      <c r="A57" s="181" t="s">
        <v>4480</v>
      </c>
      <c r="B57" s="208" t="s">
        <v>4479</v>
      </c>
      <c r="C57" s="207" t="s">
        <v>47</v>
      </c>
      <c r="D57" s="206"/>
      <c r="E57" s="206"/>
      <c r="F57" s="205" t="s">
        <v>325</v>
      </c>
      <c r="G57" s="204"/>
      <c r="H57" s="204"/>
      <c r="I57" s="204"/>
      <c r="J57" s="204"/>
      <c r="K57" s="204"/>
      <c r="L57" s="203"/>
    </row>
    <row r="58" spans="1:12" ht="13.5" customHeight="1" thickBot="1" x14ac:dyDescent="0.25">
      <c r="A58" s="181" t="s">
        <v>49</v>
      </c>
      <c r="B58" s="202" t="s">
        <v>69</v>
      </c>
      <c r="C58" s="201" t="s">
        <v>4548</v>
      </c>
      <c r="D58" s="198" t="s">
        <v>4509</v>
      </c>
      <c r="E58" s="198" t="s">
        <v>4508</v>
      </c>
      <c r="F58" s="200" t="s">
        <v>2385</v>
      </c>
      <c r="G58" s="198" t="s">
        <v>4513</v>
      </c>
      <c r="H58" s="234">
        <v>3.88</v>
      </c>
      <c r="I58" s="198">
        <v>0</v>
      </c>
      <c r="J58" s="198">
        <f>ROUND(H58,3)*I58</f>
        <v>0</v>
      </c>
      <c r="K58" s="197">
        <v>649</v>
      </c>
      <c r="L58" s="231">
        <f>ROUND((ROUND(H58,3)*ROUND(K58,2)),2)</f>
        <v>2518.12</v>
      </c>
    </row>
    <row r="59" spans="1:12" ht="12.75" customHeight="1" x14ac:dyDescent="0.2">
      <c r="A59" s="181" t="s">
        <v>55</v>
      </c>
      <c r="B59" s="195"/>
      <c r="C59" s="194"/>
      <c r="D59" s="194"/>
      <c r="E59" s="193"/>
      <c r="F59" s="192" t="s">
        <v>2589</v>
      </c>
      <c r="G59" s="191"/>
      <c r="H59" s="190"/>
      <c r="I59" s="190"/>
      <c r="J59" s="190"/>
      <c r="K59" s="190"/>
      <c r="L59" s="189"/>
    </row>
    <row r="60" spans="1:12" ht="12.75" customHeight="1" x14ac:dyDescent="0.2">
      <c r="A60" s="181" t="s">
        <v>56</v>
      </c>
      <c r="B60" s="188"/>
      <c r="C60" s="187"/>
      <c r="D60" s="187"/>
      <c r="E60" s="186"/>
      <c r="F60" s="220" t="s">
        <v>4746</v>
      </c>
      <c r="G60" s="184"/>
      <c r="H60" s="183"/>
      <c r="I60" s="183"/>
      <c r="J60" s="183"/>
      <c r="K60" s="183"/>
      <c r="L60" s="182"/>
    </row>
    <row r="61" spans="1:12" ht="12.75" customHeight="1" thickBot="1" x14ac:dyDescent="0.25">
      <c r="A61" s="181" t="s">
        <v>58</v>
      </c>
      <c r="B61" s="180"/>
      <c r="C61" s="179"/>
      <c r="D61" s="179"/>
      <c r="E61" s="178"/>
      <c r="F61" s="330" t="s">
        <v>59</v>
      </c>
      <c r="G61" s="176"/>
      <c r="H61" s="175"/>
      <c r="I61" s="175"/>
      <c r="J61" s="175"/>
      <c r="K61" s="175"/>
      <c r="L61" s="174"/>
    </row>
    <row r="62" spans="1:12" ht="13.5" customHeight="1" thickBot="1" x14ac:dyDescent="0.25">
      <c r="A62" s="181" t="s">
        <v>49</v>
      </c>
      <c r="B62" s="202" t="s">
        <v>73</v>
      </c>
      <c r="C62" s="201" t="s">
        <v>4547</v>
      </c>
      <c r="D62" s="198" t="s">
        <v>4509</v>
      </c>
      <c r="E62" s="198" t="s">
        <v>4508</v>
      </c>
      <c r="F62" s="200" t="s">
        <v>2389</v>
      </c>
      <c r="G62" s="198" t="s">
        <v>4513</v>
      </c>
      <c r="H62" s="234">
        <v>15.52</v>
      </c>
      <c r="I62" s="198">
        <v>0</v>
      </c>
      <c r="J62" s="198">
        <f>ROUND(H62,3)*I62</f>
        <v>0</v>
      </c>
      <c r="K62" s="197">
        <v>267</v>
      </c>
      <c r="L62" s="231">
        <f>ROUND((ROUND(H62,3)*ROUND(K62,2)),2)</f>
        <v>4143.84</v>
      </c>
    </row>
    <row r="63" spans="1:12" ht="12.75" customHeight="1" x14ac:dyDescent="0.2">
      <c r="A63" s="181" t="s">
        <v>55</v>
      </c>
      <c r="B63" s="195"/>
      <c r="C63" s="194"/>
      <c r="D63" s="194"/>
      <c r="E63" s="193"/>
      <c r="F63" s="192" t="s">
        <v>2589</v>
      </c>
      <c r="G63" s="191"/>
      <c r="H63" s="190"/>
      <c r="I63" s="190"/>
      <c r="J63" s="190"/>
      <c r="K63" s="190"/>
      <c r="L63" s="189"/>
    </row>
    <row r="64" spans="1:12" ht="12.75" customHeight="1" x14ac:dyDescent="0.2">
      <c r="A64" s="181" t="s">
        <v>56</v>
      </c>
      <c r="B64" s="188"/>
      <c r="C64" s="187"/>
      <c r="D64" s="187"/>
      <c r="E64" s="186"/>
      <c r="F64" s="220" t="s">
        <v>4745</v>
      </c>
      <c r="G64" s="184"/>
      <c r="H64" s="183"/>
      <c r="I64" s="183"/>
      <c r="J64" s="183"/>
      <c r="K64" s="183"/>
      <c r="L64" s="182"/>
    </row>
    <row r="65" spans="1:12" ht="12.75" customHeight="1" thickBot="1" x14ac:dyDescent="0.25">
      <c r="A65" s="181" t="s">
        <v>58</v>
      </c>
      <c r="B65" s="180"/>
      <c r="C65" s="179"/>
      <c r="D65" s="179"/>
      <c r="E65" s="178"/>
      <c r="F65" s="330" t="s">
        <v>59</v>
      </c>
      <c r="G65" s="176"/>
      <c r="H65" s="175"/>
      <c r="I65" s="175"/>
      <c r="J65" s="175"/>
      <c r="K65" s="175"/>
      <c r="L65" s="174"/>
    </row>
    <row r="66" spans="1:12" ht="13.5" customHeight="1" thickBot="1" x14ac:dyDescent="0.25">
      <c r="A66" s="181" t="s">
        <v>49</v>
      </c>
      <c r="B66" s="202" t="s">
        <v>76</v>
      </c>
      <c r="C66" s="201" t="s">
        <v>4545</v>
      </c>
      <c r="D66" s="198" t="s">
        <v>4509</v>
      </c>
      <c r="E66" s="198" t="s">
        <v>4508</v>
      </c>
      <c r="F66" s="200" t="s">
        <v>332</v>
      </c>
      <c r="G66" s="198" t="s">
        <v>4513</v>
      </c>
      <c r="H66" s="234">
        <v>93.825000000000003</v>
      </c>
      <c r="I66" s="198">
        <v>0</v>
      </c>
      <c r="J66" s="198">
        <f>ROUND(H66,3)*I66</f>
        <v>0</v>
      </c>
      <c r="K66" s="197">
        <v>245</v>
      </c>
      <c r="L66" s="231">
        <f>ROUND((ROUND(H66,3)*ROUND(K66,2)),2)</f>
        <v>22987.13</v>
      </c>
    </row>
    <row r="67" spans="1:12" ht="23.25" customHeight="1" x14ac:dyDescent="0.2">
      <c r="A67" s="181" t="s">
        <v>55</v>
      </c>
      <c r="B67" s="195"/>
      <c r="C67" s="194"/>
      <c r="D67" s="194"/>
      <c r="E67" s="193"/>
      <c r="F67" s="323" t="s">
        <v>4744</v>
      </c>
      <c r="G67" s="191"/>
      <c r="H67" s="190"/>
      <c r="I67" s="190"/>
      <c r="J67" s="190"/>
      <c r="K67" s="190"/>
      <c r="L67" s="189"/>
    </row>
    <row r="68" spans="1:12" ht="33" customHeight="1" x14ac:dyDescent="0.2">
      <c r="A68" s="181" t="s">
        <v>56</v>
      </c>
      <c r="B68" s="188"/>
      <c r="C68" s="187"/>
      <c r="D68" s="187"/>
      <c r="E68" s="186"/>
      <c r="F68" s="220" t="s">
        <v>4743</v>
      </c>
      <c r="G68" s="184"/>
      <c r="H68" s="183"/>
      <c r="I68" s="183"/>
      <c r="J68" s="183"/>
      <c r="K68" s="183"/>
      <c r="L68" s="182"/>
    </row>
    <row r="69" spans="1:12" ht="12.75" customHeight="1" thickBot="1" x14ac:dyDescent="0.25">
      <c r="A69" s="181" t="s">
        <v>58</v>
      </c>
      <c r="B69" s="180"/>
      <c r="C69" s="179"/>
      <c r="D69" s="179"/>
      <c r="E69" s="178"/>
      <c r="F69" s="330" t="s">
        <v>59</v>
      </c>
      <c r="G69" s="176"/>
      <c r="H69" s="175"/>
      <c r="I69" s="175"/>
      <c r="J69" s="175"/>
      <c r="K69" s="175"/>
      <c r="L69" s="174"/>
    </row>
    <row r="70" spans="1:12" ht="13.5" customHeight="1" thickBot="1" x14ac:dyDescent="0.25">
      <c r="A70" s="181" t="s">
        <v>49</v>
      </c>
      <c r="B70" s="202" t="s">
        <v>79</v>
      </c>
      <c r="C70" s="201" t="s">
        <v>4543</v>
      </c>
      <c r="D70" s="198" t="s">
        <v>4509</v>
      </c>
      <c r="E70" s="198" t="s">
        <v>4508</v>
      </c>
      <c r="F70" s="200" t="s">
        <v>2397</v>
      </c>
      <c r="G70" s="198" t="s">
        <v>4513</v>
      </c>
      <c r="H70" s="234">
        <v>460.90499999999997</v>
      </c>
      <c r="I70" s="198">
        <v>0</v>
      </c>
      <c r="J70" s="198">
        <f>ROUND(H70,3)*I70</f>
        <v>0</v>
      </c>
      <c r="K70" s="197">
        <v>272</v>
      </c>
      <c r="L70" s="231">
        <f>ROUND((ROUND(H70,3)*ROUND(K70,2)),2)</f>
        <v>125366.16</v>
      </c>
    </row>
    <row r="71" spans="1:12" ht="33" customHeight="1" x14ac:dyDescent="0.2">
      <c r="A71" s="181" t="s">
        <v>55</v>
      </c>
      <c r="B71" s="195"/>
      <c r="C71" s="194"/>
      <c r="D71" s="194"/>
      <c r="E71" s="193"/>
      <c r="F71" s="227" t="s">
        <v>4742</v>
      </c>
      <c r="G71" s="191"/>
      <c r="H71" s="190"/>
      <c r="I71" s="190"/>
      <c r="J71" s="190"/>
      <c r="K71" s="190"/>
      <c r="L71" s="189"/>
    </row>
    <row r="72" spans="1:12" ht="12.75" customHeight="1" x14ac:dyDescent="0.2">
      <c r="A72" s="181" t="s">
        <v>56</v>
      </c>
      <c r="B72" s="188"/>
      <c r="C72" s="187"/>
      <c r="D72" s="187"/>
      <c r="E72" s="186"/>
      <c r="F72" s="220" t="s">
        <v>4741</v>
      </c>
      <c r="G72" s="184"/>
      <c r="H72" s="183"/>
      <c r="I72" s="183"/>
      <c r="J72" s="183"/>
      <c r="K72" s="183"/>
      <c r="L72" s="182"/>
    </row>
    <row r="73" spans="1:12" ht="12.75" customHeight="1" thickBot="1" x14ac:dyDescent="0.25">
      <c r="A73" s="181" t="s">
        <v>58</v>
      </c>
      <c r="B73" s="180"/>
      <c r="C73" s="179"/>
      <c r="D73" s="179"/>
      <c r="E73" s="178"/>
      <c r="F73" s="330" t="s">
        <v>59</v>
      </c>
      <c r="G73" s="176"/>
      <c r="H73" s="175"/>
      <c r="I73" s="175"/>
      <c r="J73" s="175"/>
      <c r="K73" s="175"/>
      <c r="L73" s="174"/>
    </row>
    <row r="74" spans="1:12" ht="13.5" customHeight="1" thickBot="1" x14ac:dyDescent="0.25">
      <c r="A74" s="181" t="s">
        <v>49</v>
      </c>
      <c r="B74" s="202" t="s">
        <v>160</v>
      </c>
      <c r="C74" s="201" t="s">
        <v>4627</v>
      </c>
      <c r="D74" s="198" t="s">
        <v>4509</v>
      </c>
      <c r="E74" s="198" t="s">
        <v>4508</v>
      </c>
      <c r="F74" s="200" t="s">
        <v>892</v>
      </c>
      <c r="G74" s="198" t="s">
        <v>4513</v>
      </c>
      <c r="H74" s="234">
        <v>114.93</v>
      </c>
      <c r="I74" s="198">
        <v>0</v>
      </c>
      <c r="J74" s="198">
        <f>ROUND(H74,3)*I74</f>
        <v>0</v>
      </c>
      <c r="K74" s="197">
        <v>18.2</v>
      </c>
      <c r="L74" s="231">
        <f>ROUND((ROUND(H74,3)*ROUND(K74,2)),2)</f>
        <v>2091.73</v>
      </c>
    </row>
    <row r="75" spans="1:12" ht="12.75" customHeight="1" x14ac:dyDescent="0.2">
      <c r="A75" s="181" t="s">
        <v>55</v>
      </c>
      <c r="B75" s="195"/>
      <c r="C75" s="194"/>
      <c r="D75" s="194"/>
      <c r="E75" s="193"/>
      <c r="F75" s="192" t="s">
        <v>2490</v>
      </c>
      <c r="G75" s="191"/>
      <c r="H75" s="190"/>
      <c r="I75" s="190"/>
      <c r="J75" s="190"/>
      <c r="K75" s="190"/>
      <c r="L75" s="189"/>
    </row>
    <row r="76" spans="1:12" ht="12.75" customHeight="1" x14ac:dyDescent="0.2">
      <c r="A76" s="181" t="s">
        <v>56</v>
      </c>
      <c r="B76" s="188"/>
      <c r="C76" s="187"/>
      <c r="D76" s="187"/>
      <c r="E76" s="186"/>
      <c r="F76" s="220" t="s">
        <v>4740</v>
      </c>
      <c r="G76" s="184"/>
      <c r="H76" s="183"/>
      <c r="I76" s="183"/>
      <c r="J76" s="183"/>
      <c r="K76" s="183"/>
      <c r="L76" s="182"/>
    </row>
    <row r="77" spans="1:12" ht="12.75" customHeight="1" thickBot="1" x14ac:dyDescent="0.25">
      <c r="A77" s="181" t="s">
        <v>58</v>
      </c>
      <c r="B77" s="180"/>
      <c r="C77" s="179"/>
      <c r="D77" s="179"/>
      <c r="E77" s="178"/>
      <c r="F77" s="330" t="s">
        <v>59</v>
      </c>
      <c r="G77" s="176"/>
      <c r="H77" s="175"/>
      <c r="I77" s="175"/>
      <c r="J77" s="175"/>
      <c r="K77" s="175"/>
      <c r="L77" s="174"/>
    </row>
    <row r="78" spans="1:12" ht="13.5" customHeight="1" thickBot="1" x14ac:dyDescent="0.25">
      <c r="A78" s="181" t="s">
        <v>49</v>
      </c>
      <c r="B78" s="202" t="s">
        <v>82</v>
      </c>
      <c r="C78" s="201" t="s">
        <v>4541</v>
      </c>
      <c r="D78" s="198" t="s">
        <v>4509</v>
      </c>
      <c r="E78" s="198" t="s">
        <v>4508</v>
      </c>
      <c r="F78" s="200" t="s">
        <v>61</v>
      </c>
      <c r="G78" s="198" t="s">
        <v>4513</v>
      </c>
      <c r="H78" s="234">
        <v>439.8</v>
      </c>
      <c r="I78" s="198">
        <v>0</v>
      </c>
      <c r="J78" s="198">
        <f>ROUND(H78,3)*I78</f>
        <v>0</v>
      </c>
      <c r="K78" s="197">
        <v>125</v>
      </c>
      <c r="L78" s="231">
        <f>ROUND((ROUND(H78,3)*ROUND(K78,2)),2)</f>
        <v>54975</v>
      </c>
    </row>
    <row r="79" spans="1:12" ht="30" customHeight="1" x14ac:dyDescent="0.2">
      <c r="A79" s="181" t="s">
        <v>55</v>
      </c>
      <c r="B79" s="195"/>
      <c r="C79" s="194"/>
      <c r="D79" s="194"/>
      <c r="E79" s="193"/>
      <c r="F79" s="227" t="s">
        <v>4739</v>
      </c>
      <c r="G79" s="191"/>
      <c r="H79" s="190"/>
      <c r="I79" s="190"/>
      <c r="J79" s="190"/>
      <c r="K79" s="190"/>
      <c r="L79" s="189"/>
    </row>
    <row r="80" spans="1:12" ht="12.75" customHeight="1" x14ac:dyDescent="0.2">
      <c r="A80" s="181" t="s">
        <v>56</v>
      </c>
      <c r="B80" s="188"/>
      <c r="C80" s="187"/>
      <c r="D80" s="187"/>
      <c r="E80" s="186"/>
      <c r="F80" s="220" t="s">
        <v>4738</v>
      </c>
      <c r="G80" s="184"/>
      <c r="H80" s="183"/>
      <c r="I80" s="183"/>
      <c r="J80" s="183"/>
      <c r="K80" s="183"/>
      <c r="L80" s="182"/>
    </row>
    <row r="81" spans="1:12" ht="12.75" customHeight="1" thickBot="1" x14ac:dyDescent="0.25">
      <c r="A81" s="181" t="s">
        <v>58</v>
      </c>
      <c r="B81" s="180"/>
      <c r="C81" s="179"/>
      <c r="D81" s="179"/>
      <c r="E81" s="178"/>
      <c r="F81" s="330" t="s">
        <v>59</v>
      </c>
      <c r="G81" s="176"/>
      <c r="H81" s="175"/>
      <c r="I81" s="175"/>
      <c r="J81" s="175"/>
      <c r="K81" s="175"/>
      <c r="L81" s="174"/>
    </row>
    <row r="82" spans="1:12" ht="13.5" customHeight="1" thickBot="1" x14ac:dyDescent="0.25">
      <c r="A82" s="181" t="s">
        <v>49</v>
      </c>
      <c r="B82" s="202" t="s">
        <v>163</v>
      </c>
      <c r="C82" s="201" t="s">
        <v>4540</v>
      </c>
      <c r="D82" s="198" t="s">
        <v>4509</v>
      </c>
      <c r="E82" s="198" t="s">
        <v>4508</v>
      </c>
      <c r="F82" s="200" t="s">
        <v>2403</v>
      </c>
      <c r="G82" s="198" t="s">
        <v>4513</v>
      </c>
      <c r="H82" s="234">
        <v>44.34</v>
      </c>
      <c r="I82" s="198">
        <v>0</v>
      </c>
      <c r="J82" s="198">
        <f>ROUND(H82,3)*I82</f>
        <v>0</v>
      </c>
      <c r="K82" s="197">
        <v>830</v>
      </c>
      <c r="L82" s="231">
        <f>ROUND((ROUND(H82,3)*ROUND(K82,2)),2)</f>
        <v>36802.199999999997</v>
      </c>
    </row>
    <row r="83" spans="1:12" ht="12.75" customHeight="1" x14ac:dyDescent="0.2">
      <c r="A83" s="181" t="s">
        <v>55</v>
      </c>
      <c r="B83" s="195"/>
      <c r="C83" s="194"/>
      <c r="D83" s="194"/>
      <c r="E83" s="193"/>
      <c r="F83" s="192" t="s">
        <v>2598</v>
      </c>
      <c r="G83" s="191"/>
      <c r="H83" s="190"/>
      <c r="I83" s="190"/>
      <c r="J83" s="190"/>
      <c r="K83" s="190"/>
      <c r="L83" s="189"/>
    </row>
    <row r="84" spans="1:12" ht="12.75" customHeight="1" x14ac:dyDescent="0.2">
      <c r="A84" s="181" t="s">
        <v>56</v>
      </c>
      <c r="B84" s="188"/>
      <c r="C84" s="187"/>
      <c r="D84" s="187"/>
      <c r="E84" s="186"/>
      <c r="F84" s="220" t="s">
        <v>4737</v>
      </c>
      <c r="G84" s="184"/>
      <c r="H84" s="183"/>
      <c r="I84" s="183"/>
      <c r="J84" s="183"/>
      <c r="K84" s="183"/>
      <c r="L84" s="182"/>
    </row>
    <row r="85" spans="1:12" ht="12.75" customHeight="1" thickBot="1" x14ac:dyDescent="0.25">
      <c r="A85" s="181" t="s">
        <v>58</v>
      </c>
      <c r="B85" s="180"/>
      <c r="C85" s="179"/>
      <c r="D85" s="179"/>
      <c r="E85" s="178"/>
      <c r="F85" s="330" t="s">
        <v>59</v>
      </c>
      <c r="G85" s="176"/>
      <c r="H85" s="175"/>
      <c r="I85" s="175"/>
      <c r="J85" s="175"/>
      <c r="K85" s="175"/>
      <c r="L85" s="174"/>
    </row>
    <row r="86" spans="1:12" ht="13.5" customHeight="1" thickBot="1" x14ac:dyDescent="0.25">
      <c r="A86" s="168" t="s">
        <v>4478</v>
      </c>
      <c r="B86" s="173" t="s">
        <v>4477</v>
      </c>
      <c r="C86" s="171" t="s">
        <v>4476</v>
      </c>
      <c r="D86" s="172"/>
      <c r="E86" s="172"/>
      <c r="F86" s="172" t="s">
        <v>325</v>
      </c>
      <c r="G86" s="171"/>
      <c r="H86" s="171"/>
      <c r="I86" s="171"/>
      <c r="J86" s="171"/>
      <c r="K86" s="171"/>
      <c r="L86" s="209">
        <f>SUM(L58:L85)</f>
        <v>248884.18</v>
      </c>
    </row>
    <row r="87" spans="1:12" ht="20.100000000000001" customHeight="1" thickBot="1" x14ac:dyDescent="0.25">
      <c r="A87" s="181" t="s">
        <v>4480</v>
      </c>
      <c r="B87" s="208" t="s">
        <v>4479</v>
      </c>
      <c r="C87" s="207" t="s">
        <v>27</v>
      </c>
      <c r="D87" s="206"/>
      <c r="E87" s="206"/>
      <c r="F87" s="205" t="s">
        <v>1063</v>
      </c>
      <c r="G87" s="204"/>
      <c r="H87" s="204"/>
      <c r="I87" s="204"/>
      <c r="J87" s="204"/>
      <c r="K87" s="204"/>
      <c r="L87" s="203"/>
    </row>
    <row r="88" spans="1:12" ht="13.5" customHeight="1" thickBot="1" x14ac:dyDescent="0.25">
      <c r="A88" s="181" t="s">
        <v>49</v>
      </c>
      <c r="B88" s="202" t="s">
        <v>85</v>
      </c>
      <c r="C88" s="201" t="s">
        <v>4736</v>
      </c>
      <c r="D88" s="198" t="s">
        <v>4509</v>
      </c>
      <c r="E88" s="198" t="s">
        <v>4508</v>
      </c>
      <c r="F88" s="200" t="s">
        <v>2601</v>
      </c>
      <c r="G88" s="198" t="s">
        <v>4507</v>
      </c>
      <c r="H88" s="234">
        <v>62.3</v>
      </c>
      <c r="I88" s="198">
        <v>0</v>
      </c>
      <c r="J88" s="198">
        <f>ROUND(H88,3)*I88</f>
        <v>0</v>
      </c>
      <c r="K88" s="197">
        <v>289</v>
      </c>
      <c r="L88" s="231">
        <f>ROUND((ROUND(H88,3)*ROUND(K88,2)),2)</f>
        <v>18004.7</v>
      </c>
    </row>
    <row r="89" spans="1:12" ht="40.5" customHeight="1" x14ac:dyDescent="0.2">
      <c r="A89" s="181" t="s">
        <v>55</v>
      </c>
      <c r="B89" s="195"/>
      <c r="C89" s="194"/>
      <c r="D89" s="194"/>
      <c r="E89" s="193"/>
      <c r="F89" s="192" t="s">
        <v>2602</v>
      </c>
      <c r="G89" s="191"/>
      <c r="H89" s="190"/>
      <c r="I89" s="190"/>
      <c r="J89" s="190"/>
      <c r="K89" s="190"/>
      <c r="L89" s="189"/>
    </row>
    <row r="90" spans="1:12" ht="12.75" customHeight="1" x14ac:dyDescent="0.2">
      <c r="A90" s="181" t="s">
        <v>56</v>
      </c>
      <c r="B90" s="188"/>
      <c r="C90" s="187"/>
      <c r="D90" s="187"/>
      <c r="E90" s="186"/>
      <c r="F90" s="220" t="s">
        <v>4735</v>
      </c>
      <c r="G90" s="184"/>
      <c r="H90" s="183"/>
      <c r="I90" s="183"/>
      <c r="J90" s="183"/>
      <c r="K90" s="183"/>
      <c r="L90" s="182"/>
    </row>
    <row r="91" spans="1:12" ht="12.75" customHeight="1" thickBot="1" x14ac:dyDescent="0.25">
      <c r="A91" s="181" t="s">
        <v>58</v>
      </c>
      <c r="B91" s="180"/>
      <c r="C91" s="179"/>
      <c r="D91" s="179"/>
      <c r="E91" s="178"/>
      <c r="F91" s="330" t="s">
        <v>59</v>
      </c>
      <c r="G91" s="176"/>
      <c r="H91" s="175"/>
      <c r="I91" s="175"/>
      <c r="J91" s="175"/>
      <c r="K91" s="175"/>
      <c r="L91" s="174"/>
    </row>
    <row r="92" spans="1:12" ht="13.5" customHeight="1" thickBot="1" x14ac:dyDescent="0.25">
      <c r="A92" s="168" t="s">
        <v>4478</v>
      </c>
      <c r="B92" s="173" t="s">
        <v>4477</v>
      </c>
      <c r="C92" s="171" t="s">
        <v>4476</v>
      </c>
      <c r="D92" s="172"/>
      <c r="E92" s="172"/>
      <c r="F92" s="172" t="s">
        <v>1063</v>
      </c>
      <c r="G92" s="171"/>
      <c r="H92" s="171"/>
      <c r="I92" s="171"/>
      <c r="J92" s="171"/>
      <c r="K92" s="171"/>
      <c r="L92" s="209">
        <f>SUM(L88:L91)</f>
        <v>18004.7</v>
      </c>
    </row>
    <row r="93" spans="1:12" ht="20.100000000000001" customHeight="1" thickBot="1" x14ac:dyDescent="0.25">
      <c r="A93" s="181" t="s">
        <v>4480</v>
      </c>
      <c r="B93" s="208" t="s">
        <v>4479</v>
      </c>
      <c r="C93" s="207" t="s">
        <v>62</v>
      </c>
      <c r="D93" s="206"/>
      <c r="E93" s="206"/>
      <c r="F93" s="205" t="s">
        <v>1366</v>
      </c>
      <c r="G93" s="204"/>
      <c r="H93" s="204"/>
      <c r="I93" s="204"/>
      <c r="J93" s="204"/>
      <c r="K93" s="204"/>
      <c r="L93" s="203"/>
    </row>
    <row r="94" spans="1:12" ht="13.5" customHeight="1" thickBot="1" x14ac:dyDescent="0.25">
      <c r="A94" s="181" t="s">
        <v>49</v>
      </c>
      <c r="B94" s="202" t="s">
        <v>166</v>
      </c>
      <c r="C94" s="201" t="s">
        <v>4538</v>
      </c>
      <c r="D94" s="198" t="s">
        <v>4509</v>
      </c>
      <c r="E94" s="198" t="s">
        <v>4508</v>
      </c>
      <c r="F94" s="200" t="s">
        <v>1583</v>
      </c>
      <c r="G94" s="198" t="s">
        <v>4513</v>
      </c>
      <c r="H94" s="234">
        <v>9.5530000000000008</v>
      </c>
      <c r="I94" s="198">
        <v>0</v>
      </c>
      <c r="J94" s="198">
        <f>ROUND(H94,3)*I94</f>
        <v>0</v>
      </c>
      <c r="K94" s="197">
        <v>2760</v>
      </c>
      <c r="L94" s="231">
        <f>ROUND((ROUND(H94,3)*ROUND(K94,2)),2)</f>
        <v>26366.28</v>
      </c>
    </row>
    <row r="95" spans="1:12" ht="27.75" customHeight="1" x14ac:dyDescent="0.2">
      <c r="A95" s="181" t="s">
        <v>55</v>
      </c>
      <c r="B95" s="195"/>
      <c r="C95" s="194"/>
      <c r="D95" s="194"/>
      <c r="E95" s="193"/>
      <c r="F95" s="323" t="s">
        <v>4734</v>
      </c>
      <c r="G95" s="191"/>
      <c r="H95" s="190"/>
      <c r="I95" s="190"/>
      <c r="J95" s="190"/>
      <c r="K95" s="190"/>
      <c r="L95" s="189"/>
    </row>
    <row r="96" spans="1:12" ht="12.75" customHeight="1" x14ac:dyDescent="0.2">
      <c r="A96" s="181" t="s">
        <v>56</v>
      </c>
      <c r="B96" s="188"/>
      <c r="C96" s="187"/>
      <c r="D96" s="187"/>
      <c r="E96" s="186"/>
      <c r="F96" s="185" t="s">
        <v>4733</v>
      </c>
      <c r="G96" s="184"/>
      <c r="H96" s="183"/>
      <c r="I96" s="183"/>
      <c r="J96" s="183"/>
      <c r="K96" s="183"/>
      <c r="L96" s="182"/>
    </row>
    <row r="97" spans="1:12" ht="12.75" customHeight="1" thickBot="1" x14ac:dyDescent="0.25">
      <c r="A97" s="181" t="s">
        <v>58</v>
      </c>
      <c r="B97" s="180"/>
      <c r="C97" s="179"/>
      <c r="D97" s="179"/>
      <c r="E97" s="178"/>
      <c r="F97" s="330" t="s">
        <v>59</v>
      </c>
      <c r="G97" s="176"/>
      <c r="H97" s="175"/>
      <c r="I97" s="175"/>
      <c r="J97" s="175"/>
      <c r="K97" s="175"/>
      <c r="L97" s="174"/>
    </row>
    <row r="98" spans="1:12" ht="13.5" customHeight="1" thickBot="1" x14ac:dyDescent="0.25">
      <c r="A98" s="181" t="s">
        <v>49</v>
      </c>
      <c r="B98" s="202" t="s">
        <v>169</v>
      </c>
      <c r="C98" s="201" t="s">
        <v>4537</v>
      </c>
      <c r="D98" s="198" t="s">
        <v>4509</v>
      </c>
      <c r="E98" s="198" t="s">
        <v>4508</v>
      </c>
      <c r="F98" s="200" t="s">
        <v>1003</v>
      </c>
      <c r="G98" s="198" t="s">
        <v>4513</v>
      </c>
      <c r="H98" s="234">
        <v>15.289</v>
      </c>
      <c r="I98" s="198">
        <v>0</v>
      </c>
      <c r="J98" s="198">
        <f>ROUND(H98,3)*I98</f>
        <v>0</v>
      </c>
      <c r="K98" s="197">
        <v>899</v>
      </c>
      <c r="L98" s="231">
        <f>ROUND((ROUND(H98,3)*ROUND(K98,2)),2)</f>
        <v>13744.81</v>
      </c>
    </row>
    <row r="99" spans="1:12" ht="15.75" customHeight="1" x14ac:dyDescent="0.2">
      <c r="A99" s="181" t="s">
        <v>55</v>
      </c>
      <c r="B99" s="195"/>
      <c r="C99" s="194"/>
      <c r="D99" s="194"/>
      <c r="E99" s="193"/>
      <c r="F99" s="192" t="s">
        <v>4732</v>
      </c>
      <c r="G99" s="191"/>
      <c r="H99" s="190"/>
      <c r="I99" s="190"/>
      <c r="J99" s="190"/>
      <c r="K99" s="190"/>
      <c r="L99" s="189"/>
    </row>
    <row r="100" spans="1:12" ht="36.75" customHeight="1" x14ac:dyDescent="0.2">
      <c r="A100" s="181" t="s">
        <v>56</v>
      </c>
      <c r="B100" s="188"/>
      <c r="C100" s="187"/>
      <c r="D100" s="187"/>
      <c r="E100" s="186"/>
      <c r="F100" s="220" t="s">
        <v>4731</v>
      </c>
      <c r="G100" s="184"/>
      <c r="H100" s="183"/>
      <c r="I100" s="183"/>
      <c r="J100" s="183"/>
      <c r="K100" s="183"/>
      <c r="L100" s="182"/>
    </row>
    <row r="101" spans="1:12" ht="12.75" customHeight="1" thickBot="1" x14ac:dyDescent="0.25">
      <c r="A101" s="181" t="s">
        <v>58</v>
      </c>
      <c r="B101" s="180"/>
      <c r="C101" s="179"/>
      <c r="D101" s="179"/>
      <c r="E101" s="178"/>
      <c r="F101" s="330" t="s">
        <v>59</v>
      </c>
      <c r="G101" s="176"/>
      <c r="H101" s="175"/>
      <c r="I101" s="175"/>
      <c r="J101" s="175"/>
      <c r="K101" s="175"/>
      <c r="L101" s="174"/>
    </row>
    <row r="102" spans="1:12" ht="13.5" customHeight="1" thickBot="1" x14ac:dyDescent="0.25">
      <c r="A102" s="168" t="s">
        <v>4478</v>
      </c>
      <c r="B102" s="173" t="s">
        <v>4477</v>
      </c>
      <c r="C102" s="171" t="s">
        <v>4476</v>
      </c>
      <c r="D102" s="172"/>
      <c r="E102" s="172"/>
      <c r="F102" s="172" t="s">
        <v>1366</v>
      </c>
      <c r="G102" s="171"/>
      <c r="H102" s="171"/>
      <c r="I102" s="171"/>
      <c r="J102" s="171"/>
      <c r="K102" s="171"/>
      <c r="L102" s="209">
        <f>SUM(L94:L101)</f>
        <v>40111.089999999997</v>
      </c>
    </row>
    <row r="103" spans="1:12" ht="20.100000000000001" customHeight="1" thickBot="1" x14ac:dyDescent="0.25">
      <c r="A103" s="181" t="s">
        <v>4480</v>
      </c>
      <c r="B103" s="208" t="s">
        <v>4479</v>
      </c>
      <c r="C103" s="207" t="s">
        <v>148</v>
      </c>
      <c r="D103" s="206"/>
      <c r="E103" s="206"/>
      <c r="F103" s="205" t="s">
        <v>1435</v>
      </c>
      <c r="G103" s="204"/>
      <c r="H103" s="204"/>
      <c r="I103" s="204"/>
      <c r="J103" s="204"/>
      <c r="K103" s="204"/>
      <c r="L103" s="203"/>
    </row>
    <row r="104" spans="1:12" ht="13.5" customHeight="1" thickBot="1" x14ac:dyDescent="0.25">
      <c r="A104" s="181" t="s">
        <v>49</v>
      </c>
      <c r="B104" s="202" t="s">
        <v>172</v>
      </c>
      <c r="C104" s="201" t="s">
        <v>4730</v>
      </c>
      <c r="D104" s="198" t="s">
        <v>4509</v>
      </c>
      <c r="E104" s="198" t="s">
        <v>4508</v>
      </c>
      <c r="F104" s="200" t="s">
        <v>2609</v>
      </c>
      <c r="G104" s="198" t="s">
        <v>4517</v>
      </c>
      <c r="H104" s="199">
        <v>1</v>
      </c>
      <c r="I104" s="198">
        <v>0</v>
      </c>
      <c r="J104" s="198">
        <f>ROUND(H104,3)*I104</f>
        <v>0</v>
      </c>
      <c r="K104" s="197">
        <v>9150</v>
      </c>
      <c r="L104" s="196">
        <f>ROUND((ROUND(H104,3)*ROUND(K104,2)),2)</f>
        <v>9150</v>
      </c>
    </row>
    <row r="105" spans="1:12" ht="12.75" customHeight="1" x14ac:dyDescent="0.2">
      <c r="A105" s="181" t="s">
        <v>55</v>
      </c>
      <c r="B105" s="195"/>
      <c r="C105" s="194"/>
      <c r="D105" s="194"/>
      <c r="E105" s="193"/>
      <c r="F105" s="192" t="s">
        <v>2610</v>
      </c>
      <c r="G105" s="191"/>
      <c r="H105" s="190"/>
      <c r="I105" s="190"/>
      <c r="J105" s="190"/>
      <c r="K105" s="190"/>
      <c r="L105" s="189"/>
    </row>
    <row r="106" spans="1:12" ht="12.75" customHeight="1" x14ac:dyDescent="0.2">
      <c r="A106" s="181" t="s">
        <v>56</v>
      </c>
      <c r="B106" s="188"/>
      <c r="C106" s="187"/>
      <c r="D106" s="187"/>
      <c r="E106" s="186"/>
      <c r="F106" s="185" t="s">
        <v>2284</v>
      </c>
      <c r="G106" s="184"/>
      <c r="H106" s="183"/>
      <c r="I106" s="183"/>
      <c r="J106" s="183"/>
      <c r="K106" s="183"/>
      <c r="L106" s="182"/>
    </row>
    <row r="107" spans="1:12" ht="12.75" customHeight="1" thickBot="1" x14ac:dyDescent="0.25">
      <c r="A107" s="181" t="s">
        <v>58</v>
      </c>
      <c r="B107" s="180"/>
      <c r="C107" s="179"/>
      <c r="D107" s="179"/>
      <c r="E107" s="178"/>
      <c r="F107" s="330" t="s">
        <v>59</v>
      </c>
      <c r="G107" s="176"/>
      <c r="H107" s="175"/>
      <c r="I107" s="175"/>
      <c r="J107" s="175"/>
      <c r="K107" s="175"/>
      <c r="L107" s="174"/>
    </row>
    <row r="108" spans="1:12" ht="13.5" customHeight="1" thickBot="1" x14ac:dyDescent="0.25">
      <c r="A108" s="168" t="s">
        <v>4478</v>
      </c>
      <c r="B108" s="173" t="s">
        <v>4477</v>
      </c>
      <c r="C108" s="171" t="s">
        <v>4476</v>
      </c>
      <c r="D108" s="172"/>
      <c r="E108" s="172"/>
      <c r="F108" s="172" t="s">
        <v>1435</v>
      </c>
      <c r="G108" s="171"/>
      <c r="H108" s="171"/>
      <c r="I108" s="171"/>
      <c r="J108" s="171"/>
      <c r="K108" s="171"/>
      <c r="L108" s="209">
        <f>SUM(L104:L107)</f>
        <v>9150</v>
      </c>
    </row>
    <row r="109" spans="1:12" ht="20.100000000000001" customHeight="1" thickBot="1" x14ac:dyDescent="0.25">
      <c r="A109" s="181" t="s">
        <v>4480</v>
      </c>
      <c r="B109" s="208" t="s">
        <v>4479</v>
      </c>
      <c r="C109" s="207" t="s">
        <v>151</v>
      </c>
      <c r="D109" s="206"/>
      <c r="E109" s="206"/>
      <c r="F109" s="205" t="s">
        <v>1458</v>
      </c>
      <c r="G109" s="204"/>
      <c r="H109" s="204"/>
      <c r="I109" s="204"/>
      <c r="J109" s="204"/>
      <c r="K109" s="204"/>
      <c r="L109" s="203"/>
    </row>
    <row r="110" spans="1:12" ht="13.5" customHeight="1" thickBot="1" x14ac:dyDescent="0.25">
      <c r="A110" s="181" t="s">
        <v>49</v>
      </c>
      <c r="B110" s="202" t="s">
        <v>88</v>
      </c>
      <c r="C110" s="201" t="s">
        <v>4729</v>
      </c>
      <c r="D110" s="198" t="s">
        <v>4509</v>
      </c>
      <c r="E110" s="198" t="s">
        <v>4508</v>
      </c>
      <c r="F110" s="200" t="s">
        <v>2612</v>
      </c>
      <c r="G110" s="198" t="s">
        <v>4507</v>
      </c>
      <c r="H110" s="234">
        <v>37.200000000000003</v>
      </c>
      <c r="I110" s="198">
        <v>0</v>
      </c>
      <c r="J110" s="198">
        <f>ROUND(H110,3)*I110</f>
        <v>0</v>
      </c>
      <c r="K110" s="197">
        <v>6920</v>
      </c>
      <c r="L110" s="231">
        <f>ROUND((ROUND(H110,3)*ROUND(K110,2)),2)</f>
        <v>257424</v>
      </c>
    </row>
    <row r="111" spans="1:12" ht="30" customHeight="1" x14ac:dyDescent="0.2">
      <c r="A111" s="181" t="s">
        <v>55</v>
      </c>
      <c r="B111" s="195"/>
      <c r="C111" s="194"/>
      <c r="D111" s="194"/>
      <c r="E111" s="193"/>
      <c r="F111" s="192" t="s">
        <v>2613</v>
      </c>
      <c r="G111" s="191"/>
      <c r="H111" s="190"/>
      <c r="I111" s="190"/>
      <c r="J111" s="190"/>
      <c r="K111" s="190"/>
      <c r="L111" s="189"/>
    </row>
    <row r="112" spans="1:12" ht="12.75" customHeight="1" x14ac:dyDescent="0.2">
      <c r="A112" s="181" t="s">
        <v>56</v>
      </c>
      <c r="B112" s="188"/>
      <c r="C112" s="187"/>
      <c r="D112" s="187"/>
      <c r="E112" s="186"/>
      <c r="F112" s="220" t="s">
        <v>4728</v>
      </c>
      <c r="G112" s="184"/>
      <c r="H112" s="183"/>
      <c r="I112" s="183"/>
      <c r="J112" s="183"/>
      <c r="K112" s="183"/>
      <c r="L112" s="182"/>
    </row>
    <row r="113" spans="1:13" ht="12.75" customHeight="1" thickBot="1" x14ac:dyDescent="0.25">
      <c r="A113" s="181" t="s">
        <v>58</v>
      </c>
      <c r="B113" s="180"/>
      <c r="C113" s="179"/>
      <c r="D113" s="179"/>
      <c r="E113" s="178"/>
      <c r="F113" s="330" t="s">
        <v>59</v>
      </c>
      <c r="G113" s="176"/>
      <c r="H113" s="175"/>
      <c r="I113" s="175"/>
      <c r="J113" s="175"/>
      <c r="K113" s="175"/>
      <c r="L113" s="174"/>
    </row>
    <row r="114" spans="1:13" ht="13.5" customHeight="1" thickBot="1" x14ac:dyDescent="0.25">
      <c r="A114" s="181" t="s">
        <v>49</v>
      </c>
      <c r="B114" s="202" t="s">
        <v>175</v>
      </c>
      <c r="C114" s="201" t="s">
        <v>4620</v>
      </c>
      <c r="D114" s="198" t="s">
        <v>4509</v>
      </c>
      <c r="E114" s="198" t="s">
        <v>4508</v>
      </c>
      <c r="F114" s="200" t="s">
        <v>2499</v>
      </c>
      <c r="G114" s="198" t="s">
        <v>4507</v>
      </c>
      <c r="H114" s="234">
        <v>0</v>
      </c>
      <c r="I114" s="198">
        <v>0</v>
      </c>
      <c r="J114" s="198">
        <f>ROUND(H114,3)*I114</f>
        <v>0</v>
      </c>
      <c r="K114" s="197">
        <v>2810</v>
      </c>
      <c r="L114" s="231">
        <f>ROUND((ROUND(H114,3)*ROUND(K114,2)),2)</f>
        <v>0</v>
      </c>
      <c r="M114" s="331"/>
    </row>
    <row r="115" spans="1:13" ht="12.75" customHeight="1" x14ac:dyDescent="0.2">
      <c r="A115" s="181" t="s">
        <v>55</v>
      </c>
      <c r="B115" s="195"/>
      <c r="C115" s="194"/>
      <c r="D115" s="194"/>
      <c r="E115" s="193"/>
      <c r="F115" s="192" t="s">
        <v>2615</v>
      </c>
      <c r="G115" s="191"/>
      <c r="H115" s="190"/>
      <c r="I115" s="190"/>
      <c r="J115" s="190"/>
      <c r="K115" s="190"/>
      <c r="L115" s="189"/>
    </row>
    <row r="116" spans="1:13" ht="12.75" customHeight="1" x14ac:dyDescent="0.2">
      <c r="A116" s="181" t="s">
        <v>56</v>
      </c>
      <c r="B116" s="188"/>
      <c r="C116" s="187"/>
      <c r="D116" s="187"/>
      <c r="E116" s="186"/>
      <c r="F116" s="220" t="s">
        <v>4609</v>
      </c>
      <c r="G116" s="184"/>
      <c r="H116" s="183"/>
      <c r="I116" s="183"/>
      <c r="J116" s="183"/>
      <c r="K116" s="183"/>
      <c r="L116" s="182"/>
    </row>
    <row r="117" spans="1:13" ht="12.75" customHeight="1" thickBot="1" x14ac:dyDescent="0.25">
      <c r="A117" s="181" t="s">
        <v>58</v>
      </c>
      <c r="B117" s="180"/>
      <c r="C117" s="179"/>
      <c r="D117" s="179"/>
      <c r="E117" s="178"/>
      <c r="F117" s="330" t="s">
        <v>59</v>
      </c>
      <c r="G117" s="176"/>
      <c r="H117" s="175"/>
      <c r="I117" s="175"/>
      <c r="J117" s="175"/>
      <c r="K117" s="175"/>
      <c r="L117" s="174"/>
    </row>
    <row r="118" spans="1:13" ht="13.5" customHeight="1" thickBot="1" x14ac:dyDescent="0.25">
      <c r="A118" s="181" t="s">
        <v>49</v>
      </c>
      <c r="B118" s="202" t="s">
        <v>179</v>
      </c>
      <c r="C118" s="201" t="s">
        <v>4727</v>
      </c>
      <c r="D118" s="198" t="s">
        <v>4509</v>
      </c>
      <c r="E118" s="198" t="s">
        <v>4508</v>
      </c>
      <c r="F118" s="200" t="s">
        <v>2618</v>
      </c>
      <c r="G118" s="198" t="s">
        <v>4507</v>
      </c>
      <c r="H118" s="234">
        <v>6.7</v>
      </c>
      <c r="I118" s="198">
        <v>0</v>
      </c>
      <c r="J118" s="198">
        <f>ROUND(H118,3)*I118</f>
        <v>0</v>
      </c>
      <c r="K118" s="197">
        <v>4260</v>
      </c>
      <c r="L118" s="231">
        <f>ROUND((ROUND(H118,3)*ROUND(K118,2)),2)</f>
        <v>28542</v>
      </c>
    </row>
    <row r="119" spans="1:13" ht="29.25" customHeight="1" x14ac:dyDescent="0.2">
      <c r="A119" s="181" t="s">
        <v>55</v>
      </c>
      <c r="B119" s="195"/>
      <c r="C119" s="194"/>
      <c r="D119" s="194"/>
      <c r="E119" s="193"/>
      <c r="F119" s="227" t="s">
        <v>4726</v>
      </c>
      <c r="G119" s="191"/>
      <c r="H119" s="190"/>
      <c r="I119" s="190"/>
      <c r="J119" s="190"/>
      <c r="K119" s="190"/>
      <c r="L119" s="189"/>
    </row>
    <row r="120" spans="1:13" ht="12.75" customHeight="1" x14ac:dyDescent="0.2">
      <c r="A120" s="181" t="s">
        <v>56</v>
      </c>
      <c r="B120" s="188"/>
      <c r="C120" s="187"/>
      <c r="D120" s="187"/>
      <c r="E120" s="186"/>
      <c r="F120" s="220" t="s">
        <v>4654</v>
      </c>
      <c r="G120" s="184"/>
      <c r="H120" s="183"/>
      <c r="I120" s="183"/>
      <c r="J120" s="183"/>
      <c r="K120" s="183"/>
      <c r="L120" s="182"/>
    </row>
    <row r="121" spans="1:13" ht="12.75" customHeight="1" thickBot="1" x14ac:dyDescent="0.25">
      <c r="A121" s="181" t="s">
        <v>58</v>
      </c>
      <c r="B121" s="180"/>
      <c r="C121" s="179"/>
      <c r="D121" s="179"/>
      <c r="E121" s="178"/>
      <c r="F121" s="330" t="s">
        <v>59</v>
      </c>
      <c r="G121" s="176"/>
      <c r="H121" s="175"/>
      <c r="I121" s="175"/>
      <c r="J121" s="175"/>
      <c r="K121" s="175"/>
      <c r="L121" s="174"/>
    </row>
    <row r="122" spans="1:13" ht="13.5" customHeight="1" thickBot="1" x14ac:dyDescent="0.25">
      <c r="A122" s="181" t="s">
        <v>49</v>
      </c>
      <c r="B122" s="202" t="s">
        <v>182</v>
      </c>
      <c r="C122" s="201" t="s">
        <v>4535</v>
      </c>
      <c r="D122" s="198" t="s">
        <v>4509</v>
      </c>
      <c r="E122" s="198" t="s">
        <v>4508</v>
      </c>
      <c r="F122" s="200" t="s">
        <v>2415</v>
      </c>
      <c r="G122" s="198" t="s">
        <v>4507</v>
      </c>
      <c r="H122" s="234">
        <v>9</v>
      </c>
      <c r="I122" s="198">
        <v>0</v>
      </c>
      <c r="J122" s="198">
        <f>ROUND(H122,3)*I122</f>
        <v>0</v>
      </c>
      <c r="K122" s="197">
        <v>898</v>
      </c>
      <c r="L122" s="231">
        <f>ROUND((ROUND(H122,3)*ROUND(K122,2)),2)</f>
        <v>8082</v>
      </c>
    </row>
    <row r="123" spans="1:13" ht="12.75" customHeight="1" x14ac:dyDescent="0.2">
      <c r="A123" s="181" t="s">
        <v>55</v>
      </c>
      <c r="B123" s="195"/>
      <c r="C123" s="194"/>
      <c r="D123" s="194"/>
      <c r="E123" s="193"/>
      <c r="F123" s="323" t="s">
        <v>4725</v>
      </c>
      <c r="G123" s="191"/>
      <c r="H123" s="190"/>
      <c r="I123" s="190"/>
      <c r="J123" s="190"/>
      <c r="K123" s="190"/>
      <c r="L123" s="189"/>
    </row>
    <row r="124" spans="1:13" ht="12.75" customHeight="1" x14ac:dyDescent="0.2">
      <c r="A124" s="181" t="s">
        <v>56</v>
      </c>
      <c r="B124" s="188"/>
      <c r="C124" s="187"/>
      <c r="D124" s="187"/>
      <c r="E124" s="186"/>
      <c r="F124" s="185" t="s">
        <v>4724</v>
      </c>
      <c r="G124" s="184"/>
      <c r="H124" s="183"/>
      <c r="I124" s="183"/>
      <c r="J124" s="183"/>
      <c r="K124" s="183"/>
      <c r="L124" s="182"/>
    </row>
    <row r="125" spans="1:13" ht="12.75" customHeight="1" thickBot="1" x14ac:dyDescent="0.25">
      <c r="A125" s="181" t="s">
        <v>58</v>
      </c>
      <c r="B125" s="180"/>
      <c r="C125" s="179"/>
      <c r="D125" s="179"/>
      <c r="E125" s="178"/>
      <c r="F125" s="330" t="s">
        <v>59</v>
      </c>
      <c r="G125" s="176"/>
      <c r="H125" s="175"/>
      <c r="I125" s="175"/>
      <c r="J125" s="175"/>
      <c r="K125" s="175"/>
      <c r="L125" s="174"/>
    </row>
    <row r="126" spans="1:13" ht="13.5" customHeight="1" thickBot="1" x14ac:dyDescent="0.25">
      <c r="A126" s="181" t="s">
        <v>49</v>
      </c>
      <c r="B126" s="202" t="s">
        <v>91</v>
      </c>
      <c r="C126" s="201" t="s">
        <v>4723</v>
      </c>
      <c r="D126" s="198" t="s">
        <v>4509</v>
      </c>
      <c r="E126" s="198" t="s">
        <v>4508</v>
      </c>
      <c r="F126" s="200" t="s">
        <v>2624</v>
      </c>
      <c r="G126" s="198" t="s">
        <v>4517</v>
      </c>
      <c r="H126" s="199">
        <v>2</v>
      </c>
      <c r="I126" s="198">
        <v>0</v>
      </c>
      <c r="J126" s="198">
        <f>ROUND(H126,3)*I126</f>
        <v>0</v>
      </c>
      <c r="K126" s="197">
        <v>6310</v>
      </c>
      <c r="L126" s="196">
        <f>ROUND((ROUND(H126,3)*ROUND(K126,2)),2)</f>
        <v>12620</v>
      </c>
    </row>
    <row r="127" spans="1:13" ht="12.75" customHeight="1" x14ac:dyDescent="0.2">
      <c r="A127" s="181" t="s">
        <v>55</v>
      </c>
      <c r="B127" s="195"/>
      <c r="C127" s="194"/>
      <c r="D127" s="194"/>
      <c r="E127" s="193"/>
      <c r="F127" s="192" t="s">
        <v>2625</v>
      </c>
      <c r="G127" s="191"/>
      <c r="H127" s="190"/>
      <c r="I127" s="190"/>
      <c r="J127" s="190"/>
      <c r="K127" s="190"/>
      <c r="L127" s="189"/>
    </row>
    <row r="128" spans="1:13" ht="12.75" customHeight="1" x14ac:dyDescent="0.2">
      <c r="A128" s="181" t="s">
        <v>56</v>
      </c>
      <c r="B128" s="188"/>
      <c r="C128" s="187"/>
      <c r="D128" s="187"/>
      <c r="E128" s="186"/>
      <c r="F128" s="185" t="s">
        <v>2413</v>
      </c>
      <c r="G128" s="184"/>
      <c r="H128" s="183"/>
      <c r="I128" s="183"/>
      <c r="J128" s="183"/>
      <c r="K128" s="183"/>
      <c r="L128" s="182"/>
    </row>
    <row r="129" spans="1:12" ht="12.75" customHeight="1" thickBot="1" x14ac:dyDescent="0.25">
      <c r="A129" s="181" t="s">
        <v>58</v>
      </c>
      <c r="B129" s="180"/>
      <c r="C129" s="179"/>
      <c r="D129" s="179"/>
      <c r="E129" s="178"/>
      <c r="F129" s="330" t="s">
        <v>59</v>
      </c>
      <c r="G129" s="176"/>
      <c r="H129" s="175"/>
      <c r="I129" s="175"/>
      <c r="J129" s="175"/>
      <c r="K129" s="175"/>
      <c r="L129" s="174"/>
    </row>
    <row r="130" spans="1:12" ht="13.5" customHeight="1" thickBot="1" x14ac:dyDescent="0.25">
      <c r="A130" s="181" t="s">
        <v>49</v>
      </c>
      <c r="B130" s="202" t="s">
        <v>185</v>
      </c>
      <c r="C130" s="201" t="s">
        <v>4612</v>
      </c>
      <c r="D130" s="198" t="s">
        <v>4509</v>
      </c>
      <c r="E130" s="198" t="s">
        <v>4508</v>
      </c>
      <c r="F130" s="200" t="s">
        <v>2521</v>
      </c>
      <c r="G130" s="198" t="s">
        <v>4517</v>
      </c>
      <c r="H130" s="234">
        <v>0</v>
      </c>
      <c r="I130" s="198">
        <v>0</v>
      </c>
      <c r="J130" s="198">
        <f>ROUND(H130,3)*I130</f>
        <v>0</v>
      </c>
      <c r="K130" s="197">
        <v>7440</v>
      </c>
      <c r="L130" s="231">
        <f>ROUND((ROUND(H130,3)*ROUND(K130,2)),2)</f>
        <v>0</v>
      </c>
    </row>
    <row r="131" spans="1:12" ht="12.75" customHeight="1" x14ac:dyDescent="0.2">
      <c r="A131" s="181" t="s">
        <v>55</v>
      </c>
      <c r="B131" s="195"/>
      <c r="C131" s="194"/>
      <c r="D131" s="194"/>
      <c r="E131" s="193"/>
      <c r="F131" s="192" t="s">
        <v>2626</v>
      </c>
      <c r="G131" s="191"/>
      <c r="H131" s="190"/>
      <c r="I131" s="190"/>
      <c r="J131" s="190"/>
      <c r="K131" s="190"/>
      <c r="L131" s="189"/>
    </row>
    <row r="132" spans="1:12" ht="12.75" customHeight="1" x14ac:dyDescent="0.2">
      <c r="A132" s="181" t="s">
        <v>56</v>
      </c>
      <c r="B132" s="188"/>
      <c r="C132" s="187"/>
      <c r="D132" s="187"/>
      <c r="E132" s="186"/>
      <c r="F132" s="220" t="s">
        <v>4609</v>
      </c>
      <c r="G132" s="184"/>
      <c r="H132" s="183"/>
      <c r="I132" s="183"/>
      <c r="J132" s="183"/>
      <c r="K132" s="183"/>
      <c r="L132" s="182"/>
    </row>
    <row r="133" spans="1:12" ht="12.75" customHeight="1" thickBot="1" x14ac:dyDescent="0.25">
      <c r="A133" s="181" t="s">
        <v>58</v>
      </c>
      <c r="B133" s="180"/>
      <c r="C133" s="179"/>
      <c r="D133" s="179"/>
      <c r="E133" s="178"/>
      <c r="F133" s="330" t="s">
        <v>59</v>
      </c>
      <c r="G133" s="176"/>
      <c r="H133" s="175"/>
      <c r="I133" s="175"/>
      <c r="J133" s="175"/>
      <c r="K133" s="175"/>
      <c r="L133" s="174"/>
    </row>
    <row r="134" spans="1:12" ht="13.5" customHeight="1" thickBot="1" x14ac:dyDescent="0.25">
      <c r="A134" s="181" t="s">
        <v>49</v>
      </c>
      <c r="B134" s="202" t="s">
        <v>189</v>
      </c>
      <c r="C134" s="201" t="s">
        <v>4534</v>
      </c>
      <c r="D134" s="198" t="s">
        <v>4509</v>
      </c>
      <c r="E134" s="198" t="s">
        <v>4508</v>
      </c>
      <c r="F134" s="200" t="s">
        <v>2419</v>
      </c>
      <c r="G134" s="198" t="s">
        <v>4517</v>
      </c>
      <c r="H134" s="199">
        <v>2</v>
      </c>
      <c r="I134" s="198">
        <v>0</v>
      </c>
      <c r="J134" s="198">
        <f>ROUND(H134,3)*I134</f>
        <v>0</v>
      </c>
      <c r="K134" s="197">
        <v>11300</v>
      </c>
      <c r="L134" s="196">
        <f>ROUND((ROUND(H134,3)*ROUND(K134,2)),2)</f>
        <v>22600</v>
      </c>
    </row>
    <row r="135" spans="1:12" ht="12.75" customHeight="1" x14ac:dyDescent="0.2">
      <c r="A135" s="181" t="s">
        <v>55</v>
      </c>
      <c r="B135" s="195"/>
      <c r="C135" s="194"/>
      <c r="D135" s="194"/>
      <c r="E135" s="193"/>
      <c r="F135" s="192" t="s">
        <v>2627</v>
      </c>
      <c r="G135" s="191"/>
      <c r="H135" s="190"/>
      <c r="I135" s="190"/>
      <c r="J135" s="190"/>
      <c r="K135" s="190"/>
      <c r="L135" s="189"/>
    </row>
    <row r="136" spans="1:12" ht="12.75" customHeight="1" x14ac:dyDescent="0.2">
      <c r="A136" s="181" t="s">
        <v>56</v>
      </c>
      <c r="B136" s="188"/>
      <c r="C136" s="187"/>
      <c r="D136" s="187"/>
      <c r="E136" s="186"/>
      <c r="F136" s="185" t="s">
        <v>2413</v>
      </c>
      <c r="G136" s="184"/>
      <c r="H136" s="183"/>
      <c r="I136" s="183"/>
      <c r="J136" s="183"/>
      <c r="K136" s="183"/>
      <c r="L136" s="182"/>
    </row>
    <row r="137" spans="1:12" ht="12.75" customHeight="1" thickBot="1" x14ac:dyDescent="0.25">
      <c r="A137" s="181" t="s">
        <v>58</v>
      </c>
      <c r="B137" s="180"/>
      <c r="C137" s="179"/>
      <c r="D137" s="179"/>
      <c r="E137" s="178"/>
      <c r="F137" s="330" t="s">
        <v>59</v>
      </c>
      <c r="G137" s="176"/>
      <c r="H137" s="175"/>
      <c r="I137" s="175"/>
      <c r="J137" s="175"/>
      <c r="K137" s="175"/>
      <c r="L137" s="174"/>
    </row>
    <row r="138" spans="1:12" ht="13.5" customHeight="1" thickBot="1" x14ac:dyDescent="0.25">
      <c r="A138" s="181" t="s">
        <v>49</v>
      </c>
      <c r="B138" s="202" t="s">
        <v>192</v>
      </c>
      <c r="C138" s="201" t="s">
        <v>4611</v>
      </c>
      <c r="D138" s="198" t="s">
        <v>4509</v>
      </c>
      <c r="E138" s="198" t="s">
        <v>4508</v>
      </c>
      <c r="F138" s="200" t="s">
        <v>2525</v>
      </c>
      <c r="G138" s="198" t="s">
        <v>4517</v>
      </c>
      <c r="H138" s="234">
        <v>4</v>
      </c>
      <c r="I138" s="198">
        <v>0</v>
      </c>
      <c r="J138" s="198">
        <f>ROUND(H138,3)*I138</f>
        <v>0</v>
      </c>
      <c r="K138" s="197">
        <v>17100</v>
      </c>
      <c r="L138" s="231">
        <f>ROUND((ROUND(H138,3)*ROUND(K138,2)),2)</f>
        <v>68400</v>
      </c>
    </row>
    <row r="139" spans="1:12" ht="12.75" customHeight="1" x14ac:dyDescent="0.2">
      <c r="A139" s="181" t="s">
        <v>55</v>
      </c>
      <c r="B139" s="195"/>
      <c r="C139" s="194"/>
      <c r="D139" s="194"/>
      <c r="E139" s="193"/>
      <c r="F139" s="192" t="s">
        <v>2628</v>
      </c>
      <c r="G139" s="191"/>
      <c r="H139" s="190"/>
      <c r="I139" s="190"/>
      <c r="J139" s="190"/>
      <c r="K139" s="190"/>
      <c r="L139" s="189"/>
    </row>
    <row r="140" spans="1:12" ht="12.75" customHeight="1" x14ac:dyDescent="0.2">
      <c r="A140" s="181" t="s">
        <v>56</v>
      </c>
      <c r="B140" s="188"/>
      <c r="C140" s="187"/>
      <c r="D140" s="187"/>
      <c r="E140" s="186"/>
      <c r="F140" s="220" t="s">
        <v>2513</v>
      </c>
      <c r="G140" s="184"/>
      <c r="H140" s="183"/>
      <c r="I140" s="183"/>
      <c r="J140" s="183"/>
      <c r="K140" s="183"/>
      <c r="L140" s="182"/>
    </row>
    <row r="141" spans="1:12" ht="12.75" customHeight="1" thickBot="1" x14ac:dyDescent="0.25">
      <c r="A141" s="181" t="s">
        <v>58</v>
      </c>
      <c r="B141" s="180"/>
      <c r="C141" s="179"/>
      <c r="D141" s="179"/>
      <c r="E141" s="178"/>
      <c r="F141" s="330" t="s">
        <v>59</v>
      </c>
      <c r="G141" s="176"/>
      <c r="H141" s="175"/>
      <c r="I141" s="175"/>
      <c r="J141" s="175"/>
      <c r="K141" s="175"/>
      <c r="L141" s="174"/>
    </row>
    <row r="142" spans="1:12" ht="13.5" customHeight="1" thickBot="1" x14ac:dyDescent="0.25">
      <c r="A142" s="181" t="s">
        <v>49</v>
      </c>
      <c r="B142" s="202" t="s">
        <v>195</v>
      </c>
      <c r="C142" s="201" t="s">
        <v>4722</v>
      </c>
      <c r="D142" s="198" t="s">
        <v>4509</v>
      </c>
      <c r="E142" s="198" t="s">
        <v>4508</v>
      </c>
      <c r="F142" s="200" t="s">
        <v>2630</v>
      </c>
      <c r="G142" s="198" t="s">
        <v>4517</v>
      </c>
      <c r="H142" s="234">
        <v>0</v>
      </c>
      <c r="I142" s="198">
        <v>0</v>
      </c>
      <c r="J142" s="198">
        <f>ROUND(H142,3)*I142</f>
        <v>0</v>
      </c>
      <c r="K142" s="197">
        <v>81000</v>
      </c>
      <c r="L142" s="231">
        <f>ROUND((ROUND(H142,3)*ROUND(K142,2)),2)</f>
        <v>0</v>
      </c>
    </row>
    <row r="143" spans="1:12" ht="12.75" customHeight="1" x14ac:dyDescent="0.2">
      <c r="A143" s="181" t="s">
        <v>55</v>
      </c>
      <c r="B143" s="195"/>
      <c r="C143" s="194"/>
      <c r="D143" s="194"/>
      <c r="E143" s="193"/>
      <c r="F143" s="192" t="s">
        <v>2631</v>
      </c>
      <c r="G143" s="191"/>
      <c r="H143" s="190"/>
      <c r="I143" s="190"/>
      <c r="J143" s="190"/>
      <c r="K143" s="190"/>
      <c r="L143" s="189"/>
    </row>
    <row r="144" spans="1:12" ht="12.75" customHeight="1" x14ac:dyDescent="0.2">
      <c r="A144" s="181" t="s">
        <v>56</v>
      </c>
      <c r="B144" s="188"/>
      <c r="C144" s="187"/>
      <c r="D144" s="187"/>
      <c r="E144" s="186"/>
      <c r="F144" s="220" t="s">
        <v>4609</v>
      </c>
      <c r="G144" s="184"/>
      <c r="H144" s="183"/>
      <c r="I144" s="183"/>
      <c r="J144" s="183"/>
      <c r="K144" s="183"/>
      <c r="L144" s="182"/>
    </row>
    <row r="145" spans="1:12" ht="12.75" customHeight="1" thickBot="1" x14ac:dyDescent="0.25">
      <c r="A145" s="181" t="s">
        <v>58</v>
      </c>
      <c r="B145" s="180"/>
      <c r="C145" s="179"/>
      <c r="D145" s="179"/>
      <c r="E145" s="178"/>
      <c r="F145" s="330" t="s">
        <v>59</v>
      </c>
      <c r="G145" s="176"/>
      <c r="H145" s="175"/>
      <c r="I145" s="175"/>
      <c r="J145" s="175"/>
      <c r="K145" s="175"/>
      <c r="L145" s="174"/>
    </row>
    <row r="146" spans="1:12" ht="13.5" customHeight="1" thickBot="1" x14ac:dyDescent="0.25">
      <c r="A146" s="181" t="s">
        <v>49</v>
      </c>
      <c r="B146" s="202" t="s">
        <v>198</v>
      </c>
      <c r="C146" s="201" t="s">
        <v>4721</v>
      </c>
      <c r="D146" s="198" t="s">
        <v>4509</v>
      </c>
      <c r="E146" s="198" t="s">
        <v>4508</v>
      </c>
      <c r="F146" s="200" t="s">
        <v>2633</v>
      </c>
      <c r="G146" s="198" t="s">
        <v>4517</v>
      </c>
      <c r="H146" s="199">
        <v>1</v>
      </c>
      <c r="I146" s="198">
        <v>0</v>
      </c>
      <c r="J146" s="198">
        <f>ROUND(H146,3)*I146</f>
        <v>0</v>
      </c>
      <c r="K146" s="197">
        <v>3270</v>
      </c>
      <c r="L146" s="196">
        <f>ROUND((ROUND(H146,3)*ROUND(K146,2)),2)</f>
        <v>3270</v>
      </c>
    </row>
    <row r="147" spans="1:12" ht="23.25" customHeight="1" x14ac:dyDescent="0.2">
      <c r="A147" s="181" t="s">
        <v>55</v>
      </c>
      <c r="B147" s="195"/>
      <c r="C147" s="194"/>
      <c r="D147" s="194"/>
      <c r="E147" s="193"/>
      <c r="F147" s="192" t="s">
        <v>2634</v>
      </c>
      <c r="G147" s="191"/>
      <c r="H147" s="190"/>
      <c r="I147" s="190"/>
      <c r="J147" s="190"/>
      <c r="K147" s="190"/>
      <c r="L147" s="189"/>
    </row>
    <row r="148" spans="1:12" ht="12.75" customHeight="1" x14ac:dyDescent="0.2">
      <c r="A148" s="181" t="s">
        <v>56</v>
      </c>
      <c r="B148" s="188"/>
      <c r="C148" s="187"/>
      <c r="D148" s="187"/>
      <c r="E148" s="186"/>
      <c r="F148" s="185" t="s">
        <v>2284</v>
      </c>
      <c r="G148" s="184"/>
      <c r="H148" s="183"/>
      <c r="I148" s="183"/>
      <c r="J148" s="183"/>
      <c r="K148" s="183"/>
      <c r="L148" s="182"/>
    </row>
    <row r="149" spans="1:12" ht="12.75" customHeight="1" thickBot="1" x14ac:dyDescent="0.25">
      <c r="A149" s="181" t="s">
        <v>58</v>
      </c>
      <c r="B149" s="180"/>
      <c r="C149" s="179"/>
      <c r="D149" s="179"/>
      <c r="E149" s="178"/>
      <c r="F149" s="330" t="s">
        <v>59</v>
      </c>
      <c r="G149" s="176"/>
      <c r="H149" s="175"/>
      <c r="I149" s="175"/>
      <c r="J149" s="175"/>
      <c r="K149" s="175"/>
      <c r="L149" s="174"/>
    </row>
    <row r="150" spans="1:12" ht="13.5" customHeight="1" thickBot="1" x14ac:dyDescent="0.25">
      <c r="A150" s="181" t="s">
        <v>49</v>
      </c>
      <c r="B150" s="202" t="s">
        <v>95</v>
      </c>
      <c r="C150" s="201" t="s">
        <v>4720</v>
      </c>
      <c r="D150" s="198" t="s">
        <v>4509</v>
      </c>
      <c r="E150" s="198" t="s">
        <v>4508</v>
      </c>
      <c r="F150" s="200" t="s">
        <v>2636</v>
      </c>
      <c r="G150" s="198" t="s">
        <v>4517</v>
      </c>
      <c r="H150" s="199">
        <v>2</v>
      </c>
      <c r="I150" s="198">
        <v>0</v>
      </c>
      <c r="J150" s="198">
        <f>ROUND(H150,3)*I150</f>
        <v>0</v>
      </c>
      <c r="K150" s="197">
        <v>9260</v>
      </c>
      <c r="L150" s="196">
        <f>ROUND((ROUND(H150,3)*ROUND(K150,2)),2)</f>
        <v>18520</v>
      </c>
    </row>
    <row r="151" spans="1:12" ht="37.5" customHeight="1" x14ac:dyDescent="0.2">
      <c r="A151" s="181" t="s">
        <v>55</v>
      </c>
      <c r="B151" s="195"/>
      <c r="C151" s="194"/>
      <c r="D151" s="194"/>
      <c r="E151" s="193"/>
      <c r="F151" s="192" t="s">
        <v>4719</v>
      </c>
      <c r="G151" s="191"/>
      <c r="H151" s="190"/>
      <c r="I151" s="190"/>
      <c r="J151" s="190"/>
      <c r="K151" s="190"/>
      <c r="L151" s="189"/>
    </row>
    <row r="152" spans="1:12" ht="12.75" customHeight="1" x14ac:dyDescent="0.2">
      <c r="A152" s="181" t="s">
        <v>56</v>
      </c>
      <c r="B152" s="188"/>
      <c r="C152" s="187"/>
      <c r="D152" s="187"/>
      <c r="E152" s="186"/>
      <c r="F152" s="185" t="s">
        <v>2523</v>
      </c>
      <c r="G152" s="184"/>
      <c r="H152" s="183"/>
      <c r="I152" s="183"/>
      <c r="J152" s="183"/>
      <c r="K152" s="183"/>
      <c r="L152" s="182"/>
    </row>
    <row r="153" spans="1:12" ht="12.75" customHeight="1" thickBot="1" x14ac:dyDescent="0.25">
      <c r="A153" s="181" t="s">
        <v>58</v>
      </c>
      <c r="B153" s="180"/>
      <c r="C153" s="179"/>
      <c r="D153" s="179"/>
      <c r="E153" s="178"/>
      <c r="F153" s="330" t="s">
        <v>59</v>
      </c>
      <c r="G153" s="176"/>
      <c r="H153" s="175"/>
      <c r="I153" s="175"/>
      <c r="J153" s="175"/>
      <c r="K153" s="175"/>
      <c r="L153" s="174"/>
    </row>
    <row r="154" spans="1:12" ht="13.5" customHeight="1" thickBot="1" x14ac:dyDescent="0.25">
      <c r="A154" s="181" t="s">
        <v>49</v>
      </c>
      <c r="B154" s="202" t="s">
        <v>201</v>
      </c>
      <c r="C154" s="201" t="s">
        <v>4718</v>
      </c>
      <c r="D154" s="198" t="s">
        <v>4509</v>
      </c>
      <c r="E154" s="198" t="s">
        <v>4508</v>
      </c>
      <c r="F154" s="200" t="s">
        <v>2639</v>
      </c>
      <c r="G154" s="198" t="s">
        <v>4517</v>
      </c>
      <c r="H154" s="199">
        <v>1</v>
      </c>
      <c r="I154" s="198">
        <v>0</v>
      </c>
      <c r="J154" s="198">
        <f>ROUND(H154,3)*I154</f>
        <v>0</v>
      </c>
      <c r="K154" s="197">
        <v>14100</v>
      </c>
      <c r="L154" s="196">
        <f>ROUND((ROUND(H154,3)*ROUND(K154,2)),2)</f>
        <v>14100</v>
      </c>
    </row>
    <row r="155" spans="1:12" ht="12.75" customHeight="1" x14ac:dyDescent="0.2">
      <c r="A155" s="181" t="s">
        <v>55</v>
      </c>
      <c r="B155" s="195"/>
      <c r="C155" s="194"/>
      <c r="D155" s="194"/>
      <c r="E155" s="193"/>
      <c r="F155" s="192" t="s">
        <v>2640</v>
      </c>
      <c r="G155" s="191"/>
      <c r="H155" s="190"/>
      <c r="I155" s="190"/>
      <c r="J155" s="190"/>
      <c r="K155" s="190"/>
      <c r="L155" s="189"/>
    </row>
    <row r="156" spans="1:12" ht="12.75" customHeight="1" x14ac:dyDescent="0.2">
      <c r="A156" s="181" t="s">
        <v>56</v>
      </c>
      <c r="B156" s="188"/>
      <c r="C156" s="187"/>
      <c r="D156" s="187"/>
      <c r="E156" s="186"/>
      <c r="F156" s="185" t="s">
        <v>2284</v>
      </c>
      <c r="G156" s="184"/>
      <c r="H156" s="183"/>
      <c r="I156" s="183"/>
      <c r="J156" s="183"/>
      <c r="K156" s="183"/>
      <c r="L156" s="182"/>
    </row>
    <row r="157" spans="1:12" ht="12.75" customHeight="1" thickBot="1" x14ac:dyDescent="0.25">
      <c r="A157" s="181" t="s">
        <v>58</v>
      </c>
      <c r="B157" s="180"/>
      <c r="C157" s="179"/>
      <c r="D157" s="179"/>
      <c r="E157" s="178"/>
      <c r="F157" s="330" t="s">
        <v>59</v>
      </c>
      <c r="G157" s="176"/>
      <c r="H157" s="175"/>
      <c r="I157" s="175"/>
      <c r="J157" s="175"/>
      <c r="K157" s="175"/>
      <c r="L157" s="174"/>
    </row>
    <row r="158" spans="1:12" ht="13.5" customHeight="1" thickBot="1" x14ac:dyDescent="0.25">
      <c r="A158" s="181" t="s">
        <v>49</v>
      </c>
      <c r="B158" s="202" t="s">
        <v>204</v>
      </c>
      <c r="C158" s="201" t="s">
        <v>4610</v>
      </c>
      <c r="D158" s="198" t="s">
        <v>4509</v>
      </c>
      <c r="E158" s="198" t="s">
        <v>4508</v>
      </c>
      <c r="F158" s="200" t="s">
        <v>2528</v>
      </c>
      <c r="G158" s="198" t="s">
        <v>4517</v>
      </c>
      <c r="H158" s="234">
        <v>0</v>
      </c>
      <c r="I158" s="198">
        <v>0</v>
      </c>
      <c r="J158" s="198">
        <f>ROUND(H158,3)*I158</f>
        <v>0</v>
      </c>
      <c r="K158" s="197">
        <v>21300</v>
      </c>
      <c r="L158" s="231">
        <f>ROUND((ROUND(H158,3)*ROUND(K158,2)),2)</f>
        <v>0</v>
      </c>
    </row>
    <row r="159" spans="1:12" ht="12.75" customHeight="1" x14ac:dyDescent="0.2">
      <c r="A159" s="181" t="s">
        <v>55</v>
      </c>
      <c r="B159" s="195"/>
      <c r="C159" s="194"/>
      <c r="D159" s="194"/>
      <c r="E159" s="193"/>
      <c r="F159" s="192" t="s">
        <v>2641</v>
      </c>
      <c r="G159" s="191"/>
      <c r="H159" s="190"/>
      <c r="I159" s="190"/>
      <c r="J159" s="190"/>
      <c r="K159" s="190"/>
      <c r="L159" s="189"/>
    </row>
    <row r="160" spans="1:12" ht="12.75" customHeight="1" x14ac:dyDescent="0.2">
      <c r="A160" s="181" t="s">
        <v>56</v>
      </c>
      <c r="B160" s="188"/>
      <c r="C160" s="187"/>
      <c r="D160" s="187"/>
      <c r="E160" s="186"/>
      <c r="F160" s="220" t="s">
        <v>4609</v>
      </c>
      <c r="G160" s="184"/>
      <c r="H160" s="183"/>
      <c r="I160" s="183"/>
      <c r="J160" s="183"/>
      <c r="K160" s="183"/>
      <c r="L160" s="182"/>
    </row>
    <row r="161" spans="1:12" ht="12.75" customHeight="1" thickBot="1" x14ac:dyDescent="0.25">
      <c r="A161" s="181" t="s">
        <v>58</v>
      </c>
      <c r="B161" s="180"/>
      <c r="C161" s="179"/>
      <c r="D161" s="179"/>
      <c r="E161" s="178"/>
      <c r="F161" s="330" t="s">
        <v>59</v>
      </c>
      <c r="G161" s="176"/>
      <c r="H161" s="175"/>
      <c r="I161" s="175"/>
      <c r="J161" s="175"/>
      <c r="K161" s="175"/>
      <c r="L161" s="174"/>
    </row>
    <row r="162" spans="1:12" ht="13.5" customHeight="1" thickBot="1" x14ac:dyDescent="0.25">
      <c r="A162" s="181" t="s">
        <v>49</v>
      </c>
      <c r="B162" s="202" t="s">
        <v>207</v>
      </c>
      <c r="C162" s="201" t="s">
        <v>4606</v>
      </c>
      <c r="D162" s="198" t="s">
        <v>4509</v>
      </c>
      <c r="E162" s="198" t="s">
        <v>4508</v>
      </c>
      <c r="F162" s="200" t="s">
        <v>2537</v>
      </c>
      <c r="G162" s="198" t="s">
        <v>4517</v>
      </c>
      <c r="H162" s="234">
        <v>0</v>
      </c>
      <c r="I162" s="198">
        <v>0</v>
      </c>
      <c r="J162" s="198">
        <f>ROUND(H162,3)*I162</f>
        <v>0</v>
      </c>
      <c r="K162" s="197">
        <v>1840</v>
      </c>
      <c r="L162" s="231">
        <f>ROUND((ROUND(H162,3)*ROUND(K162,2)),2)</f>
        <v>0</v>
      </c>
    </row>
    <row r="163" spans="1:12" ht="12.75" customHeight="1" x14ac:dyDescent="0.2">
      <c r="A163" s="181" t="s">
        <v>55</v>
      </c>
      <c r="B163" s="195"/>
      <c r="C163" s="194"/>
      <c r="D163" s="194"/>
      <c r="E163" s="193"/>
      <c r="F163" s="192" t="s">
        <v>2642</v>
      </c>
      <c r="G163" s="191"/>
      <c r="H163" s="190"/>
      <c r="I163" s="190"/>
      <c r="J163" s="190"/>
      <c r="K163" s="190"/>
      <c r="L163" s="189"/>
    </row>
    <row r="164" spans="1:12" ht="12.75" customHeight="1" x14ac:dyDescent="0.2">
      <c r="A164" s="181" t="s">
        <v>56</v>
      </c>
      <c r="B164" s="188"/>
      <c r="C164" s="187"/>
      <c r="D164" s="187"/>
      <c r="E164" s="186"/>
      <c r="F164" s="220" t="s">
        <v>4609</v>
      </c>
      <c r="G164" s="184"/>
      <c r="H164" s="183"/>
      <c r="I164" s="183"/>
      <c r="J164" s="183"/>
      <c r="K164" s="183"/>
      <c r="L164" s="182"/>
    </row>
    <row r="165" spans="1:12" ht="12.75" customHeight="1" thickBot="1" x14ac:dyDescent="0.25">
      <c r="A165" s="181" t="s">
        <v>58</v>
      </c>
      <c r="B165" s="180"/>
      <c r="C165" s="179"/>
      <c r="D165" s="179"/>
      <c r="E165" s="178"/>
      <c r="F165" s="330" t="s">
        <v>59</v>
      </c>
      <c r="G165" s="176"/>
      <c r="H165" s="175"/>
      <c r="I165" s="175"/>
      <c r="J165" s="175"/>
      <c r="K165" s="175"/>
      <c r="L165" s="174"/>
    </row>
    <row r="166" spans="1:12" ht="13.5" customHeight="1" thickBot="1" x14ac:dyDescent="0.25">
      <c r="A166" s="181" t="s">
        <v>49</v>
      </c>
      <c r="B166" s="202" t="s">
        <v>210</v>
      </c>
      <c r="C166" s="201" t="s">
        <v>4605</v>
      </c>
      <c r="D166" s="198" t="s">
        <v>4509</v>
      </c>
      <c r="E166" s="198" t="s">
        <v>4508</v>
      </c>
      <c r="F166" s="200" t="s">
        <v>2540</v>
      </c>
      <c r="G166" s="198" t="s">
        <v>4517</v>
      </c>
      <c r="H166" s="234">
        <v>4</v>
      </c>
      <c r="I166" s="198">
        <v>0</v>
      </c>
      <c r="J166" s="198">
        <f>ROUND(H166,3)*I166</f>
        <v>0</v>
      </c>
      <c r="K166" s="197">
        <v>1840</v>
      </c>
      <c r="L166" s="231">
        <f>ROUND((ROUND(H166,3)*ROUND(K166,2)),2)</f>
        <v>7360</v>
      </c>
    </row>
    <row r="167" spans="1:12" ht="12.75" customHeight="1" x14ac:dyDescent="0.2">
      <c r="A167" s="181" t="s">
        <v>55</v>
      </c>
      <c r="B167" s="195"/>
      <c r="C167" s="194"/>
      <c r="D167" s="194"/>
      <c r="E167" s="193"/>
      <c r="F167" s="192" t="s">
        <v>2643</v>
      </c>
      <c r="G167" s="191"/>
      <c r="H167" s="190"/>
      <c r="I167" s="190"/>
      <c r="J167" s="190"/>
      <c r="K167" s="190"/>
      <c r="L167" s="189"/>
    </row>
    <row r="168" spans="1:12" ht="12.75" customHeight="1" x14ac:dyDescent="0.2">
      <c r="A168" s="181" t="s">
        <v>56</v>
      </c>
      <c r="B168" s="188"/>
      <c r="C168" s="187"/>
      <c r="D168" s="187"/>
      <c r="E168" s="186"/>
      <c r="F168" s="220" t="s">
        <v>2513</v>
      </c>
      <c r="G168" s="184"/>
      <c r="H168" s="183"/>
      <c r="I168" s="183"/>
      <c r="J168" s="183"/>
      <c r="K168" s="183"/>
      <c r="L168" s="182"/>
    </row>
    <row r="169" spans="1:12" ht="12.75" customHeight="1" thickBot="1" x14ac:dyDescent="0.25">
      <c r="A169" s="181" t="s">
        <v>58</v>
      </c>
      <c r="B169" s="180"/>
      <c r="C169" s="179"/>
      <c r="D169" s="179"/>
      <c r="E169" s="178"/>
      <c r="F169" s="330" t="s">
        <v>59</v>
      </c>
      <c r="G169" s="176"/>
      <c r="H169" s="175"/>
      <c r="I169" s="175"/>
      <c r="J169" s="175"/>
      <c r="K169" s="175"/>
      <c r="L169" s="174"/>
    </row>
    <row r="170" spans="1:12" ht="13.5" customHeight="1" thickBot="1" x14ac:dyDescent="0.25">
      <c r="A170" s="181" t="s">
        <v>49</v>
      </c>
      <c r="B170" s="202" t="s">
        <v>213</v>
      </c>
      <c r="C170" s="201" t="s">
        <v>4717</v>
      </c>
      <c r="D170" s="198" t="s">
        <v>4509</v>
      </c>
      <c r="E170" s="198" t="s">
        <v>4508</v>
      </c>
      <c r="F170" s="200" t="s">
        <v>2645</v>
      </c>
      <c r="G170" s="198" t="s">
        <v>4517</v>
      </c>
      <c r="H170" s="234">
        <v>2</v>
      </c>
      <c r="I170" s="198">
        <v>0</v>
      </c>
      <c r="J170" s="198">
        <f>ROUND(H170,3)*I170</f>
        <v>0</v>
      </c>
      <c r="K170" s="197">
        <v>2900</v>
      </c>
      <c r="L170" s="231">
        <f>ROUND((ROUND(H170,3)*ROUND(K170,2)),2)</f>
        <v>5800</v>
      </c>
    </row>
    <row r="171" spans="1:12" ht="12.75" customHeight="1" x14ac:dyDescent="0.2">
      <c r="A171" s="181" t="s">
        <v>55</v>
      </c>
      <c r="B171" s="195"/>
      <c r="C171" s="194"/>
      <c r="D171" s="194"/>
      <c r="E171" s="193"/>
      <c r="F171" s="323" t="s">
        <v>4716</v>
      </c>
      <c r="G171" s="191"/>
      <c r="H171" s="190"/>
      <c r="I171" s="190"/>
      <c r="J171" s="190"/>
      <c r="K171" s="190"/>
      <c r="L171" s="189"/>
    </row>
    <row r="172" spans="1:12" ht="12.75" customHeight="1" x14ac:dyDescent="0.2">
      <c r="A172" s="181" t="s">
        <v>56</v>
      </c>
      <c r="B172" s="188"/>
      <c r="C172" s="187"/>
      <c r="D172" s="187"/>
      <c r="E172" s="186"/>
      <c r="F172" s="220" t="s">
        <v>2413</v>
      </c>
      <c r="G172" s="184"/>
      <c r="H172" s="183"/>
      <c r="I172" s="183"/>
      <c r="J172" s="183"/>
      <c r="K172" s="183"/>
      <c r="L172" s="182"/>
    </row>
    <row r="173" spans="1:12" ht="12.75" customHeight="1" thickBot="1" x14ac:dyDescent="0.25">
      <c r="A173" s="181" t="s">
        <v>58</v>
      </c>
      <c r="B173" s="180"/>
      <c r="C173" s="179"/>
      <c r="D173" s="179"/>
      <c r="E173" s="178"/>
      <c r="F173" s="330" t="s">
        <v>59</v>
      </c>
      <c r="G173" s="176"/>
      <c r="H173" s="175"/>
      <c r="I173" s="175"/>
      <c r="J173" s="175"/>
      <c r="K173" s="175"/>
      <c r="L173" s="174"/>
    </row>
    <row r="174" spans="1:12" ht="13.5" customHeight="1" thickBot="1" x14ac:dyDescent="0.25">
      <c r="A174" s="181" t="s">
        <v>49</v>
      </c>
      <c r="B174" s="202" t="s">
        <v>216</v>
      </c>
      <c r="C174" s="201" t="s">
        <v>4715</v>
      </c>
      <c r="D174" s="198" t="s">
        <v>4509</v>
      </c>
      <c r="E174" s="198" t="s">
        <v>4508</v>
      </c>
      <c r="F174" s="200" t="s">
        <v>2648</v>
      </c>
      <c r="G174" s="198" t="s">
        <v>4517</v>
      </c>
      <c r="H174" s="199">
        <v>1</v>
      </c>
      <c r="I174" s="198">
        <v>0</v>
      </c>
      <c r="J174" s="198">
        <f>ROUND(H174,3)*I174</f>
        <v>0</v>
      </c>
      <c r="K174" s="197">
        <v>103600</v>
      </c>
      <c r="L174" s="196">
        <f>ROUND((ROUND(H174,3)*ROUND(K174,2)),2)</f>
        <v>103600</v>
      </c>
    </row>
    <row r="175" spans="1:12" ht="24" customHeight="1" x14ac:dyDescent="0.2">
      <c r="A175" s="181" t="s">
        <v>55</v>
      </c>
      <c r="B175" s="195"/>
      <c r="C175" s="194"/>
      <c r="D175" s="194"/>
      <c r="E175" s="193"/>
      <c r="F175" s="323" t="s">
        <v>4714</v>
      </c>
      <c r="G175" s="191"/>
      <c r="H175" s="190"/>
      <c r="I175" s="190"/>
      <c r="J175" s="190"/>
      <c r="K175" s="190"/>
      <c r="L175" s="189"/>
    </row>
    <row r="176" spans="1:12" ht="12.75" customHeight="1" x14ac:dyDescent="0.2">
      <c r="A176" s="181" t="s">
        <v>56</v>
      </c>
      <c r="B176" s="188"/>
      <c r="C176" s="187"/>
      <c r="D176" s="187"/>
      <c r="E176" s="186"/>
      <c r="F176" s="185" t="s">
        <v>2284</v>
      </c>
      <c r="G176" s="184"/>
      <c r="H176" s="183"/>
      <c r="I176" s="183"/>
      <c r="J176" s="183"/>
      <c r="K176" s="183"/>
      <c r="L176" s="182"/>
    </row>
    <row r="177" spans="1:12" ht="12.75" customHeight="1" thickBot="1" x14ac:dyDescent="0.25">
      <c r="A177" s="181" t="s">
        <v>58</v>
      </c>
      <c r="B177" s="180"/>
      <c r="C177" s="179"/>
      <c r="D177" s="179"/>
      <c r="E177" s="178"/>
      <c r="F177" s="330" t="s">
        <v>59</v>
      </c>
      <c r="G177" s="176"/>
      <c r="H177" s="175"/>
      <c r="I177" s="175"/>
      <c r="J177" s="175"/>
      <c r="K177" s="175"/>
      <c r="L177" s="174"/>
    </row>
    <row r="178" spans="1:12" ht="13.5" customHeight="1" thickBot="1" x14ac:dyDescent="0.25">
      <c r="A178" s="181" t="s">
        <v>49</v>
      </c>
      <c r="B178" s="202" t="s">
        <v>219</v>
      </c>
      <c r="C178" s="201" t="s">
        <v>4518</v>
      </c>
      <c r="D178" s="198" t="s">
        <v>4509</v>
      </c>
      <c r="E178" s="198" t="s">
        <v>4508</v>
      </c>
      <c r="F178" s="200" t="s">
        <v>2543</v>
      </c>
      <c r="G178" s="198" t="s">
        <v>4517</v>
      </c>
      <c r="H178" s="199">
        <v>1</v>
      </c>
      <c r="I178" s="198">
        <v>0</v>
      </c>
      <c r="J178" s="198">
        <f>ROUND(H178,3)*I178</f>
        <v>0</v>
      </c>
      <c r="K178" s="197">
        <v>1010</v>
      </c>
      <c r="L178" s="196">
        <f>ROUND((ROUND(H178,3)*ROUND(K178,2)),2)</f>
        <v>1010</v>
      </c>
    </row>
    <row r="179" spans="1:12" ht="12.75" customHeight="1" x14ac:dyDescent="0.2">
      <c r="A179" s="181" t="s">
        <v>55</v>
      </c>
      <c r="B179" s="195"/>
      <c r="C179" s="194"/>
      <c r="D179" s="194"/>
      <c r="E179" s="193"/>
      <c r="F179" s="192" t="s">
        <v>2544</v>
      </c>
      <c r="G179" s="191"/>
      <c r="H179" s="190"/>
      <c r="I179" s="190"/>
      <c r="J179" s="190"/>
      <c r="K179" s="190"/>
      <c r="L179" s="189"/>
    </row>
    <row r="180" spans="1:12" ht="12.75" customHeight="1" x14ac:dyDescent="0.2">
      <c r="A180" s="181" t="s">
        <v>56</v>
      </c>
      <c r="B180" s="188"/>
      <c r="C180" s="187"/>
      <c r="D180" s="187"/>
      <c r="E180" s="186"/>
      <c r="F180" s="185" t="s">
        <v>2284</v>
      </c>
      <c r="G180" s="184"/>
      <c r="H180" s="183"/>
      <c r="I180" s="183"/>
      <c r="J180" s="183"/>
      <c r="K180" s="183"/>
      <c r="L180" s="182"/>
    </row>
    <row r="181" spans="1:12" ht="12.75" customHeight="1" thickBot="1" x14ac:dyDescent="0.25">
      <c r="A181" s="181" t="s">
        <v>58</v>
      </c>
      <c r="B181" s="180"/>
      <c r="C181" s="179"/>
      <c r="D181" s="179"/>
      <c r="E181" s="178"/>
      <c r="F181" s="330" t="s">
        <v>59</v>
      </c>
      <c r="G181" s="176"/>
      <c r="H181" s="175"/>
      <c r="I181" s="175"/>
      <c r="J181" s="175"/>
      <c r="K181" s="175"/>
      <c r="L181" s="174"/>
    </row>
    <row r="182" spans="1:12" ht="13.5" customHeight="1" thickBot="1" x14ac:dyDescent="0.25">
      <c r="A182" s="181" t="s">
        <v>49</v>
      </c>
      <c r="B182" s="202" t="s">
        <v>222</v>
      </c>
      <c r="C182" s="201" t="s">
        <v>4713</v>
      </c>
      <c r="D182" s="198" t="s">
        <v>4509</v>
      </c>
      <c r="E182" s="198" t="s">
        <v>4508</v>
      </c>
      <c r="F182" s="200" t="s">
        <v>2651</v>
      </c>
      <c r="G182" s="198" t="s">
        <v>4517</v>
      </c>
      <c r="H182" s="234">
        <v>0</v>
      </c>
      <c r="I182" s="198">
        <v>0</v>
      </c>
      <c r="J182" s="198">
        <f>ROUND(H182,3)*I182</f>
        <v>0</v>
      </c>
      <c r="K182" s="197">
        <v>1840</v>
      </c>
      <c r="L182" s="231">
        <f>ROUND((ROUND(H182,3)*ROUND(K182,2)),2)</f>
        <v>0</v>
      </c>
    </row>
    <row r="183" spans="1:12" ht="22.5" customHeight="1" x14ac:dyDescent="0.2">
      <c r="A183" s="181" t="s">
        <v>55</v>
      </c>
      <c r="B183" s="195"/>
      <c r="C183" s="194"/>
      <c r="D183" s="194"/>
      <c r="E183" s="193"/>
      <c r="F183" s="192" t="s">
        <v>2652</v>
      </c>
      <c r="G183" s="191"/>
      <c r="H183" s="190"/>
      <c r="I183" s="190"/>
      <c r="J183" s="190"/>
      <c r="K183" s="190"/>
      <c r="L183" s="189"/>
    </row>
    <row r="184" spans="1:12" ht="12.75" customHeight="1" x14ac:dyDescent="0.2">
      <c r="A184" s="181" t="s">
        <v>56</v>
      </c>
      <c r="B184" s="188"/>
      <c r="C184" s="187"/>
      <c r="D184" s="187"/>
      <c r="E184" s="186"/>
      <c r="F184" s="220" t="s">
        <v>4609</v>
      </c>
      <c r="G184" s="184"/>
      <c r="H184" s="183"/>
      <c r="I184" s="183"/>
      <c r="J184" s="183"/>
      <c r="K184" s="183"/>
      <c r="L184" s="182"/>
    </row>
    <row r="185" spans="1:12" ht="12.75" customHeight="1" thickBot="1" x14ac:dyDescent="0.25">
      <c r="A185" s="181" t="s">
        <v>58</v>
      </c>
      <c r="B185" s="180"/>
      <c r="C185" s="179"/>
      <c r="D185" s="179"/>
      <c r="E185" s="178"/>
      <c r="F185" s="330" t="s">
        <v>59</v>
      </c>
      <c r="G185" s="176"/>
      <c r="H185" s="175"/>
      <c r="I185" s="175"/>
      <c r="J185" s="175"/>
      <c r="K185" s="175"/>
      <c r="L185" s="174"/>
    </row>
    <row r="186" spans="1:12" ht="13.5" customHeight="1" thickBot="1" x14ac:dyDescent="0.25">
      <c r="A186" s="181" t="s">
        <v>49</v>
      </c>
      <c r="B186" s="202" t="s">
        <v>225</v>
      </c>
      <c r="C186" s="201" t="s">
        <v>4531</v>
      </c>
      <c r="D186" s="198" t="s">
        <v>4509</v>
      </c>
      <c r="E186" s="198" t="s">
        <v>4508</v>
      </c>
      <c r="F186" s="200" t="s">
        <v>2430</v>
      </c>
      <c r="G186" s="198" t="s">
        <v>4507</v>
      </c>
      <c r="H186" s="234">
        <v>62</v>
      </c>
      <c r="I186" s="198">
        <v>0</v>
      </c>
      <c r="J186" s="198">
        <f>ROUND(H186,3)*I186</f>
        <v>0</v>
      </c>
      <c r="K186" s="197">
        <v>17.2</v>
      </c>
      <c r="L186" s="231">
        <f>ROUND((ROUND(H186,3)*ROUND(K186,2)),2)</f>
        <v>1066.4000000000001</v>
      </c>
    </row>
    <row r="187" spans="1:12" ht="12.75" customHeight="1" x14ac:dyDescent="0.2">
      <c r="A187" s="181" t="s">
        <v>55</v>
      </c>
      <c r="B187" s="195"/>
      <c r="C187" s="194"/>
      <c r="D187" s="194"/>
      <c r="E187" s="193"/>
      <c r="F187" s="192" t="s">
        <v>2653</v>
      </c>
      <c r="G187" s="191"/>
      <c r="H187" s="190"/>
      <c r="I187" s="190"/>
      <c r="J187" s="190"/>
      <c r="K187" s="190"/>
      <c r="L187" s="189"/>
    </row>
    <row r="188" spans="1:12" ht="12.75" customHeight="1" x14ac:dyDescent="0.2">
      <c r="A188" s="181" t="s">
        <v>56</v>
      </c>
      <c r="B188" s="188"/>
      <c r="C188" s="187"/>
      <c r="D188" s="187"/>
      <c r="E188" s="186"/>
      <c r="F188" s="220" t="s">
        <v>4712</v>
      </c>
      <c r="G188" s="184"/>
      <c r="H188" s="183"/>
      <c r="I188" s="183"/>
      <c r="J188" s="183"/>
      <c r="K188" s="183"/>
      <c r="L188" s="182"/>
    </row>
    <row r="189" spans="1:12" ht="12.75" customHeight="1" thickBot="1" x14ac:dyDescent="0.25">
      <c r="A189" s="181" t="s">
        <v>58</v>
      </c>
      <c r="B189" s="180"/>
      <c r="C189" s="179"/>
      <c r="D189" s="179"/>
      <c r="E189" s="178"/>
      <c r="F189" s="330" t="s">
        <v>59</v>
      </c>
      <c r="G189" s="176"/>
      <c r="H189" s="175"/>
      <c r="I189" s="175"/>
      <c r="J189" s="175"/>
      <c r="K189" s="175"/>
      <c r="L189" s="174"/>
    </row>
    <row r="190" spans="1:12" ht="13.5" customHeight="1" thickBot="1" x14ac:dyDescent="0.25">
      <c r="A190" s="181" t="s">
        <v>49</v>
      </c>
      <c r="B190" s="202" t="s">
        <v>228</v>
      </c>
      <c r="C190" s="201" t="s">
        <v>4530</v>
      </c>
      <c r="D190" s="198" t="s">
        <v>4509</v>
      </c>
      <c r="E190" s="198" t="s">
        <v>4508</v>
      </c>
      <c r="F190" s="200" t="s">
        <v>2434</v>
      </c>
      <c r="G190" s="198" t="s">
        <v>4507</v>
      </c>
      <c r="H190" s="234">
        <v>65.099999999999994</v>
      </c>
      <c r="I190" s="198">
        <v>0</v>
      </c>
      <c r="J190" s="198">
        <f>ROUND(H190,3)*I190</f>
        <v>0</v>
      </c>
      <c r="K190" s="197">
        <v>17.2</v>
      </c>
      <c r="L190" s="231">
        <f>ROUND((ROUND(H190,3)*ROUND(K190,2)),2)</f>
        <v>1119.72</v>
      </c>
    </row>
    <row r="191" spans="1:12" ht="12.75" customHeight="1" x14ac:dyDescent="0.2">
      <c r="A191" s="181" t="s">
        <v>55</v>
      </c>
      <c r="B191" s="195"/>
      <c r="C191" s="194"/>
      <c r="D191" s="194"/>
      <c r="E191" s="193"/>
      <c r="F191" s="192" t="s">
        <v>2435</v>
      </c>
      <c r="G191" s="191"/>
      <c r="H191" s="190"/>
      <c r="I191" s="190"/>
      <c r="J191" s="190"/>
      <c r="K191" s="190"/>
      <c r="L191" s="189"/>
    </row>
    <row r="192" spans="1:12" ht="12.75" customHeight="1" x14ac:dyDescent="0.2">
      <c r="A192" s="181" t="s">
        <v>56</v>
      </c>
      <c r="B192" s="188"/>
      <c r="C192" s="187"/>
      <c r="D192" s="187"/>
      <c r="E192" s="186"/>
      <c r="F192" s="220" t="s">
        <v>4711</v>
      </c>
      <c r="G192" s="184"/>
      <c r="H192" s="183"/>
      <c r="I192" s="183"/>
      <c r="J192" s="183"/>
      <c r="K192" s="183"/>
      <c r="L192" s="182"/>
    </row>
    <row r="193" spans="1:12" ht="12.75" customHeight="1" thickBot="1" x14ac:dyDescent="0.25">
      <c r="A193" s="181" t="s">
        <v>58</v>
      </c>
      <c r="B193" s="180"/>
      <c r="C193" s="179"/>
      <c r="D193" s="179"/>
      <c r="E193" s="178"/>
      <c r="F193" s="330" t="s">
        <v>59</v>
      </c>
      <c r="G193" s="176"/>
      <c r="H193" s="175"/>
      <c r="I193" s="175"/>
      <c r="J193" s="175"/>
      <c r="K193" s="175"/>
      <c r="L193" s="174"/>
    </row>
    <row r="194" spans="1:12" ht="13.5" customHeight="1" thickBot="1" x14ac:dyDescent="0.25">
      <c r="A194" s="181" t="s">
        <v>49</v>
      </c>
      <c r="B194" s="202" t="s">
        <v>231</v>
      </c>
      <c r="C194" s="201" t="s">
        <v>4528</v>
      </c>
      <c r="D194" s="198" t="s">
        <v>4509</v>
      </c>
      <c r="E194" s="198" t="s">
        <v>4508</v>
      </c>
      <c r="F194" s="200" t="s">
        <v>2442</v>
      </c>
      <c r="G194" s="198" t="s">
        <v>4517</v>
      </c>
      <c r="H194" s="234">
        <v>1</v>
      </c>
      <c r="I194" s="198">
        <v>0</v>
      </c>
      <c r="J194" s="198">
        <f>ROUND(H194,3)*I194</f>
        <v>0</v>
      </c>
      <c r="K194" s="197">
        <v>2520</v>
      </c>
      <c r="L194" s="231">
        <f>ROUND((ROUND(H194,3)*ROUND(K194,2)),2)</f>
        <v>2520</v>
      </c>
    </row>
    <row r="195" spans="1:12" ht="12.75" customHeight="1" x14ac:dyDescent="0.2">
      <c r="A195" s="181" t="s">
        <v>55</v>
      </c>
      <c r="B195" s="195"/>
      <c r="C195" s="194"/>
      <c r="D195" s="194"/>
      <c r="E195" s="193"/>
      <c r="F195" s="227" t="s">
        <v>4710</v>
      </c>
      <c r="G195" s="191"/>
      <c r="H195" s="190"/>
      <c r="I195" s="190"/>
      <c r="J195" s="190"/>
      <c r="K195" s="190"/>
      <c r="L195" s="189"/>
    </row>
    <row r="196" spans="1:12" ht="12.75" customHeight="1" x14ac:dyDescent="0.2">
      <c r="A196" s="181" t="s">
        <v>56</v>
      </c>
      <c r="B196" s="188"/>
      <c r="C196" s="187"/>
      <c r="D196" s="187"/>
      <c r="E196" s="186"/>
      <c r="F196" s="220" t="s">
        <v>2284</v>
      </c>
      <c r="G196" s="184"/>
      <c r="H196" s="183"/>
      <c r="I196" s="183"/>
      <c r="J196" s="183"/>
      <c r="K196" s="183"/>
      <c r="L196" s="182"/>
    </row>
    <row r="197" spans="1:12" ht="12.75" customHeight="1" thickBot="1" x14ac:dyDescent="0.25">
      <c r="A197" s="181" t="s">
        <v>58</v>
      </c>
      <c r="B197" s="180"/>
      <c r="C197" s="179"/>
      <c r="D197" s="179"/>
      <c r="E197" s="178"/>
      <c r="F197" s="330" t="s">
        <v>59</v>
      </c>
      <c r="G197" s="176"/>
      <c r="H197" s="175"/>
      <c r="I197" s="175"/>
      <c r="J197" s="175"/>
      <c r="K197" s="175"/>
      <c r="L197" s="174"/>
    </row>
    <row r="198" spans="1:12" ht="13.5" customHeight="1" thickBot="1" x14ac:dyDescent="0.25">
      <c r="A198" s="181" t="s">
        <v>49</v>
      </c>
      <c r="B198" s="202" t="s">
        <v>234</v>
      </c>
      <c r="C198" s="201" t="s">
        <v>4709</v>
      </c>
      <c r="D198" s="198" t="s">
        <v>4509</v>
      </c>
      <c r="E198" s="198" t="s">
        <v>4508</v>
      </c>
      <c r="F198" s="200" t="s">
        <v>2657</v>
      </c>
      <c r="G198" s="198" t="s">
        <v>4517</v>
      </c>
      <c r="H198" s="234">
        <v>0</v>
      </c>
      <c r="I198" s="198">
        <v>0</v>
      </c>
      <c r="J198" s="198">
        <f>ROUND(H198,3)*I198</f>
        <v>0</v>
      </c>
      <c r="K198" s="197">
        <v>3310</v>
      </c>
      <c r="L198" s="231">
        <f>ROUND((ROUND(H198,3)*ROUND(K198,2)),2)</f>
        <v>0</v>
      </c>
    </row>
    <row r="199" spans="1:12" ht="12.75" customHeight="1" x14ac:dyDescent="0.2">
      <c r="A199" s="181" t="s">
        <v>55</v>
      </c>
      <c r="B199" s="195"/>
      <c r="C199" s="194"/>
      <c r="D199" s="194"/>
      <c r="E199" s="193"/>
      <c r="F199" s="192" t="s">
        <v>2443</v>
      </c>
      <c r="G199" s="191"/>
      <c r="H199" s="190"/>
      <c r="I199" s="190"/>
      <c r="J199" s="190"/>
      <c r="K199" s="190"/>
      <c r="L199" s="189"/>
    </row>
    <row r="200" spans="1:12" ht="12.75" customHeight="1" x14ac:dyDescent="0.2">
      <c r="A200" s="181" t="s">
        <v>56</v>
      </c>
      <c r="B200" s="188"/>
      <c r="C200" s="187"/>
      <c r="D200" s="187"/>
      <c r="E200" s="186"/>
      <c r="F200" s="220" t="s">
        <v>4609</v>
      </c>
      <c r="G200" s="184"/>
      <c r="H200" s="183"/>
      <c r="I200" s="183"/>
      <c r="J200" s="183"/>
      <c r="K200" s="183"/>
      <c r="L200" s="182"/>
    </row>
    <row r="201" spans="1:12" ht="12.75" customHeight="1" thickBot="1" x14ac:dyDescent="0.25">
      <c r="A201" s="181" t="s">
        <v>58</v>
      </c>
      <c r="B201" s="180"/>
      <c r="C201" s="179"/>
      <c r="D201" s="179"/>
      <c r="E201" s="178"/>
      <c r="F201" s="330" t="s">
        <v>59</v>
      </c>
      <c r="G201" s="176"/>
      <c r="H201" s="175"/>
      <c r="I201" s="175"/>
      <c r="J201" s="175"/>
      <c r="K201" s="175"/>
      <c r="L201" s="174"/>
    </row>
    <row r="202" spans="1:12" ht="13.5" customHeight="1" thickBot="1" x14ac:dyDescent="0.25">
      <c r="A202" s="181" t="s">
        <v>49</v>
      </c>
      <c r="B202" s="202" t="s">
        <v>237</v>
      </c>
      <c r="C202" s="201" t="s">
        <v>4526</v>
      </c>
      <c r="D202" s="198" t="s">
        <v>4509</v>
      </c>
      <c r="E202" s="198" t="s">
        <v>4508</v>
      </c>
      <c r="F202" s="200" t="s">
        <v>2447</v>
      </c>
      <c r="G202" s="198" t="s">
        <v>4507</v>
      </c>
      <c r="H202" s="234">
        <v>10.7</v>
      </c>
      <c r="I202" s="198">
        <v>0</v>
      </c>
      <c r="J202" s="198">
        <f>ROUND(H202,3)*I202</f>
        <v>0</v>
      </c>
      <c r="K202" s="197">
        <v>95</v>
      </c>
      <c r="L202" s="231">
        <f>ROUND((ROUND(H202,3)*ROUND(K202,2)),2)</f>
        <v>1016.5</v>
      </c>
    </row>
    <row r="203" spans="1:12" ht="12.75" customHeight="1" x14ac:dyDescent="0.2">
      <c r="A203" s="181" t="s">
        <v>55</v>
      </c>
      <c r="B203" s="195"/>
      <c r="C203" s="194"/>
      <c r="D203" s="194"/>
      <c r="E203" s="193"/>
      <c r="F203" s="227" t="s">
        <v>4708</v>
      </c>
      <c r="G203" s="191"/>
      <c r="H203" s="190"/>
      <c r="I203" s="190"/>
      <c r="J203" s="190"/>
      <c r="K203" s="190"/>
      <c r="L203" s="189"/>
    </row>
    <row r="204" spans="1:12" ht="12.75" customHeight="1" x14ac:dyDescent="0.2">
      <c r="A204" s="181" t="s">
        <v>56</v>
      </c>
      <c r="B204" s="188"/>
      <c r="C204" s="187"/>
      <c r="D204" s="187"/>
      <c r="E204" s="186"/>
      <c r="F204" s="220" t="s">
        <v>4705</v>
      </c>
      <c r="G204" s="184"/>
      <c r="H204" s="183"/>
      <c r="I204" s="183"/>
      <c r="J204" s="183"/>
      <c r="K204" s="183"/>
      <c r="L204" s="182"/>
    </row>
    <row r="205" spans="1:12" ht="12.75" customHeight="1" thickBot="1" x14ac:dyDescent="0.25">
      <c r="A205" s="181" t="s">
        <v>58</v>
      </c>
      <c r="B205" s="180"/>
      <c r="C205" s="179"/>
      <c r="D205" s="179"/>
      <c r="E205" s="178"/>
      <c r="F205" s="330" t="s">
        <v>59</v>
      </c>
      <c r="G205" s="176"/>
      <c r="H205" s="175"/>
      <c r="I205" s="175"/>
      <c r="J205" s="175"/>
      <c r="K205" s="175"/>
      <c r="L205" s="174"/>
    </row>
    <row r="206" spans="1:12" ht="13.5" customHeight="1" thickBot="1" x14ac:dyDescent="0.25">
      <c r="A206" s="181" t="s">
        <v>49</v>
      </c>
      <c r="B206" s="202" t="s">
        <v>240</v>
      </c>
      <c r="C206" s="201" t="s">
        <v>4707</v>
      </c>
      <c r="D206" s="198" t="s">
        <v>4509</v>
      </c>
      <c r="E206" s="198" t="s">
        <v>4508</v>
      </c>
      <c r="F206" s="200" t="s">
        <v>2661</v>
      </c>
      <c r="G206" s="198" t="s">
        <v>4507</v>
      </c>
      <c r="H206" s="234">
        <v>39.6</v>
      </c>
      <c r="I206" s="198">
        <v>0</v>
      </c>
      <c r="J206" s="198">
        <f>ROUND(H206,3)*I206</f>
        <v>0</v>
      </c>
      <c r="K206" s="197">
        <v>132</v>
      </c>
      <c r="L206" s="231">
        <f>ROUND((ROUND(H206,3)*ROUND(K206,2)),2)</f>
        <v>5227.2</v>
      </c>
    </row>
    <row r="207" spans="1:12" ht="12.75" customHeight="1" x14ac:dyDescent="0.2">
      <c r="A207" s="181" t="s">
        <v>55</v>
      </c>
      <c r="B207" s="195"/>
      <c r="C207" s="194"/>
      <c r="D207" s="194"/>
      <c r="E207" s="193"/>
      <c r="F207" s="192" t="s">
        <v>4703</v>
      </c>
      <c r="G207" s="191"/>
      <c r="H207" s="190"/>
      <c r="I207" s="190"/>
      <c r="J207" s="190"/>
      <c r="K207" s="190"/>
      <c r="L207" s="189"/>
    </row>
    <row r="208" spans="1:12" ht="12.75" customHeight="1" x14ac:dyDescent="0.2">
      <c r="A208" s="181" t="s">
        <v>56</v>
      </c>
      <c r="B208" s="188"/>
      <c r="C208" s="187"/>
      <c r="D208" s="187"/>
      <c r="E208" s="186"/>
      <c r="F208" s="220" t="s">
        <v>4702</v>
      </c>
      <c r="G208" s="184"/>
      <c r="H208" s="183"/>
      <c r="I208" s="183"/>
      <c r="J208" s="183"/>
      <c r="K208" s="183"/>
      <c r="L208" s="182"/>
    </row>
    <row r="209" spans="1:12" ht="12.75" customHeight="1" thickBot="1" x14ac:dyDescent="0.25">
      <c r="A209" s="181" t="s">
        <v>58</v>
      </c>
      <c r="B209" s="180"/>
      <c r="C209" s="179"/>
      <c r="D209" s="179"/>
      <c r="E209" s="178"/>
      <c r="F209" s="330" t="s">
        <v>59</v>
      </c>
      <c r="G209" s="176"/>
      <c r="H209" s="175"/>
      <c r="I209" s="175"/>
      <c r="J209" s="175"/>
      <c r="K209" s="175"/>
      <c r="L209" s="174"/>
    </row>
    <row r="210" spans="1:12" ht="13.5" customHeight="1" thickBot="1" x14ac:dyDescent="0.25">
      <c r="A210" s="181" t="s">
        <v>49</v>
      </c>
      <c r="B210" s="202" t="s">
        <v>243</v>
      </c>
      <c r="C210" s="201" t="s">
        <v>4524</v>
      </c>
      <c r="D210" s="198" t="s">
        <v>4509</v>
      </c>
      <c r="E210" s="198" t="s">
        <v>4508</v>
      </c>
      <c r="F210" s="200" t="s">
        <v>2451</v>
      </c>
      <c r="G210" s="198" t="s">
        <v>4507</v>
      </c>
      <c r="H210" s="234">
        <v>10.7</v>
      </c>
      <c r="I210" s="198">
        <v>0</v>
      </c>
      <c r="J210" s="198">
        <f>ROUND(H210,3)*I210</f>
        <v>0</v>
      </c>
      <c r="K210" s="197">
        <v>107</v>
      </c>
      <c r="L210" s="231">
        <f>ROUND((ROUND(H210,3)*ROUND(K210,2)),2)</f>
        <v>1144.9000000000001</v>
      </c>
    </row>
    <row r="211" spans="1:12" ht="12.75" customHeight="1" x14ac:dyDescent="0.2">
      <c r="A211" s="181" t="s">
        <v>55</v>
      </c>
      <c r="B211" s="195"/>
      <c r="C211" s="194"/>
      <c r="D211" s="194"/>
      <c r="E211" s="193"/>
      <c r="F211" s="323" t="s">
        <v>4706</v>
      </c>
      <c r="G211" s="191"/>
      <c r="H211" s="190"/>
      <c r="I211" s="190"/>
      <c r="J211" s="190"/>
      <c r="K211" s="190"/>
      <c r="L211" s="189"/>
    </row>
    <row r="212" spans="1:12" ht="12.75" customHeight="1" x14ac:dyDescent="0.2">
      <c r="A212" s="181" t="s">
        <v>56</v>
      </c>
      <c r="B212" s="188"/>
      <c r="C212" s="187"/>
      <c r="D212" s="187"/>
      <c r="E212" s="186"/>
      <c r="F212" s="220" t="s">
        <v>4705</v>
      </c>
      <c r="G212" s="184"/>
      <c r="H212" s="183"/>
      <c r="I212" s="183"/>
      <c r="J212" s="183"/>
      <c r="K212" s="183"/>
      <c r="L212" s="182"/>
    </row>
    <row r="213" spans="1:12" ht="12.75" customHeight="1" thickBot="1" x14ac:dyDescent="0.25">
      <c r="A213" s="181" t="s">
        <v>58</v>
      </c>
      <c r="B213" s="180"/>
      <c r="C213" s="179"/>
      <c r="D213" s="179"/>
      <c r="E213" s="178"/>
      <c r="F213" s="330" t="s">
        <v>59</v>
      </c>
      <c r="G213" s="176"/>
      <c r="H213" s="175"/>
      <c r="I213" s="175"/>
      <c r="J213" s="175"/>
      <c r="K213" s="175"/>
      <c r="L213" s="174"/>
    </row>
    <row r="214" spans="1:12" ht="13.5" customHeight="1" thickBot="1" x14ac:dyDescent="0.25">
      <c r="A214" s="181" t="s">
        <v>49</v>
      </c>
      <c r="B214" s="202" t="s">
        <v>246</v>
      </c>
      <c r="C214" s="201" t="s">
        <v>4704</v>
      </c>
      <c r="D214" s="198" t="s">
        <v>4509</v>
      </c>
      <c r="E214" s="198" t="s">
        <v>4508</v>
      </c>
      <c r="F214" s="200" t="s">
        <v>2664</v>
      </c>
      <c r="G214" s="198" t="s">
        <v>4507</v>
      </c>
      <c r="H214" s="234">
        <v>39.6</v>
      </c>
      <c r="I214" s="198">
        <v>0</v>
      </c>
      <c r="J214" s="198">
        <f>ROUND(H214,3)*I214</f>
        <v>0</v>
      </c>
      <c r="K214" s="197">
        <v>197</v>
      </c>
      <c r="L214" s="231">
        <f>ROUND((ROUND(H214,3)*ROUND(K214,2)),2)</f>
        <v>7801.2</v>
      </c>
    </row>
    <row r="215" spans="1:12" ht="12.75" customHeight="1" x14ac:dyDescent="0.2">
      <c r="A215" s="181" t="s">
        <v>55</v>
      </c>
      <c r="B215" s="195"/>
      <c r="C215" s="194"/>
      <c r="D215" s="194"/>
      <c r="E215" s="193"/>
      <c r="F215" s="192" t="s">
        <v>4703</v>
      </c>
      <c r="G215" s="191"/>
      <c r="H215" s="190"/>
      <c r="I215" s="190"/>
      <c r="J215" s="190"/>
      <c r="K215" s="190"/>
      <c r="L215" s="189"/>
    </row>
    <row r="216" spans="1:12" ht="12.75" customHeight="1" x14ac:dyDescent="0.2">
      <c r="A216" s="181" t="s">
        <v>56</v>
      </c>
      <c r="B216" s="188"/>
      <c r="C216" s="187"/>
      <c r="D216" s="187"/>
      <c r="E216" s="186"/>
      <c r="F216" s="220" t="s">
        <v>4702</v>
      </c>
      <c r="G216" s="184"/>
      <c r="H216" s="183"/>
      <c r="I216" s="183"/>
      <c r="J216" s="183"/>
      <c r="K216" s="183"/>
      <c r="L216" s="182"/>
    </row>
    <row r="217" spans="1:12" ht="12.75" customHeight="1" thickBot="1" x14ac:dyDescent="0.25">
      <c r="A217" s="181" t="s">
        <v>58</v>
      </c>
      <c r="B217" s="180"/>
      <c r="C217" s="179"/>
      <c r="D217" s="179"/>
      <c r="E217" s="178"/>
      <c r="F217" s="330" t="s">
        <v>59</v>
      </c>
      <c r="G217" s="176"/>
      <c r="H217" s="175"/>
      <c r="I217" s="175"/>
      <c r="J217" s="175"/>
      <c r="K217" s="175"/>
      <c r="L217" s="174"/>
    </row>
    <row r="218" spans="1:12" ht="13.5" customHeight="1" thickBot="1" x14ac:dyDescent="0.25">
      <c r="A218" s="181" t="s">
        <v>49</v>
      </c>
      <c r="B218" s="202" t="s">
        <v>249</v>
      </c>
      <c r="C218" s="201" t="s">
        <v>4523</v>
      </c>
      <c r="D218" s="198" t="s">
        <v>4509</v>
      </c>
      <c r="E218" s="198" t="s">
        <v>4508</v>
      </c>
      <c r="F218" s="200" t="s">
        <v>2453</v>
      </c>
      <c r="G218" s="198" t="s">
        <v>4517</v>
      </c>
      <c r="H218" s="234">
        <v>4</v>
      </c>
      <c r="I218" s="198">
        <v>0</v>
      </c>
      <c r="J218" s="198">
        <f>ROUND(H218,3)*I218</f>
        <v>0</v>
      </c>
      <c r="K218" s="197">
        <v>1310</v>
      </c>
      <c r="L218" s="231">
        <f>ROUND((ROUND(H218,3)*ROUND(K218,2)),2)</f>
        <v>5240</v>
      </c>
    </row>
    <row r="219" spans="1:12" ht="24.75" customHeight="1" x14ac:dyDescent="0.2">
      <c r="A219" s="181" t="s">
        <v>55</v>
      </c>
      <c r="B219" s="195"/>
      <c r="C219" s="194"/>
      <c r="D219" s="194"/>
      <c r="E219" s="193"/>
      <c r="F219" s="192" t="s">
        <v>2665</v>
      </c>
      <c r="G219" s="191"/>
      <c r="H219" s="190"/>
      <c r="I219" s="190"/>
      <c r="J219" s="190"/>
      <c r="K219" s="190"/>
      <c r="L219" s="189"/>
    </row>
    <row r="220" spans="1:12" ht="12.75" customHeight="1" x14ac:dyDescent="0.2">
      <c r="A220" s="181" t="s">
        <v>56</v>
      </c>
      <c r="B220" s="188"/>
      <c r="C220" s="187"/>
      <c r="D220" s="187"/>
      <c r="E220" s="186"/>
      <c r="F220" s="220" t="s">
        <v>2513</v>
      </c>
      <c r="G220" s="184"/>
      <c r="H220" s="183"/>
      <c r="I220" s="183"/>
      <c r="J220" s="183"/>
      <c r="K220" s="183"/>
      <c r="L220" s="182"/>
    </row>
    <row r="221" spans="1:12" ht="12.75" customHeight="1" thickBot="1" x14ac:dyDescent="0.25">
      <c r="A221" s="181" t="s">
        <v>58</v>
      </c>
      <c r="B221" s="180"/>
      <c r="C221" s="179"/>
      <c r="D221" s="179"/>
      <c r="E221" s="178"/>
      <c r="F221" s="330" t="s">
        <v>59</v>
      </c>
      <c r="G221" s="176"/>
      <c r="H221" s="175"/>
      <c r="I221" s="175"/>
      <c r="J221" s="175"/>
      <c r="K221" s="175"/>
      <c r="L221" s="174"/>
    </row>
    <row r="222" spans="1:12" ht="13.5" customHeight="1" thickBot="1" x14ac:dyDescent="0.25">
      <c r="A222" s="181" t="s">
        <v>49</v>
      </c>
      <c r="B222" s="237" t="s">
        <v>4522</v>
      </c>
      <c r="C222" s="236" t="s">
        <v>4701</v>
      </c>
      <c r="D222" s="233" t="s">
        <v>4509</v>
      </c>
      <c r="E222" s="233" t="s">
        <v>4508</v>
      </c>
      <c r="F222" s="235" t="s">
        <v>4700</v>
      </c>
      <c r="G222" s="233" t="s">
        <v>4507</v>
      </c>
      <c r="H222" s="234">
        <v>18.100000000000001</v>
      </c>
      <c r="I222" s="233">
        <v>0</v>
      </c>
      <c r="J222" s="233">
        <f>ROUND(H222,3)*I222</f>
        <v>0</v>
      </c>
      <c r="K222" s="232">
        <v>4360</v>
      </c>
      <c r="L222" s="231">
        <f>ROUND((ROUND(H222,3)*ROUND(K222,2)),2)</f>
        <v>78916</v>
      </c>
    </row>
    <row r="223" spans="1:12" ht="33.75" customHeight="1" x14ac:dyDescent="0.2">
      <c r="A223" s="181" t="s">
        <v>55</v>
      </c>
      <c r="B223" s="230"/>
      <c r="C223" s="229"/>
      <c r="D223" s="229"/>
      <c r="E223" s="228"/>
      <c r="F223" s="227" t="s">
        <v>4699</v>
      </c>
      <c r="G223" s="226"/>
      <c r="H223" s="225"/>
      <c r="I223" s="225"/>
      <c r="J223" s="225"/>
      <c r="K223" s="225"/>
      <c r="L223" s="224"/>
    </row>
    <row r="224" spans="1:12" ht="12.75" customHeight="1" x14ac:dyDescent="0.2">
      <c r="A224" s="181" t="s">
        <v>56</v>
      </c>
      <c r="B224" s="223"/>
      <c r="C224" s="222"/>
      <c r="D224" s="222"/>
      <c r="E224" s="221"/>
      <c r="F224" s="220" t="s">
        <v>4649</v>
      </c>
      <c r="G224" s="219"/>
      <c r="H224" s="218"/>
      <c r="I224" s="218"/>
      <c r="J224" s="218"/>
      <c r="K224" s="218"/>
      <c r="L224" s="217"/>
    </row>
    <row r="225" spans="1:12" ht="12.75" customHeight="1" thickBot="1" x14ac:dyDescent="0.25">
      <c r="A225" s="181" t="s">
        <v>58</v>
      </c>
      <c r="B225" s="216"/>
      <c r="C225" s="215"/>
      <c r="D225" s="215"/>
      <c r="E225" s="214"/>
      <c r="F225" s="329" t="s">
        <v>59</v>
      </c>
      <c r="G225" s="212"/>
      <c r="H225" s="211"/>
      <c r="I225" s="211"/>
      <c r="J225" s="211"/>
      <c r="K225" s="211"/>
      <c r="L225" s="210"/>
    </row>
    <row r="226" spans="1:12" ht="13.5" customHeight="1" thickBot="1" x14ac:dyDescent="0.25">
      <c r="A226" s="181" t="s">
        <v>49</v>
      </c>
      <c r="B226" s="237" t="s">
        <v>4519</v>
      </c>
      <c r="C226" s="236" t="s">
        <v>4698</v>
      </c>
      <c r="D226" s="233" t="s">
        <v>4509</v>
      </c>
      <c r="E226" s="233" t="s">
        <v>4508</v>
      </c>
      <c r="F226" s="235" t="s">
        <v>4697</v>
      </c>
      <c r="G226" s="233" t="s">
        <v>4507</v>
      </c>
      <c r="H226" s="234">
        <v>1.7</v>
      </c>
      <c r="I226" s="233">
        <v>0</v>
      </c>
      <c r="J226" s="233">
        <f>ROUND(H226,3)*I226</f>
        <v>0</v>
      </c>
      <c r="K226" s="232">
        <v>6410</v>
      </c>
      <c r="L226" s="231">
        <f>ROUND((ROUND(H226,3)*ROUND(K226,2)),2)</f>
        <v>10897</v>
      </c>
    </row>
    <row r="227" spans="1:12" ht="27.75" customHeight="1" x14ac:dyDescent="0.2">
      <c r="A227" s="181" t="s">
        <v>55</v>
      </c>
      <c r="B227" s="230"/>
      <c r="C227" s="229"/>
      <c r="D227" s="229"/>
      <c r="E227" s="228"/>
      <c r="F227" s="227" t="s">
        <v>4696</v>
      </c>
      <c r="G227" s="226"/>
      <c r="H227" s="225"/>
      <c r="I227" s="225"/>
      <c r="J227" s="225"/>
      <c r="K227" s="225"/>
      <c r="L227" s="224"/>
    </row>
    <row r="228" spans="1:12" ht="12.75" customHeight="1" x14ac:dyDescent="0.2">
      <c r="A228" s="181" t="s">
        <v>56</v>
      </c>
      <c r="B228" s="223"/>
      <c r="C228" s="222"/>
      <c r="D228" s="222"/>
      <c r="E228" s="221"/>
      <c r="F228" s="220" t="s">
        <v>4695</v>
      </c>
      <c r="G228" s="219"/>
      <c r="H228" s="218"/>
      <c r="I228" s="218"/>
      <c r="J228" s="218"/>
      <c r="K228" s="218"/>
      <c r="L228" s="217"/>
    </row>
    <row r="229" spans="1:12" ht="12.75" customHeight="1" thickBot="1" x14ac:dyDescent="0.25">
      <c r="A229" s="181" t="s">
        <v>58</v>
      </c>
      <c r="B229" s="216"/>
      <c r="C229" s="215"/>
      <c r="D229" s="215"/>
      <c r="E229" s="214"/>
      <c r="F229" s="329" t="s">
        <v>59</v>
      </c>
      <c r="G229" s="212"/>
      <c r="H229" s="211"/>
      <c r="I229" s="211"/>
      <c r="J229" s="211"/>
      <c r="K229" s="211"/>
      <c r="L229" s="210"/>
    </row>
    <row r="230" spans="1:12" ht="13.5" customHeight="1" thickBot="1" x14ac:dyDescent="0.25">
      <c r="A230" s="181" t="s">
        <v>49</v>
      </c>
      <c r="B230" s="237" t="s">
        <v>4579</v>
      </c>
      <c r="C230" s="236" t="s">
        <v>4694</v>
      </c>
      <c r="D230" s="233" t="s">
        <v>4509</v>
      </c>
      <c r="E230" s="233" t="s">
        <v>4508</v>
      </c>
      <c r="F230" s="235" t="s">
        <v>4693</v>
      </c>
      <c r="G230" s="233" t="s">
        <v>4507</v>
      </c>
      <c r="H230" s="234">
        <v>2.4</v>
      </c>
      <c r="I230" s="233">
        <v>0</v>
      </c>
      <c r="J230" s="233">
        <f>ROUND(H230,3)*I230</f>
        <v>0</v>
      </c>
      <c r="K230" s="232">
        <v>15400</v>
      </c>
      <c r="L230" s="231">
        <f>ROUND((ROUND(H230,3)*ROUND(K230,2)),2)</f>
        <v>36960</v>
      </c>
    </row>
    <row r="231" spans="1:12" ht="24" customHeight="1" x14ac:dyDescent="0.2">
      <c r="A231" s="181" t="s">
        <v>55</v>
      </c>
      <c r="B231" s="230"/>
      <c r="C231" s="229"/>
      <c r="D231" s="229"/>
      <c r="E231" s="228"/>
      <c r="F231" s="227" t="s">
        <v>4692</v>
      </c>
      <c r="G231" s="226"/>
      <c r="H231" s="225"/>
      <c r="I231" s="225"/>
      <c r="J231" s="225"/>
      <c r="K231" s="225"/>
      <c r="L231" s="224"/>
    </row>
    <row r="232" spans="1:12" ht="12.75" customHeight="1" x14ac:dyDescent="0.2">
      <c r="A232" s="181" t="s">
        <v>56</v>
      </c>
      <c r="B232" s="223"/>
      <c r="C232" s="222"/>
      <c r="D232" s="222"/>
      <c r="E232" s="221"/>
      <c r="F232" s="220" t="s">
        <v>4691</v>
      </c>
      <c r="G232" s="219"/>
      <c r="H232" s="218"/>
      <c r="I232" s="218"/>
      <c r="J232" s="218"/>
      <c r="K232" s="218"/>
      <c r="L232" s="217"/>
    </row>
    <row r="233" spans="1:12" ht="12.75" customHeight="1" thickBot="1" x14ac:dyDescent="0.25">
      <c r="A233" s="181" t="s">
        <v>58</v>
      </c>
      <c r="B233" s="216"/>
      <c r="C233" s="215"/>
      <c r="D233" s="215"/>
      <c r="E233" s="214"/>
      <c r="F233" s="329" t="s">
        <v>59</v>
      </c>
      <c r="G233" s="212"/>
      <c r="H233" s="211"/>
      <c r="I233" s="211"/>
      <c r="J233" s="211"/>
      <c r="K233" s="211"/>
      <c r="L233" s="210"/>
    </row>
    <row r="234" spans="1:12" ht="13.5" customHeight="1" thickBot="1" x14ac:dyDescent="0.25">
      <c r="A234" s="181" t="s">
        <v>49</v>
      </c>
      <c r="B234" s="237" t="s">
        <v>4573</v>
      </c>
      <c r="C234" s="236" t="s">
        <v>4690</v>
      </c>
      <c r="D234" s="233" t="s">
        <v>4509</v>
      </c>
      <c r="E234" s="233" t="s">
        <v>4508</v>
      </c>
      <c r="F234" s="235" t="s">
        <v>4689</v>
      </c>
      <c r="G234" s="233" t="s">
        <v>4507</v>
      </c>
      <c r="H234" s="234">
        <v>12</v>
      </c>
      <c r="I234" s="233">
        <v>0</v>
      </c>
      <c r="J234" s="233">
        <f>ROUND(H234,3)*I234</f>
        <v>0</v>
      </c>
      <c r="K234" s="232">
        <v>1620</v>
      </c>
      <c r="L234" s="231">
        <f>ROUND((ROUND(H234,3)*ROUND(K234,2)),2)</f>
        <v>19440</v>
      </c>
    </row>
    <row r="235" spans="1:12" ht="23.25" customHeight="1" x14ac:dyDescent="0.2">
      <c r="A235" s="181" t="s">
        <v>55</v>
      </c>
      <c r="B235" s="230"/>
      <c r="C235" s="229"/>
      <c r="D235" s="229"/>
      <c r="E235" s="228"/>
      <c r="F235" s="227" t="s">
        <v>4688</v>
      </c>
      <c r="G235" s="226"/>
      <c r="H235" s="225"/>
      <c r="I235" s="225"/>
      <c r="J235" s="225"/>
      <c r="K235" s="225"/>
      <c r="L235" s="224"/>
    </row>
    <row r="236" spans="1:12" ht="12.75" customHeight="1" x14ac:dyDescent="0.2">
      <c r="A236" s="181" t="s">
        <v>56</v>
      </c>
      <c r="B236" s="223"/>
      <c r="C236" s="222"/>
      <c r="D236" s="222"/>
      <c r="E236" s="221"/>
      <c r="F236" s="220" t="s">
        <v>4687</v>
      </c>
      <c r="G236" s="219"/>
      <c r="H236" s="218"/>
      <c r="I236" s="218"/>
      <c r="J236" s="218"/>
      <c r="K236" s="218"/>
      <c r="L236" s="217"/>
    </row>
    <row r="237" spans="1:12" ht="12.75" customHeight="1" thickBot="1" x14ac:dyDescent="0.25">
      <c r="A237" s="181" t="s">
        <v>58</v>
      </c>
      <c r="B237" s="216"/>
      <c r="C237" s="215"/>
      <c r="D237" s="215"/>
      <c r="E237" s="214"/>
      <c r="F237" s="329" t="s">
        <v>59</v>
      </c>
      <c r="G237" s="212"/>
      <c r="H237" s="211"/>
      <c r="I237" s="211"/>
      <c r="J237" s="211"/>
      <c r="K237" s="211"/>
      <c r="L237" s="210"/>
    </row>
    <row r="238" spans="1:12" ht="13.5" customHeight="1" thickBot="1" x14ac:dyDescent="0.25">
      <c r="A238" s="181" t="s">
        <v>49</v>
      </c>
      <c r="B238" s="237" t="s">
        <v>4686</v>
      </c>
      <c r="C238" s="236" t="s">
        <v>4685</v>
      </c>
      <c r="D238" s="233" t="s">
        <v>4509</v>
      </c>
      <c r="E238" s="233" t="s">
        <v>4508</v>
      </c>
      <c r="F238" s="235" t="s">
        <v>4684</v>
      </c>
      <c r="G238" s="233" t="s">
        <v>4507</v>
      </c>
      <c r="H238" s="234">
        <v>12</v>
      </c>
      <c r="I238" s="233">
        <v>0</v>
      </c>
      <c r="J238" s="233">
        <f>ROUND(H238,3)*I238</f>
        <v>0</v>
      </c>
      <c r="K238" s="232">
        <v>6820</v>
      </c>
      <c r="L238" s="231">
        <f>ROUND((ROUND(H238,3)*ROUND(K238,2)),2)</f>
        <v>81840</v>
      </c>
    </row>
    <row r="239" spans="1:12" ht="12.75" customHeight="1" x14ac:dyDescent="0.2">
      <c r="A239" s="181" t="s">
        <v>55</v>
      </c>
      <c r="B239" s="230"/>
      <c r="C239" s="229"/>
      <c r="D239" s="229"/>
      <c r="E239" s="228"/>
      <c r="F239" s="227" t="s">
        <v>4683</v>
      </c>
      <c r="G239" s="226"/>
      <c r="H239" s="225"/>
      <c r="I239" s="225"/>
      <c r="J239" s="225"/>
      <c r="K239" s="225"/>
      <c r="L239" s="224"/>
    </row>
    <row r="240" spans="1:12" ht="12.75" customHeight="1" x14ac:dyDescent="0.2">
      <c r="A240" s="181" t="s">
        <v>56</v>
      </c>
      <c r="B240" s="223"/>
      <c r="C240" s="222"/>
      <c r="D240" s="222"/>
      <c r="E240" s="221"/>
      <c r="F240" s="220" t="s">
        <v>4682</v>
      </c>
      <c r="G240" s="219"/>
      <c r="H240" s="218"/>
      <c r="I240" s="218"/>
      <c r="J240" s="218"/>
      <c r="K240" s="218"/>
      <c r="L240" s="217"/>
    </row>
    <row r="241" spans="1:12" ht="12.75" customHeight="1" thickBot="1" x14ac:dyDescent="0.25">
      <c r="A241" s="181" t="s">
        <v>58</v>
      </c>
      <c r="B241" s="216"/>
      <c r="C241" s="215"/>
      <c r="D241" s="215"/>
      <c r="E241" s="214"/>
      <c r="F241" s="329" t="s">
        <v>59</v>
      </c>
      <c r="G241" s="212"/>
      <c r="H241" s="211"/>
      <c r="I241" s="211"/>
      <c r="J241" s="211"/>
      <c r="K241" s="211"/>
      <c r="L241" s="210"/>
    </row>
    <row r="242" spans="1:12" ht="13.5" customHeight="1" thickBot="1" x14ac:dyDescent="0.25">
      <c r="A242" s="181" t="s">
        <v>49</v>
      </c>
      <c r="B242" s="237" t="s">
        <v>4681</v>
      </c>
      <c r="C242" s="236" t="s">
        <v>4521</v>
      </c>
      <c r="D242" s="233" t="s">
        <v>4509</v>
      </c>
      <c r="E242" s="233" t="s">
        <v>4508</v>
      </c>
      <c r="F242" s="235" t="s">
        <v>2714</v>
      </c>
      <c r="G242" s="233" t="s">
        <v>4517</v>
      </c>
      <c r="H242" s="234">
        <v>1</v>
      </c>
      <c r="I242" s="233">
        <v>0</v>
      </c>
      <c r="J242" s="233">
        <f>ROUND(H242,3)*I242</f>
        <v>0</v>
      </c>
      <c r="K242" s="232">
        <v>17900</v>
      </c>
      <c r="L242" s="231">
        <f>ROUND((ROUND(H242,3)*ROUND(K242,2)),2)</f>
        <v>17900</v>
      </c>
    </row>
    <row r="243" spans="1:12" ht="12.75" customHeight="1" x14ac:dyDescent="0.2">
      <c r="A243" s="181" t="s">
        <v>55</v>
      </c>
      <c r="B243" s="230"/>
      <c r="C243" s="229"/>
      <c r="D243" s="229"/>
      <c r="E243" s="228"/>
      <c r="F243" s="227" t="s">
        <v>4680</v>
      </c>
      <c r="G243" s="226"/>
      <c r="H243" s="225"/>
      <c r="I243" s="225"/>
      <c r="J243" s="225"/>
      <c r="K243" s="225"/>
      <c r="L243" s="224"/>
    </row>
    <row r="244" spans="1:12" ht="12.75" customHeight="1" x14ac:dyDescent="0.2">
      <c r="A244" s="181" t="s">
        <v>56</v>
      </c>
      <c r="B244" s="223"/>
      <c r="C244" s="222"/>
      <c r="D244" s="222"/>
      <c r="E244" s="221"/>
      <c r="F244" s="220" t="s">
        <v>2284</v>
      </c>
      <c r="G244" s="219"/>
      <c r="H244" s="218"/>
      <c r="I244" s="218"/>
      <c r="J244" s="218"/>
      <c r="K244" s="218"/>
      <c r="L244" s="217"/>
    </row>
    <row r="245" spans="1:12" ht="12.75" customHeight="1" thickBot="1" x14ac:dyDescent="0.25">
      <c r="A245" s="181" t="s">
        <v>58</v>
      </c>
      <c r="B245" s="216"/>
      <c r="C245" s="215"/>
      <c r="D245" s="215"/>
      <c r="E245" s="214"/>
      <c r="F245" s="329" t="s">
        <v>59</v>
      </c>
      <c r="G245" s="212"/>
      <c r="H245" s="211"/>
      <c r="I245" s="211"/>
      <c r="J245" s="211"/>
      <c r="K245" s="211"/>
      <c r="L245" s="210"/>
    </row>
    <row r="246" spans="1:12" ht="13.5" customHeight="1" thickBot="1" x14ac:dyDescent="0.25">
      <c r="A246" s="181" t="s">
        <v>49</v>
      </c>
      <c r="B246" s="237" t="s">
        <v>4679</v>
      </c>
      <c r="C246" s="236" t="s">
        <v>4678</v>
      </c>
      <c r="D246" s="233" t="s">
        <v>4509</v>
      </c>
      <c r="E246" s="233" t="s">
        <v>4508</v>
      </c>
      <c r="F246" s="235" t="s">
        <v>4677</v>
      </c>
      <c r="G246" s="233" t="s">
        <v>4517</v>
      </c>
      <c r="H246" s="234">
        <v>2</v>
      </c>
      <c r="I246" s="233">
        <v>0</v>
      </c>
      <c r="J246" s="233">
        <f>ROUND(H246,3)*I246</f>
        <v>0</v>
      </c>
      <c r="K246" s="232">
        <v>68200</v>
      </c>
      <c r="L246" s="231">
        <f>ROUND((ROUND(H246,3)*ROUND(K246,2)),2)</f>
        <v>136400</v>
      </c>
    </row>
    <row r="247" spans="1:12" ht="12.75" customHeight="1" x14ac:dyDescent="0.2">
      <c r="A247" s="181" t="s">
        <v>55</v>
      </c>
      <c r="B247" s="230"/>
      <c r="C247" s="229"/>
      <c r="D247" s="229"/>
      <c r="E247" s="228"/>
      <c r="F247" s="227" t="s">
        <v>4676</v>
      </c>
      <c r="G247" s="226"/>
      <c r="H247" s="225"/>
      <c r="I247" s="225"/>
      <c r="J247" s="225"/>
      <c r="K247" s="225"/>
      <c r="L247" s="224"/>
    </row>
    <row r="248" spans="1:12" ht="12.75" customHeight="1" x14ac:dyDescent="0.2">
      <c r="A248" s="181" t="s">
        <v>56</v>
      </c>
      <c r="B248" s="223"/>
      <c r="C248" s="222"/>
      <c r="D248" s="222"/>
      <c r="E248" s="221"/>
      <c r="F248" s="220" t="s">
        <v>2413</v>
      </c>
      <c r="G248" s="219"/>
      <c r="H248" s="218"/>
      <c r="I248" s="218"/>
      <c r="J248" s="218"/>
      <c r="K248" s="218"/>
      <c r="L248" s="217"/>
    </row>
    <row r="249" spans="1:12" ht="12.75" customHeight="1" thickBot="1" x14ac:dyDescent="0.25">
      <c r="A249" s="181" t="s">
        <v>58</v>
      </c>
      <c r="B249" s="216"/>
      <c r="C249" s="215"/>
      <c r="D249" s="215"/>
      <c r="E249" s="214"/>
      <c r="F249" s="329" t="s">
        <v>59</v>
      </c>
      <c r="G249" s="212"/>
      <c r="H249" s="211"/>
      <c r="I249" s="211"/>
      <c r="J249" s="211"/>
      <c r="K249" s="211"/>
      <c r="L249" s="210"/>
    </row>
    <row r="250" spans="1:12" ht="13.5" customHeight="1" thickBot="1" x14ac:dyDescent="0.25">
      <c r="A250" s="181" t="s">
        <v>49</v>
      </c>
      <c r="B250" s="237" t="s">
        <v>4675</v>
      </c>
      <c r="C250" s="236" t="s">
        <v>4674</v>
      </c>
      <c r="D250" s="233" t="s">
        <v>4509</v>
      </c>
      <c r="E250" s="233" t="s">
        <v>4508</v>
      </c>
      <c r="F250" s="235" t="s">
        <v>2724</v>
      </c>
      <c r="G250" s="233" t="s">
        <v>4517</v>
      </c>
      <c r="H250" s="234">
        <v>1</v>
      </c>
      <c r="I250" s="233">
        <v>0</v>
      </c>
      <c r="J250" s="233">
        <f>ROUND(H250,3)*I250</f>
        <v>0</v>
      </c>
      <c r="K250" s="232">
        <v>24500</v>
      </c>
      <c r="L250" s="231">
        <f>ROUND((ROUND(H250,3)*ROUND(K250,2)),2)</f>
        <v>24500</v>
      </c>
    </row>
    <row r="251" spans="1:12" ht="60.75" customHeight="1" x14ac:dyDescent="0.2">
      <c r="A251" s="181" t="s">
        <v>55</v>
      </c>
      <c r="B251" s="230"/>
      <c r="C251" s="229"/>
      <c r="D251" s="229"/>
      <c r="E251" s="228"/>
      <c r="F251" s="227" t="s">
        <v>4673</v>
      </c>
      <c r="G251" s="226"/>
      <c r="H251" s="225"/>
      <c r="I251" s="225"/>
      <c r="J251" s="225"/>
      <c r="K251" s="225"/>
      <c r="L251" s="224"/>
    </row>
    <row r="252" spans="1:12" ht="12.75" customHeight="1" x14ac:dyDescent="0.2">
      <c r="A252" s="181" t="s">
        <v>56</v>
      </c>
      <c r="B252" s="223"/>
      <c r="C252" s="222"/>
      <c r="D252" s="222"/>
      <c r="E252" s="221"/>
      <c r="F252" s="220" t="s">
        <v>2284</v>
      </c>
      <c r="G252" s="219"/>
      <c r="H252" s="218"/>
      <c r="I252" s="218"/>
      <c r="J252" s="218"/>
      <c r="K252" s="218"/>
      <c r="L252" s="217"/>
    </row>
    <row r="253" spans="1:12" ht="12.75" customHeight="1" thickBot="1" x14ac:dyDescent="0.25">
      <c r="A253" s="181" t="s">
        <v>58</v>
      </c>
      <c r="B253" s="216"/>
      <c r="C253" s="215"/>
      <c r="D253" s="215"/>
      <c r="E253" s="214"/>
      <c r="F253" s="329" t="s">
        <v>59</v>
      </c>
      <c r="G253" s="212"/>
      <c r="H253" s="211"/>
      <c r="I253" s="211"/>
      <c r="J253" s="211"/>
      <c r="K253" s="211"/>
      <c r="L253" s="210"/>
    </row>
    <row r="254" spans="1:12" ht="13.5" customHeight="1" thickBot="1" x14ac:dyDescent="0.25">
      <c r="A254" s="181" t="s">
        <v>49</v>
      </c>
      <c r="B254" s="237" t="s">
        <v>4672</v>
      </c>
      <c r="C254" s="236" t="s">
        <v>4671</v>
      </c>
      <c r="D254" s="233" t="s">
        <v>4509</v>
      </c>
      <c r="E254" s="233" t="s">
        <v>4508</v>
      </c>
      <c r="F254" s="235" t="s">
        <v>4670</v>
      </c>
      <c r="G254" s="233" t="s">
        <v>4517</v>
      </c>
      <c r="H254" s="234">
        <v>2</v>
      </c>
      <c r="I254" s="233">
        <v>0</v>
      </c>
      <c r="J254" s="233">
        <f>ROUND(H254,3)*I254</f>
        <v>0</v>
      </c>
      <c r="K254" s="232">
        <v>2650</v>
      </c>
      <c r="L254" s="231">
        <f>ROUND((ROUND(H254,3)*ROUND(K254,2)),2)</f>
        <v>5300</v>
      </c>
    </row>
    <row r="255" spans="1:12" ht="12.75" customHeight="1" x14ac:dyDescent="0.2">
      <c r="A255" s="181" t="s">
        <v>55</v>
      </c>
      <c r="B255" s="230"/>
      <c r="C255" s="229"/>
      <c r="D255" s="229"/>
      <c r="E255" s="228"/>
      <c r="F255" s="227" t="s">
        <v>4669</v>
      </c>
      <c r="G255" s="226"/>
      <c r="H255" s="225"/>
      <c r="I255" s="225"/>
      <c r="J255" s="225"/>
      <c r="K255" s="225"/>
      <c r="L255" s="224"/>
    </row>
    <row r="256" spans="1:12" ht="12.75" customHeight="1" x14ac:dyDescent="0.2">
      <c r="A256" s="181" t="s">
        <v>56</v>
      </c>
      <c r="B256" s="223"/>
      <c r="C256" s="222"/>
      <c r="D256" s="222"/>
      <c r="E256" s="221"/>
      <c r="F256" s="220" t="s">
        <v>2413</v>
      </c>
      <c r="G256" s="219"/>
      <c r="H256" s="218"/>
      <c r="I256" s="218"/>
      <c r="J256" s="218"/>
      <c r="K256" s="218"/>
      <c r="L256" s="217"/>
    </row>
    <row r="257" spans="1:12" ht="12.75" customHeight="1" thickBot="1" x14ac:dyDescent="0.25">
      <c r="A257" s="181" t="s">
        <v>58</v>
      </c>
      <c r="B257" s="216"/>
      <c r="C257" s="215"/>
      <c r="D257" s="215"/>
      <c r="E257" s="214"/>
      <c r="F257" s="329" t="s">
        <v>59</v>
      </c>
      <c r="G257" s="212"/>
      <c r="H257" s="211"/>
      <c r="I257" s="211"/>
      <c r="J257" s="211"/>
      <c r="K257" s="211"/>
      <c r="L257" s="210"/>
    </row>
    <row r="258" spans="1:12" ht="13.5" customHeight="1" thickBot="1" x14ac:dyDescent="0.25">
      <c r="A258" s="181" t="s">
        <v>49</v>
      </c>
      <c r="B258" s="237" t="s">
        <v>4668</v>
      </c>
      <c r="C258" s="236" t="s">
        <v>4667</v>
      </c>
      <c r="D258" s="233" t="s">
        <v>4509</v>
      </c>
      <c r="E258" s="233" t="s">
        <v>4508</v>
      </c>
      <c r="F258" s="235" t="s">
        <v>2890</v>
      </c>
      <c r="G258" s="233" t="s">
        <v>4513</v>
      </c>
      <c r="H258" s="234">
        <v>16.411000000000001</v>
      </c>
      <c r="I258" s="233">
        <v>0</v>
      </c>
      <c r="J258" s="233">
        <f>ROUND(H258,3)*I258</f>
        <v>0</v>
      </c>
      <c r="K258" s="232">
        <v>3080</v>
      </c>
      <c r="L258" s="231">
        <f>ROUND((ROUND(H258,3)*ROUND(K258,2)),2)</f>
        <v>50545.88</v>
      </c>
    </row>
    <row r="259" spans="1:12" ht="12.75" customHeight="1" x14ac:dyDescent="0.2">
      <c r="A259" s="181" t="s">
        <v>55</v>
      </c>
      <c r="B259" s="230"/>
      <c r="C259" s="229"/>
      <c r="D259" s="229"/>
      <c r="E259" s="228"/>
      <c r="F259" s="227" t="s">
        <v>4666</v>
      </c>
      <c r="G259" s="226"/>
      <c r="H259" s="225"/>
      <c r="I259" s="225"/>
      <c r="J259" s="225"/>
      <c r="K259" s="225"/>
      <c r="L259" s="224"/>
    </row>
    <row r="260" spans="1:12" ht="12.75" customHeight="1" x14ac:dyDescent="0.2">
      <c r="A260" s="181" t="s">
        <v>56</v>
      </c>
      <c r="B260" s="223"/>
      <c r="C260" s="222"/>
      <c r="D260" s="222"/>
      <c r="E260" s="221"/>
      <c r="F260" s="220" t="s">
        <v>4665</v>
      </c>
      <c r="G260" s="219"/>
      <c r="H260" s="218"/>
      <c r="I260" s="218"/>
      <c r="J260" s="218"/>
      <c r="K260" s="218"/>
      <c r="L260" s="217"/>
    </row>
    <row r="261" spans="1:12" ht="12.75" customHeight="1" thickBot="1" x14ac:dyDescent="0.25">
      <c r="A261" s="181" t="s">
        <v>58</v>
      </c>
      <c r="B261" s="216"/>
      <c r="C261" s="215"/>
      <c r="D261" s="215"/>
      <c r="E261" s="214"/>
      <c r="F261" s="329" t="s">
        <v>59</v>
      </c>
      <c r="G261" s="212"/>
      <c r="H261" s="211"/>
      <c r="I261" s="211"/>
      <c r="J261" s="211"/>
      <c r="K261" s="211"/>
      <c r="L261" s="210"/>
    </row>
    <row r="262" spans="1:12" ht="13.5" customHeight="1" thickBot="1" x14ac:dyDescent="0.25">
      <c r="A262" s="181" t="s">
        <v>49</v>
      </c>
      <c r="B262" s="237" t="s">
        <v>4664</v>
      </c>
      <c r="C262" s="236" t="s">
        <v>4527</v>
      </c>
      <c r="D262" s="233" t="s">
        <v>4509</v>
      </c>
      <c r="E262" s="233" t="s">
        <v>4508</v>
      </c>
      <c r="F262" s="235" t="s">
        <v>2445</v>
      </c>
      <c r="G262" s="233" t="s">
        <v>4507</v>
      </c>
      <c r="H262" s="234">
        <v>6.7</v>
      </c>
      <c r="I262" s="233">
        <v>0</v>
      </c>
      <c r="J262" s="233">
        <f>ROUND(H262,3)*I262</f>
        <v>0</v>
      </c>
      <c r="K262" s="232">
        <v>90</v>
      </c>
      <c r="L262" s="231">
        <f>ROUND((ROUND(H262,3)*ROUND(K262,2)),2)</f>
        <v>603</v>
      </c>
    </row>
    <row r="263" spans="1:12" ht="12.75" customHeight="1" x14ac:dyDescent="0.2">
      <c r="A263" s="181" t="s">
        <v>55</v>
      </c>
      <c r="B263" s="230"/>
      <c r="C263" s="229"/>
      <c r="D263" s="229"/>
      <c r="E263" s="228"/>
      <c r="F263" s="227" t="s">
        <v>4655</v>
      </c>
      <c r="G263" s="226"/>
      <c r="H263" s="225"/>
      <c r="I263" s="225"/>
      <c r="J263" s="225"/>
      <c r="K263" s="225"/>
      <c r="L263" s="224"/>
    </row>
    <row r="264" spans="1:12" ht="12.75" customHeight="1" x14ac:dyDescent="0.2">
      <c r="A264" s="181" t="s">
        <v>56</v>
      </c>
      <c r="B264" s="223"/>
      <c r="C264" s="222"/>
      <c r="D264" s="222"/>
      <c r="E264" s="221"/>
      <c r="F264" s="220" t="s">
        <v>4654</v>
      </c>
      <c r="G264" s="219"/>
      <c r="H264" s="218"/>
      <c r="I264" s="218"/>
      <c r="J264" s="218"/>
      <c r="K264" s="218"/>
      <c r="L264" s="217"/>
    </row>
    <row r="265" spans="1:12" ht="12.75" customHeight="1" thickBot="1" x14ac:dyDescent="0.25">
      <c r="A265" s="181" t="s">
        <v>58</v>
      </c>
      <c r="B265" s="216"/>
      <c r="C265" s="215"/>
      <c r="D265" s="215"/>
      <c r="E265" s="214"/>
      <c r="F265" s="329" t="s">
        <v>59</v>
      </c>
      <c r="G265" s="212"/>
      <c r="H265" s="211"/>
      <c r="I265" s="211"/>
      <c r="J265" s="211"/>
      <c r="K265" s="211"/>
      <c r="L265" s="210"/>
    </row>
    <row r="266" spans="1:12" ht="13.5" customHeight="1" thickBot="1" x14ac:dyDescent="0.25">
      <c r="A266" s="181" t="s">
        <v>49</v>
      </c>
      <c r="B266" s="237" t="s">
        <v>4663</v>
      </c>
      <c r="C266" s="236" t="s">
        <v>4662</v>
      </c>
      <c r="D266" s="233" t="s">
        <v>4509</v>
      </c>
      <c r="E266" s="233" t="s">
        <v>4508</v>
      </c>
      <c r="F266" s="235" t="s">
        <v>4661</v>
      </c>
      <c r="G266" s="233" t="s">
        <v>4507</v>
      </c>
      <c r="H266" s="234">
        <v>18.100000000000001</v>
      </c>
      <c r="I266" s="233">
        <v>0</v>
      </c>
      <c r="J266" s="233">
        <f>ROUND(H266,3)*I266</f>
        <v>0</v>
      </c>
      <c r="K266" s="232">
        <v>100</v>
      </c>
      <c r="L266" s="231">
        <f>ROUND((ROUND(H266,3)*ROUND(K266,2)),2)</f>
        <v>1810</v>
      </c>
    </row>
    <row r="267" spans="1:12" ht="12.75" customHeight="1" x14ac:dyDescent="0.2">
      <c r="A267" s="181" t="s">
        <v>55</v>
      </c>
      <c r="B267" s="230"/>
      <c r="C267" s="229"/>
      <c r="D267" s="229"/>
      <c r="E267" s="228"/>
      <c r="F267" s="227" t="s">
        <v>4650</v>
      </c>
      <c r="G267" s="226"/>
      <c r="H267" s="225"/>
      <c r="I267" s="225"/>
      <c r="J267" s="225"/>
      <c r="K267" s="225"/>
      <c r="L267" s="224"/>
    </row>
    <row r="268" spans="1:12" ht="12.75" customHeight="1" x14ac:dyDescent="0.2">
      <c r="A268" s="181" t="s">
        <v>56</v>
      </c>
      <c r="B268" s="223"/>
      <c r="C268" s="222"/>
      <c r="D268" s="222"/>
      <c r="E268" s="221"/>
      <c r="F268" s="220" t="s">
        <v>4649</v>
      </c>
      <c r="G268" s="219"/>
      <c r="H268" s="218"/>
      <c r="I268" s="218"/>
      <c r="J268" s="218"/>
      <c r="K268" s="218"/>
      <c r="L268" s="217"/>
    </row>
    <row r="269" spans="1:12" ht="12.75" customHeight="1" thickBot="1" x14ac:dyDescent="0.25">
      <c r="A269" s="181" t="s">
        <v>58</v>
      </c>
      <c r="B269" s="216"/>
      <c r="C269" s="215"/>
      <c r="D269" s="215"/>
      <c r="E269" s="214"/>
      <c r="F269" s="329" t="s">
        <v>59</v>
      </c>
      <c r="G269" s="212"/>
      <c r="H269" s="211"/>
      <c r="I269" s="211"/>
      <c r="J269" s="211"/>
      <c r="K269" s="211"/>
      <c r="L269" s="210"/>
    </row>
    <row r="270" spans="1:12" ht="13.5" customHeight="1" thickBot="1" x14ac:dyDescent="0.25">
      <c r="A270" s="181" t="s">
        <v>49</v>
      </c>
      <c r="B270" s="237" t="s">
        <v>4660</v>
      </c>
      <c r="C270" s="236" t="s">
        <v>4659</v>
      </c>
      <c r="D270" s="233" t="s">
        <v>4509</v>
      </c>
      <c r="E270" s="233" t="s">
        <v>4508</v>
      </c>
      <c r="F270" s="235" t="s">
        <v>4658</v>
      </c>
      <c r="G270" s="233" t="s">
        <v>4517</v>
      </c>
      <c r="H270" s="234">
        <v>2</v>
      </c>
      <c r="I270" s="233">
        <v>0</v>
      </c>
      <c r="J270" s="233">
        <f>ROUND(H270,3)*I270</f>
        <v>0</v>
      </c>
      <c r="K270" s="232">
        <v>25000</v>
      </c>
      <c r="L270" s="231">
        <f>ROUND((ROUND(H270,3)*ROUND(K270,2)),2)</f>
        <v>50000</v>
      </c>
    </row>
    <row r="271" spans="1:12" ht="61.5" customHeight="1" x14ac:dyDescent="0.2">
      <c r="A271" s="181" t="s">
        <v>55</v>
      </c>
      <c r="B271" s="230"/>
      <c r="C271" s="229"/>
      <c r="D271" s="229"/>
      <c r="E271" s="228"/>
      <c r="F271" s="227" t="s">
        <v>4657</v>
      </c>
      <c r="G271" s="226"/>
      <c r="H271" s="225"/>
      <c r="I271" s="225"/>
      <c r="J271" s="225"/>
      <c r="K271" s="225"/>
      <c r="L271" s="224"/>
    </row>
    <row r="272" spans="1:12" ht="12.75" customHeight="1" x14ac:dyDescent="0.2">
      <c r="A272" s="181" t="s">
        <v>56</v>
      </c>
      <c r="B272" s="223"/>
      <c r="C272" s="222"/>
      <c r="D272" s="222"/>
      <c r="E272" s="221"/>
      <c r="F272" s="220" t="s">
        <v>2413</v>
      </c>
      <c r="G272" s="219"/>
      <c r="H272" s="218"/>
      <c r="I272" s="218"/>
      <c r="J272" s="218"/>
      <c r="K272" s="218"/>
      <c r="L272" s="217"/>
    </row>
    <row r="273" spans="1:12" ht="12.75" customHeight="1" thickBot="1" x14ac:dyDescent="0.25">
      <c r="A273" s="181" t="s">
        <v>58</v>
      </c>
      <c r="B273" s="216"/>
      <c r="C273" s="215"/>
      <c r="D273" s="215"/>
      <c r="E273" s="214"/>
      <c r="F273" s="329" t="s">
        <v>59</v>
      </c>
      <c r="G273" s="212"/>
      <c r="H273" s="211"/>
      <c r="I273" s="211"/>
      <c r="J273" s="211"/>
      <c r="K273" s="211"/>
      <c r="L273" s="210"/>
    </row>
    <row r="274" spans="1:12" ht="13.5" customHeight="1" thickBot="1" x14ac:dyDescent="0.25">
      <c r="A274" s="181" t="s">
        <v>49</v>
      </c>
      <c r="B274" s="237" t="s">
        <v>4656</v>
      </c>
      <c r="C274" s="236" t="s">
        <v>4525</v>
      </c>
      <c r="D274" s="233" t="s">
        <v>4509</v>
      </c>
      <c r="E274" s="233" t="s">
        <v>4508</v>
      </c>
      <c r="F274" s="235" t="s">
        <v>2449</v>
      </c>
      <c r="G274" s="233" t="s">
        <v>4507</v>
      </c>
      <c r="H274" s="234">
        <v>6.7</v>
      </c>
      <c r="I274" s="233">
        <v>0</v>
      </c>
      <c r="J274" s="233">
        <f>ROUND(H274,3)*I274</f>
        <v>0</v>
      </c>
      <c r="K274" s="232">
        <v>107</v>
      </c>
      <c r="L274" s="231">
        <f>ROUND((ROUND(H274,3)*ROUND(K274,2)),2)</f>
        <v>716.9</v>
      </c>
    </row>
    <row r="275" spans="1:12" ht="12.75" customHeight="1" x14ac:dyDescent="0.2">
      <c r="A275" s="181" t="s">
        <v>55</v>
      </c>
      <c r="B275" s="230"/>
      <c r="C275" s="229"/>
      <c r="D275" s="229"/>
      <c r="E275" s="228"/>
      <c r="F275" s="227" t="s">
        <v>4655</v>
      </c>
      <c r="G275" s="226"/>
      <c r="H275" s="225"/>
      <c r="I275" s="225"/>
      <c r="J275" s="225"/>
      <c r="K275" s="225"/>
      <c r="L275" s="224"/>
    </row>
    <row r="276" spans="1:12" ht="12.75" customHeight="1" x14ac:dyDescent="0.2">
      <c r="A276" s="181" t="s">
        <v>56</v>
      </c>
      <c r="B276" s="223"/>
      <c r="C276" s="222"/>
      <c r="D276" s="222"/>
      <c r="E276" s="221"/>
      <c r="F276" s="220" t="s">
        <v>4654</v>
      </c>
      <c r="G276" s="219"/>
      <c r="H276" s="218"/>
      <c r="I276" s="218"/>
      <c r="J276" s="218"/>
      <c r="K276" s="218"/>
      <c r="L276" s="217"/>
    </row>
    <row r="277" spans="1:12" ht="12.75" customHeight="1" thickBot="1" x14ac:dyDescent="0.25">
      <c r="A277" s="181" t="s">
        <v>58</v>
      </c>
      <c r="B277" s="216"/>
      <c r="C277" s="215"/>
      <c r="D277" s="215"/>
      <c r="E277" s="214"/>
      <c r="F277" s="329" t="s">
        <v>59</v>
      </c>
      <c r="G277" s="212"/>
      <c r="H277" s="211"/>
      <c r="I277" s="211"/>
      <c r="J277" s="211"/>
      <c r="K277" s="211"/>
      <c r="L277" s="210"/>
    </row>
    <row r="278" spans="1:12" ht="13.5" customHeight="1" thickBot="1" x14ac:dyDescent="0.25">
      <c r="A278" s="181" t="s">
        <v>49</v>
      </c>
      <c r="B278" s="237" t="s">
        <v>4653</v>
      </c>
      <c r="C278" s="236" t="s">
        <v>4652</v>
      </c>
      <c r="D278" s="233" t="s">
        <v>4509</v>
      </c>
      <c r="E278" s="233" t="s">
        <v>4508</v>
      </c>
      <c r="F278" s="235" t="s">
        <v>4651</v>
      </c>
      <c r="G278" s="233" t="s">
        <v>4507</v>
      </c>
      <c r="H278" s="234">
        <v>18.100000000000001</v>
      </c>
      <c r="I278" s="233">
        <v>0</v>
      </c>
      <c r="J278" s="233">
        <f>ROUND(H278,3)*I278</f>
        <v>0</v>
      </c>
      <c r="K278" s="232">
        <v>139</v>
      </c>
      <c r="L278" s="231">
        <f>ROUND((ROUND(H278,3)*ROUND(K278,2)),2)</f>
        <v>2515.9</v>
      </c>
    </row>
    <row r="279" spans="1:12" ht="12.75" customHeight="1" x14ac:dyDescent="0.2">
      <c r="A279" s="181" t="s">
        <v>55</v>
      </c>
      <c r="B279" s="230"/>
      <c r="C279" s="229"/>
      <c r="D279" s="229"/>
      <c r="E279" s="228"/>
      <c r="F279" s="227" t="s">
        <v>4650</v>
      </c>
      <c r="G279" s="226"/>
      <c r="H279" s="225"/>
      <c r="I279" s="225"/>
      <c r="J279" s="225"/>
      <c r="K279" s="225"/>
      <c r="L279" s="224"/>
    </row>
    <row r="280" spans="1:12" ht="12.75" customHeight="1" x14ac:dyDescent="0.2">
      <c r="A280" s="181" t="s">
        <v>56</v>
      </c>
      <c r="B280" s="223"/>
      <c r="C280" s="222"/>
      <c r="D280" s="222"/>
      <c r="E280" s="221"/>
      <c r="F280" s="220" t="s">
        <v>4649</v>
      </c>
      <c r="G280" s="219"/>
      <c r="H280" s="218"/>
      <c r="I280" s="218"/>
      <c r="J280" s="218"/>
      <c r="K280" s="218"/>
      <c r="L280" s="217"/>
    </row>
    <row r="281" spans="1:12" ht="12.75" customHeight="1" thickBot="1" x14ac:dyDescent="0.25">
      <c r="A281" s="181" t="s">
        <v>58</v>
      </c>
      <c r="B281" s="216"/>
      <c r="C281" s="215"/>
      <c r="D281" s="215"/>
      <c r="E281" s="214"/>
      <c r="F281" s="329" t="s">
        <v>59</v>
      </c>
      <c r="G281" s="212"/>
      <c r="H281" s="211"/>
      <c r="I281" s="211"/>
      <c r="J281" s="211"/>
      <c r="K281" s="211"/>
      <c r="L281" s="210"/>
    </row>
    <row r="282" spans="1:12" ht="13.5" customHeight="1" thickBot="1" x14ac:dyDescent="0.25">
      <c r="A282" s="168" t="s">
        <v>4478</v>
      </c>
      <c r="B282" s="173" t="s">
        <v>4477</v>
      </c>
      <c r="C282" s="171" t="s">
        <v>4476</v>
      </c>
      <c r="D282" s="172"/>
      <c r="E282" s="172"/>
      <c r="F282" s="172" t="s">
        <v>1458</v>
      </c>
      <c r="G282" s="171"/>
      <c r="H282" s="171"/>
      <c r="I282" s="171"/>
      <c r="J282" s="171"/>
      <c r="K282" s="171"/>
      <c r="L282" s="209">
        <f>SUM(L110:L281)</f>
        <v>1094808.5999999996</v>
      </c>
    </row>
    <row r="283" spans="1:12" ht="20.100000000000001" customHeight="1" thickBot="1" x14ac:dyDescent="0.25">
      <c r="A283" s="181" t="s">
        <v>4480</v>
      </c>
      <c r="B283" s="208" t="s">
        <v>4479</v>
      </c>
      <c r="C283" s="207" t="s">
        <v>154</v>
      </c>
      <c r="D283" s="206"/>
      <c r="E283" s="206"/>
      <c r="F283" s="205" t="s">
        <v>909</v>
      </c>
      <c r="G283" s="204"/>
      <c r="H283" s="204"/>
      <c r="I283" s="204"/>
      <c r="J283" s="204"/>
      <c r="K283" s="204"/>
      <c r="L283" s="203"/>
    </row>
    <row r="284" spans="1:12" ht="13.5" customHeight="1" thickBot="1" x14ac:dyDescent="0.25">
      <c r="A284" s="181" t="s">
        <v>49</v>
      </c>
      <c r="B284" s="202" t="s">
        <v>252</v>
      </c>
      <c r="C284" s="201" t="s">
        <v>4515</v>
      </c>
      <c r="D284" s="198" t="s">
        <v>4509</v>
      </c>
      <c r="E284" s="198" t="s">
        <v>4508</v>
      </c>
      <c r="F284" s="200" t="s">
        <v>2458</v>
      </c>
      <c r="G284" s="198" t="s">
        <v>4507</v>
      </c>
      <c r="H284" s="234">
        <v>46.8</v>
      </c>
      <c r="I284" s="198">
        <v>0</v>
      </c>
      <c r="J284" s="198">
        <f>ROUND(H284,3)*I284</f>
        <v>0</v>
      </c>
      <c r="K284" s="197">
        <v>157</v>
      </c>
      <c r="L284" s="231">
        <f>ROUND((ROUND(H284,3)*ROUND(K284,2)),2)</f>
        <v>7347.6</v>
      </c>
    </row>
    <row r="285" spans="1:12" ht="12.75" customHeight="1" x14ac:dyDescent="0.2">
      <c r="A285" s="181" t="s">
        <v>55</v>
      </c>
      <c r="B285" s="195"/>
      <c r="C285" s="194"/>
      <c r="D285" s="194"/>
      <c r="E285" s="193"/>
      <c r="F285" s="192" t="s">
        <v>2459</v>
      </c>
      <c r="G285" s="191"/>
      <c r="H285" s="190"/>
      <c r="I285" s="190"/>
      <c r="J285" s="190"/>
      <c r="K285" s="190"/>
      <c r="L285" s="189"/>
    </row>
    <row r="286" spans="1:12" ht="12.75" customHeight="1" x14ac:dyDescent="0.2">
      <c r="A286" s="181" t="s">
        <v>56</v>
      </c>
      <c r="B286" s="188"/>
      <c r="C286" s="187"/>
      <c r="D286" s="187"/>
      <c r="E286" s="186"/>
      <c r="F286" s="220" t="s">
        <v>4648</v>
      </c>
      <c r="G286" s="184"/>
      <c r="H286" s="183"/>
      <c r="I286" s="183"/>
      <c r="J286" s="183"/>
      <c r="K286" s="183"/>
      <c r="L286" s="182"/>
    </row>
    <row r="287" spans="1:12" ht="12.75" customHeight="1" thickBot="1" x14ac:dyDescent="0.25">
      <c r="A287" s="181" t="s">
        <v>58</v>
      </c>
      <c r="B287" s="180"/>
      <c r="C287" s="179"/>
      <c r="D287" s="179"/>
      <c r="E287" s="178"/>
      <c r="F287" s="330" t="s">
        <v>59</v>
      </c>
      <c r="G287" s="176"/>
      <c r="H287" s="175"/>
      <c r="I287" s="175"/>
      <c r="J287" s="175"/>
      <c r="K287" s="175"/>
      <c r="L287" s="174"/>
    </row>
    <row r="288" spans="1:12" ht="13.5" customHeight="1" thickBot="1" x14ac:dyDescent="0.25">
      <c r="A288" s="181" t="s">
        <v>49</v>
      </c>
      <c r="B288" s="202" t="s">
        <v>255</v>
      </c>
      <c r="C288" s="201" t="s">
        <v>4514</v>
      </c>
      <c r="D288" s="198" t="s">
        <v>4509</v>
      </c>
      <c r="E288" s="198" t="s">
        <v>4508</v>
      </c>
      <c r="F288" s="200" t="s">
        <v>1107</v>
      </c>
      <c r="G288" s="198" t="s">
        <v>4513</v>
      </c>
      <c r="H288" s="234">
        <v>15.843999999999999</v>
      </c>
      <c r="I288" s="198">
        <v>0</v>
      </c>
      <c r="J288" s="198">
        <f>ROUND(H288,3)*I288</f>
        <v>0</v>
      </c>
      <c r="K288" s="197">
        <v>5410</v>
      </c>
      <c r="L288" s="231">
        <f>ROUND((ROUND(H288,3)*ROUND(K288,2)),2)</f>
        <v>85716.04</v>
      </c>
    </row>
    <row r="289" spans="1:12" ht="12.75" customHeight="1" x14ac:dyDescent="0.2">
      <c r="A289" s="181" t="s">
        <v>55</v>
      </c>
      <c r="B289" s="195"/>
      <c r="C289" s="194"/>
      <c r="D289" s="194"/>
      <c r="E289" s="193"/>
      <c r="F289" s="323" t="s">
        <v>4647</v>
      </c>
      <c r="G289" s="191"/>
      <c r="H289" s="190"/>
      <c r="I289" s="190"/>
      <c r="J289" s="190"/>
      <c r="K289" s="190"/>
      <c r="L289" s="189"/>
    </row>
    <row r="290" spans="1:12" ht="49.5" customHeight="1" x14ac:dyDescent="0.2">
      <c r="A290" s="181" t="s">
        <v>56</v>
      </c>
      <c r="B290" s="188"/>
      <c r="C290" s="187"/>
      <c r="D290" s="187"/>
      <c r="E290" s="186"/>
      <c r="F290" s="220" t="s">
        <v>4646</v>
      </c>
      <c r="G290" s="184"/>
      <c r="H290" s="183"/>
      <c r="I290" s="183"/>
      <c r="J290" s="183"/>
      <c r="K290" s="183"/>
      <c r="L290" s="182"/>
    </row>
    <row r="291" spans="1:12" ht="12.75" customHeight="1" thickBot="1" x14ac:dyDescent="0.25">
      <c r="A291" s="181" t="s">
        <v>58</v>
      </c>
      <c r="B291" s="180"/>
      <c r="C291" s="179"/>
      <c r="D291" s="179"/>
      <c r="E291" s="178"/>
      <c r="F291" s="330" t="s">
        <v>59</v>
      </c>
      <c r="G291" s="176"/>
      <c r="H291" s="175"/>
      <c r="I291" s="175"/>
      <c r="J291" s="175"/>
      <c r="K291" s="175"/>
      <c r="L291" s="174"/>
    </row>
    <row r="292" spans="1:12" ht="13.5" customHeight="1" thickBot="1" x14ac:dyDescent="0.25">
      <c r="A292" s="181" t="s">
        <v>49</v>
      </c>
      <c r="B292" s="202" t="s">
        <v>258</v>
      </c>
      <c r="C292" s="201" t="s">
        <v>4511</v>
      </c>
      <c r="D292" s="198" t="s">
        <v>4509</v>
      </c>
      <c r="E292" s="198" t="s">
        <v>4508</v>
      </c>
      <c r="F292" s="200" t="s">
        <v>2468</v>
      </c>
      <c r="G292" s="198" t="s">
        <v>4507</v>
      </c>
      <c r="H292" s="234">
        <v>51</v>
      </c>
      <c r="I292" s="198">
        <v>0</v>
      </c>
      <c r="J292" s="198">
        <f>ROUND(H292,3)*I292</f>
        <v>0</v>
      </c>
      <c r="K292" s="197">
        <v>762</v>
      </c>
      <c r="L292" s="231">
        <f>ROUND((ROUND(H292,3)*ROUND(K292,2)),2)</f>
        <v>38862</v>
      </c>
    </row>
    <row r="293" spans="1:12" ht="25.5" customHeight="1" x14ac:dyDescent="0.2">
      <c r="A293" s="181" t="s">
        <v>55</v>
      </c>
      <c r="B293" s="195"/>
      <c r="C293" s="194"/>
      <c r="D293" s="194"/>
      <c r="E293" s="193"/>
      <c r="F293" s="323" t="s">
        <v>4645</v>
      </c>
      <c r="G293" s="191"/>
      <c r="H293" s="190"/>
      <c r="I293" s="190"/>
      <c r="J293" s="190"/>
      <c r="K293" s="190"/>
      <c r="L293" s="189"/>
    </row>
    <row r="294" spans="1:12" ht="12.75" customHeight="1" x14ac:dyDescent="0.2">
      <c r="A294" s="181" t="s">
        <v>56</v>
      </c>
      <c r="B294" s="188"/>
      <c r="C294" s="187"/>
      <c r="D294" s="187"/>
      <c r="E294" s="186"/>
      <c r="F294" s="220" t="s">
        <v>4644</v>
      </c>
      <c r="G294" s="184"/>
      <c r="H294" s="183"/>
      <c r="I294" s="183"/>
      <c r="J294" s="183"/>
      <c r="K294" s="183"/>
      <c r="L294" s="182"/>
    </row>
    <row r="295" spans="1:12" ht="12.75" customHeight="1" thickBot="1" x14ac:dyDescent="0.25">
      <c r="A295" s="181" t="s">
        <v>58</v>
      </c>
      <c r="B295" s="180"/>
      <c r="C295" s="179"/>
      <c r="D295" s="179"/>
      <c r="E295" s="178"/>
      <c r="F295" s="330" t="s">
        <v>59</v>
      </c>
      <c r="G295" s="176"/>
      <c r="H295" s="175"/>
      <c r="I295" s="175"/>
      <c r="J295" s="175"/>
      <c r="K295" s="175"/>
      <c r="L295" s="174"/>
    </row>
    <row r="296" spans="1:12" ht="13.5" customHeight="1" thickBot="1" x14ac:dyDescent="0.25">
      <c r="A296" s="181" t="s">
        <v>49</v>
      </c>
      <c r="B296" s="202" t="s">
        <v>261</v>
      </c>
      <c r="C296" s="201" t="s">
        <v>4643</v>
      </c>
      <c r="D296" s="198" t="s">
        <v>4509</v>
      </c>
      <c r="E296" s="198" t="s">
        <v>4508</v>
      </c>
      <c r="F296" s="200" t="s">
        <v>2672</v>
      </c>
      <c r="G296" s="198" t="s">
        <v>4507</v>
      </c>
      <c r="H296" s="234">
        <v>39</v>
      </c>
      <c r="I296" s="198">
        <v>0</v>
      </c>
      <c r="J296" s="198">
        <f>ROUND(H296,3)*I296</f>
        <v>0</v>
      </c>
      <c r="K296" s="197">
        <v>1010</v>
      </c>
      <c r="L296" s="231">
        <f>ROUND((ROUND(H296,3)*ROUND(K296,2)),2)</f>
        <v>39390</v>
      </c>
    </row>
    <row r="297" spans="1:12" ht="27.75" customHeight="1" x14ac:dyDescent="0.2">
      <c r="A297" s="181" t="s">
        <v>55</v>
      </c>
      <c r="B297" s="195"/>
      <c r="C297" s="194"/>
      <c r="D297" s="194"/>
      <c r="E297" s="193"/>
      <c r="F297" s="323" t="s">
        <v>4642</v>
      </c>
      <c r="G297" s="191"/>
      <c r="H297" s="190"/>
      <c r="I297" s="190"/>
      <c r="J297" s="190"/>
      <c r="K297" s="190"/>
      <c r="L297" s="224"/>
    </row>
    <row r="298" spans="1:12" ht="12.75" customHeight="1" x14ac:dyDescent="0.2">
      <c r="A298" s="181" t="s">
        <v>56</v>
      </c>
      <c r="B298" s="188"/>
      <c r="C298" s="187"/>
      <c r="D298" s="187"/>
      <c r="E298" s="186"/>
      <c r="F298" s="185" t="s">
        <v>4641</v>
      </c>
      <c r="G298" s="184"/>
      <c r="H298" s="183"/>
      <c r="I298" s="183"/>
      <c r="J298" s="183"/>
      <c r="K298" s="183"/>
      <c r="L298" s="182"/>
    </row>
    <row r="299" spans="1:12" ht="12.75" customHeight="1" thickBot="1" x14ac:dyDescent="0.25">
      <c r="A299" s="181" t="s">
        <v>58</v>
      </c>
      <c r="B299" s="180"/>
      <c r="C299" s="179"/>
      <c r="D299" s="179"/>
      <c r="E299" s="178"/>
      <c r="F299" s="330" t="s">
        <v>59</v>
      </c>
      <c r="G299" s="176"/>
      <c r="H299" s="175"/>
      <c r="I299" s="175"/>
      <c r="J299" s="175"/>
      <c r="K299" s="175"/>
      <c r="L299" s="174"/>
    </row>
    <row r="300" spans="1:12" ht="13.5" customHeight="1" thickBot="1" x14ac:dyDescent="0.25">
      <c r="A300" s="181" t="s">
        <v>49</v>
      </c>
      <c r="B300" s="237" t="s">
        <v>4640</v>
      </c>
      <c r="C300" s="236" t="s">
        <v>4510</v>
      </c>
      <c r="D300" s="233" t="s">
        <v>4509</v>
      </c>
      <c r="E300" s="233" t="s">
        <v>4508</v>
      </c>
      <c r="F300" s="235" t="s">
        <v>2472</v>
      </c>
      <c r="G300" s="233" t="s">
        <v>4507</v>
      </c>
      <c r="H300" s="234">
        <v>6</v>
      </c>
      <c r="I300" s="233">
        <v>0</v>
      </c>
      <c r="J300" s="233">
        <f>ROUND(H300,3)*I300</f>
        <v>0</v>
      </c>
      <c r="K300" s="232">
        <v>878</v>
      </c>
      <c r="L300" s="231">
        <f>ROUND((ROUND(H300,3)*ROUND(K300,2)),2)</f>
        <v>5268</v>
      </c>
    </row>
    <row r="301" spans="1:12" ht="24" customHeight="1" x14ac:dyDescent="0.2">
      <c r="A301" s="181" t="s">
        <v>55</v>
      </c>
      <c r="B301" s="230"/>
      <c r="C301" s="229"/>
      <c r="D301" s="229"/>
      <c r="E301" s="228"/>
      <c r="F301" s="227" t="s">
        <v>4639</v>
      </c>
      <c r="G301" s="226"/>
      <c r="H301" s="225"/>
      <c r="I301" s="225"/>
      <c r="J301" s="225"/>
      <c r="K301" s="225"/>
      <c r="L301" s="224"/>
    </row>
    <row r="302" spans="1:12" ht="12.75" customHeight="1" x14ac:dyDescent="0.2">
      <c r="A302" s="181" t="s">
        <v>56</v>
      </c>
      <c r="B302" s="223"/>
      <c r="C302" s="222"/>
      <c r="D302" s="222"/>
      <c r="E302" s="221"/>
      <c r="F302" s="220" t="s">
        <v>2455</v>
      </c>
      <c r="G302" s="219"/>
      <c r="H302" s="218"/>
      <c r="I302" s="218"/>
      <c r="J302" s="218"/>
      <c r="K302" s="218"/>
      <c r="L302" s="217"/>
    </row>
    <row r="303" spans="1:12" ht="12.75" customHeight="1" thickBot="1" x14ac:dyDescent="0.25">
      <c r="A303" s="181" t="s">
        <v>58</v>
      </c>
      <c r="B303" s="216"/>
      <c r="C303" s="215"/>
      <c r="D303" s="215"/>
      <c r="E303" s="214"/>
      <c r="F303" s="329" t="s">
        <v>59</v>
      </c>
      <c r="G303" s="212"/>
      <c r="H303" s="211"/>
      <c r="I303" s="211"/>
      <c r="J303" s="211"/>
      <c r="K303" s="211"/>
      <c r="L303" s="210"/>
    </row>
    <row r="304" spans="1:12" ht="13.5" customHeight="1" thickBot="1" x14ac:dyDescent="0.25">
      <c r="A304" s="168" t="s">
        <v>4478</v>
      </c>
      <c r="B304" s="173" t="s">
        <v>4477</v>
      </c>
      <c r="C304" s="171" t="s">
        <v>4476</v>
      </c>
      <c r="D304" s="172"/>
      <c r="E304" s="172"/>
      <c r="F304" s="172" t="s">
        <v>909</v>
      </c>
      <c r="G304" s="171"/>
      <c r="H304" s="171"/>
      <c r="I304" s="171"/>
      <c r="J304" s="171"/>
      <c r="K304" s="171"/>
      <c r="L304" s="209">
        <f>SUM(L284:L303)</f>
        <v>176583.64</v>
      </c>
    </row>
  </sheetData>
  <sheetProtection password="A3B1" sheet="1" objects="1" scenarios="1" formatCells="0" formatColumns="0" formatRows="0" insertColumns="0" insertRows="0" deleteColumns="0" deleteRows="0" sort="0" autoFilter="0"/>
  <autoFilter ref="A12:L12"/>
  <mergeCells count="28">
    <mergeCell ref="B1:H1"/>
    <mergeCell ref="B2:C2"/>
    <mergeCell ref="I2:J2"/>
    <mergeCell ref="C10:C12"/>
    <mergeCell ref="D10:D12"/>
    <mergeCell ref="B9:J9"/>
    <mergeCell ref="I7:J7"/>
    <mergeCell ref="I4:J4"/>
    <mergeCell ref="F10:F12"/>
    <mergeCell ref="G10:G12"/>
    <mergeCell ref="E10:E12"/>
    <mergeCell ref="I8:J8"/>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G8:H8"/>
  </mergeCells>
  <conditionalFormatting sqref="F6">
    <cfRule type="expression" dxfId="32" priority="8">
      <formula>$E$5="Ostatní"</formula>
    </cfRule>
    <cfRule type="expression" dxfId="31" priority="9">
      <formula>$E$6="Ostatní"</formula>
    </cfRule>
  </conditionalFormatting>
  <conditionalFormatting sqref="E8">
    <cfRule type="expression" dxfId="30" priority="7">
      <formula>$E$8=""</formula>
    </cfRule>
  </conditionalFormatting>
  <conditionalFormatting sqref="E7">
    <cfRule type="expression" dxfId="29" priority="6">
      <formula>$E$7=""</formula>
    </cfRule>
  </conditionalFormatting>
  <conditionalFormatting sqref="G8:H8">
    <cfRule type="expression" dxfId="28" priority="5">
      <formula>IF($G$8="Titul Jméno Příjmení","Vybarvit",IF($G$8="","Vybarvit",""))="Vybarvit"</formula>
    </cfRule>
  </conditionalFormatting>
  <conditionalFormatting sqref="K8">
    <cfRule type="expression" dxfId="27" priority="4">
      <formula>$K$8=""</formula>
    </cfRule>
  </conditionalFormatting>
  <conditionalFormatting sqref="K7">
    <cfRule type="expression" dxfId="26" priority="3">
      <formula>$K$7=""</formula>
    </cfRule>
  </conditionalFormatting>
  <conditionalFormatting sqref="K6">
    <cfRule type="expression" dxfId="25" priority="2">
      <formula>$K$6=""</formula>
    </cfRule>
  </conditionalFormatting>
  <conditionalFormatting sqref="K5">
    <cfRule type="expression" dxfId="24" priority="1">
      <formula>$K$5=""</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s>
  <pageMargins left="0.70866141732283505" right="0.70866141732283505" top="0.74803149606299202" bottom="0.74803149606299202" header="0.31496062992126" footer="0.31496062992126"/>
  <pageSetup paperSize="9" scale="67"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zadání\Dotazy\[SO 61-36-13.xlsm]Kategorie monitoringu'!#REF!</xm:f>
          </x14:formula1>
          <xm:sqref>E4</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COUNTIFS(L8:L167,"=0",A8:A167,"P")+COUNTIFS(L8:L167,"",A8:A167,"P")+SUM(Q8:Q167)</f>
        <v>39</v>
      </c>
    </row>
    <row r="8" spans="1:20" x14ac:dyDescent="0.2">
      <c r="A8" t="s">
        <v>44</v>
      </c>
      <c r="C8" s="30" t="s">
        <v>2677</v>
      </c>
      <c r="E8" s="32" t="s">
        <v>2676</v>
      </c>
      <c r="J8" s="31">
        <f>0+J9+J30+J43+J72+J85+J162</f>
        <v>0</v>
      </c>
      <c r="K8" s="31">
        <f>0+K9+K30+K43+K72+K85+K162</f>
        <v>0</v>
      </c>
      <c r="L8" s="31">
        <f>0+L9+L30+L43+L72+L85+L162</f>
        <v>0</v>
      </c>
      <c r="M8" s="31">
        <f>0+M9+M30+M43+M72+M85+M162</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201</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204</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207</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210</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213</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f>
        <v>0</v>
      </c>
      <c r="M30" s="34">
        <f>0+M31+M35+M39</f>
        <v>0</v>
      </c>
    </row>
    <row r="31" spans="1:16" ht="25.5" x14ac:dyDescent="0.2">
      <c r="A31" t="s">
        <v>49</v>
      </c>
      <c r="B31" s="36" t="s">
        <v>195</v>
      </c>
      <c r="C31" s="36" t="s">
        <v>285</v>
      </c>
      <c r="D31" s="37" t="s">
        <v>286</v>
      </c>
      <c r="E31" s="13" t="s">
        <v>287</v>
      </c>
      <c r="F31" s="38" t="s">
        <v>288</v>
      </c>
      <c r="G31" s="39">
        <v>154.01400000000001</v>
      </c>
      <c r="H31" s="38">
        <v>0</v>
      </c>
      <c r="I31" s="38">
        <f>ROUND(G31*H31,6)</f>
        <v>0</v>
      </c>
      <c r="L31" s="40">
        <v>0</v>
      </c>
      <c r="M31" s="34">
        <f>ROUND(ROUND(L31,2)*ROUND(G31,3),2)</f>
        <v>0</v>
      </c>
      <c r="N31" s="38" t="s">
        <v>289</v>
      </c>
      <c r="O31">
        <f>(M31*21)/100</f>
        <v>0</v>
      </c>
      <c r="P31" t="s">
        <v>27</v>
      </c>
    </row>
    <row r="32" spans="1:16" ht="25.5" x14ac:dyDescent="0.2">
      <c r="A32" s="37" t="s">
        <v>55</v>
      </c>
      <c r="E32" s="41" t="s">
        <v>2678</v>
      </c>
    </row>
    <row r="33" spans="1:16" x14ac:dyDescent="0.2">
      <c r="A33" s="37" t="s">
        <v>56</v>
      </c>
      <c r="E33" s="42" t="s">
        <v>2679</v>
      </c>
    </row>
    <row r="34" spans="1:16" ht="102" x14ac:dyDescent="0.2">
      <c r="A34" t="s">
        <v>58</v>
      </c>
      <c r="E34" s="41" t="s">
        <v>291</v>
      </c>
    </row>
    <row r="35" spans="1:16" ht="25.5" x14ac:dyDescent="0.2">
      <c r="A35" t="s">
        <v>49</v>
      </c>
      <c r="B35" s="36" t="s">
        <v>198</v>
      </c>
      <c r="C35" s="36" t="s">
        <v>301</v>
      </c>
      <c r="D35" s="37" t="s">
        <v>302</v>
      </c>
      <c r="E35" s="13" t="s">
        <v>303</v>
      </c>
      <c r="F35" s="38" t="s">
        <v>288</v>
      </c>
      <c r="G35" s="39">
        <v>30.68</v>
      </c>
      <c r="H35" s="38">
        <v>0</v>
      </c>
      <c r="I35" s="38">
        <f>ROUND(G35*H35,6)</f>
        <v>0</v>
      </c>
      <c r="L35" s="40">
        <v>0</v>
      </c>
      <c r="M35" s="34">
        <f>ROUND(ROUND(L35,2)*ROUND(G35,3),2)</f>
        <v>0</v>
      </c>
      <c r="N35" s="38" t="s">
        <v>289</v>
      </c>
      <c r="O35">
        <f>(M35*21)/100</f>
        <v>0</v>
      </c>
      <c r="P35" t="s">
        <v>27</v>
      </c>
    </row>
    <row r="36" spans="1:16" x14ac:dyDescent="0.2">
      <c r="A36" s="37" t="s">
        <v>55</v>
      </c>
      <c r="E36" s="41" t="s">
        <v>2375</v>
      </c>
    </row>
    <row r="37" spans="1:16" x14ac:dyDescent="0.2">
      <c r="A37" s="37" t="s">
        <v>56</v>
      </c>
      <c r="E37" s="42" t="s">
        <v>2680</v>
      </c>
    </row>
    <row r="38" spans="1:16" ht="102" x14ac:dyDescent="0.2">
      <c r="A38" t="s">
        <v>58</v>
      </c>
      <c r="E38" s="41" t="s">
        <v>291</v>
      </c>
    </row>
    <row r="39" spans="1:16" ht="25.5" x14ac:dyDescent="0.2">
      <c r="A39" t="s">
        <v>49</v>
      </c>
      <c r="B39" s="36" t="s">
        <v>95</v>
      </c>
      <c r="C39" s="36" t="s">
        <v>2584</v>
      </c>
      <c r="D39" s="37" t="s">
        <v>2585</v>
      </c>
      <c r="E39" s="13" t="s">
        <v>2586</v>
      </c>
      <c r="F39" s="38" t="s">
        <v>288</v>
      </c>
      <c r="G39" s="39">
        <v>3.19</v>
      </c>
      <c r="H39" s="38">
        <v>0</v>
      </c>
      <c r="I39" s="38">
        <f>ROUND(G39*H39,6)</f>
        <v>0</v>
      </c>
      <c r="L39" s="40">
        <v>0</v>
      </c>
      <c r="M39" s="34">
        <f>ROUND(ROUND(L39,2)*ROUND(G39,3),2)</f>
        <v>0</v>
      </c>
      <c r="N39" s="38" t="s">
        <v>289</v>
      </c>
      <c r="O39">
        <f>(M39*21)/100</f>
        <v>0</v>
      </c>
      <c r="P39" t="s">
        <v>27</v>
      </c>
    </row>
    <row r="40" spans="1:16" ht="25.5" x14ac:dyDescent="0.2">
      <c r="A40" s="37" t="s">
        <v>55</v>
      </c>
      <c r="E40" s="41" t="s">
        <v>2681</v>
      </c>
    </row>
    <row r="41" spans="1:16" x14ac:dyDescent="0.2">
      <c r="A41" s="37" t="s">
        <v>56</v>
      </c>
      <c r="E41" s="42" t="s">
        <v>2682</v>
      </c>
    </row>
    <row r="42" spans="1:16" ht="102" x14ac:dyDescent="0.2">
      <c r="A42" t="s">
        <v>58</v>
      </c>
      <c r="E42" s="41" t="s">
        <v>291</v>
      </c>
    </row>
    <row r="43" spans="1:16" x14ac:dyDescent="0.2">
      <c r="A43" t="s">
        <v>46</v>
      </c>
      <c r="C43" s="33" t="s">
        <v>47</v>
      </c>
      <c r="E43" s="35" t="s">
        <v>325</v>
      </c>
      <c r="J43" s="34">
        <f>0</f>
        <v>0</v>
      </c>
      <c r="K43" s="34">
        <f>0</f>
        <v>0</v>
      </c>
      <c r="L43" s="34">
        <f>0+L44+L48+L52+L56+L60+L64+L68</f>
        <v>0</v>
      </c>
      <c r="M43" s="34">
        <f>0+M44+M48+M52+M56+M60+M64+M68</f>
        <v>0</v>
      </c>
    </row>
    <row r="44" spans="1:16" x14ac:dyDescent="0.2">
      <c r="A44" t="s">
        <v>49</v>
      </c>
      <c r="B44" s="36" t="s">
        <v>47</v>
      </c>
      <c r="C44" s="36" t="s">
        <v>2384</v>
      </c>
      <c r="D44" s="37" t="s">
        <v>51</v>
      </c>
      <c r="E44" s="13" t="s">
        <v>2385</v>
      </c>
      <c r="F44" s="38" t="s">
        <v>53</v>
      </c>
      <c r="G44" s="39">
        <v>11.8</v>
      </c>
      <c r="H44" s="38">
        <v>0</v>
      </c>
      <c r="I44" s="38">
        <f>ROUND(G44*H44,6)</f>
        <v>0</v>
      </c>
      <c r="L44" s="40">
        <v>0</v>
      </c>
      <c r="M44" s="34">
        <f>ROUND(ROUND(L44,2)*ROUND(G44,3),2)</f>
        <v>0</v>
      </c>
      <c r="N44" s="38" t="s">
        <v>54</v>
      </c>
      <c r="O44">
        <f>(M44*21)/100</f>
        <v>0</v>
      </c>
      <c r="P44" t="s">
        <v>27</v>
      </c>
    </row>
    <row r="45" spans="1:16" x14ac:dyDescent="0.2">
      <c r="A45" s="37" t="s">
        <v>55</v>
      </c>
      <c r="E45" s="41" t="s">
        <v>2589</v>
      </c>
    </row>
    <row r="46" spans="1:16" x14ac:dyDescent="0.2">
      <c r="A46" s="37" t="s">
        <v>56</v>
      </c>
      <c r="E46" s="42" t="s">
        <v>2683</v>
      </c>
    </row>
    <row r="47" spans="1:16" x14ac:dyDescent="0.2">
      <c r="A47" t="s">
        <v>58</v>
      </c>
      <c r="E47" s="41" t="s">
        <v>59</v>
      </c>
    </row>
    <row r="48" spans="1:16" ht="25.5" x14ac:dyDescent="0.2">
      <c r="A48" t="s">
        <v>49</v>
      </c>
      <c r="B48" s="36" t="s">
        <v>27</v>
      </c>
      <c r="C48" s="36" t="s">
        <v>2388</v>
      </c>
      <c r="D48" s="37" t="s">
        <v>51</v>
      </c>
      <c r="E48" s="13" t="s">
        <v>2389</v>
      </c>
      <c r="F48" s="38" t="s">
        <v>53</v>
      </c>
      <c r="G48" s="39">
        <v>47.2</v>
      </c>
      <c r="H48" s="38">
        <v>0</v>
      </c>
      <c r="I48" s="38">
        <f>ROUND(G48*H48,6)</f>
        <v>0</v>
      </c>
      <c r="L48" s="40">
        <v>0</v>
      </c>
      <c r="M48" s="34">
        <f>ROUND(ROUND(L48,2)*ROUND(G48,3),2)</f>
        <v>0</v>
      </c>
      <c r="N48" s="38" t="s">
        <v>54</v>
      </c>
      <c r="O48">
        <f>(M48*21)/100</f>
        <v>0</v>
      </c>
      <c r="P48" t="s">
        <v>27</v>
      </c>
    </row>
    <row r="49" spans="1:16" x14ac:dyDescent="0.2">
      <c r="A49" s="37" t="s">
        <v>55</v>
      </c>
      <c r="E49" s="41" t="s">
        <v>2589</v>
      </c>
    </row>
    <row r="50" spans="1:16" x14ac:dyDescent="0.2">
      <c r="A50" s="37" t="s">
        <v>56</v>
      </c>
      <c r="E50" s="42" t="s">
        <v>2684</v>
      </c>
    </row>
    <row r="51" spans="1:16" x14ac:dyDescent="0.2">
      <c r="A51" t="s">
        <v>58</v>
      </c>
      <c r="E51" s="41" t="s">
        <v>59</v>
      </c>
    </row>
    <row r="52" spans="1:16" x14ac:dyDescent="0.2">
      <c r="A52" t="s">
        <v>49</v>
      </c>
      <c r="B52" s="36" t="s">
        <v>26</v>
      </c>
      <c r="C52" s="36" t="s">
        <v>2396</v>
      </c>
      <c r="D52" s="37" t="s">
        <v>51</v>
      </c>
      <c r="E52" s="13" t="s">
        <v>2397</v>
      </c>
      <c r="F52" s="38" t="s">
        <v>53</v>
      </c>
      <c r="G52" s="39">
        <v>148.84</v>
      </c>
      <c r="H52" s="38">
        <v>0</v>
      </c>
      <c r="I52" s="38">
        <f>ROUND(G52*H52,6)</f>
        <v>0</v>
      </c>
      <c r="L52" s="40">
        <v>0</v>
      </c>
      <c r="M52" s="34">
        <f>ROUND(ROUND(L52,2)*ROUND(G52,3),2)</f>
        <v>0</v>
      </c>
      <c r="N52" s="38" t="s">
        <v>54</v>
      </c>
      <c r="O52">
        <f>(M52*21)/100</f>
        <v>0</v>
      </c>
      <c r="P52" t="s">
        <v>27</v>
      </c>
    </row>
    <row r="53" spans="1:16" ht="38.25" x14ac:dyDescent="0.2">
      <c r="A53" s="37" t="s">
        <v>55</v>
      </c>
      <c r="E53" s="41" t="s">
        <v>2685</v>
      </c>
    </row>
    <row r="54" spans="1:16" x14ac:dyDescent="0.2">
      <c r="A54" s="37" t="s">
        <v>56</v>
      </c>
      <c r="E54" s="42" t="s">
        <v>2686</v>
      </c>
    </row>
    <row r="55" spans="1:16" x14ac:dyDescent="0.2">
      <c r="A55" t="s">
        <v>58</v>
      </c>
      <c r="E55" s="41" t="s">
        <v>59</v>
      </c>
    </row>
    <row r="56" spans="1:16" x14ac:dyDescent="0.2">
      <c r="A56" t="s">
        <v>49</v>
      </c>
      <c r="B56" s="36" t="s">
        <v>62</v>
      </c>
      <c r="C56" s="36" t="s">
        <v>891</v>
      </c>
      <c r="D56" s="37" t="s">
        <v>51</v>
      </c>
      <c r="E56" s="13" t="s">
        <v>892</v>
      </c>
      <c r="F56" s="38" t="s">
        <v>53</v>
      </c>
      <c r="G56" s="39">
        <v>26.14</v>
      </c>
      <c r="H56" s="38">
        <v>0</v>
      </c>
      <c r="I56" s="38">
        <f>ROUND(G56*H56,6)</f>
        <v>0</v>
      </c>
      <c r="L56" s="40">
        <v>0</v>
      </c>
      <c r="M56" s="34">
        <f>ROUND(ROUND(L56,2)*ROUND(G56,3),2)</f>
        <v>0</v>
      </c>
      <c r="N56" s="38" t="s">
        <v>54</v>
      </c>
      <c r="O56">
        <f>(M56*21)/100</f>
        <v>0</v>
      </c>
      <c r="P56" t="s">
        <v>27</v>
      </c>
    </row>
    <row r="57" spans="1:16" x14ac:dyDescent="0.2">
      <c r="A57" s="37" t="s">
        <v>55</v>
      </c>
      <c r="E57" s="41" t="s">
        <v>2490</v>
      </c>
    </row>
    <row r="58" spans="1:16" x14ac:dyDescent="0.2">
      <c r="A58" s="37" t="s">
        <v>56</v>
      </c>
      <c r="E58" s="42" t="s">
        <v>2687</v>
      </c>
    </row>
    <row r="59" spans="1:16" x14ac:dyDescent="0.2">
      <c r="A59" t="s">
        <v>58</v>
      </c>
      <c r="E59" s="41" t="s">
        <v>59</v>
      </c>
    </row>
    <row r="60" spans="1:16" x14ac:dyDescent="0.2">
      <c r="A60" t="s">
        <v>49</v>
      </c>
      <c r="B60" s="36" t="s">
        <v>66</v>
      </c>
      <c r="C60" s="36" t="s">
        <v>60</v>
      </c>
      <c r="D60" s="37" t="s">
        <v>51</v>
      </c>
      <c r="E60" s="13" t="s">
        <v>61</v>
      </c>
      <c r="F60" s="38" t="s">
        <v>53</v>
      </c>
      <c r="G60" s="39">
        <v>122.7</v>
      </c>
      <c r="H60" s="38">
        <v>0</v>
      </c>
      <c r="I60" s="38">
        <f>ROUND(G60*H60,6)</f>
        <v>0</v>
      </c>
      <c r="L60" s="40">
        <v>0</v>
      </c>
      <c r="M60" s="34">
        <f>ROUND(ROUND(L60,2)*ROUND(G60,3),2)</f>
        <v>0</v>
      </c>
      <c r="N60" s="38" t="s">
        <v>54</v>
      </c>
      <c r="O60">
        <f>(M60*21)/100</f>
        <v>0</v>
      </c>
      <c r="P60" t="s">
        <v>27</v>
      </c>
    </row>
    <row r="61" spans="1:16" x14ac:dyDescent="0.2">
      <c r="A61" s="37" t="s">
        <v>55</v>
      </c>
      <c r="E61" s="41" t="s">
        <v>2688</v>
      </c>
    </row>
    <row r="62" spans="1:16" x14ac:dyDescent="0.2">
      <c r="A62" s="37" t="s">
        <v>56</v>
      </c>
      <c r="E62" s="42" t="s">
        <v>2689</v>
      </c>
    </row>
    <row r="63" spans="1:16" x14ac:dyDescent="0.2">
      <c r="A63" t="s">
        <v>58</v>
      </c>
      <c r="E63" s="41" t="s">
        <v>59</v>
      </c>
    </row>
    <row r="64" spans="1:16" x14ac:dyDescent="0.2">
      <c r="A64" t="s">
        <v>49</v>
      </c>
      <c r="B64" s="36" t="s">
        <v>145</v>
      </c>
      <c r="C64" s="36" t="s">
        <v>2402</v>
      </c>
      <c r="D64" s="37" t="s">
        <v>51</v>
      </c>
      <c r="E64" s="13" t="s">
        <v>2403</v>
      </c>
      <c r="F64" s="38" t="s">
        <v>53</v>
      </c>
      <c r="G64" s="39">
        <v>18.95</v>
      </c>
      <c r="H64" s="38">
        <v>0</v>
      </c>
      <c r="I64" s="38">
        <f>ROUND(G64*H64,6)</f>
        <v>0</v>
      </c>
      <c r="L64" s="40">
        <v>0</v>
      </c>
      <c r="M64" s="34">
        <f>ROUND(ROUND(L64,2)*ROUND(G64,3),2)</f>
        <v>0</v>
      </c>
      <c r="N64" s="38" t="s">
        <v>54</v>
      </c>
      <c r="O64">
        <f>(M64*21)/100</f>
        <v>0</v>
      </c>
      <c r="P64" t="s">
        <v>27</v>
      </c>
    </row>
    <row r="65" spans="1:16" x14ac:dyDescent="0.2">
      <c r="A65" s="37" t="s">
        <v>55</v>
      </c>
      <c r="E65" s="41" t="s">
        <v>2404</v>
      </c>
    </row>
    <row r="66" spans="1:16" x14ac:dyDescent="0.2">
      <c r="A66" s="37" t="s">
        <v>56</v>
      </c>
      <c r="E66" s="42" t="s">
        <v>2690</v>
      </c>
    </row>
    <row r="67" spans="1:16" x14ac:dyDescent="0.2">
      <c r="A67" t="s">
        <v>58</v>
      </c>
      <c r="E67" s="41" t="s">
        <v>59</v>
      </c>
    </row>
    <row r="68" spans="1:16" x14ac:dyDescent="0.2">
      <c r="A68" t="s">
        <v>49</v>
      </c>
      <c r="B68" s="36" t="s">
        <v>216</v>
      </c>
      <c r="C68" s="36" t="s">
        <v>2691</v>
      </c>
      <c r="D68" s="37" t="s">
        <v>51</v>
      </c>
      <c r="E68" s="13" t="s">
        <v>2692</v>
      </c>
      <c r="F68" s="38" t="s">
        <v>65</v>
      </c>
      <c r="G68" s="39">
        <v>23</v>
      </c>
      <c r="H68" s="38">
        <v>0</v>
      </c>
      <c r="I68" s="38">
        <f>ROUND(G68*H68,6)</f>
        <v>0</v>
      </c>
      <c r="L68" s="40">
        <v>0</v>
      </c>
      <c r="M68" s="34">
        <f>ROUND(ROUND(L68,2)*ROUND(G68,3),2)</f>
        <v>0</v>
      </c>
      <c r="N68" s="38" t="s">
        <v>795</v>
      </c>
      <c r="O68">
        <f>(M68*21)/100</f>
        <v>0</v>
      </c>
      <c r="P68" t="s">
        <v>27</v>
      </c>
    </row>
    <row r="69" spans="1:16" ht="51" x14ac:dyDescent="0.2">
      <c r="A69" s="37" t="s">
        <v>55</v>
      </c>
      <c r="E69" s="41" t="s">
        <v>2693</v>
      </c>
    </row>
    <row r="70" spans="1:16" x14ac:dyDescent="0.2">
      <c r="A70" s="37" t="s">
        <v>56</v>
      </c>
      <c r="E70" s="42" t="s">
        <v>2694</v>
      </c>
    </row>
    <row r="71" spans="1:16" ht="25.5" x14ac:dyDescent="0.2">
      <c r="A71" t="s">
        <v>58</v>
      </c>
      <c r="E71" s="41" t="s">
        <v>2695</v>
      </c>
    </row>
    <row r="72" spans="1:16" x14ac:dyDescent="0.2">
      <c r="A72" t="s">
        <v>46</v>
      </c>
      <c r="C72" s="33" t="s">
        <v>62</v>
      </c>
      <c r="E72" s="35" t="s">
        <v>1366</v>
      </c>
      <c r="J72" s="34">
        <f>0</f>
        <v>0</v>
      </c>
      <c r="K72" s="34">
        <f>0</f>
        <v>0</v>
      </c>
      <c r="L72" s="34">
        <f>0+L73+L77+L81</f>
        <v>0</v>
      </c>
      <c r="M72" s="34">
        <f>0+M73+M77+M81</f>
        <v>0</v>
      </c>
    </row>
    <row r="73" spans="1:16" x14ac:dyDescent="0.2">
      <c r="A73" t="s">
        <v>49</v>
      </c>
      <c r="B73" s="36" t="s">
        <v>148</v>
      </c>
      <c r="C73" s="36" t="s">
        <v>1582</v>
      </c>
      <c r="D73" s="37" t="s">
        <v>51</v>
      </c>
      <c r="E73" s="13" t="s">
        <v>1583</v>
      </c>
      <c r="F73" s="38" t="s">
        <v>53</v>
      </c>
      <c r="G73" s="39">
        <v>2.6</v>
      </c>
      <c r="H73" s="38">
        <v>0</v>
      </c>
      <c r="I73" s="38">
        <f>ROUND(G73*H73,6)</f>
        <v>0</v>
      </c>
      <c r="L73" s="40">
        <v>0</v>
      </c>
      <c r="M73" s="34">
        <f>ROUND(ROUND(L73,2)*ROUND(G73,3),2)</f>
        <v>0</v>
      </c>
      <c r="N73" s="38" t="s">
        <v>54</v>
      </c>
      <c r="O73">
        <f>(M73*21)/100</f>
        <v>0</v>
      </c>
      <c r="P73" t="s">
        <v>27</v>
      </c>
    </row>
    <row r="74" spans="1:16" x14ac:dyDescent="0.2">
      <c r="A74" s="37" t="s">
        <v>55</v>
      </c>
      <c r="E74" s="41" t="s">
        <v>2696</v>
      </c>
    </row>
    <row r="75" spans="1:16" x14ac:dyDescent="0.2">
      <c r="A75" s="37" t="s">
        <v>56</v>
      </c>
      <c r="E75" s="42" t="s">
        <v>2697</v>
      </c>
    </row>
    <row r="76" spans="1:16" x14ac:dyDescent="0.2">
      <c r="A76" t="s">
        <v>58</v>
      </c>
      <c r="E76" s="41" t="s">
        <v>59</v>
      </c>
    </row>
    <row r="77" spans="1:16" x14ac:dyDescent="0.2">
      <c r="A77" t="s">
        <v>49</v>
      </c>
      <c r="B77" s="36" t="s">
        <v>151</v>
      </c>
      <c r="C77" s="36" t="s">
        <v>1002</v>
      </c>
      <c r="D77" s="37" t="s">
        <v>51</v>
      </c>
      <c r="E77" s="13" t="s">
        <v>1003</v>
      </c>
      <c r="F77" s="38" t="s">
        <v>53</v>
      </c>
      <c r="G77" s="39">
        <v>4.25</v>
      </c>
      <c r="H77" s="38">
        <v>0</v>
      </c>
      <c r="I77" s="38">
        <f>ROUND(G77*H77,6)</f>
        <v>0</v>
      </c>
      <c r="L77" s="40">
        <v>0</v>
      </c>
      <c r="M77" s="34">
        <f>ROUND(ROUND(L77,2)*ROUND(G77,3),2)</f>
        <v>0</v>
      </c>
      <c r="N77" s="38" t="s">
        <v>54</v>
      </c>
      <c r="O77">
        <f>(M77*21)/100</f>
        <v>0</v>
      </c>
      <c r="P77" t="s">
        <v>27</v>
      </c>
    </row>
    <row r="78" spans="1:16" x14ac:dyDescent="0.2">
      <c r="A78" s="37" t="s">
        <v>55</v>
      </c>
      <c r="E78" s="41" t="s">
        <v>2408</v>
      </c>
    </row>
    <row r="79" spans="1:16" x14ac:dyDescent="0.2">
      <c r="A79" s="37" t="s">
        <v>56</v>
      </c>
      <c r="E79" s="42" t="s">
        <v>2698</v>
      </c>
    </row>
    <row r="80" spans="1:16" x14ac:dyDescent="0.2">
      <c r="A80" t="s">
        <v>58</v>
      </c>
      <c r="E80" s="41" t="s">
        <v>59</v>
      </c>
    </row>
    <row r="81" spans="1:16" x14ac:dyDescent="0.2">
      <c r="A81" t="s">
        <v>49</v>
      </c>
      <c r="B81" s="36" t="s">
        <v>154</v>
      </c>
      <c r="C81" s="36" t="s">
        <v>2699</v>
      </c>
      <c r="D81" s="37" t="s">
        <v>51</v>
      </c>
      <c r="E81" s="13" t="s">
        <v>2700</v>
      </c>
      <c r="F81" s="38" t="s">
        <v>53</v>
      </c>
      <c r="G81" s="39">
        <v>6.9080000000000004</v>
      </c>
      <c r="H81" s="38">
        <v>0</v>
      </c>
      <c r="I81" s="38">
        <f>ROUND(G81*H81,6)</f>
        <v>0</v>
      </c>
      <c r="L81" s="40">
        <v>0</v>
      </c>
      <c r="M81" s="34">
        <f>ROUND(ROUND(L81,2)*ROUND(G81,3),2)</f>
        <v>0</v>
      </c>
      <c r="N81" s="38" t="s">
        <v>54</v>
      </c>
      <c r="O81">
        <f>(M81*21)/100</f>
        <v>0</v>
      </c>
      <c r="P81" t="s">
        <v>27</v>
      </c>
    </row>
    <row r="82" spans="1:16" ht="38.25" x14ac:dyDescent="0.2">
      <c r="A82" s="37" t="s">
        <v>55</v>
      </c>
      <c r="E82" s="41" t="s">
        <v>2701</v>
      </c>
    </row>
    <row r="83" spans="1:16" x14ac:dyDescent="0.2">
      <c r="A83" s="37" t="s">
        <v>56</v>
      </c>
      <c r="E83" s="42" t="s">
        <v>2702</v>
      </c>
    </row>
    <row r="84" spans="1:16" x14ac:dyDescent="0.2">
      <c r="A84" t="s">
        <v>58</v>
      </c>
      <c r="E84" s="41" t="s">
        <v>59</v>
      </c>
    </row>
    <row r="85" spans="1:16" x14ac:dyDescent="0.2">
      <c r="A85" t="s">
        <v>46</v>
      </c>
      <c r="C85" s="33" t="s">
        <v>151</v>
      </c>
      <c r="E85" s="35" t="s">
        <v>1458</v>
      </c>
      <c r="J85" s="34">
        <f>0</f>
        <v>0</v>
      </c>
      <c r="K85" s="34">
        <f>0</f>
        <v>0</v>
      </c>
      <c r="L85" s="34">
        <f>0+L86+L90+L94+L98+L102+L106+L110+L114+L118+L122+L126+L130+L134+L138+L142+L146+L150+L154+L158</f>
        <v>0</v>
      </c>
      <c r="M85" s="34">
        <f>0+M86+M90+M94+M98+M102+M106+M110+M114+M118+M122+M126+M130+M134+M138+M142+M146+M150+M154+M158</f>
        <v>0</v>
      </c>
    </row>
    <row r="86" spans="1:16" x14ac:dyDescent="0.2">
      <c r="A86" t="s">
        <v>49</v>
      </c>
      <c r="B86" s="36" t="s">
        <v>157</v>
      </c>
      <c r="C86" s="36" t="s">
        <v>2703</v>
      </c>
      <c r="D86" s="37" t="s">
        <v>51</v>
      </c>
      <c r="E86" s="13" t="s">
        <v>2704</v>
      </c>
      <c r="F86" s="38" t="s">
        <v>65</v>
      </c>
      <c r="G86" s="39">
        <v>3</v>
      </c>
      <c r="H86" s="38">
        <v>0</v>
      </c>
      <c r="I86" s="38">
        <f>ROUND(G86*H86,6)</f>
        <v>0</v>
      </c>
      <c r="L86" s="40">
        <v>0</v>
      </c>
      <c r="M86" s="34">
        <f>ROUND(ROUND(L86,2)*ROUND(G86,3),2)</f>
        <v>0</v>
      </c>
      <c r="N86" s="38" t="s">
        <v>54</v>
      </c>
      <c r="O86">
        <f>(M86*21)/100</f>
        <v>0</v>
      </c>
      <c r="P86" t="s">
        <v>27</v>
      </c>
    </row>
    <row r="87" spans="1:16" ht="25.5" x14ac:dyDescent="0.2">
      <c r="A87" s="37" t="s">
        <v>55</v>
      </c>
      <c r="E87" s="41" t="s">
        <v>2705</v>
      </c>
    </row>
    <row r="88" spans="1:16" x14ac:dyDescent="0.2">
      <c r="A88" s="37" t="s">
        <v>56</v>
      </c>
      <c r="E88" s="42" t="s">
        <v>2421</v>
      </c>
    </row>
    <row r="89" spans="1:16" x14ac:dyDescent="0.2">
      <c r="A89" t="s">
        <v>58</v>
      </c>
      <c r="E89" s="41" t="s">
        <v>59</v>
      </c>
    </row>
    <row r="90" spans="1:16" x14ac:dyDescent="0.2">
      <c r="A90" t="s">
        <v>49</v>
      </c>
      <c r="B90" s="36" t="s">
        <v>69</v>
      </c>
      <c r="C90" s="36" t="s">
        <v>2611</v>
      </c>
      <c r="D90" s="37" t="s">
        <v>51</v>
      </c>
      <c r="E90" s="13" t="s">
        <v>2612</v>
      </c>
      <c r="F90" s="38" t="s">
        <v>65</v>
      </c>
      <c r="G90" s="39">
        <v>44</v>
      </c>
      <c r="H90" s="38">
        <v>0</v>
      </c>
      <c r="I90" s="38">
        <f>ROUND(G90*H90,6)</f>
        <v>0</v>
      </c>
      <c r="L90" s="40">
        <v>0</v>
      </c>
      <c r="M90" s="34">
        <f>ROUND(ROUND(L90,2)*ROUND(G90,3),2)</f>
        <v>0</v>
      </c>
      <c r="N90" s="38" t="s">
        <v>54</v>
      </c>
      <c r="O90">
        <f>(M90*21)/100</f>
        <v>0</v>
      </c>
      <c r="P90" t="s">
        <v>27</v>
      </c>
    </row>
    <row r="91" spans="1:16" ht="25.5" x14ac:dyDescent="0.2">
      <c r="A91" s="37" t="s">
        <v>55</v>
      </c>
      <c r="E91" s="41" t="s">
        <v>2706</v>
      </c>
    </row>
    <row r="92" spans="1:16" x14ac:dyDescent="0.2">
      <c r="A92" s="37" t="s">
        <v>56</v>
      </c>
      <c r="E92" s="42" t="s">
        <v>2707</v>
      </c>
    </row>
    <row r="93" spans="1:16" x14ac:dyDescent="0.2">
      <c r="A93" t="s">
        <v>58</v>
      </c>
      <c r="E93" s="41" t="s">
        <v>59</v>
      </c>
    </row>
    <row r="94" spans="1:16" x14ac:dyDescent="0.2">
      <c r="A94" t="s">
        <v>49</v>
      </c>
      <c r="B94" s="36" t="s">
        <v>73</v>
      </c>
      <c r="C94" s="36" t="s">
        <v>2708</v>
      </c>
      <c r="D94" s="37" t="s">
        <v>51</v>
      </c>
      <c r="E94" s="13" t="s">
        <v>2709</v>
      </c>
      <c r="F94" s="38" t="s">
        <v>65</v>
      </c>
      <c r="G94" s="39">
        <v>23</v>
      </c>
      <c r="H94" s="38">
        <v>0</v>
      </c>
      <c r="I94" s="38">
        <f>ROUND(G94*H94,6)</f>
        <v>0</v>
      </c>
      <c r="L94" s="40">
        <v>0</v>
      </c>
      <c r="M94" s="34">
        <f>ROUND(ROUND(L94,2)*ROUND(G94,3),2)</f>
        <v>0</v>
      </c>
      <c r="N94" s="38" t="s">
        <v>54</v>
      </c>
      <c r="O94">
        <f>(M94*21)/100</f>
        <v>0</v>
      </c>
      <c r="P94" t="s">
        <v>27</v>
      </c>
    </row>
    <row r="95" spans="1:16" ht="25.5" x14ac:dyDescent="0.2">
      <c r="A95" s="37" t="s">
        <v>55</v>
      </c>
      <c r="E95" s="41" t="s">
        <v>2710</v>
      </c>
    </row>
    <row r="96" spans="1:16" x14ac:dyDescent="0.2">
      <c r="A96" s="37" t="s">
        <v>56</v>
      </c>
      <c r="E96" s="42" t="s">
        <v>2694</v>
      </c>
    </row>
    <row r="97" spans="1:16" x14ac:dyDescent="0.2">
      <c r="A97" t="s">
        <v>58</v>
      </c>
      <c r="E97" s="41" t="s">
        <v>59</v>
      </c>
    </row>
    <row r="98" spans="1:16" x14ac:dyDescent="0.2">
      <c r="A98" t="s">
        <v>49</v>
      </c>
      <c r="B98" s="36" t="s">
        <v>76</v>
      </c>
      <c r="C98" s="36" t="s">
        <v>2623</v>
      </c>
      <c r="D98" s="37" t="s">
        <v>51</v>
      </c>
      <c r="E98" s="13" t="s">
        <v>2624</v>
      </c>
      <c r="F98" s="38" t="s">
        <v>94</v>
      </c>
      <c r="G98" s="39">
        <v>3</v>
      </c>
      <c r="H98" s="38">
        <v>0</v>
      </c>
      <c r="I98" s="38">
        <f>ROUND(G98*H98,6)</f>
        <v>0</v>
      </c>
      <c r="L98" s="40">
        <v>0</v>
      </c>
      <c r="M98" s="34">
        <f>ROUND(ROUND(L98,2)*ROUND(G98,3),2)</f>
        <v>0</v>
      </c>
      <c r="N98" s="38" t="s">
        <v>54</v>
      </c>
      <c r="O98">
        <f>(M98*21)/100</f>
        <v>0</v>
      </c>
      <c r="P98" t="s">
        <v>27</v>
      </c>
    </row>
    <row r="99" spans="1:16" x14ac:dyDescent="0.2">
      <c r="A99" s="37" t="s">
        <v>55</v>
      </c>
      <c r="E99" s="41" t="s">
        <v>2711</v>
      </c>
    </row>
    <row r="100" spans="1:16" x14ac:dyDescent="0.2">
      <c r="A100" s="37" t="s">
        <v>56</v>
      </c>
      <c r="E100" s="42" t="s">
        <v>2421</v>
      </c>
    </row>
    <row r="101" spans="1:16" x14ac:dyDescent="0.2">
      <c r="A101" t="s">
        <v>58</v>
      </c>
      <c r="E101" s="41" t="s">
        <v>59</v>
      </c>
    </row>
    <row r="102" spans="1:16" x14ac:dyDescent="0.2">
      <c r="A102" t="s">
        <v>49</v>
      </c>
      <c r="B102" s="36" t="s">
        <v>79</v>
      </c>
      <c r="C102" s="36" t="s">
        <v>2629</v>
      </c>
      <c r="D102" s="37" t="s">
        <v>51</v>
      </c>
      <c r="E102" s="13" t="s">
        <v>2630</v>
      </c>
      <c r="F102" s="38" t="s">
        <v>94</v>
      </c>
      <c r="G102" s="39">
        <v>2</v>
      </c>
      <c r="H102" s="38">
        <v>0</v>
      </c>
      <c r="I102" s="38">
        <f>ROUND(G102*H102,6)</f>
        <v>0</v>
      </c>
      <c r="L102" s="40">
        <v>0</v>
      </c>
      <c r="M102" s="34">
        <f>ROUND(ROUND(L102,2)*ROUND(G102,3),2)</f>
        <v>0</v>
      </c>
      <c r="N102" s="38" t="s">
        <v>54</v>
      </c>
      <c r="O102">
        <f>(M102*21)/100</f>
        <v>0</v>
      </c>
      <c r="P102" t="s">
        <v>27</v>
      </c>
    </row>
    <row r="103" spans="1:16" x14ac:dyDescent="0.2">
      <c r="A103" s="37" t="s">
        <v>55</v>
      </c>
      <c r="E103" s="41" t="s">
        <v>2712</v>
      </c>
    </row>
    <row r="104" spans="1:16" x14ac:dyDescent="0.2">
      <c r="A104" s="37" t="s">
        <v>56</v>
      </c>
      <c r="E104" s="42" t="s">
        <v>2413</v>
      </c>
    </row>
    <row r="105" spans="1:16" x14ac:dyDescent="0.2">
      <c r="A105" t="s">
        <v>58</v>
      </c>
      <c r="E105" s="41" t="s">
        <v>59</v>
      </c>
    </row>
    <row r="106" spans="1:16" x14ac:dyDescent="0.2">
      <c r="A106" t="s">
        <v>49</v>
      </c>
      <c r="B106" s="36" t="s">
        <v>160</v>
      </c>
      <c r="C106" s="36" t="s">
        <v>2713</v>
      </c>
      <c r="D106" s="37" t="s">
        <v>51</v>
      </c>
      <c r="E106" s="13" t="s">
        <v>2714</v>
      </c>
      <c r="F106" s="38" t="s">
        <v>94</v>
      </c>
      <c r="G106" s="39">
        <v>2</v>
      </c>
      <c r="H106" s="38">
        <v>0</v>
      </c>
      <c r="I106" s="38">
        <f>ROUND(G106*H106,6)</f>
        <v>0</v>
      </c>
      <c r="L106" s="40">
        <v>0</v>
      </c>
      <c r="M106" s="34">
        <f>ROUND(ROUND(L106,2)*ROUND(G106,3),2)</f>
        <v>0</v>
      </c>
      <c r="N106" s="38" t="s">
        <v>54</v>
      </c>
      <c r="O106">
        <f>(M106*21)/100</f>
        <v>0</v>
      </c>
      <c r="P106" t="s">
        <v>27</v>
      </c>
    </row>
    <row r="107" spans="1:16" x14ac:dyDescent="0.2">
      <c r="A107" s="37" t="s">
        <v>55</v>
      </c>
      <c r="E107" s="41" t="s">
        <v>2715</v>
      </c>
    </row>
    <row r="108" spans="1:16" x14ac:dyDescent="0.2">
      <c r="A108" s="37" t="s">
        <v>56</v>
      </c>
      <c r="E108" s="42" t="s">
        <v>2413</v>
      </c>
    </row>
    <row r="109" spans="1:16" x14ac:dyDescent="0.2">
      <c r="A109" t="s">
        <v>58</v>
      </c>
      <c r="E109" s="41" t="s">
        <v>59</v>
      </c>
    </row>
    <row r="110" spans="1:16" x14ac:dyDescent="0.2">
      <c r="A110" t="s">
        <v>49</v>
      </c>
      <c r="B110" s="36" t="s">
        <v>82</v>
      </c>
      <c r="C110" s="36" t="s">
        <v>2716</v>
      </c>
      <c r="D110" s="37" t="s">
        <v>51</v>
      </c>
      <c r="E110" s="13" t="s">
        <v>2717</v>
      </c>
      <c r="F110" s="38" t="s">
        <v>94</v>
      </c>
      <c r="G110" s="39">
        <v>1</v>
      </c>
      <c r="H110" s="38">
        <v>0</v>
      </c>
      <c r="I110" s="38">
        <f>ROUND(G110*H110,6)</f>
        <v>0</v>
      </c>
      <c r="L110" s="40">
        <v>0</v>
      </c>
      <c r="M110" s="34">
        <f>ROUND(ROUND(L110,2)*ROUND(G110,3),2)</f>
        <v>0</v>
      </c>
      <c r="N110" s="38" t="s">
        <v>54</v>
      </c>
      <c r="O110">
        <f>(M110*21)/100</f>
        <v>0</v>
      </c>
      <c r="P110" t="s">
        <v>27</v>
      </c>
    </row>
    <row r="111" spans="1:16" x14ac:dyDescent="0.2">
      <c r="A111" s="37" t="s">
        <v>55</v>
      </c>
      <c r="E111" s="41" t="s">
        <v>2718</v>
      </c>
    </row>
    <row r="112" spans="1:16" x14ac:dyDescent="0.2">
      <c r="A112" s="37" t="s">
        <v>56</v>
      </c>
      <c r="E112" s="42" t="s">
        <v>2284</v>
      </c>
    </row>
    <row r="113" spans="1:16" x14ac:dyDescent="0.2">
      <c r="A113" t="s">
        <v>58</v>
      </c>
      <c r="E113" s="41" t="s">
        <v>59</v>
      </c>
    </row>
    <row r="114" spans="1:16" x14ac:dyDescent="0.2">
      <c r="A114" t="s">
        <v>49</v>
      </c>
      <c r="B114" s="36" t="s">
        <v>163</v>
      </c>
      <c r="C114" s="36" t="s">
        <v>2719</v>
      </c>
      <c r="D114" s="37" t="s">
        <v>51</v>
      </c>
      <c r="E114" s="13" t="s">
        <v>2720</v>
      </c>
      <c r="F114" s="38" t="s">
        <v>94</v>
      </c>
      <c r="G114" s="39">
        <v>3</v>
      </c>
      <c r="H114" s="38">
        <v>0</v>
      </c>
      <c r="I114" s="38">
        <f>ROUND(G114*H114,6)</f>
        <v>0</v>
      </c>
      <c r="L114" s="40">
        <v>0</v>
      </c>
      <c r="M114" s="34">
        <f>ROUND(ROUND(L114,2)*ROUND(G114,3),2)</f>
        <v>0</v>
      </c>
      <c r="N114" s="38" t="s">
        <v>54</v>
      </c>
      <c r="O114">
        <f>(M114*21)/100</f>
        <v>0</v>
      </c>
      <c r="P114" t="s">
        <v>27</v>
      </c>
    </row>
    <row r="115" spans="1:16" x14ac:dyDescent="0.2">
      <c r="A115" s="37" t="s">
        <v>55</v>
      </c>
      <c r="E115" s="41" t="s">
        <v>2721</v>
      </c>
    </row>
    <row r="116" spans="1:16" x14ac:dyDescent="0.2">
      <c r="A116" s="37" t="s">
        <v>56</v>
      </c>
      <c r="E116" s="42" t="s">
        <v>2421</v>
      </c>
    </row>
    <row r="117" spans="1:16" x14ac:dyDescent="0.2">
      <c r="A117" t="s">
        <v>58</v>
      </c>
      <c r="E117" s="41" t="s">
        <v>59</v>
      </c>
    </row>
    <row r="118" spans="1:16" x14ac:dyDescent="0.2">
      <c r="A118" t="s">
        <v>49</v>
      </c>
      <c r="B118" s="36" t="s">
        <v>85</v>
      </c>
      <c r="C118" s="36" t="s">
        <v>2644</v>
      </c>
      <c r="D118" s="37" t="s">
        <v>51</v>
      </c>
      <c r="E118" s="13" t="s">
        <v>2645</v>
      </c>
      <c r="F118" s="38" t="s">
        <v>94</v>
      </c>
      <c r="G118" s="39">
        <v>2</v>
      </c>
      <c r="H118" s="38">
        <v>0</v>
      </c>
      <c r="I118" s="38">
        <f>ROUND(G118*H118,6)</f>
        <v>0</v>
      </c>
      <c r="L118" s="40">
        <v>0</v>
      </c>
      <c r="M118" s="34">
        <f>ROUND(ROUND(L118,2)*ROUND(G118,3),2)</f>
        <v>0</v>
      </c>
      <c r="N118" s="38" t="s">
        <v>54</v>
      </c>
      <c r="O118">
        <f>(M118*21)/100</f>
        <v>0</v>
      </c>
      <c r="P118" t="s">
        <v>27</v>
      </c>
    </row>
    <row r="119" spans="1:16" x14ac:dyDescent="0.2">
      <c r="A119" s="37" t="s">
        <v>55</v>
      </c>
      <c r="E119" s="41" t="s">
        <v>2722</v>
      </c>
    </row>
    <row r="120" spans="1:16" x14ac:dyDescent="0.2">
      <c r="A120" s="37" t="s">
        <v>56</v>
      </c>
      <c r="E120" s="42" t="s">
        <v>2413</v>
      </c>
    </row>
    <row r="121" spans="1:16" x14ac:dyDescent="0.2">
      <c r="A121" t="s">
        <v>58</v>
      </c>
      <c r="E121" s="41" t="s">
        <v>59</v>
      </c>
    </row>
    <row r="122" spans="1:16" x14ac:dyDescent="0.2">
      <c r="A122" t="s">
        <v>49</v>
      </c>
      <c r="B122" s="36" t="s">
        <v>166</v>
      </c>
      <c r="C122" s="36" t="s">
        <v>2723</v>
      </c>
      <c r="D122" s="37" t="s">
        <v>51</v>
      </c>
      <c r="E122" s="13" t="s">
        <v>2724</v>
      </c>
      <c r="F122" s="38" t="s">
        <v>94</v>
      </c>
      <c r="G122" s="39">
        <v>1</v>
      </c>
      <c r="H122" s="38">
        <v>0</v>
      </c>
      <c r="I122" s="38">
        <f>ROUND(G122*H122,6)</f>
        <v>0</v>
      </c>
      <c r="L122" s="40">
        <v>0</v>
      </c>
      <c r="M122" s="34">
        <f>ROUND(ROUND(L122,2)*ROUND(G122,3),2)</f>
        <v>0</v>
      </c>
      <c r="N122" s="38" t="s">
        <v>54</v>
      </c>
      <c r="O122">
        <f>(M122*21)/100</f>
        <v>0</v>
      </c>
      <c r="P122" t="s">
        <v>27</v>
      </c>
    </row>
    <row r="123" spans="1:16" ht="76.5" x14ac:dyDescent="0.2">
      <c r="A123" s="37" t="s">
        <v>55</v>
      </c>
      <c r="E123" s="41" t="s">
        <v>2725</v>
      </c>
    </row>
    <row r="124" spans="1:16" x14ac:dyDescent="0.2">
      <c r="A124" s="37" t="s">
        <v>56</v>
      </c>
      <c r="E124" s="42" t="s">
        <v>2284</v>
      </c>
    </row>
    <row r="125" spans="1:16" x14ac:dyDescent="0.2">
      <c r="A125" t="s">
        <v>58</v>
      </c>
      <c r="E125" s="41" t="s">
        <v>59</v>
      </c>
    </row>
    <row r="126" spans="1:16" x14ac:dyDescent="0.2">
      <c r="A126" t="s">
        <v>49</v>
      </c>
      <c r="B126" s="36" t="s">
        <v>169</v>
      </c>
      <c r="C126" s="36" t="s">
        <v>2542</v>
      </c>
      <c r="D126" s="37" t="s">
        <v>51</v>
      </c>
      <c r="E126" s="13" t="s">
        <v>2543</v>
      </c>
      <c r="F126" s="38" t="s">
        <v>94</v>
      </c>
      <c r="G126" s="39">
        <v>2</v>
      </c>
      <c r="H126" s="38">
        <v>0</v>
      </c>
      <c r="I126" s="38">
        <f>ROUND(G126*H126,6)</f>
        <v>0</v>
      </c>
      <c r="L126" s="40">
        <v>0</v>
      </c>
      <c r="M126" s="34">
        <f>ROUND(ROUND(L126,2)*ROUND(G126,3),2)</f>
        <v>0</v>
      </c>
      <c r="N126" s="38" t="s">
        <v>54</v>
      </c>
      <c r="O126">
        <f>(M126*21)/100</f>
        <v>0</v>
      </c>
      <c r="P126" t="s">
        <v>27</v>
      </c>
    </row>
    <row r="127" spans="1:16" x14ac:dyDescent="0.2">
      <c r="A127" s="37" t="s">
        <v>55</v>
      </c>
      <c r="E127" s="41" t="s">
        <v>2544</v>
      </c>
    </row>
    <row r="128" spans="1:16" x14ac:dyDescent="0.2">
      <c r="A128" s="37" t="s">
        <v>56</v>
      </c>
      <c r="E128" s="42" t="s">
        <v>2413</v>
      </c>
    </row>
    <row r="129" spans="1:16" x14ac:dyDescent="0.2">
      <c r="A129" t="s">
        <v>58</v>
      </c>
      <c r="E129" s="41" t="s">
        <v>59</v>
      </c>
    </row>
    <row r="130" spans="1:16" x14ac:dyDescent="0.2">
      <c r="A130" t="s">
        <v>49</v>
      </c>
      <c r="B130" s="36" t="s">
        <v>172</v>
      </c>
      <c r="C130" s="36" t="s">
        <v>2429</v>
      </c>
      <c r="D130" s="37" t="s">
        <v>51</v>
      </c>
      <c r="E130" s="13" t="s">
        <v>2430</v>
      </c>
      <c r="F130" s="38" t="s">
        <v>65</v>
      </c>
      <c r="G130" s="39">
        <v>46.2</v>
      </c>
      <c r="H130" s="38">
        <v>0</v>
      </c>
      <c r="I130" s="38">
        <f>ROUND(G130*H130,6)</f>
        <v>0</v>
      </c>
      <c r="L130" s="40">
        <v>0</v>
      </c>
      <c r="M130" s="34">
        <f>ROUND(ROUND(L130,2)*ROUND(G130,3),2)</f>
        <v>0</v>
      </c>
      <c r="N130" s="38" t="s">
        <v>54</v>
      </c>
      <c r="O130">
        <f>(M130*21)/100</f>
        <v>0</v>
      </c>
      <c r="P130" t="s">
        <v>27</v>
      </c>
    </row>
    <row r="131" spans="1:16" x14ac:dyDescent="0.2">
      <c r="A131" s="37" t="s">
        <v>55</v>
      </c>
      <c r="E131" s="41" t="s">
        <v>2726</v>
      </c>
    </row>
    <row r="132" spans="1:16" x14ac:dyDescent="0.2">
      <c r="A132" s="37" t="s">
        <v>56</v>
      </c>
      <c r="E132" s="42" t="s">
        <v>2727</v>
      </c>
    </row>
    <row r="133" spans="1:16" x14ac:dyDescent="0.2">
      <c r="A133" t="s">
        <v>58</v>
      </c>
      <c r="E133" s="41" t="s">
        <v>59</v>
      </c>
    </row>
    <row r="134" spans="1:16" x14ac:dyDescent="0.2">
      <c r="A134" t="s">
        <v>49</v>
      </c>
      <c r="B134" s="36" t="s">
        <v>88</v>
      </c>
      <c r="C134" s="36" t="s">
        <v>2433</v>
      </c>
      <c r="D134" s="37" t="s">
        <v>51</v>
      </c>
      <c r="E134" s="13" t="s">
        <v>2434</v>
      </c>
      <c r="F134" s="38" t="s">
        <v>65</v>
      </c>
      <c r="G134" s="39">
        <v>21</v>
      </c>
      <c r="H134" s="38">
        <v>0</v>
      </c>
      <c r="I134" s="38">
        <f>ROUND(G134*H134,6)</f>
        <v>0</v>
      </c>
      <c r="L134" s="40">
        <v>0</v>
      </c>
      <c r="M134" s="34">
        <f>ROUND(ROUND(L134,2)*ROUND(G134,3),2)</f>
        <v>0</v>
      </c>
      <c r="N134" s="38" t="s">
        <v>54</v>
      </c>
      <c r="O134">
        <f>(M134*21)/100</f>
        <v>0</v>
      </c>
      <c r="P134" t="s">
        <v>27</v>
      </c>
    </row>
    <row r="135" spans="1:16" x14ac:dyDescent="0.2">
      <c r="A135" s="37" t="s">
        <v>55</v>
      </c>
      <c r="E135" s="41" t="s">
        <v>2435</v>
      </c>
    </row>
    <row r="136" spans="1:16" x14ac:dyDescent="0.2">
      <c r="A136" s="37" t="s">
        <v>56</v>
      </c>
      <c r="E136" s="42" t="s">
        <v>2728</v>
      </c>
    </row>
    <row r="137" spans="1:16" x14ac:dyDescent="0.2">
      <c r="A137" t="s">
        <v>58</v>
      </c>
      <c r="E137" s="41" t="s">
        <v>59</v>
      </c>
    </row>
    <row r="138" spans="1:16" x14ac:dyDescent="0.2">
      <c r="A138" t="s">
        <v>49</v>
      </c>
      <c r="B138" s="36" t="s">
        <v>175</v>
      </c>
      <c r="C138" s="36" t="s">
        <v>2656</v>
      </c>
      <c r="D138" s="37" t="s">
        <v>51</v>
      </c>
      <c r="E138" s="13" t="s">
        <v>2657</v>
      </c>
      <c r="F138" s="38" t="s">
        <v>94</v>
      </c>
      <c r="G138" s="39">
        <v>2</v>
      </c>
      <c r="H138" s="38">
        <v>0</v>
      </c>
      <c r="I138" s="38">
        <f>ROUND(G138*H138,6)</f>
        <v>0</v>
      </c>
      <c r="L138" s="40">
        <v>0</v>
      </c>
      <c r="M138" s="34">
        <f>ROUND(ROUND(L138,2)*ROUND(G138,3),2)</f>
        <v>0</v>
      </c>
      <c r="N138" s="38" t="s">
        <v>54</v>
      </c>
      <c r="O138">
        <f>(M138*21)/100</f>
        <v>0</v>
      </c>
      <c r="P138" t="s">
        <v>27</v>
      </c>
    </row>
    <row r="139" spans="1:16" x14ac:dyDescent="0.2">
      <c r="A139" s="37" t="s">
        <v>55</v>
      </c>
      <c r="E139" s="41" t="s">
        <v>2443</v>
      </c>
    </row>
    <row r="140" spans="1:16" x14ac:dyDescent="0.2">
      <c r="A140" s="37" t="s">
        <v>56</v>
      </c>
      <c r="E140" s="42" t="s">
        <v>2413</v>
      </c>
    </row>
    <row r="141" spans="1:16" x14ac:dyDescent="0.2">
      <c r="A141" t="s">
        <v>58</v>
      </c>
      <c r="E141" s="41" t="s">
        <v>59</v>
      </c>
    </row>
    <row r="142" spans="1:16" x14ac:dyDescent="0.2">
      <c r="A142" t="s">
        <v>49</v>
      </c>
      <c r="B142" s="36" t="s">
        <v>179</v>
      </c>
      <c r="C142" s="36" t="s">
        <v>2552</v>
      </c>
      <c r="D142" s="37" t="s">
        <v>51</v>
      </c>
      <c r="E142" s="13" t="s">
        <v>2553</v>
      </c>
      <c r="F142" s="38" t="s">
        <v>65</v>
      </c>
      <c r="G142" s="39">
        <v>3</v>
      </c>
      <c r="H142" s="38">
        <v>0</v>
      </c>
      <c r="I142" s="38">
        <f>ROUND(G142*H142,6)</f>
        <v>0</v>
      </c>
      <c r="L142" s="40">
        <v>0</v>
      </c>
      <c r="M142" s="34">
        <f>ROUND(ROUND(L142,2)*ROUND(G142,3),2)</f>
        <v>0</v>
      </c>
      <c r="N142" s="38" t="s">
        <v>54</v>
      </c>
      <c r="O142">
        <f>(M142*21)/100</f>
        <v>0</v>
      </c>
      <c r="P142" t="s">
        <v>27</v>
      </c>
    </row>
    <row r="143" spans="1:16" x14ac:dyDescent="0.2">
      <c r="A143" s="37" t="s">
        <v>55</v>
      </c>
      <c r="E143" s="41" t="s">
        <v>2729</v>
      </c>
    </row>
    <row r="144" spans="1:16" x14ac:dyDescent="0.2">
      <c r="A144" s="37" t="s">
        <v>56</v>
      </c>
      <c r="E144" s="42" t="s">
        <v>2421</v>
      </c>
    </row>
    <row r="145" spans="1:16" x14ac:dyDescent="0.2">
      <c r="A145" t="s">
        <v>58</v>
      </c>
      <c r="E145" s="41" t="s">
        <v>59</v>
      </c>
    </row>
    <row r="146" spans="1:16" x14ac:dyDescent="0.2">
      <c r="A146" t="s">
        <v>49</v>
      </c>
      <c r="B146" s="36" t="s">
        <v>182</v>
      </c>
      <c r="C146" s="36" t="s">
        <v>2660</v>
      </c>
      <c r="D146" s="37" t="s">
        <v>51</v>
      </c>
      <c r="E146" s="13" t="s">
        <v>2661</v>
      </c>
      <c r="F146" s="38" t="s">
        <v>65</v>
      </c>
      <c r="G146" s="39">
        <v>44</v>
      </c>
      <c r="H146" s="38">
        <v>0</v>
      </c>
      <c r="I146" s="38">
        <f>ROUND(G146*H146,6)</f>
        <v>0</v>
      </c>
      <c r="L146" s="40">
        <v>0</v>
      </c>
      <c r="M146" s="34">
        <f>ROUND(ROUND(L146,2)*ROUND(G146,3),2)</f>
        <v>0</v>
      </c>
      <c r="N146" s="38" t="s">
        <v>54</v>
      </c>
      <c r="O146">
        <f>(M146*21)/100</f>
        <v>0</v>
      </c>
      <c r="P146" t="s">
        <v>27</v>
      </c>
    </row>
    <row r="147" spans="1:16" x14ac:dyDescent="0.2">
      <c r="A147" s="37" t="s">
        <v>55</v>
      </c>
      <c r="E147" s="41" t="s">
        <v>2730</v>
      </c>
    </row>
    <row r="148" spans="1:16" x14ac:dyDescent="0.2">
      <c r="A148" s="37" t="s">
        <v>56</v>
      </c>
      <c r="E148" s="42" t="s">
        <v>2707</v>
      </c>
    </row>
    <row r="149" spans="1:16" x14ac:dyDescent="0.2">
      <c r="A149" t="s">
        <v>58</v>
      </c>
      <c r="E149" s="41" t="s">
        <v>59</v>
      </c>
    </row>
    <row r="150" spans="1:16" x14ac:dyDescent="0.2">
      <c r="A150" t="s">
        <v>49</v>
      </c>
      <c r="B150" s="36" t="s">
        <v>91</v>
      </c>
      <c r="C150" s="36" t="s">
        <v>2559</v>
      </c>
      <c r="D150" s="37" t="s">
        <v>51</v>
      </c>
      <c r="E150" s="13" t="s">
        <v>2560</v>
      </c>
      <c r="F150" s="38" t="s">
        <v>65</v>
      </c>
      <c r="G150" s="39">
        <v>3</v>
      </c>
      <c r="H150" s="38">
        <v>0</v>
      </c>
      <c r="I150" s="38">
        <f>ROUND(G150*H150,6)</f>
        <v>0</v>
      </c>
      <c r="L150" s="40">
        <v>0</v>
      </c>
      <c r="M150" s="34">
        <f>ROUND(ROUND(L150,2)*ROUND(G150,3),2)</f>
        <v>0</v>
      </c>
      <c r="N150" s="38" t="s">
        <v>54</v>
      </c>
      <c r="O150">
        <f>(M150*21)/100</f>
        <v>0</v>
      </c>
      <c r="P150" t="s">
        <v>27</v>
      </c>
    </row>
    <row r="151" spans="1:16" x14ac:dyDescent="0.2">
      <c r="A151" s="37" t="s">
        <v>55</v>
      </c>
      <c r="E151" s="41" t="s">
        <v>2729</v>
      </c>
    </row>
    <row r="152" spans="1:16" x14ac:dyDescent="0.2">
      <c r="A152" s="37" t="s">
        <v>56</v>
      </c>
      <c r="E152" s="42" t="s">
        <v>2421</v>
      </c>
    </row>
    <row r="153" spans="1:16" x14ac:dyDescent="0.2">
      <c r="A153" t="s">
        <v>58</v>
      </c>
      <c r="E153" s="41" t="s">
        <v>59</v>
      </c>
    </row>
    <row r="154" spans="1:16" x14ac:dyDescent="0.2">
      <c r="A154" t="s">
        <v>49</v>
      </c>
      <c r="B154" s="36" t="s">
        <v>185</v>
      </c>
      <c r="C154" s="36" t="s">
        <v>2663</v>
      </c>
      <c r="D154" s="37" t="s">
        <v>51</v>
      </c>
      <c r="E154" s="13" t="s">
        <v>2664</v>
      </c>
      <c r="F154" s="38" t="s">
        <v>65</v>
      </c>
      <c r="G154" s="39">
        <v>44</v>
      </c>
      <c r="H154" s="38">
        <v>0</v>
      </c>
      <c r="I154" s="38">
        <f>ROUND(G154*H154,6)</f>
        <v>0</v>
      </c>
      <c r="L154" s="40">
        <v>0</v>
      </c>
      <c r="M154" s="34">
        <f>ROUND(ROUND(L154,2)*ROUND(G154,3),2)</f>
        <v>0</v>
      </c>
      <c r="N154" s="38" t="s">
        <v>54</v>
      </c>
      <c r="O154">
        <f>(M154*21)/100</f>
        <v>0</v>
      </c>
      <c r="P154" t="s">
        <v>27</v>
      </c>
    </row>
    <row r="155" spans="1:16" x14ac:dyDescent="0.2">
      <c r="A155" s="37" t="s">
        <v>55</v>
      </c>
      <c r="E155" s="41" t="s">
        <v>2730</v>
      </c>
    </row>
    <row r="156" spans="1:16" x14ac:dyDescent="0.2">
      <c r="A156" s="37" t="s">
        <v>56</v>
      </c>
      <c r="E156" s="42" t="s">
        <v>2707</v>
      </c>
    </row>
    <row r="157" spans="1:16" x14ac:dyDescent="0.2">
      <c r="A157" t="s">
        <v>58</v>
      </c>
      <c r="E157" s="41" t="s">
        <v>59</v>
      </c>
    </row>
    <row r="158" spans="1:16" x14ac:dyDescent="0.2">
      <c r="A158" t="s">
        <v>49</v>
      </c>
      <c r="B158" s="36" t="s">
        <v>219</v>
      </c>
      <c r="C158" s="36" t="s">
        <v>2452</v>
      </c>
      <c r="D158" s="37" t="s">
        <v>51</v>
      </c>
      <c r="E158" s="13" t="s">
        <v>2453</v>
      </c>
      <c r="F158" s="38" t="s">
        <v>94</v>
      </c>
      <c r="G158" s="39">
        <v>4</v>
      </c>
      <c r="H158" s="38">
        <v>0</v>
      </c>
      <c r="I158" s="38">
        <f>ROUND(G158*H158,6)</f>
        <v>0</v>
      </c>
      <c r="L158" s="40">
        <v>0</v>
      </c>
      <c r="M158" s="34">
        <f>ROUND(ROUND(L158,2)*ROUND(G158,3),2)</f>
        <v>0</v>
      </c>
      <c r="N158" s="38" t="s">
        <v>795</v>
      </c>
      <c r="O158">
        <f>(M158*21)/100</f>
        <v>0</v>
      </c>
      <c r="P158" t="s">
        <v>27</v>
      </c>
    </row>
    <row r="159" spans="1:16" ht="38.25" x14ac:dyDescent="0.2">
      <c r="A159" s="37" t="s">
        <v>55</v>
      </c>
      <c r="E159" s="41" t="s">
        <v>2567</v>
      </c>
    </row>
    <row r="160" spans="1:16" x14ac:dyDescent="0.2">
      <c r="A160" s="37" t="s">
        <v>56</v>
      </c>
      <c r="E160" s="42" t="s">
        <v>2513</v>
      </c>
    </row>
    <row r="161" spans="1:16" ht="38.25" x14ac:dyDescent="0.2">
      <c r="A161" t="s">
        <v>58</v>
      </c>
      <c r="E161" s="41" t="s">
        <v>2456</v>
      </c>
    </row>
    <row r="162" spans="1:16" x14ac:dyDescent="0.2">
      <c r="A162" t="s">
        <v>46</v>
      </c>
      <c r="C162" s="33" t="s">
        <v>154</v>
      </c>
      <c r="E162" s="35" t="s">
        <v>909</v>
      </c>
      <c r="J162" s="34">
        <f>0</f>
        <v>0</v>
      </c>
      <c r="K162" s="34">
        <f>0</f>
        <v>0</v>
      </c>
      <c r="L162" s="34">
        <f>0+L163+L167</f>
        <v>0</v>
      </c>
      <c r="M162" s="34">
        <f>0+M163+M167</f>
        <v>0</v>
      </c>
    </row>
    <row r="163" spans="1:16" x14ac:dyDescent="0.2">
      <c r="A163" t="s">
        <v>49</v>
      </c>
      <c r="B163" s="36" t="s">
        <v>189</v>
      </c>
      <c r="C163" s="36" t="s">
        <v>2457</v>
      </c>
      <c r="D163" s="37" t="s">
        <v>51</v>
      </c>
      <c r="E163" s="13" t="s">
        <v>2458</v>
      </c>
      <c r="F163" s="38" t="s">
        <v>65</v>
      </c>
      <c r="G163" s="39">
        <v>94</v>
      </c>
      <c r="H163" s="38">
        <v>0</v>
      </c>
      <c r="I163" s="38">
        <f>ROUND(G163*H163,6)</f>
        <v>0</v>
      </c>
      <c r="L163" s="40">
        <v>0</v>
      </c>
      <c r="M163" s="34">
        <f>ROUND(ROUND(L163,2)*ROUND(G163,3),2)</f>
        <v>0</v>
      </c>
      <c r="N163" s="38" t="s">
        <v>54</v>
      </c>
      <c r="O163">
        <f>(M163*21)/100</f>
        <v>0</v>
      </c>
      <c r="P163" t="s">
        <v>27</v>
      </c>
    </row>
    <row r="164" spans="1:16" x14ac:dyDescent="0.2">
      <c r="A164" s="37" t="s">
        <v>55</v>
      </c>
      <c r="E164" s="41" t="s">
        <v>2459</v>
      </c>
    </row>
    <row r="165" spans="1:16" x14ac:dyDescent="0.2">
      <c r="A165" s="37" t="s">
        <v>56</v>
      </c>
      <c r="E165" s="42" t="s">
        <v>2731</v>
      </c>
    </row>
    <row r="166" spans="1:16" x14ac:dyDescent="0.2">
      <c r="A166" t="s">
        <v>58</v>
      </c>
      <c r="E166" s="41" t="s">
        <v>59</v>
      </c>
    </row>
    <row r="167" spans="1:16" x14ac:dyDescent="0.2">
      <c r="A167" t="s">
        <v>49</v>
      </c>
      <c r="B167" s="36" t="s">
        <v>192</v>
      </c>
      <c r="C167" s="36" t="s">
        <v>2671</v>
      </c>
      <c r="D167" s="37" t="s">
        <v>51</v>
      </c>
      <c r="E167" s="13" t="s">
        <v>2672</v>
      </c>
      <c r="F167" s="38" t="s">
        <v>65</v>
      </c>
      <c r="G167" s="39">
        <v>29</v>
      </c>
      <c r="H167" s="38">
        <v>0</v>
      </c>
      <c r="I167" s="38">
        <f>ROUND(G167*H167,6)</f>
        <v>0</v>
      </c>
      <c r="L167" s="40">
        <v>0</v>
      </c>
      <c r="M167" s="34">
        <f>ROUND(ROUND(L167,2)*ROUND(G167,3),2)</f>
        <v>0</v>
      </c>
      <c r="N167" s="38" t="s">
        <v>54</v>
      </c>
      <c r="O167">
        <f>(M167*21)/100</f>
        <v>0</v>
      </c>
      <c r="P167" t="s">
        <v>27</v>
      </c>
    </row>
    <row r="168" spans="1:16" ht="25.5" x14ac:dyDescent="0.2">
      <c r="A168" s="37" t="s">
        <v>55</v>
      </c>
      <c r="E168" s="41" t="s">
        <v>2732</v>
      </c>
    </row>
    <row r="169" spans="1:16" x14ac:dyDescent="0.2">
      <c r="A169" s="37" t="s">
        <v>56</v>
      </c>
      <c r="E169" s="42" t="s">
        <v>2733</v>
      </c>
    </row>
    <row r="170" spans="1:16" x14ac:dyDescent="0.2">
      <c r="A170" t="s">
        <v>58</v>
      </c>
      <c r="E170"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COUNTIFS(L8:L187,"=0",A8:A187,"P")+COUNTIFS(L8:L187,"",A8:A187,"P")+SUM(Q8:Q187)</f>
        <v>44</v>
      </c>
    </row>
    <row r="8" spans="1:20" x14ac:dyDescent="0.2">
      <c r="A8" t="s">
        <v>44</v>
      </c>
      <c r="C8" s="30" t="s">
        <v>2736</v>
      </c>
      <c r="E8" s="32" t="s">
        <v>2735</v>
      </c>
      <c r="J8" s="31">
        <f>0+J9+J30+J47+J76+J89+J182</f>
        <v>0</v>
      </c>
      <c r="K8" s="31">
        <f>0+K9+K30+K47+K76+K89+K182</f>
        <v>0</v>
      </c>
      <c r="L8" s="31">
        <f>0+L9+L30+L47+L76+L89+L182</f>
        <v>0</v>
      </c>
      <c r="M8" s="31">
        <f>0+M9+M30+M47+M76+M89+M182</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216</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219</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222</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225</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228</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0+L31+L35+L39+L43</f>
        <v>0</v>
      </c>
      <c r="M30" s="34">
        <f>0+M31+M35+M39+M43</f>
        <v>0</v>
      </c>
    </row>
    <row r="31" spans="1:16" ht="25.5" x14ac:dyDescent="0.2">
      <c r="A31" t="s">
        <v>49</v>
      </c>
      <c r="B31" s="36" t="s">
        <v>204</v>
      </c>
      <c r="C31" s="36" t="s">
        <v>285</v>
      </c>
      <c r="D31" s="37" t="s">
        <v>286</v>
      </c>
      <c r="E31" s="13" t="s">
        <v>287</v>
      </c>
      <c r="F31" s="38" t="s">
        <v>288</v>
      </c>
      <c r="G31" s="39">
        <v>234.17099999999999</v>
      </c>
      <c r="H31" s="38">
        <v>0</v>
      </c>
      <c r="I31" s="38">
        <f>ROUND(G31*H31,6)</f>
        <v>0</v>
      </c>
      <c r="L31" s="40">
        <v>0</v>
      </c>
      <c r="M31" s="34">
        <f>ROUND(ROUND(L31,2)*ROUND(G31,3),2)</f>
        <v>0</v>
      </c>
      <c r="N31" s="38" t="s">
        <v>289</v>
      </c>
      <c r="O31">
        <f>(M31*21)/100</f>
        <v>0</v>
      </c>
      <c r="P31" t="s">
        <v>27</v>
      </c>
    </row>
    <row r="32" spans="1:16" ht="25.5" x14ac:dyDescent="0.2">
      <c r="A32" s="37" t="s">
        <v>55</v>
      </c>
      <c r="E32" s="41" t="s">
        <v>2737</v>
      </c>
    </row>
    <row r="33" spans="1:16" x14ac:dyDescent="0.2">
      <c r="A33" s="37" t="s">
        <v>56</v>
      </c>
      <c r="E33" s="42" t="s">
        <v>2738</v>
      </c>
    </row>
    <row r="34" spans="1:16" ht="102" x14ac:dyDescent="0.2">
      <c r="A34" t="s">
        <v>58</v>
      </c>
      <c r="E34" s="41" t="s">
        <v>291</v>
      </c>
    </row>
    <row r="35" spans="1:16" ht="25.5" x14ac:dyDescent="0.2">
      <c r="A35" t="s">
        <v>49</v>
      </c>
      <c r="B35" s="36" t="s">
        <v>207</v>
      </c>
      <c r="C35" s="36" t="s">
        <v>301</v>
      </c>
      <c r="D35" s="37" t="s">
        <v>302</v>
      </c>
      <c r="E35" s="13" t="s">
        <v>303</v>
      </c>
      <c r="F35" s="38" t="s">
        <v>288</v>
      </c>
      <c r="G35" s="39">
        <v>51.48</v>
      </c>
      <c r="H35" s="38">
        <v>0</v>
      </c>
      <c r="I35" s="38">
        <f>ROUND(G35*H35,6)</f>
        <v>0</v>
      </c>
      <c r="L35" s="40">
        <v>0</v>
      </c>
      <c r="M35" s="34">
        <f>ROUND(ROUND(L35,2)*ROUND(G35,3),2)</f>
        <v>0</v>
      </c>
      <c r="N35" s="38" t="s">
        <v>289</v>
      </c>
      <c r="O35">
        <f>(M35*21)/100</f>
        <v>0</v>
      </c>
      <c r="P35" t="s">
        <v>27</v>
      </c>
    </row>
    <row r="36" spans="1:16" x14ac:dyDescent="0.2">
      <c r="A36" s="37" t="s">
        <v>55</v>
      </c>
      <c r="E36" s="41" t="s">
        <v>2739</v>
      </c>
    </row>
    <row r="37" spans="1:16" x14ac:dyDescent="0.2">
      <c r="A37" s="37" t="s">
        <v>56</v>
      </c>
      <c r="E37" s="42" t="s">
        <v>2740</v>
      </c>
    </row>
    <row r="38" spans="1:16" ht="102" x14ac:dyDescent="0.2">
      <c r="A38" t="s">
        <v>58</v>
      </c>
      <c r="E38" s="41" t="s">
        <v>291</v>
      </c>
    </row>
    <row r="39" spans="1:16" ht="25.5" x14ac:dyDescent="0.2">
      <c r="A39" t="s">
        <v>49</v>
      </c>
      <c r="B39" s="36" t="s">
        <v>210</v>
      </c>
      <c r="C39" s="36" t="s">
        <v>2379</v>
      </c>
      <c r="D39" s="37" t="s">
        <v>2380</v>
      </c>
      <c r="E39" s="13" t="s">
        <v>2381</v>
      </c>
      <c r="F39" s="38" t="s">
        <v>288</v>
      </c>
      <c r="G39" s="39">
        <v>0.10199999999999999</v>
      </c>
      <c r="H39" s="38">
        <v>0</v>
      </c>
      <c r="I39" s="38">
        <f>ROUND(G39*H39,6)</f>
        <v>0</v>
      </c>
      <c r="L39" s="40">
        <v>0</v>
      </c>
      <c r="M39" s="34">
        <f>ROUND(ROUND(L39,2)*ROUND(G39,3),2)</f>
        <v>0</v>
      </c>
      <c r="N39" s="38" t="s">
        <v>289</v>
      </c>
      <c r="O39">
        <f>(M39*21)/100</f>
        <v>0</v>
      </c>
      <c r="P39" t="s">
        <v>27</v>
      </c>
    </row>
    <row r="40" spans="1:16" ht="25.5" x14ac:dyDescent="0.2">
      <c r="A40" s="37" t="s">
        <v>55</v>
      </c>
      <c r="E40" s="41" t="s">
        <v>2741</v>
      </c>
    </row>
    <row r="41" spans="1:16" x14ac:dyDescent="0.2">
      <c r="A41" s="37" t="s">
        <v>56</v>
      </c>
      <c r="E41" s="42" t="s">
        <v>2742</v>
      </c>
    </row>
    <row r="42" spans="1:16" ht="102" x14ac:dyDescent="0.2">
      <c r="A42" t="s">
        <v>58</v>
      </c>
      <c r="E42" s="41" t="s">
        <v>291</v>
      </c>
    </row>
    <row r="43" spans="1:16" ht="25.5" x14ac:dyDescent="0.2">
      <c r="A43" t="s">
        <v>49</v>
      </c>
      <c r="B43" s="36" t="s">
        <v>213</v>
      </c>
      <c r="C43" s="36" t="s">
        <v>2584</v>
      </c>
      <c r="D43" s="37" t="s">
        <v>2585</v>
      </c>
      <c r="E43" s="13" t="s">
        <v>2586</v>
      </c>
      <c r="F43" s="38" t="s">
        <v>288</v>
      </c>
      <c r="G43" s="39">
        <v>0.52800000000000002</v>
      </c>
      <c r="H43" s="38">
        <v>0</v>
      </c>
      <c r="I43" s="38">
        <f>ROUND(G43*H43,6)</f>
        <v>0</v>
      </c>
      <c r="L43" s="40">
        <v>0</v>
      </c>
      <c r="M43" s="34">
        <f>ROUND(ROUND(L43,2)*ROUND(G43,3),2)</f>
        <v>0</v>
      </c>
      <c r="N43" s="38" t="s">
        <v>289</v>
      </c>
      <c r="O43">
        <f>(M43*21)/100</f>
        <v>0</v>
      </c>
      <c r="P43" t="s">
        <v>27</v>
      </c>
    </row>
    <row r="44" spans="1:16" ht="25.5" x14ac:dyDescent="0.2">
      <c r="A44" s="37" t="s">
        <v>55</v>
      </c>
      <c r="E44" s="41" t="s">
        <v>2743</v>
      </c>
    </row>
    <row r="45" spans="1:16" x14ac:dyDescent="0.2">
      <c r="A45" s="37" t="s">
        <v>56</v>
      </c>
      <c r="E45" s="42" t="s">
        <v>2744</v>
      </c>
    </row>
    <row r="46" spans="1:16" ht="102" x14ac:dyDescent="0.2">
      <c r="A46" t="s">
        <v>58</v>
      </c>
      <c r="E46" s="41" t="s">
        <v>291</v>
      </c>
    </row>
    <row r="47" spans="1:16" x14ac:dyDescent="0.2">
      <c r="A47" t="s">
        <v>46</v>
      </c>
      <c r="C47" s="33" t="s">
        <v>47</v>
      </c>
      <c r="E47" s="35" t="s">
        <v>325</v>
      </c>
      <c r="J47" s="34">
        <f>0</f>
        <v>0</v>
      </c>
      <c r="K47" s="34">
        <f>0</f>
        <v>0</v>
      </c>
      <c r="L47" s="34">
        <f>0+L48+L52+L56+L60+L64+L68+L72</f>
        <v>0</v>
      </c>
      <c r="M47" s="34">
        <f>0+M48+M52+M56+M60+M64+M68+M72</f>
        <v>0</v>
      </c>
    </row>
    <row r="48" spans="1:16" x14ac:dyDescent="0.2">
      <c r="A48" t="s">
        <v>49</v>
      </c>
      <c r="B48" s="36" t="s">
        <v>47</v>
      </c>
      <c r="C48" s="36" t="s">
        <v>2384</v>
      </c>
      <c r="D48" s="37" t="s">
        <v>51</v>
      </c>
      <c r="E48" s="13" t="s">
        <v>2385</v>
      </c>
      <c r="F48" s="38" t="s">
        <v>53</v>
      </c>
      <c r="G48" s="39">
        <v>19.8</v>
      </c>
      <c r="H48" s="38">
        <v>0</v>
      </c>
      <c r="I48" s="38">
        <f>ROUND(G48*H48,6)</f>
        <v>0</v>
      </c>
      <c r="L48" s="40">
        <v>0</v>
      </c>
      <c r="M48" s="34">
        <f>ROUND(ROUND(L48,2)*ROUND(G48,3),2)</f>
        <v>0</v>
      </c>
      <c r="N48" s="38" t="s">
        <v>54</v>
      </c>
      <c r="O48">
        <f>(M48*21)/100</f>
        <v>0</v>
      </c>
      <c r="P48" t="s">
        <v>27</v>
      </c>
    </row>
    <row r="49" spans="1:16" x14ac:dyDescent="0.2">
      <c r="A49" s="37" t="s">
        <v>55</v>
      </c>
      <c r="E49" s="41" t="s">
        <v>2589</v>
      </c>
    </row>
    <row r="50" spans="1:16" x14ac:dyDescent="0.2">
      <c r="A50" s="37" t="s">
        <v>56</v>
      </c>
      <c r="E50" s="42" t="s">
        <v>2745</v>
      </c>
    </row>
    <row r="51" spans="1:16" x14ac:dyDescent="0.2">
      <c r="A51" t="s">
        <v>58</v>
      </c>
      <c r="E51" s="41" t="s">
        <v>59</v>
      </c>
    </row>
    <row r="52" spans="1:16" ht="25.5" x14ac:dyDescent="0.2">
      <c r="A52" t="s">
        <v>49</v>
      </c>
      <c r="B52" s="36" t="s">
        <v>27</v>
      </c>
      <c r="C52" s="36" t="s">
        <v>2388</v>
      </c>
      <c r="D52" s="37" t="s">
        <v>51</v>
      </c>
      <c r="E52" s="13" t="s">
        <v>2389</v>
      </c>
      <c r="F52" s="38" t="s">
        <v>53</v>
      </c>
      <c r="G52" s="39">
        <v>79.2</v>
      </c>
      <c r="H52" s="38">
        <v>0</v>
      </c>
      <c r="I52" s="38">
        <f>ROUND(G52*H52,6)</f>
        <v>0</v>
      </c>
      <c r="L52" s="40">
        <v>0</v>
      </c>
      <c r="M52" s="34">
        <f>ROUND(ROUND(L52,2)*ROUND(G52,3),2)</f>
        <v>0</v>
      </c>
      <c r="N52" s="38" t="s">
        <v>54</v>
      </c>
      <c r="O52">
        <f>(M52*21)/100</f>
        <v>0</v>
      </c>
      <c r="P52" t="s">
        <v>27</v>
      </c>
    </row>
    <row r="53" spans="1:16" x14ac:dyDescent="0.2">
      <c r="A53" s="37" t="s">
        <v>55</v>
      </c>
      <c r="E53" s="41" t="s">
        <v>2589</v>
      </c>
    </row>
    <row r="54" spans="1:16" x14ac:dyDescent="0.2">
      <c r="A54" s="37" t="s">
        <v>56</v>
      </c>
      <c r="E54" s="42" t="s">
        <v>2746</v>
      </c>
    </row>
    <row r="55" spans="1:16" x14ac:dyDescent="0.2">
      <c r="A55" t="s">
        <v>58</v>
      </c>
      <c r="E55" s="41" t="s">
        <v>59</v>
      </c>
    </row>
    <row r="56" spans="1:16" x14ac:dyDescent="0.2">
      <c r="A56" t="s">
        <v>49</v>
      </c>
      <c r="B56" s="36" t="s">
        <v>26</v>
      </c>
      <c r="C56" s="36" t="s">
        <v>2396</v>
      </c>
      <c r="D56" s="37" t="s">
        <v>51</v>
      </c>
      <c r="E56" s="13" t="s">
        <v>2397</v>
      </c>
      <c r="F56" s="38" t="s">
        <v>53</v>
      </c>
      <c r="G56" s="39">
        <v>234.03</v>
      </c>
      <c r="H56" s="38">
        <v>0</v>
      </c>
      <c r="I56" s="38">
        <f>ROUND(G56*H56,6)</f>
        <v>0</v>
      </c>
      <c r="L56" s="40">
        <v>0</v>
      </c>
      <c r="M56" s="34">
        <f>ROUND(ROUND(L56,2)*ROUND(G56,3),2)</f>
        <v>0</v>
      </c>
      <c r="N56" s="38" t="s">
        <v>54</v>
      </c>
      <c r="O56">
        <f>(M56*21)/100</f>
        <v>0</v>
      </c>
      <c r="P56" t="s">
        <v>27</v>
      </c>
    </row>
    <row r="57" spans="1:16" ht="38.25" x14ac:dyDescent="0.2">
      <c r="A57" s="37" t="s">
        <v>55</v>
      </c>
      <c r="E57" s="41" t="s">
        <v>2747</v>
      </c>
    </row>
    <row r="58" spans="1:16" x14ac:dyDescent="0.2">
      <c r="A58" s="37" t="s">
        <v>56</v>
      </c>
      <c r="E58" s="42" t="s">
        <v>2748</v>
      </c>
    </row>
    <row r="59" spans="1:16" x14ac:dyDescent="0.2">
      <c r="A59" t="s">
        <v>58</v>
      </c>
      <c r="E59" s="41" t="s">
        <v>59</v>
      </c>
    </row>
    <row r="60" spans="1:16" x14ac:dyDescent="0.2">
      <c r="A60" t="s">
        <v>49</v>
      </c>
      <c r="B60" s="36" t="s">
        <v>62</v>
      </c>
      <c r="C60" s="36" t="s">
        <v>891</v>
      </c>
      <c r="D60" s="37" t="s">
        <v>51</v>
      </c>
      <c r="E60" s="13" t="s">
        <v>892</v>
      </c>
      <c r="F60" s="38" t="s">
        <v>53</v>
      </c>
      <c r="G60" s="39">
        <v>32.31</v>
      </c>
      <c r="H60" s="38">
        <v>0</v>
      </c>
      <c r="I60" s="38">
        <f>ROUND(G60*H60,6)</f>
        <v>0</v>
      </c>
      <c r="L60" s="40">
        <v>0</v>
      </c>
      <c r="M60" s="34">
        <f>ROUND(ROUND(L60,2)*ROUND(G60,3),2)</f>
        <v>0</v>
      </c>
      <c r="N60" s="38" t="s">
        <v>54</v>
      </c>
      <c r="O60">
        <f>(M60*21)/100</f>
        <v>0</v>
      </c>
      <c r="P60" t="s">
        <v>27</v>
      </c>
    </row>
    <row r="61" spans="1:16" x14ac:dyDescent="0.2">
      <c r="A61" s="37" t="s">
        <v>55</v>
      </c>
      <c r="E61" s="41" t="s">
        <v>2490</v>
      </c>
    </row>
    <row r="62" spans="1:16" x14ac:dyDescent="0.2">
      <c r="A62" s="37" t="s">
        <v>56</v>
      </c>
      <c r="E62" s="42" t="s">
        <v>2749</v>
      </c>
    </row>
    <row r="63" spans="1:16" x14ac:dyDescent="0.2">
      <c r="A63" t="s">
        <v>58</v>
      </c>
      <c r="E63" s="41" t="s">
        <v>59</v>
      </c>
    </row>
    <row r="64" spans="1:16" x14ac:dyDescent="0.2">
      <c r="A64" t="s">
        <v>49</v>
      </c>
      <c r="B64" s="36" t="s">
        <v>66</v>
      </c>
      <c r="C64" s="36" t="s">
        <v>60</v>
      </c>
      <c r="D64" s="37" t="s">
        <v>51</v>
      </c>
      <c r="E64" s="13" t="s">
        <v>61</v>
      </c>
      <c r="F64" s="38" t="s">
        <v>53</v>
      </c>
      <c r="G64" s="39">
        <v>201.72</v>
      </c>
      <c r="H64" s="38">
        <v>0</v>
      </c>
      <c r="I64" s="38">
        <f>ROUND(G64*H64,6)</f>
        <v>0</v>
      </c>
      <c r="L64" s="40">
        <v>0</v>
      </c>
      <c r="M64" s="34">
        <f>ROUND(ROUND(L64,2)*ROUND(G64,3),2)</f>
        <v>0</v>
      </c>
      <c r="N64" s="38" t="s">
        <v>54</v>
      </c>
      <c r="O64">
        <f>(M64*21)/100</f>
        <v>0</v>
      </c>
      <c r="P64" t="s">
        <v>27</v>
      </c>
    </row>
    <row r="65" spans="1:16" x14ac:dyDescent="0.2">
      <c r="A65" s="37" t="s">
        <v>55</v>
      </c>
      <c r="E65" s="41" t="s">
        <v>2750</v>
      </c>
    </row>
    <row r="66" spans="1:16" x14ac:dyDescent="0.2">
      <c r="A66" s="37" t="s">
        <v>56</v>
      </c>
      <c r="E66" s="42" t="s">
        <v>2751</v>
      </c>
    </row>
    <row r="67" spans="1:16" x14ac:dyDescent="0.2">
      <c r="A67" t="s">
        <v>58</v>
      </c>
      <c r="E67" s="41" t="s">
        <v>59</v>
      </c>
    </row>
    <row r="68" spans="1:16" x14ac:dyDescent="0.2">
      <c r="A68" t="s">
        <v>49</v>
      </c>
      <c r="B68" s="36" t="s">
        <v>145</v>
      </c>
      <c r="C68" s="36" t="s">
        <v>2402</v>
      </c>
      <c r="D68" s="37" t="s">
        <v>51</v>
      </c>
      <c r="E68" s="13" t="s">
        <v>2403</v>
      </c>
      <c r="F68" s="38" t="s">
        <v>53</v>
      </c>
      <c r="G68" s="39">
        <v>24.01</v>
      </c>
      <c r="H68" s="38">
        <v>0</v>
      </c>
      <c r="I68" s="38">
        <f>ROUND(G68*H68,6)</f>
        <v>0</v>
      </c>
      <c r="L68" s="40">
        <v>0</v>
      </c>
      <c r="M68" s="34">
        <f>ROUND(ROUND(L68,2)*ROUND(G68,3),2)</f>
        <v>0</v>
      </c>
      <c r="N68" s="38" t="s">
        <v>54</v>
      </c>
      <c r="O68">
        <f>(M68*21)/100</f>
        <v>0</v>
      </c>
      <c r="P68" t="s">
        <v>27</v>
      </c>
    </row>
    <row r="69" spans="1:16" x14ac:dyDescent="0.2">
      <c r="A69" s="37" t="s">
        <v>55</v>
      </c>
      <c r="E69" s="41" t="s">
        <v>2404</v>
      </c>
    </row>
    <row r="70" spans="1:16" x14ac:dyDescent="0.2">
      <c r="A70" s="37" t="s">
        <v>56</v>
      </c>
      <c r="E70" s="42" t="s">
        <v>2752</v>
      </c>
    </row>
    <row r="71" spans="1:16" x14ac:dyDescent="0.2">
      <c r="A71" t="s">
        <v>58</v>
      </c>
      <c r="E71" s="41" t="s">
        <v>59</v>
      </c>
    </row>
    <row r="72" spans="1:16" x14ac:dyDescent="0.2">
      <c r="A72" t="s">
        <v>49</v>
      </c>
      <c r="B72" s="36" t="s">
        <v>231</v>
      </c>
      <c r="C72" s="36" t="s">
        <v>2753</v>
      </c>
      <c r="D72" s="37" t="s">
        <v>51</v>
      </c>
      <c r="E72" s="13" t="s">
        <v>2754</v>
      </c>
      <c r="F72" s="38" t="s">
        <v>65</v>
      </c>
      <c r="G72" s="39">
        <v>23</v>
      </c>
      <c r="H72" s="38">
        <v>0</v>
      </c>
      <c r="I72" s="38">
        <f>ROUND(G72*H72,6)</f>
        <v>0</v>
      </c>
      <c r="L72" s="40">
        <v>0</v>
      </c>
      <c r="M72" s="34">
        <f>ROUND(ROUND(L72,2)*ROUND(G72,3),2)</f>
        <v>0</v>
      </c>
      <c r="N72" s="38" t="s">
        <v>795</v>
      </c>
      <c r="O72">
        <f>(M72*21)/100</f>
        <v>0</v>
      </c>
      <c r="P72" t="s">
        <v>27</v>
      </c>
    </row>
    <row r="73" spans="1:16" ht="51" x14ac:dyDescent="0.2">
      <c r="A73" s="37" t="s">
        <v>55</v>
      </c>
      <c r="E73" s="41" t="s">
        <v>2755</v>
      </c>
    </row>
    <row r="74" spans="1:16" x14ac:dyDescent="0.2">
      <c r="A74" s="37" t="s">
        <v>56</v>
      </c>
      <c r="E74" s="42" t="s">
        <v>2694</v>
      </c>
    </row>
    <row r="75" spans="1:16" ht="25.5" x14ac:dyDescent="0.2">
      <c r="A75" t="s">
        <v>58</v>
      </c>
      <c r="E75" s="41" t="s">
        <v>2695</v>
      </c>
    </row>
    <row r="76" spans="1:16" x14ac:dyDescent="0.2">
      <c r="A76" t="s">
        <v>46</v>
      </c>
      <c r="C76" s="33" t="s">
        <v>62</v>
      </c>
      <c r="E76" s="35" t="s">
        <v>1366</v>
      </c>
      <c r="J76" s="34">
        <f>0</f>
        <v>0</v>
      </c>
      <c r="K76" s="34">
        <f>0</f>
        <v>0</v>
      </c>
      <c r="L76" s="34">
        <f>0+L77+L81+L85</f>
        <v>0</v>
      </c>
      <c r="M76" s="34">
        <f>0+M77+M81+M85</f>
        <v>0</v>
      </c>
    </row>
    <row r="77" spans="1:16" x14ac:dyDescent="0.2">
      <c r="A77" t="s">
        <v>49</v>
      </c>
      <c r="B77" s="36" t="s">
        <v>148</v>
      </c>
      <c r="C77" s="36" t="s">
        <v>1582</v>
      </c>
      <c r="D77" s="37" t="s">
        <v>51</v>
      </c>
      <c r="E77" s="13" t="s">
        <v>1583</v>
      </c>
      <c r="F77" s="38" t="s">
        <v>53</v>
      </c>
      <c r="G77" s="39">
        <v>5.4</v>
      </c>
      <c r="H77" s="38">
        <v>0</v>
      </c>
      <c r="I77" s="38">
        <f>ROUND(G77*H77,6)</f>
        <v>0</v>
      </c>
      <c r="L77" s="40">
        <v>0</v>
      </c>
      <c r="M77" s="34">
        <f>ROUND(ROUND(L77,2)*ROUND(G77,3),2)</f>
        <v>0</v>
      </c>
      <c r="N77" s="38" t="s">
        <v>54</v>
      </c>
      <c r="O77">
        <f>(M77*21)/100</f>
        <v>0</v>
      </c>
      <c r="P77" t="s">
        <v>27</v>
      </c>
    </row>
    <row r="78" spans="1:16" x14ac:dyDescent="0.2">
      <c r="A78" s="37" t="s">
        <v>55</v>
      </c>
      <c r="E78" s="41" t="s">
        <v>2756</v>
      </c>
    </row>
    <row r="79" spans="1:16" x14ac:dyDescent="0.2">
      <c r="A79" s="37" t="s">
        <v>56</v>
      </c>
      <c r="E79" s="42" t="s">
        <v>2757</v>
      </c>
    </row>
    <row r="80" spans="1:16" x14ac:dyDescent="0.2">
      <c r="A80" t="s">
        <v>58</v>
      </c>
      <c r="E80" s="41" t="s">
        <v>59</v>
      </c>
    </row>
    <row r="81" spans="1:16" x14ac:dyDescent="0.2">
      <c r="A81" t="s">
        <v>49</v>
      </c>
      <c r="B81" s="36" t="s">
        <v>151</v>
      </c>
      <c r="C81" s="36" t="s">
        <v>1002</v>
      </c>
      <c r="D81" s="37" t="s">
        <v>51</v>
      </c>
      <c r="E81" s="13" t="s">
        <v>1003</v>
      </c>
      <c r="F81" s="38" t="s">
        <v>53</v>
      </c>
      <c r="G81" s="39">
        <v>7.84</v>
      </c>
      <c r="H81" s="38">
        <v>0</v>
      </c>
      <c r="I81" s="38">
        <f>ROUND(G81*H81,6)</f>
        <v>0</v>
      </c>
      <c r="L81" s="40">
        <v>0</v>
      </c>
      <c r="M81" s="34">
        <f>ROUND(ROUND(L81,2)*ROUND(G81,3),2)</f>
        <v>0</v>
      </c>
      <c r="N81" s="38" t="s">
        <v>54</v>
      </c>
      <c r="O81">
        <f>(M81*21)/100</f>
        <v>0</v>
      </c>
      <c r="P81" t="s">
        <v>27</v>
      </c>
    </row>
    <row r="82" spans="1:16" x14ac:dyDescent="0.2">
      <c r="A82" s="37" t="s">
        <v>55</v>
      </c>
      <c r="E82" s="41" t="s">
        <v>2408</v>
      </c>
    </row>
    <row r="83" spans="1:16" x14ac:dyDescent="0.2">
      <c r="A83" s="37" t="s">
        <v>56</v>
      </c>
      <c r="E83" s="42" t="s">
        <v>2758</v>
      </c>
    </row>
    <row r="84" spans="1:16" x14ac:dyDescent="0.2">
      <c r="A84" t="s">
        <v>58</v>
      </c>
      <c r="E84" s="41" t="s">
        <v>59</v>
      </c>
    </row>
    <row r="85" spans="1:16" x14ac:dyDescent="0.2">
      <c r="A85" t="s">
        <v>49</v>
      </c>
      <c r="B85" s="36" t="s">
        <v>154</v>
      </c>
      <c r="C85" s="36" t="s">
        <v>2699</v>
      </c>
      <c r="D85" s="37" t="s">
        <v>51</v>
      </c>
      <c r="E85" s="13" t="s">
        <v>2700</v>
      </c>
      <c r="F85" s="38" t="s">
        <v>53</v>
      </c>
      <c r="G85" s="39">
        <v>0.39300000000000002</v>
      </c>
      <c r="H85" s="38">
        <v>0</v>
      </c>
      <c r="I85" s="38">
        <f>ROUND(G85*H85,6)</f>
        <v>0</v>
      </c>
      <c r="L85" s="40">
        <v>0</v>
      </c>
      <c r="M85" s="34">
        <f>ROUND(ROUND(L85,2)*ROUND(G85,3),2)</f>
        <v>0</v>
      </c>
      <c r="N85" s="38" t="s">
        <v>54</v>
      </c>
      <c r="O85">
        <f>(M85*21)/100</f>
        <v>0</v>
      </c>
      <c r="P85" t="s">
        <v>27</v>
      </c>
    </row>
    <row r="86" spans="1:16" ht="38.25" x14ac:dyDescent="0.2">
      <c r="A86" s="37" t="s">
        <v>55</v>
      </c>
      <c r="E86" s="41" t="s">
        <v>2701</v>
      </c>
    </row>
    <row r="87" spans="1:16" x14ac:dyDescent="0.2">
      <c r="A87" s="37" t="s">
        <v>56</v>
      </c>
      <c r="E87" s="42" t="s">
        <v>2759</v>
      </c>
    </row>
    <row r="88" spans="1:16" x14ac:dyDescent="0.2">
      <c r="A88" t="s">
        <v>58</v>
      </c>
      <c r="E88" s="41" t="s">
        <v>59</v>
      </c>
    </row>
    <row r="89" spans="1:16" x14ac:dyDescent="0.2">
      <c r="A89" t="s">
        <v>46</v>
      </c>
      <c r="C89" s="33" t="s">
        <v>151</v>
      </c>
      <c r="E89" s="35" t="s">
        <v>1458</v>
      </c>
      <c r="J89" s="34">
        <f>0</f>
        <v>0</v>
      </c>
      <c r="K89" s="34">
        <f>0</f>
        <v>0</v>
      </c>
      <c r="L89" s="34">
        <f>0+L90+L94+L98+L102+L106+L110+L114+L118+L122+L126+L130+L134+L138+L142+L146+L150+L154+L158+L162+L166+L170+L174+L178</f>
        <v>0</v>
      </c>
      <c r="M89" s="34">
        <f>0+M90+M94+M98+M102+M106+M110+M114+M118+M122+M126+M130+M134+M138+M142+M146+M150+M154+M158+M162+M166+M170+M174+M178</f>
        <v>0</v>
      </c>
    </row>
    <row r="90" spans="1:16" x14ac:dyDescent="0.2">
      <c r="A90" t="s">
        <v>49</v>
      </c>
      <c r="B90" s="36" t="s">
        <v>157</v>
      </c>
      <c r="C90" s="36" t="s">
        <v>2703</v>
      </c>
      <c r="D90" s="37" t="s">
        <v>51</v>
      </c>
      <c r="E90" s="13" t="s">
        <v>2704</v>
      </c>
      <c r="F90" s="38" t="s">
        <v>65</v>
      </c>
      <c r="G90" s="39">
        <v>3</v>
      </c>
      <c r="H90" s="38">
        <v>0</v>
      </c>
      <c r="I90" s="38">
        <f>ROUND(G90*H90,6)</f>
        <v>0</v>
      </c>
      <c r="L90" s="40">
        <v>0</v>
      </c>
      <c r="M90" s="34">
        <f>ROUND(ROUND(L90,2)*ROUND(G90,3),2)</f>
        <v>0</v>
      </c>
      <c r="N90" s="38" t="s">
        <v>54</v>
      </c>
      <c r="O90">
        <f>(M90*21)/100</f>
        <v>0</v>
      </c>
      <c r="P90" t="s">
        <v>27</v>
      </c>
    </row>
    <row r="91" spans="1:16" ht="25.5" x14ac:dyDescent="0.2">
      <c r="A91" s="37" t="s">
        <v>55</v>
      </c>
      <c r="E91" s="41" t="s">
        <v>2705</v>
      </c>
    </row>
    <row r="92" spans="1:16" x14ac:dyDescent="0.2">
      <c r="A92" s="37" t="s">
        <v>56</v>
      </c>
      <c r="E92" s="42" t="s">
        <v>2421</v>
      </c>
    </row>
    <row r="93" spans="1:16" x14ac:dyDescent="0.2">
      <c r="A93" t="s">
        <v>58</v>
      </c>
      <c r="E93" s="41" t="s">
        <v>59</v>
      </c>
    </row>
    <row r="94" spans="1:16" x14ac:dyDescent="0.2">
      <c r="A94" t="s">
        <v>49</v>
      </c>
      <c r="B94" s="36" t="s">
        <v>69</v>
      </c>
      <c r="C94" s="36" t="s">
        <v>2501</v>
      </c>
      <c r="D94" s="37" t="s">
        <v>51</v>
      </c>
      <c r="E94" s="13" t="s">
        <v>2502</v>
      </c>
      <c r="F94" s="38" t="s">
        <v>65</v>
      </c>
      <c r="G94" s="39">
        <v>2</v>
      </c>
      <c r="H94" s="38">
        <v>0</v>
      </c>
      <c r="I94" s="38">
        <f>ROUND(G94*H94,6)</f>
        <v>0</v>
      </c>
      <c r="L94" s="40">
        <v>0</v>
      </c>
      <c r="M94" s="34">
        <f>ROUND(ROUND(L94,2)*ROUND(G94,3),2)</f>
        <v>0</v>
      </c>
      <c r="N94" s="38" t="s">
        <v>54</v>
      </c>
      <c r="O94">
        <f>(M94*21)/100</f>
        <v>0</v>
      </c>
      <c r="P94" t="s">
        <v>27</v>
      </c>
    </row>
    <row r="95" spans="1:16" x14ac:dyDescent="0.2">
      <c r="A95" s="37" t="s">
        <v>55</v>
      </c>
      <c r="E95" s="41" t="s">
        <v>2760</v>
      </c>
    </row>
    <row r="96" spans="1:16" x14ac:dyDescent="0.2">
      <c r="A96" s="37" t="s">
        <v>56</v>
      </c>
      <c r="E96" s="42" t="s">
        <v>2413</v>
      </c>
    </row>
    <row r="97" spans="1:16" x14ac:dyDescent="0.2">
      <c r="A97" t="s">
        <v>58</v>
      </c>
      <c r="E97" s="41" t="s">
        <v>59</v>
      </c>
    </row>
    <row r="98" spans="1:16" x14ac:dyDescent="0.2">
      <c r="A98" t="s">
        <v>49</v>
      </c>
      <c r="B98" s="36" t="s">
        <v>73</v>
      </c>
      <c r="C98" s="36" t="s">
        <v>2504</v>
      </c>
      <c r="D98" s="37" t="s">
        <v>51</v>
      </c>
      <c r="E98" s="13" t="s">
        <v>2505</v>
      </c>
      <c r="F98" s="38" t="s">
        <v>65</v>
      </c>
      <c r="G98" s="39">
        <v>72</v>
      </c>
      <c r="H98" s="38">
        <v>0</v>
      </c>
      <c r="I98" s="38">
        <f>ROUND(G98*H98,6)</f>
        <v>0</v>
      </c>
      <c r="L98" s="40">
        <v>0</v>
      </c>
      <c r="M98" s="34">
        <f>ROUND(ROUND(L98,2)*ROUND(G98,3),2)</f>
        <v>0</v>
      </c>
      <c r="N98" s="38" t="s">
        <v>54</v>
      </c>
      <c r="O98">
        <f>(M98*21)/100</f>
        <v>0</v>
      </c>
      <c r="P98" t="s">
        <v>27</v>
      </c>
    </row>
    <row r="99" spans="1:16" x14ac:dyDescent="0.2">
      <c r="A99" s="37" t="s">
        <v>55</v>
      </c>
      <c r="E99" s="41" t="s">
        <v>2761</v>
      </c>
    </row>
    <row r="100" spans="1:16" x14ac:dyDescent="0.2">
      <c r="A100" s="37" t="s">
        <v>56</v>
      </c>
      <c r="E100" s="42" t="s">
        <v>2762</v>
      </c>
    </row>
    <row r="101" spans="1:16" x14ac:dyDescent="0.2">
      <c r="A101" t="s">
        <v>58</v>
      </c>
      <c r="E101" s="41" t="s">
        <v>59</v>
      </c>
    </row>
    <row r="102" spans="1:16" x14ac:dyDescent="0.2">
      <c r="A102" t="s">
        <v>49</v>
      </c>
      <c r="B102" s="36" t="s">
        <v>76</v>
      </c>
      <c r="C102" s="36" t="s">
        <v>2763</v>
      </c>
      <c r="D102" s="37" t="s">
        <v>51</v>
      </c>
      <c r="E102" s="13" t="s">
        <v>2764</v>
      </c>
      <c r="F102" s="38" t="s">
        <v>65</v>
      </c>
      <c r="G102" s="39">
        <v>23</v>
      </c>
      <c r="H102" s="38">
        <v>0</v>
      </c>
      <c r="I102" s="38">
        <f>ROUND(G102*H102,6)</f>
        <v>0</v>
      </c>
      <c r="L102" s="40">
        <v>0</v>
      </c>
      <c r="M102" s="34">
        <f>ROUND(ROUND(L102,2)*ROUND(G102,3),2)</f>
        <v>0</v>
      </c>
      <c r="N102" s="38" t="s">
        <v>54</v>
      </c>
      <c r="O102">
        <f>(M102*21)/100</f>
        <v>0</v>
      </c>
      <c r="P102" t="s">
        <v>27</v>
      </c>
    </row>
    <row r="103" spans="1:16" ht="25.5" x14ac:dyDescent="0.2">
      <c r="A103" s="37" t="s">
        <v>55</v>
      </c>
      <c r="E103" s="41" t="s">
        <v>2765</v>
      </c>
    </row>
    <row r="104" spans="1:16" x14ac:dyDescent="0.2">
      <c r="A104" s="37" t="s">
        <v>56</v>
      </c>
      <c r="E104" s="42" t="s">
        <v>2694</v>
      </c>
    </row>
    <row r="105" spans="1:16" x14ac:dyDescent="0.2">
      <c r="A105" t="s">
        <v>58</v>
      </c>
      <c r="E105" s="41" t="s">
        <v>59</v>
      </c>
    </row>
    <row r="106" spans="1:16" x14ac:dyDescent="0.2">
      <c r="A106" t="s">
        <v>49</v>
      </c>
      <c r="B106" s="36" t="s">
        <v>79</v>
      </c>
      <c r="C106" s="36" t="s">
        <v>2517</v>
      </c>
      <c r="D106" s="37" t="s">
        <v>51</v>
      </c>
      <c r="E106" s="13" t="s">
        <v>2518</v>
      </c>
      <c r="F106" s="38" t="s">
        <v>94</v>
      </c>
      <c r="G106" s="39">
        <v>1</v>
      </c>
      <c r="H106" s="38">
        <v>0</v>
      </c>
      <c r="I106" s="38">
        <f>ROUND(G106*H106,6)</f>
        <v>0</v>
      </c>
      <c r="L106" s="40">
        <v>0</v>
      </c>
      <c r="M106" s="34">
        <f>ROUND(ROUND(L106,2)*ROUND(G106,3),2)</f>
        <v>0</v>
      </c>
      <c r="N106" s="38" t="s">
        <v>54</v>
      </c>
      <c r="O106">
        <f>(M106*21)/100</f>
        <v>0</v>
      </c>
      <c r="P106" t="s">
        <v>27</v>
      </c>
    </row>
    <row r="107" spans="1:16" x14ac:dyDescent="0.2">
      <c r="A107" s="37" t="s">
        <v>55</v>
      </c>
      <c r="E107" s="41" t="s">
        <v>2519</v>
      </c>
    </row>
    <row r="108" spans="1:16" x14ac:dyDescent="0.2">
      <c r="A108" s="37" t="s">
        <v>56</v>
      </c>
      <c r="E108" s="42" t="s">
        <v>2284</v>
      </c>
    </row>
    <row r="109" spans="1:16" x14ac:dyDescent="0.2">
      <c r="A109" t="s">
        <v>58</v>
      </c>
      <c r="E109" s="41" t="s">
        <v>59</v>
      </c>
    </row>
    <row r="110" spans="1:16" x14ac:dyDescent="0.2">
      <c r="A110" t="s">
        <v>49</v>
      </c>
      <c r="B110" s="36" t="s">
        <v>160</v>
      </c>
      <c r="C110" s="36" t="s">
        <v>2623</v>
      </c>
      <c r="D110" s="37" t="s">
        <v>51</v>
      </c>
      <c r="E110" s="13" t="s">
        <v>2624</v>
      </c>
      <c r="F110" s="38" t="s">
        <v>94</v>
      </c>
      <c r="G110" s="39">
        <v>4</v>
      </c>
      <c r="H110" s="38">
        <v>0</v>
      </c>
      <c r="I110" s="38">
        <f>ROUND(G110*H110,6)</f>
        <v>0</v>
      </c>
      <c r="L110" s="40">
        <v>0</v>
      </c>
      <c r="M110" s="34">
        <f>ROUND(ROUND(L110,2)*ROUND(G110,3),2)</f>
        <v>0</v>
      </c>
      <c r="N110" s="38" t="s">
        <v>54</v>
      </c>
      <c r="O110">
        <f>(M110*21)/100</f>
        <v>0</v>
      </c>
      <c r="P110" t="s">
        <v>27</v>
      </c>
    </row>
    <row r="111" spans="1:16" x14ac:dyDescent="0.2">
      <c r="A111" s="37" t="s">
        <v>55</v>
      </c>
      <c r="E111" s="41" t="s">
        <v>2711</v>
      </c>
    </row>
    <row r="112" spans="1:16" x14ac:dyDescent="0.2">
      <c r="A112" s="37" t="s">
        <v>56</v>
      </c>
      <c r="E112" s="42" t="s">
        <v>2513</v>
      </c>
    </row>
    <row r="113" spans="1:16" x14ac:dyDescent="0.2">
      <c r="A113" t="s">
        <v>58</v>
      </c>
      <c r="E113" s="41" t="s">
        <v>59</v>
      </c>
    </row>
    <row r="114" spans="1:16" x14ac:dyDescent="0.2">
      <c r="A114" t="s">
        <v>49</v>
      </c>
      <c r="B114" s="36" t="s">
        <v>82</v>
      </c>
      <c r="C114" s="36" t="s">
        <v>2520</v>
      </c>
      <c r="D114" s="37" t="s">
        <v>51</v>
      </c>
      <c r="E114" s="13" t="s">
        <v>2521</v>
      </c>
      <c r="F114" s="38" t="s">
        <v>94</v>
      </c>
      <c r="G114" s="39">
        <v>4</v>
      </c>
      <c r="H114" s="38">
        <v>0</v>
      </c>
      <c r="I114" s="38">
        <f>ROUND(G114*H114,6)</f>
        <v>0</v>
      </c>
      <c r="L114" s="40">
        <v>0</v>
      </c>
      <c r="M114" s="34">
        <f>ROUND(ROUND(L114,2)*ROUND(G114,3),2)</f>
        <v>0</v>
      </c>
      <c r="N114" s="38" t="s">
        <v>54</v>
      </c>
      <c r="O114">
        <f>(M114*21)/100</f>
        <v>0</v>
      </c>
      <c r="P114" t="s">
        <v>27</v>
      </c>
    </row>
    <row r="115" spans="1:16" x14ac:dyDescent="0.2">
      <c r="A115" s="37" t="s">
        <v>55</v>
      </c>
      <c r="E115" s="41" t="s">
        <v>2766</v>
      </c>
    </row>
    <row r="116" spans="1:16" x14ac:dyDescent="0.2">
      <c r="A116" s="37" t="s">
        <v>56</v>
      </c>
      <c r="E116" s="42" t="s">
        <v>2513</v>
      </c>
    </row>
    <row r="117" spans="1:16" x14ac:dyDescent="0.2">
      <c r="A117" t="s">
        <v>58</v>
      </c>
      <c r="E117" s="41" t="s">
        <v>59</v>
      </c>
    </row>
    <row r="118" spans="1:16" x14ac:dyDescent="0.2">
      <c r="A118" t="s">
        <v>49</v>
      </c>
      <c r="B118" s="36" t="s">
        <v>163</v>
      </c>
      <c r="C118" s="36" t="s">
        <v>2713</v>
      </c>
      <c r="D118" s="37" t="s">
        <v>51</v>
      </c>
      <c r="E118" s="13" t="s">
        <v>2714</v>
      </c>
      <c r="F118" s="38" t="s">
        <v>94</v>
      </c>
      <c r="G118" s="39">
        <v>3</v>
      </c>
      <c r="H118" s="38">
        <v>0</v>
      </c>
      <c r="I118" s="38">
        <f>ROUND(G118*H118,6)</f>
        <v>0</v>
      </c>
      <c r="L118" s="40">
        <v>0</v>
      </c>
      <c r="M118" s="34">
        <f>ROUND(ROUND(L118,2)*ROUND(G118,3),2)</f>
        <v>0</v>
      </c>
      <c r="N118" s="38" t="s">
        <v>54</v>
      </c>
      <c r="O118">
        <f>(M118*21)/100</f>
        <v>0</v>
      </c>
      <c r="P118" t="s">
        <v>27</v>
      </c>
    </row>
    <row r="119" spans="1:16" x14ac:dyDescent="0.2">
      <c r="A119" s="37" t="s">
        <v>55</v>
      </c>
      <c r="E119" s="41" t="s">
        <v>2715</v>
      </c>
    </row>
    <row r="120" spans="1:16" x14ac:dyDescent="0.2">
      <c r="A120" s="37" t="s">
        <v>56</v>
      </c>
      <c r="E120" s="42" t="s">
        <v>2421</v>
      </c>
    </row>
    <row r="121" spans="1:16" x14ac:dyDescent="0.2">
      <c r="A121" t="s">
        <v>58</v>
      </c>
      <c r="E121" s="41" t="s">
        <v>59</v>
      </c>
    </row>
    <row r="122" spans="1:16" x14ac:dyDescent="0.2">
      <c r="A122" t="s">
        <v>49</v>
      </c>
      <c r="B122" s="36" t="s">
        <v>85</v>
      </c>
      <c r="C122" s="36" t="s">
        <v>2716</v>
      </c>
      <c r="D122" s="37" t="s">
        <v>51</v>
      </c>
      <c r="E122" s="13" t="s">
        <v>2717</v>
      </c>
      <c r="F122" s="38" t="s">
        <v>94</v>
      </c>
      <c r="G122" s="39">
        <v>1</v>
      </c>
      <c r="H122" s="38">
        <v>0</v>
      </c>
      <c r="I122" s="38">
        <f>ROUND(G122*H122,6)</f>
        <v>0</v>
      </c>
      <c r="L122" s="40">
        <v>0</v>
      </c>
      <c r="M122" s="34">
        <f>ROUND(ROUND(L122,2)*ROUND(G122,3),2)</f>
        <v>0</v>
      </c>
      <c r="N122" s="38" t="s">
        <v>54</v>
      </c>
      <c r="O122">
        <f>(M122*21)/100</f>
        <v>0</v>
      </c>
      <c r="P122" t="s">
        <v>27</v>
      </c>
    </row>
    <row r="123" spans="1:16" x14ac:dyDescent="0.2">
      <c r="A123" s="37" t="s">
        <v>55</v>
      </c>
      <c r="E123" s="41" t="s">
        <v>2718</v>
      </c>
    </row>
    <row r="124" spans="1:16" x14ac:dyDescent="0.2">
      <c r="A124" s="37" t="s">
        <v>56</v>
      </c>
      <c r="E124" s="42" t="s">
        <v>2284</v>
      </c>
    </row>
    <row r="125" spans="1:16" x14ac:dyDescent="0.2">
      <c r="A125" t="s">
        <v>58</v>
      </c>
      <c r="E125" s="41" t="s">
        <v>59</v>
      </c>
    </row>
    <row r="126" spans="1:16" x14ac:dyDescent="0.2">
      <c r="A126" t="s">
        <v>49</v>
      </c>
      <c r="B126" s="36" t="s">
        <v>166</v>
      </c>
      <c r="C126" s="36" t="s">
        <v>2530</v>
      </c>
      <c r="D126" s="37" t="s">
        <v>51</v>
      </c>
      <c r="E126" s="13" t="s">
        <v>2531</v>
      </c>
      <c r="F126" s="38" t="s">
        <v>94</v>
      </c>
      <c r="G126" s="39">
        <v>1</v>
      </c>
      <c r="H126" s="38">
        <v>0</v>
      </c>
      <c r="I126" s="38">
        <f>ROUND(G126*H126,6)</f>
        <v>0</v>
      </c>
      <c r="L126" s="40">
        <v>0</v>
      </c>
      <c r="M126" s="34">
        <f>ROUND(ROUND(L126,2)*ROUND(G126,3),2)</f>
        <v>0</v>
      </c>
      <c r="N126" s="38" t="s">
        <v>54</v>
      </c>
      <c r="O126">
        <f>(M126*21)/100</f>
        <v>0</v>
      </c>
      <c r="P126" t="s">
        <v>27</v>
      </c>
    </row>
    <row r="127" spans="1:16" x14ac:dyDescent="0.2">
      <c r="A127" s="37" t="s">
        <v>55</v>
      </c>
      <c r="E127" s="41" t="s">
        <v>2532</v>
      </c>
    </row>
    <row r="128" spans="1:16" x14ac:dyDescent="0.2">
      <c r="A128" s="37" t="s">
        <v>56</v>
      </c>
      <c r="E128" s="42" t="s">
        <v>2284</v>
      </c>
    </row>
    <row r="129" spans="1:16" x14ac:dyDescent="0.2">
      <c r="A129" t="s">
        <v>58</v>
      </c>
      <c r="E129" s="41" t="s">
        <v>59</v>
      </c>
    </row>
    <row r="130" spans="1:16" x14ac:dyDescent="0.2">
      <c r="A130" t="s">
        <v>49</v>
      </c>
      <c r="B130" s="36" t="s">
        <v>169</v>
      </c>
      <c r="C130" s="36" t="s">
        <v>2533</v>
      </c>
      <c r="D130" s="37" t="s">
        <v>51</v>
      </c>
      <c r="E130" s="13" t="s">
        <v>2534</v>
      </c>
      <c r="F130" s="38" t="s">
        <v>94</v>
      </c>
      <c r="G130" s="39">
        <v>1</v>
      </c>
      <c r="H130" s="38">
        <v>0</v>
      </c>
      <c r="I130" s="38">
        <f>ROUND(G130*H130,6)</f>
        <v>0</v>
      </c>
      <c r="L130" s="40">
        <v>0</v>
      </c>
      <c r="M130" s="34">
        <f>ROUND(ROUND(L130,2)*ROUND(G130,3),2)</f>
        <v>0</v>
      </c>
      <c r="N130" s="38" t="s">
        <v>54</v>
      </c>
      <c r="O130">
        <f>(M130*21)/100</f>
        <v>0</v>
      </c>
      <c r="P130" t="s">
        <v>27</v>
      </c>
    </row>
    <row r="131" spans="1:16" x14ac:dyDescent="0.2">
      <c r="A131" s="37" t="s">
        <v>55</v>
      </c>
      <c r="E131" s="41" t="s">
        <v>2535</v>
      </c>
    </row>
    <row r="132" spans="1:16" x14ac:dyDescent="0.2">
      <c r="A132" s="37" t="s">
        <v>56</v>
      </c>
      <c r="E132" s="42" t="s">
        <v>2284</v>
      </c>
    </row>
    <row r="133" spans="1:16" x14ac:dyDescent="0.2">
      <c r="A133" t="s">
        <v>58</v>
      </c>
      <c r="E133" s="41" t="s">
        <v>59</v>
      </c>
    </row>
    <row r="134" spans="1:16" x14ac:dyDescent="0.2">
      <c r="A134" t="s">
        <v>49</v>
      </c>
      <c r="B134" s="36" t="s">
        <v>172</v>
      </c>
      <c r="C134" s="36" t="s">
        <v>2719</v>
      </c>
      <c r="D134" s="37" t="s">
        <v>51</v>
      </c>
      <c r="E134" s="13" t="s">
        <v>2720</v>
      </c>
      <c r="F134" s="38" t="s">
        <v>94</v>
      </c>
      <c r="G134" s="39">
        <v>4</v>
      </c>
      <c r="H134" s="38">
        <v>0</v>
      </c>
      <c r="I134" s="38">
        <f>ROUND(G134*H134,6)</f>
        <v>0</v>
      </c>
      <c r="L134" s="40">
        <v>0</v>
      </c>
      <c r="M134" s="34">
        <f>ROUND(ROUND(L134,2)*ROUND(G134,3),2)</f>
        <v>0</v>
      </c>
      <c r="N134" s="38" t="s">
        <v>54</v>
      </c>
      <c r="O134">
        <f>(M134*21)/100</f>
        <v>0</v>
      </c>
      <c r="P134" t="s">
        <v>27</v>
      </c>
    </row>
    <row r="135" spans="1:16" x14ac:dyDescent="0.2">
      <c r="A135" s="37" t="s">
        <v>55</v>
      </c>
      <c r="E135" s="41" t="s">
        <v>2721</v>
      </c>
    </row>
    <row r="136" spans="1:16" x14ac:dyDescent="0.2">
      <c r="A136" s="37" t="s">
        <v>56</v>
      </c>
      <c r="E136" s="42" t="s">
        <v>2513</v>
      </c>
    </row>
    <row r="137" spans="1:16" x14ac:dyDescent="0.2">
      <c r="A137" t="s">
        <v>58</v>
      </c>
      <c r="E137" s="41" t="s">
        <v>59</v>
      </c>
    </row>
    <row r="138" spans="1:16" x14ac:dyDescent="0.2">
      <c r="A138" t="s">
        <v>49</v>
      </c>
      <c r="B138" s="36" t="s">
        <v>88</v>
      </c>
      <c r="C138" s="36" t="s">
        <v>2536</v>
      </c>
      <c r="D138" s="37" t="s">
        <v>51</v>
      </c>
      <c r="E138" s="13" t="s">
        <v>2537</v>
      </c>
      <c r="F138" s="38" t="s">
        <v>94</v>
      </c>
      <c r="G138" s="39">
        <v>4</v>
      </c>
      <c r="H138" s="38">
        <v>0</v>
      </c>
      <c r="I138" s="38">
        <f>ROUND(G138*H138,6)</f>
        <v>0</v>
      </c>
      <c r="L138" s="40">
        <v>0</v>
      </c>
      <c r="M138" s="34">
        <f>ROUND(ROUND(L138,2)*ROUND(G138,3),2)</f>
        <v>0</v>
      </c>
      <c r="N138" s="38" t="s">
        <v>54</v>
      </c>
      <c r="O138">
        <f>(M138*21)/100</f>
        <v>0</v>
      </c>
      <c r="P138" t="s">
        <v>27</v>
      </c>
    </row>
    <row r="139" spans="1:16" x14ac:dyDescent="0.2">
      <c r="A139" s="37" t="s">
        <v>55</v>
      </c>
      <c r="E139" s="41" t="s">
        <v>2538</v>
      </c>
    </row>
    <row r="140" spans="1:16" x14ac:dyDescent="0.2">
      <c r="A140" s="37" t="s">
        <v>56</v>
      </c>
      <c r="E140" s="42" t="s">
        <v>2513</v>
      </c>
    </row>
    <row r="141" spans="1:16" x14ac:dyDescent="0.2">
      <c r="A141" t="s">
        <v>58</v>
      </c>
      <c r="E141" s="41" t="s">
        <v>59</v>
      </c>
    </row>
    <row r="142" spans="1:16" x14ac:dyDescent="0.2">
      <c r="A142" t="s">
        <v>49</v>
      </c>
      <c r="B142" s="36" t="s">
        <v>175</v>
      </c>
      <c r="C142" s="36" t="s">
        <v>2542</v>
      </c>
      <c r="D142" s="37" t="s">
        <v>51</v>
      </c>
      <c r="E142" s="13" t="s">
        <v>2543</v>
      </c>
      <c r="F142" s="38" t="s">
        <v>94</v>
      </c>
      <c r="G142" s="39">
        <v>3</v>
      </c>
      <c r="H142" s="38">
        <v>0</v>
      </c>
      <c r="I142" s="38">
        <f>ROUND(G142*H142,6)</f>
        <v>0</v>
      </c>
      <c r="L142" s="40">
        <v>0</v>
      </c>
      <c r="M142" s="34">
        <f>ROUND(ROUND(L142,2)*ROUND(G142,3),2)</f>
        <v>0</v>
      </c>
      <c r="N142" s="38" t="s">
        <v>54</v>
      </c>
      <c r="O142">
        <f>(M142*21)/100</f>
        <v>0</v>
      </c>
      <c r="P142" t="s">
        <v>27</v>
      </c>
    </row>
    <row r="143" spans="1:16" x14ac:dyDescent="0.2">
      <c r="A143" s="37" t="s">
        <v>55</v>
      </c>
      <c r="E143" s="41" t="s">
        <v>2544</v>
      </c>
    </row>
    <row r="144" spans="1:16" x14ac:dyDescent="0.2">
      <c r="A144" s="37" t="s">
        <v>56</v>
      </c>
      <c r="E144" s="42" t="s">
        <v>2421</v>
      </c>
    </row>
    <row r="145" spans="1:16" x14ac:dyDescent="0.2">
      <c r="A145" t="s">
        <v>58</v>
      </c>
      <c r="E145" s="41" t="s">
        <v>59</v>
      </c>
    </row>
    <row r="146" spans="1:16" x14ac:dyDescent="0.2">
      <c r="A146" t="s">
        <v>49</v>
      </c>
      <c r="B146" s="36" t="s">
        <v>179</v>
      </c>
      <c r="C146" s="36" t="s">
        <v>2429</v>
      </c>
      <c r="D146" s="37" t="s">
        <v>51</v>
      </c>
      <c r="E146" s="13" t="s">
        <v>2430</v>
      </c>
      <c r="F146" s="38" t="s">
        <v>65</v>
      </c>
      <c r="G146" s="39">
        <v>80.849999999999994</v>
      </c>
      <c r="H146" s="38">
        <v>0</v>
      </c>
      <c r="I146" s="38">
        <f>ROUND(G146*H146,6)</f>
        <v>0</v>
      </c>
      <c r="L146" s="40">
        <v>0</v>
      </c>
      <c r="M146" s="34">
        <f>ROUND(ROUND(L146,2)*ROUND(G146,3),2)</f>
        <v>0</v>
      </c>
      <c r="N146" s="38" t="s">
        <v>54</v>
      </c>
      <c r="O146">
        <f>(M146*21)/100</f>
        <v>0</v>
      </c>
      <c r="P146" t="s">
        <v>27</v>
      </c>
    </row>
    <row r="147" spans="1:16" x14ac:dyDescent="0.2">
      <c r="A147" s="37" t="s">
        <v>55</v>
      </c>
      <c r="E147" s="41" t="s">
        <v>2726</v>
      </c>
    </row>
    <row r="148" spans="1:16" x14ac:dyDescent="0.2">
      <c r="A148" s="37" t="s">
        <v>56</v>
      </c>
      <c r="E148" s="42" t="s">
        <v>2767</v>
      </c>
    </row>
    <row r="149" spans="1:16" x14ac:dyDescent="0.2">
      <c r="A149" t="s">
        <v>58</v>
      </c>
      <c r="E149" s="41" t="s">
        <v>59</v>
      </c>
    </row>
    <row r="150" spans="1:16" x14ac:dyDescent="0.2">
      <c r="A150" t="s">
        <v>49</v>
      </c>
      <c r="B150" s="36" t="s">
        <v>182</v>
      </c>
      <c r="C150" s="36" t="s">
        <v>2433</v>
      </c>
      <c r="D150" s="37" t="s">
        <v>51</v>
      </c>
      <c r="E150" s="13" t="s">
        <v>2434</v>
      </c>
      <c r="F150" s="38" t="s">
        <v>65</v>
      </c>
      <c r="G150" s="39">
        <v>54</v>
      </c>
      <c r="H150" s="38">
        <v>0</v>
      </c>
      <c r="I150" s="38">
        <f>ROUND(G150*H150,6)</f>
        <v>0</v>
      </c>
      <c r="L150" s="40">
        <v>0</v>
      </c>
      <c r="M150" s="34">
        <f>ROUND(ROUND(L150,2)*ROUND(G150,3),2)</f>
        <v>0</v>
      </c>
      <c r="N150" s="38" t="s">
        <v>54</v>
      </c>
      <c r="O150">
        <f>(M150*21)/100</f>
        <v>0</v>
      </c>
      <c r="P150" t="s">
        <v>27</v>
      </c>
    </row>
    <row r="151" spans="1:16" x14ac:dyDescent="0.2">
      <c r="A151" s="37" t="s">
        <v>55</v>
      </c>
      <c r="E151" s="41" t="s">
        <v>2435</v>
      </c>
    </row>
    <row r="152" spans="1:16" x14ac:dyDescent="0.2">
      <c r="A152" s="37" t="s">
        <v>56</v>
      </c>
      <c r="E152" s="42" t="s">
        <v>2768</v>
      </c>
    </row>
    <row r="153" spans="1:16" x14ac:dyDescent="0.2">
      <c r="A153" t="s">
        <v>58</v>
      </c>
      <c r="E153" s="41" t="s">
        <v>59</v>
      </c>
    </row>
    <row r="154" spans="1:16" x14ac:dyDescent="0.2">
      <c r="A154" t="s">
        <v>49</v>
      </c>
      <c r="B154" s="36" t="s">
        <v>91</v>
      </c>
      <c r="C154" s="36" t="s">
        <v>2550</v>
      </c>
      <c r="D154" s="37" t="s">
        <v>51</v>
      </c>
      <c r="E154" s="13" t="s">
        <v>2551</v>
      </c>
      <c r="F154" s="38" t="s">
        <v>94</v>
      </c>
      <c r="G154" s="39">
        <v>3</v>
      </c>
      <c r="H154" s="38">
        <v>0</v>
      </c>
      <c r="I154" s="38">
        <f>ROUND(G154*H154,6)</f>
        <v>0</v>
      </c>
      <c r="L154" s="40">
        <v>0</v>
      </c>
      <c r="M154" s="34">
        <f>ROUND(ROUND(L154,2)*ROUND(G154,3),2)</f>
        <v>0</v>
      </c>
      <c r="N154" s="38" t="s">
        <v>54</v>
      </c>
      <c r="O154">
        <f>(M154*21)/100</f>
        <v>0</v>
      </c>
      <c r="P154" t="s">
        <v>27</v>
      </c>
    </row>
    <row r="155" spans="1:16" x14ac:dyDescent="0.2">
      <c r="A155" s="37" t="s">
        <v>55</v>
      </c>
      <c r="E155" s="41" t="s">
        <v>2769</v>
      </c>
    </row>
    <row r="156" spans="1:16" x14ac:dyDescent="0.2">
      <c r="A156" s="37" t="s">
        <v>56</v>
      </c>
      <c r="E156" s="42" t="s">
        <v>2421</v>
      </c>
    </row>
    <row r="157" spans="1:16" x14ac:dyDescent="0.2">
      <c r="A157" t="s">
        <v>58</v>
      </c>
      <c r="E157" s="41" t="s">
        <v>59</v>
      </c>
    </row>
    <row r="158" spans="1:16" x14ac:dyDescent="0.2">
      <c r="A158" t="s">
        <v>49</v>
      </c>
      <c r="B158" s="36" t="s">
        <v>185</v>
      </c>
      <c r="C158" s="36" t="s">
        <v>2552</v>
      </c>
      <c r="D158" s="37" t="s">
        <v>51</v>
      </c>
      <c r="E158" s="13" t="s">
        <v>2553</v>
      </c>
      <c r="F158" s="38" t="s">
        <v>65</v>
      </c>
      <c r="G158" s="39">
        <v>5</v>
      </c>
      <c r="H158" s="38">
        <v>0</v>
      </c>
      <c r="I158" s="38">
        <f>ROUND(G158*H158,6)</f>
        <v>0</v>
      </c>
      <c r="L158" s="40">
        <v>0</v>
      </c>
      <c r="M158" s="34">
        <f>ROUND(ROUND(L158,2)*ROUND(G158,3),2)</f>
        <v>0</v>
      </c>
      <c r="N158" s="38" t="s">
        <v>54</v>
      </c>
      <c r="O158">
        <f>(M158*21)/100</f>
        <v>0</v>
      </c>
      <c r="P158" t="s">
        <v>27</v>
      </c>
    </row>
    <row r="159" spans="1:16" x14ac:dyDescent="0.2">
      <c r="A159" s="37" t="s">
        <v>55</v>
      </c>
      <c r="E159" s="41" t="s">
        <v>2770</v>
      </c>
    </row>
    <row r="160" spans="1:16" x14ac:dyDescent="0.2">
      <c r="A160" s="37" t="s">
        <v>56</v>
      </c>
      <c r="E160" s="42" t="s">
        <v>2771</v>
      </c>
    </row>
    <row r="161" spans="1:16" x14ac:dyDescent="0.2">
      <c r="A161" t="s">
        <v>58</v>
      </c>
      <c r="E161" s="41" t="s">
        <v>59</v>
      </c>
    </row>
    <row r="162" spans="1:16" x14ac:dyDescent="0.2">
      <c r="A162" t="s">
        <v>49</v>
      </c>
      <c r="B162" s="36" t="s">
        <v>189</v>
      </c>
      <c r="C162" s="36" t="s">
        <v>2555</v>
      </c>
      <c r="D162" s="37" t="s">
        <v>51</v>
      </c>
      <c r="E162" s="13" t="s">
        <v>2556</v>
      </c>
      <c r="F162" s="38" t="s">
        <v>65</v>
      </c>
      <c r="G162" s="39">
        <v>72</v>
      </c>
      <c r="H162" s="38">
        <v>0</v>
      </c>
      <c r="I162" s="38">
        <f>ROUND(G162*H162,6)</f>
        <v>0</v>
      </c>
      <c r="L162" s="40">
        <v>0</v>
      </c>
      <c r="M162" s="34">
        <f>ROUND(ROUND(L162,2)*ROUND(G162,3),2)</f>
        <v>0</v>
      </c>
      <c r="N162" s="38" t="s">
        <v>54</v>
      </c>
      <c r="O162">
        <f>(M162*21)/100</f>
        <v>0</v>
      </c>
      <c r="P162" t="s">
        <v>27</v>
      </c>
    </row>
    <row r="163" spans="1:16" x14ac:dyDescent="0.2">
      <c r="A163" s="37" t="s">
        <v>55</v>
      </c>
      <c r="E163" s="41" t="s">
        <v>2761</v>
      </c>
    </row>
    <row r="164" spans="1:16" x14ac:dyDescent="0.2">
      <c r="A164" s="37" t="s">
        <v>56</v>
      </c>
      <c r="E164" s="42" t="s">
        <v>2762</v>
      </c>
    </row>
    <row r="165" spans="1:16" x14ac:dyDescent="0.2">
      <c r="A165" t="s">
        <v>58</v>
      </c>
      <c r="E165" s="41" t="s">
        <v>59</v>
      </c>
    </row>
    <row r="166" spans="1:16" x14ac:dyDescent="0.2">
      <c r="A166" t="s">
        <v>49</v>
      </c>
      <c r="B166" s="36" t="s">
        <v>192</v>
      </c>
      <c r="C166" s="36" t="s">
        <v>2559</v>
      </c>
      <c r="D166" s="37" t="s">
        <v>51</v>
      </c>
      <c r="E166" s="13" t="s">
        <v>2560</v>
      </c>
      <c r="F166" s="38" t="s">
        <v>65</v>
      </c>
      <c r="G166" s="39">
        <v>5</v>
      </c>
      <c r="H166" s="38">
        <v>0</v>
      </c>
      <c r="I166" s="38">
        <f>ROUND(G166*H166,6)</f>
        <v>0</v>
      </c>
      <c r="L166" s="40">
        <v>0</v>
      </c>
      <c r="M166" s="34">
        <f>ROUND(ROUND(L166,2)*ROUND(G166,3),2)</f>
        <v>0</v>
      </c>
      <c r="N166" s="38" t="s">
        <v>54</v>
      </c>
      <c r="O166">
        <f>(M166*21)/100</f>
        <v>0</v>
      </c>
      <c r="P166" t="s">
        <v>27</v>
      </c>
    </row>
    <row r="167" spans="1:16" x14ac:dyDescent="0.2">
      <c r="A167" s="37" t="s">
        <v>55</v>
      </c>
      <c r="E167" s="41" t="s">
        <v>2770</v>
      </c>
    </row>
    <row r="168" spans="1:16" x14ac:dyDescent="0.2">
      <c r="A168" s="37" t="s">
        <v>56</v>
      </c>
      <c r="E168" s="42" t="s">
        <v>2771</v>
      </c>
    </row>
    <row r="169" spans="1:16" x14ac:dyDescent="0.2">
      <c r="A169" t="s">
        <v>58</v>
      </c>
      <c r="E169" s="41" t="s">
        <v>59</v>
      </c>
    </row>
    <row r="170" spans="1:16" x14ac:dyDescent="0.2">
      <c r="A170" t="s">
        <v>49</v>
      </c>
      <c r="B170" s="36" t="s">
        <v>195</v>
      </c>
      <c r="C170" s="36" t="s">
        <v>2561</v>
      </c>
      <c r="D170" s="37" t="s">
        <v>51</v>
      </c>
      <c r="E170" s="13" t="s">
        <v>2562</v>
      </c>
      <c r="F170" s="38" t="s">
        <v>65</v>
      </c>
      <c r="G170" s="39">
        <v>72</v>
      </c>
      <c r="H170" s="38">
        <v>0</v>
      </c>
      <c r="I170" s="38">
        <f>ROUND(G170*H170,6)</f>
        <v>0</v>
      </c>
      <c r="L170" s="40">
        <v>0</v>
      </c>
      <c r="M170" s="34">
        <f>ROUND(ROUND(L170,2)*ROUND(G170,3),2)</f>
        <v>0</v>
      </c>
      <c r="N170" s="38" t="s">
        <v>54</v>
      </c>
      <c r="O170">
        <f>(M170*21)/100</f>
        <v>0</v>
      </c>
      <c r="P170" t="s">
        <v>27</v>
      </c>
    </row>
    <row r="171" spans="1:16" x14ac:dyDescent="0.2">
      <c r="A171" s="37" t="s">
        <v>55</v>
      </c>
      <c r="E171" s="41" t="s">
        <v>2761</v>
      </c>
    </row>
    <row r="172" spans="1:16" x14ac:dyDescent="0.2">
      <c r="A172" s="37" t="s">
        <v>56</v>
      </c>
      <c r="E172" s="42" t="s">
        <v>2762</v>
      </c>
    </row>
    <row r="173" spans="1:16" x14ac:dyDescent="0.2">
      <c r="A173" t="s">
        <v>58</v>
      </c>
      <c r="E173" s="41" t="s">
        <v>59</v>
      </c>
    </row>
    <row r="174" spans="1:16" x14ac:dyDescent="0.2">
      <c r="A174" t="s">
        <v>49</v>
      </c>
      <c r="B174" s="36" t="s">
        <v>198</v>
      </c>
      <c r="C174" s="36" t="s">
        <v>2564</v>
      </c>
      <c r="D174" s="37" t="s">
        <v>51</v>
      </c>
      <c r="E174" s="13" t="s">
        <v>2565</v>
      </c>
      <c r="F174" s="38" t="s">
        <v>94</v>
      </c>
      <c r="G174" s="39">
        <v>1</v>
      </c>
      <c r="H174" s="38">
        <v>0</v>
      </c>
      <c r="I174" s="38">
        <f>ROUND(G174*H174,6)</f>
        <v>0</v>
      </c>
      <c r="L174" s="40">
        <v>0</v>
      </c>
      <c r="M174" s="34">
        <f>ROUND(ROUND(L174,2)*ROUND(G174,3),2)</f>
        <v>0</v>
      </c>
      <c r="N174" s="38" t="s">
        <v>54</v>
      </c>
      <c r="O174">
        <f>(M174*21)/100</f>
        <v>0</v>
      </c>
      <c r="P174" t="s">
        <v>27</v>
      </c>
    </row>
    <row r="175" spans="1:16" x14ac:dyDescent="0.2">
      <c r="A175" s="37" t="s">
        <v>55</v>
      </c>
      <c r="E175" s="41" t="s">
        <v>2566</v>
      </c>
    </row>
    <row r="176" spans="1:16" x14ac:dyDescent="0.2">
      <c r="A176" s="37" t="s">
        <v>56</v>
      </c>
      <c r="E176" s="42" t="s">
        <v>2284</v>
      </c>
    </row>
    <row r="177" spans="1:16" x14ac:dyDescent="0.2">
      <c r="A177" t="s">
        <v>58</v>
      </c>
      <c r="E177" s="41" t="s">
        <v>59</v>
      </c>
    </row>
    <row r="178" spans="1:16" x14ac:dyDescent="0.2">
      <c r="A178" t="s">
        <v>49</v>
      </c>
      <c r="B178" s="36" t="s">
        <v>234</v>
      </c>
      <c r="C178" s="36" t="s">
        <v>2452</v>
      </c>
      <c r="D178" s="37" t="s">
        <v>51</v>
      </c>
      <c r="E178" s="13" t="s">
        <v>2453</v>
      </c>
      <c r="F178" s="38" t="s">
        <v>94</v>
      </c>
      <c r="G178" s="39">
        <v>7</v>
      </c>
      <c r="H178" s="38">
        <v>0</v>
      </c>
      <c r="I178" s="38">
        <f>ROUND(G178*H178,6)</f>
        <v>0</v>
      </c>
      <c r="L178" s="40">
        <v>0</v>
      </c>
      <c r="M178" s="34">
        <f>ROUND(ROUND(L178,2)*ROUND(G178,3),2)</f>
        <v>0</v>
      </c>
      <c r="N178" s="38" t="s">
        <v>795</v>
      </c>
      <c r="O178">
        <f>(M178*21)/100</f>
        <v>0</v>
      </c>
      <c r="P178" t="s">
        <v>27</v>
      </c>
    </row>
    <row r="179" spans="1:16" ht="38.25" x14ac:dyDescent="0.2">
      <c r="A179" s="37" t="s">
        <v>55</v>
      </c>
      <c r="E179" s="41" t="s">
        <v>2567</v>
      </c>
    </row>
    <row r="180" spans="1:16" x14ac:dyDescent="0.2">
      <c r="A180" s="37" t="s">
        <v>56</v>
      </c>
      <c r="E180" s="42" t="s">
        <v>2470</v>
      </c>
    </row>
    <row r="181" spans="1:16" ht="38.25" x14ac:dyDescent="0.2">
      <c r="A181" t="s">
        <v>58</v>
      </c>
      <c r="E181" s="41" t="s">
        <v>2456</v>
      </c>
    </row>
    <row r="182" spans="1:16" x14ac:dyDescent="0.2">
      <c r="A182" t="s">
        <v>46</v>
      </c>
      <c r="C182" s="33" t="s">
        <v>154</v>
      </c>
      <c r="E182" s="35" t="s">
        <v>909</v>
      </c>
      <c r="J182" s="34">
        <f>0</f>
        <v>0</v>
      </c>
      <c r="K182" s="34">
        <f>0</f>
        <v>0</v>
      </c>
      <c r="L182" s="34">
        <f>0+L183+L187</f>
        <v>0</v>
      </c>
      <c r="M182" s="34">
        <f>0+M183+M187</f>
        <v>0</v>
      </c>
    </row>
    <row r="183" spans="1:16" x14ac:dyDescent="0.2">
      <c r="A183" t="s">
        <v>49</v>
      </c>
      <c r="B183" s="36" t="s">
        <v>95</v>
      </c>
      <c r="C183" s="36" t="s">
        <v>2457</v>
      </c>
      <c r="D183" s="37" t="s">
        <v>51</v>
      </c>
      <c r="E183" s="13" t="s">
        <v>2458</v>
      </c>
      <c r="F183" s="38" t="s">
        <v>65</v>
      </c>
      <c r="G183" s="39">
        <v>198</v>
      </c>
      <c r="H183" s="38">
        <v>0</v>
      </c>
      <c r="I183" s="38">
        <f>ROUND(G183*H183,6)</f>
        <v>0</v>
      </c>
      <c r="L183" s="40">
        <v>0</v>
      </c>
      <c r="M183" s="34">
        <f>ROUND(ROUND(L183,2)*ROUND(G183,3),2)</f>
        <v>0</v>
      </c>
      <c r="N183" s="38" t="s">
        <v>54</v>
      </c>
      <c r="O183">
        <f>(M183*21)/100</f>
        <v>0</v>
      </c>
      <c r="P183" t="s">
        <v>27</v>
      </c>
    </row>
    <row r="184" spans="1:16" x14ac:dyDescent="0.2">
      <c r="A184" s="37" t="s">
        <v>55</v>
      </c>
      <c r="E184" s="41" t="s">
        <v>2459</v>
      </c>
    </row>
    <row r="185" spans="1:16" x14ac:dyDescent="0.2">
      <c r="A185" s="37" t="s">
        <v>56</v>
      </c>
      <c r="E185" s="42" t="s">
        <v>2772</v>
      </c>
    </row>
    <row r="186" spans="1:16" x14ac:dyDescent="0.2">
      <c r="A186" t="s">
        <v>58</v>
      </c>
      <c r="E186" s="41" t="s">
        <v>59</v>
      </c>
    </row>
    <row r="187" spans="1:16" x14ac:dyDescent="0.2">
      <c r="A187" t="s">
        <v>49</v>
      </c>
      <c r="B187" s="36" t="s">
        <v>201</v>
      </c>
      <c r="C187" s="36" t="s">
        <v>2569</v>
      </c>
      <c r="D187" s="37" t="s">
        <v>51</v>
      </c>
      <c r="E187" s="13" t="s">
        <v>2570</v>
      </c>
      <c r="F187" s="38" t="s">
        <v>65</v>
      </c>
      <c r="G187" s="39">
        <v>64</v>
      </c>
      <c r="H187" s="38">
        <v>0</v>
      </c>
      <c r="I187" s="38">
        <f>ROUND(G187*H187,6)</f>
        <v>0</v>
      </c>
      <c r="L187" s="40">
        <v>0</v>
      </c>
      <c r="M187" s="34">
        <f>ROUND(ROUND(L187,2)*ROUND(G187,3),2)</f>
        <v>0</v>
      </c>
      <c r="N187" s="38" t="s">
        <v>54</v>
      </c>
      <c r="O187">
        <f>(M187*21)/100</f>
        <v>0</v>
      </c>
      <c r="P187" t="s">
        <v>27</v>
      </c>
    </row>
    <row r="188" spans="1:16" ht="25.5" x14ac:dyDescent="0.2">
      <c r="A188" s="37" t="s">
        <v>55</v>
      </c>
      <c r="E188" s="41" t="s">
        <v>2773</v>
      </c>
    </row>
    <row r="189" spans="1:16" x14ac:dyDescent="0.2">
      <c r="A189" s="37" t="s">
        <v>56</v>
      </c>
      <c r="E189" s="42" t="s">
        <v>2774</v>
      </c>
    </row>
    <row r="190" spans="1:16" x14ac:dyDescent="0.2">
      <c r="A190" t="s">
        <v>58</v>
      </c>
      <c r="E190"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COUNTIFS(L8:L136,"=0",A8:A136,"P")+COUNTIFS(L8:L136,"",A8:A136,"P")+SUM(Q8:Q136)</f>
        <v>31</v>
      </c>
    </row>
    <row r="8" spans="1:20" x14ac:dyDescent="0.2">
      <c r="A8" t="s">
        <v>44</v>
      </c>
      <c r="C8" s="30" t="s">
        <v>2777</v>
      </c>
      <c r="E8" s="32" t="s">
        <v>2776</v>
      </c>
      <c r="J8" s="31">
        <f>0+J9+J30+J43+J68+J77+J82+J131</f>
        <v>0</v>
      </c>
      <c r="K8" s="31">
        <f>0+K9+K30+K43+K68+K77+K82+K131</f>
        <v>0</v>
      </c>
      <c r="L8" s="31">
        <f>0+L9+L30+L43+L68+L77+L82+L131</f>
        <v>0</v>
      </c>
      <c r="M8" s="31">
        <f>0+M9+M30+M43+M68+M77+M82+M131</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91</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185</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189</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192</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195</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f>
        <v>0</v>
      </c>
      <c r="M30" s="34">
        <f>0+M31+M35+M39</f>
        <v>0</v>
      </c>
    </row>
    <row r="31" spans="1:16" ht="25.5" x14ac:dyDescent="0.2">
      <c r="A31" t="s">
        <v>49</v>
      </c>
      <c r="B31" s="36" t="s">
        <v>175</v>
      </c>
      <c r="C31" s="36" t="s">
        <v>285</v>
      </c>
      <c r="D31" s="37" t="s">
        <v>286</v>
      </c>
      <c r="E31" s="13" t="s">
        <v>287</v>
      </c>
      <c r="F31" s="38" t="s">
        <v>288</v>
      </c>
      <c r="G31" s="39">
        <v>338.49900000000002</v>
      </c>
      <c r="H31" s="38">
        <v>0</v>
      </c>
      <c r="I31" s="38">
        <f>ROUND(G31*H31,6)</f>
        <v>0</v>
      </c>
      <c r="L31" s="40">
        <v>0</v>
      </c>
      <c r="M31" s="34">
        <f>ROUND(ROUND(L31,2)*ROUND(G31,3),2)</f>
        <v>0</v>
      </c>
      <c r="N31" s="38" t="s">
        <v>289</v>
      </c>
      <c r="O31">
        <f>(M31*21)/100</f>
        <v>0</v>
      </c>
      <c r="P31" t="s">
        <v>27</v>
      </c>
    </row>
    <row r="32" spans="1:16" ht="25.5" x14ac:dyDescent="0.2">
      <c r="A32" s="37" t="s">
        <v>55</v>
      </c>
      <c r="E32" s="41" t="s">
        <v>2778</v>
      </c>
    </row>
    <row r="33" spans="1:16" x14ac:dyDescent="0.2">
      <c r="A33" s="37" t="s">
        <v>56</v>
      </c>
      <c r="E33" s="42" t="s">
        <v>2779</v>
      </c>
    </row>
    <row r="34" spans="1:16" ht="102" x14ac:dyDescent="0.2">
      <c r="A34" t="s">
        <v>58</v>
      </c>
      <c r="E34" s="41" t="s">
        <v>291</v>
      </c>
    </row>
    <row r="35" spans="1:16" ht="25.5" x14ac:dyDescent="0.2">
      <c r="A35" t="s">
        <v>49</v>
      </c>
      <c r="B35" s="36" t="s">
        <v>179</v>
      </c>
      <c r="C35" s="36" t="s">
        <v>301</v>
      </c>
      <c r="D35" s="37" t="s">
        <v>302</v>
      </c>
      <c r="E35" s="13" t="s">
        <v>303</v>
      </c>
      <c r="F35" s="38" t="s">
        <v>288</v>
      </c>
      <c r="G35" s="39">
        <v>54.6</v>
      </c>
      <c r="H35" s="38">
        <v>0</v>
      </c>
      <c r="I35" s="38">
        <f>ROUND(G35*H35,6)</f>
        <v>0</v>
      </c>
      <c r="L35" s="40">
        <v>0</v>
      </c>
      <c r="M35" s="34">
        <f>ROUND(ROUND(L35,2)*ROUND(G35,3),2)</f>
        <v>0</v>
      </c>
      <c r="N35" s="38" t="s">
        <v>289</v>
      </c>
      <c r="O35">
        <f>(M35*21)/100</f>
        <v>0</v>
      </c>
      <c r="P35" t="s">
        <v>27</v>
      </c>
    </row>
    <row r="36" spans="1:16" x14ac:dyDescent="0.2">
      <c r="A36" s="37" t="s">
        <v>55</v>
      </c>
      <c r="E36" s="41" t="s">
        <v>2739</v>
      </c>
    </row>
    <row r="37" spans="1:16" x14ac:dyDescent="0.2">
      <c r="A37" s="37" t="s">
        <v>56</v>
      </c>
      <c r="E37" s="42" t="s">
        <v>2780</v>
      </c>
    </row>
    <row r="38" spans="1:16" ht="102" x14ac:dyDescent="0.2">
      <c r="A38" t="s">
        <v>58</v>
      </c>
      <c r="E38" s="41" t="s">
        <v>291</v>
      </c>
    </row>
    <row r="39" spans="1:16" ht="25.5" x14ac:dyDescent="0.2">
      <c r="A39" t="s">
        <v>49</v>
      </c>
      <c r="B39" s="36" t="s">
        <v>182</v>
      </c>
      <c r="C39" s="36" t="s">
        <v>2584</v>
      </c>
      <c r="D39" s="37" t="s">
        <v>2585</v>
      </c>
      <c r="E39" s="13" t="s">
        <v>2586</v>
      </c>
      <c r="F39" s="38" t="s">
        <v>288</v>
      </c>
      <c r="G39" s="39">
        <v>1.92</v>
      </c>
      <c r="H39" s="38">
        <v>0</v>
      </c>
      <c r="I39" s="38">
        <f>ROUND(G39*H39,6)</f>
        <v>0</v>
      </c>
      <c r="L39" s="40">
        <v>0</v>
      </c>
      <c r="M39" s="34">
        <f>ROUND(ROUND(L39,2)*ROUND(G39,3),2)</f>
        <v>0</v>
      </c>
      <c r="N39" s="38" t="s">
        <v>289</v>
      </c>
      <c r="O39">
        <f>(M39*21)/100</f>
        <v>0</v>
      </c>
      <c r="P39" t="s">
        <v>27</v>
      </c>
    </row>
    <row r="40" spans="1:16" ht="25.5" x14ac:dyDescent="0.2">
      <c r="A40" s="37" t="s">
        <v>55</v>
      </c>
      <c r="E40" s="41" t="s">
        <v>2781</v>
      </c>
    </row>
    <row r="41" spans="1:16" x14ac:dyDescent="0.2">
      <c r="A41" s="37" t="s">
        <v>56</v>
      </c>
      <c r="E41" s="42" t="s">
        <v>2782</v>
      </c>
    </row>
    <row r="42" spans="1:16" ht="102" x14ac:dyDescent="0.2">
      <c r="A42" t="s">
        <v>58</v>
      </c>
      <c r="E42" s="41" t="s">
        <v>291</v>
      </c>
    </row>
    <row r="43" spans="1:16" x14ac:dyDescent="0.2">
      <c r="A43" t="s">
        <v>46</v>
      </c>
      <c r="C43" s="33" t="s">
        <v>47</v>
      </c>
      <c r="E43" s="35" t="s">
        <v>325</v>
      </c>
      <c r="J43" s="34">
        <f>0</f>
        <v>0</v>
      </c>
      <c r="K43" s="34">
        <f>0</f>
        <v>0</v>
      </c>
      <c r="L43" s="34">
        <f>0+L44+L48+L52+L56+L60+L64</f>
        <v>0</v>
      </c>
      <c r="M43" s="34">
        <f>0+M44+M48+M52+M56+M60+M64</f>
        <v>0</v>
      </c>
    </row>
    <row r="44" spans="1:16" x14ac:dyDescent="0.2">
      <c r="A44" t="s">
        <v>49</v>
      </c>
      <c r="B44" s="36" t="s">
        <v>47</v>
      </c>
      <c r="C44" s="36" t="s">
        <v>2384</v>
      </c>
      <c r="D44" s="37" t="s">
        <v>51</v>
      </c>
      <c r="E44" s="13" t="s">
        <v>2385</v>
      </c>
      <c r="F44" s="38" t="s">
        <v>53</v>
      </c>
      <c r="G44" s="39">
        <v>21</v>
      </c>
      <c r="H44" s="38">
        <v>0</v>
      </c>
      <c r="I44" s="38">
        <f>ROUND(G44*H44,6)</f>
        <v>0</v>
      </c>
      <c r="L44" s="40">
        <v>0</v>
      </c>
      <c r="M44" s="34">
        <f>ROUND(ROUND(L44,2)*ROUND(G44,3),2)</f>
        <v>0</v>
      </c>
      <c r="N44" s="38" t="s">
        <v>54</v>
      </c>
      <c r="O44">
        <f>(M44*21)/100</f>
        <v>0</v>
      </c>
      <c r="P44" t="s">
        <v>27</v>
      </c>
    </row>
    <row r="45" spans="1:16" x14ac:dyDescent="0.2">
      <c r="A45" s="37" t="s">
        <v>55</v>
      </c>
      <c r="E45" s="41" t="s">
        <v>2589</v>
      </c>
    </row>
    <row r="46" spans="1:16" x14ac:dyDescent="0.2">
      <c r="A46" s="37" t="s">
        <v>56</v>
      </c>
      <c r="E46" s="42" t="s">
        <v>2783</v>
      </c>
    </row>
    <row r="47" spans="1:16" x14ac:dyDescent="0.2">
      <c r="A47" t="s">
        <v>58</v>
      </c>
      <c r="E47" s="41" t="s">
        <v>59</v>
      </c>
    </row>
    <row r="48" spans="1:16" ht="25.5" x14ac:dyDescent="0.2">
      <c r="A48" t="s">
        <v>49</v>
      </c>
      <c r="B48" s="36" t="s">
        <v>27</v>
      </c>
      <c r="C48" s="36" t="s">
        <v>2388</v>
      </c>
      <c r="D48" s="37" t="s">
        <v>51</v>
      </c>
      <c r="E48" s="13" t="s">
        <v>2389</v>
      </c>
      <c r="F48" s="38" t="s">
        <v>53</v>
      </c>
      <c r="G48" s="39">
        <v>84</v>
      </c>
      <c r="H48" s="38">
        <v>0</v>
      </c>
      <c r="I48" s="38">
        <f>ROUND(G48*H48,6)</f>
        <v>0</v>
      </c>
      <c r="L48" s="40">
        <v>0</v>
      </c>
      <c r="M48" s="34">
        <f>ROUND(ROUND(L48,2)*ROUND(G48,3),2)</f>
        <v>0</v>
      </c>
      <c r="N48" s="38" t="s">
        <v>54</v>
      </c>
      <c r="O48">
        <f>(M48*21)/100</f>
        <v>0</v>
      </c>
      <c r="P48" t="s">
        <v>27</v>
      </c>
    </row>
    <row r="49" spans="1:16" x14ac:dyDescent="0.2">
      <c r="A49" s="37" t="s">
        <v>55</v>
      </c>
      <c r="E49" s="41" t="s">
        <v>2589</v>
      </c>
    </row>
    <row r="50" spans="1:16" x14ac:dyDescent="0.2">
      <c r="A50" s="37" t="s">
        <v>56</v>
      </c>
      <c r="E50" s="42" t="s">
        <v>2784</v>
      </c>
    </row>
    <row r="51" spans="1:16" x14ac:dyDescent="0.2">
      <c r="A51" t="s">
        <v>58</v>
      </c>
      <c r="E51" s="41" t="s">
        <v>59</v>
      </c>
    </row>
    <row r="52" spans="1:16" x14ac:dyDescent="0.2">
      <c r="A52" t="s">
        <v>49</v>
      </c>
      <c r="B52" s="36" t="s">
        <v>26</v>
      </c>
      <c r="C52" s="36" t="s">
        <v>2396</v>
      </c>
      <c r="D52" s="37" t="s">
        <v>51</v>
      </c>
      <c r="E52" s="13" t="s">
        <v>2397</v>
      </c>
      <c r="F52" s="38" t="s">
        <v>53</v>
      </c>
      <c r="G52" s="39">
        <v>423.66</v>
      </c>
      <c r="H52" s="38">
        <v>0</v>
      </c>
      <c r="I52" s="38">
        <f>ROUND(G52*H52,6)</f>
        <v>0</v>
      </c>
      <c r="L52" s="40">
        <v>0</v>
      </c>
      <c r="M52" s="34">
        <f>ROUND(ROUND(L52,2)*ROUND(G52,3),2)</f>
        <v>0</v>
      </c>
      <c r="N52" s="38" t="s">
        <v>54</v>
      </c>
      <c r="O52">
        <f>(M52*21)/100</f>
        <v>0</v>
      </c>
      <c r="P52" t="s">
        <v>27</v>
      </c>
    </row>
    <row r="53" spans="1:16" ht="25.5" x14ac:dyDescent="0.2">
      <c r="A53" s="37" t="s">
        <v>55</v>
      </c>
      <c r="E53" s="41" t="s">
        <v>2785</v>
      </c>
    </row>
    <row r="54" spans="1:16" x14ac:dyDescent="0.2">
      <c r="A54" s="37" t="s">
        <v>56</v>
      </c>
      <c r="E54" s="42" t="s">
        <v>2786</v>
      </c>
    </row>
    <row r="55" spans="1:16" x14ac:dyDescent="0.2">
      <c r="A55" t="s">
        <v>58</v>
      </c>
      <c r="E55" s="41" t="s">
        <v>59</v>
      </c>
    </row>
    <row r="56" spans="1:16" x14ac:dyDescent="0.2">
      <c r="A56" t="s">
        <v>49</v>
      </c>
      <c r="B56" s="36" t="s">
        <v>62</v>
      </c>
      <c r="C56" s="36" t="s">
        <v>891</v>
      </c>
      <c r="D56" s="37" t="s">
        <v>51</v>
      </c>
      <c r="E56" s="13" t="s">
        <v>892</v>
      </c>
      <c r="F56" s="38" t="s">
        <v>53</v>
      </c>
      <c r="G56" s="39">
        <v>77.19</v>
      </c>
      <c r="H56" s="38">
        <v>0</v>
      </c>
      <c r="I56" s="38">
        <f>ROUND(G56*H56,6)</f>
        <v>0</v>
      </c>
      <c r="L56" s="40">
        <v>0</v>
      </c>
      <c r="M56" s="34">
        <f>ROUND(ROUND(L56,2)*ROUND(G56,3),2)</f>
        <v>0</v>
      </c>
      <c r="N56" s="38" t="s">
        <v>54</v>
      </c>
      <c r="O56">
        <f>(M56*21)/100</f>
        <v>0</v>
      </c>
      <c r="P56" t="s">
        <v>27</v>
      </c>
    </row>
    <row r="57" spans="1:16" x14ac:dyDescent="0.2">
      <c r="A57" s="37" t="s">
        <v>55</v>
      </c>
      <c r="E57" s="41" t="s">
        <v>2490</v>
      </c>
    </row>
    <row r="58" spans="1:16" x14ac:dyDescent="0.2">
      <c r="A58" s="37" t="s">
        <v>56</v>
      </c>
      <c r="E58" s="42" t="s">
        <v>2787</v>
      </c>
    </row>
    <row r="59" spans="1:16" x14ac:dyDescent="0.2">
      <c r="A59" t="s">
        <v>58</v>
      </c>
      <c r="E59" s="41" t="s">
        <v>59</v>
      </c>
    </row>
    <row r="60" spans="1:16" x14ac:dyDescent="0.2">
      <c r="A60" t="s">
        <v>49</v>
      </c>
      <c r="B60" s="36" t="s">
        <v>66</v>
      </c>
      <c r="C60" s="36" t="s">
        <v>60</v>
      </c>
      <c r="D60" s="37" t="s">
        <v>51</v>
      </c>
      <c r="E60" s="13" t="s">
        <v>61</v>
      </c>
      <c r="F60" s="38" t="s">
        <v>53</v>
      </c>
      <c r="G60" s="39">
        <v>346.47</v>
      </c>
      <c r="H60" s="38">
        <v>0</v>
      </c>
      <c r="I60" s="38">
        <f>ROUND(G60*H60,6)</f>
        <v>0</v>
      </c>
      <c r="L60" s="40">
        <v>0</v>
      </c>
      <c r="M60" s="34">
        <f>ROUND(ROUND(L60,2)*ROUND(G60,3),2)</f>
        <v>0</v>
      </c>
      <c r="N60" s="38" t="s">
        <v>54</v>
      </c>
      <c r="O60">
        <f>(M60*21)/100</f>
        <v>0</v>
      </c>
      <c r="P60" t="s">
        <v>27</v>
      </c>
    </row>
    <row r="61" spans="1:16" x14ac:dyDescent="0.2">
      <c r="A61" s="37" t="s">
        <v>55</v>
      </c>
      <c r="E61" s="41" t="s">
        <v>2788</v>
      </c>
    </row>
    <row r="62" spans="1:16" x14ac:dyDescent="0.2">
      <c r="A62" s="37" t="s">
        <v>56</v>
      </c>
      <c r="E62" s="42" t="s">
        <v>2789</v>
      </c>
    </row>
    <row r="63" spans="1:16" x14ac:dyDescent="0.2">
      <c r="A63" t="s">
        <v>58</v>
      </c>
      <c r="E63" s="41" t="s">
        <v>59</v>
      </c>
    </row>
    <row r="64" spans="1:16" x14ac:dyDescent="0.2">
      <c r="A64" t="s">
        <v>49</v>
      </c>
      <c r="B64" s="36" t="s">
        <v>145</v>
      </c>
      <c r="C64" s="36" t="s">
        <v>2402</v>
      </c>
      <c r="D64" s="37" t="s">
        <v>51</v>
      </c>
      <c r="E64" s="13" t="s">
        <v>2403</v>
      </c>
      <c r="F64" s="38" t="s">
        <v>53</v>
      </c>
      <c r="G64" s="39">
        <v>50.13</v>
      </c>
      <c r="H64" s="38">
        <v>0</v>
      </c>
      <c r="I64" s="38">
        <f>ROUND(G64*H64,6)</f>
        <v>0</v>
      </c>
      <c r="L64" s="40">
        <v>0</v>
      </c>
      <c r="M64" s="34">
        <f>ROUND(ROUND(L64,2)*ROUND(G64,3),2)</f>
        <v>0</v>
      </c>
      <c r="N64" s="38" t="s">
        <v>54</v>
      </c>
      <c r="O64">
        <f>(M64*21)/100</f>
        <v>0</v>
      </c>
      <c r="P64" t="s">
        <v>27</v>
      </c>
    </row>
    <row r="65" spans="1:16" x14ac:dyDescent="0.2">
      <c r="A65" s="37" t="s">
        <v>55</v>
      </c>
      <c r="E65" s="41" t="s">
        <v>2404</v>
      </c>
    </row>
    <row r="66" spans="1:16" x14ac:dyDescent="0.2">
      <c r="A66" s="37" t="s">
        <v>56</v>
      </c>
      <c r="E66" s="42" t="s">
        <v>2790</v>
      </c>
    </row>
    <row r="67" spans="1:16" x14ac:dyDescent="0.2">
      <c r="A67" t="s">
        <v>58</v>
      </c>
      <c r="E67" s="41" t="s">
        <v>59</v>
      </c>
    </row>
    <row r="68" spans="1:16" x14ac:dyDescent="0.2">
      <c r="A68" t="s">
        <v>46</v>
      </c>
      <c r="C68" s="33" t="s">
        <v>62</v>
      </c>
      <c r="E68" s="35" t="s">
        <v>1366</v>
      </c>
      <c r="J68" s="34">
        <f>0</f>
        <v>0</v>
      </c>
      <c r="K68" s="34">
        <f>0</f>
        <v>0</v>
      </c>
      <c r="L68" s="34">
        <f>0+L69+L73</f>
        <v>0</v>
      </c>
      <c r="M68" s="34">
        <f>0+M69+M73</f>
        <v>0</v>
      </c>
    </row>
    <row r="69" spans="1:16" x14ac:dyDescent="0.2">
      <c r="A69" t="s">
        <v>49</v>
      </c>
      <c r="B69" s="36" t="s">
        <v>148</v>
      </c>
      <c r="C69" s="36" t="s">
        <v>1582</v>
      </c>
      <c r="D69" s="37" t="s">
        <v>51</v>
      </c>
      <c r="E69" s="13" t="s">
        <v>1583</v>
      </c>
      <c r="F69" s="38" t="s">
        <v>53</v>
      </c>
      <c r="G69" s="39">
        <v>1.8</v>
      </c>
      <c r="H69" s="38">
        <v>0</v>
      </c>
      <c r="I69" s="38">
        <f>ROUND(G69*H69,6)</f>
        <v>0</v>
      </c>
      <c r="L69" s="40">
        <v>0</v>
      </c>
      <c r="M69" s="34">
        <f>ROUND(ROUND(L69,2)*ROUND(G69,3),2)</f>
        <v>0</v>
      </c>
      <c r="N69" s="38" t="s">
        <v>54</v>
      </c>
      <c r="O69">
        <f>(M69*21)/100</f>
        <v>0</v>
      </c>
      <c r="P69" t="s">
        <v>27</v>
      </c>
    </row>
    <row r="70" spans="1:16" x14ac:dyDescent="0.2">
      <c r="A70" s="37" t="s">
        <v>55</v>
      </c>
      <c r="E70" s="41" t="s">
        <v>2791</v>
      </c>
    </row>
    <row r="71" spans="1:16" x14ac:dyDescent="0.2">
      <c r="A71" s="37" t="s">
        <v>56</v>
      </c>
      <c r="E71" s="42" t="s">
        <v>2792</v>
      </c>
    </row>
    <row r="72" spans="1:16" x14ac:dyDescent="0.2">
      <c r="A72" t="s">
        <v>58</v>
      </c>
      <c r="E72" s="41" t="s">
        <v>59</v>
      </c>
    </row>
    <row r="73" spans="1:16" x14ac:dyDescent="0.2">
      <c r="A73" t="s">
        <v>49</v>
      </c>
      <c r="B73" s="36" t="s">
        <v>151</v>
      </c>
      <c r="C73" s="36" t="s">
        <v>1002</v>
      </c>
      <c r="D73" s="37" t="s">
        <v>51</v>
      </c>
      <c r="E73" s="13" t="s">
        <v>1003</v>
      </c>
      <c r="F73" s="38" t="s">
        <v>53</v>
      </c>
      <c r="G73" s="39">
        <v>16.989999999999998</v>
      </c>
      <c r="H73" s="38">
        <v>0</v>
      </c>
      <c r="I73" s="38">
        <f>ROUND(G73*H73,6)</f>
        <v>0</v>
      </c>
      <c r="L73" s="40">
        <v>0</v>
      </c>
      <c r="M73" s="34">
        <f>ROUND(ROUND(L73,2)*ROUND(G73,3),2)</f>
        <v>0</v>
      </c>
      <c r="N73" s="38" t="s">
        <v>54</v>
      </c>
      <c r="O73">
        <f>(M73*21)/100</f>
        <v>0</v>
      </c>
      <c r="P73" t="s">
        <v>27</v>
      </c>
    </row>
    <row r="74" spans="1:16" x14ac:dyDescent="0.2">
      <c r="A74" s="37" t="s">
        <v>55</v>
      </c>
      <c r="E74" s="41" t="s">
        <v>2408</v>
      </c>
    </row>
    <row r="75" spans="1:16" x14ac:dyDescent="0.2">
      <c r="A75" s="37" t="s">
        <v>56</v>
      </c>
      <c r="E75" s="42" t="s">
        <v>2793</v>
      </c>
    </row>
    <row r="76" spans="1:16" x14ac:dyDescent="0.2">
      <c r="A76" t="s">
        <v>58</v>
      </c>
      <c r="E76" s="41" t="s">
        <v>59</v>
      </c>
    </row>
    <row r="77" spans="1:16" x14ac:dyDescent="0.2">
      <c r="A77" t="s">
        <v>46</v>
      </c>
      <c r="C77" s="33" t="s">
        <v>148</v>
      </c>
      <c r="E77" s="35" t="s">
        <v>1435</v>
      </c>
      <c r="J77" s="34">
        <f>0</f>
        <v>0</v>
      </c>
      <c r="K77" s="34">
        <f>0</f>
        <v>0</v>
      </c>
      <c r="L77" s="34">
        <f>0+L78</f>
        <v>0</v>
      </c>
      <c r="M77" s="34">
        <f>0+M78</f>
        <v>0</v>
      </c>
    </row>
    <row r="78" spans="1:16" x14ac:dyDescent="0.2">
      <c r="A78" t="s">
        <v>49</v>
      </c>
      <c r="B78" s="36" t="s">
        <v>154</v>
      </c>
      <c r="C78" s="36" t="s">
        <v>2608</v>
      </c>
      <c r="D78" s="37" t="s">
        <v>51</v>
      </c>
      <c r="E78" s="13" t="s">
        <v>2609</v>
      </c>
      <c r="F78" s="38" t="s">
        <v>94</v>
      </c>
      <c r="G78" s="39">
        <v>1</v>
      </c>
      <c r="H78" s="38">
        <v>0</v>
      </c>
      <c r="I78" s="38">
        <f>ROUND(G78*H78,6)</f>
        <v>0</v>
      </c>
      <c r="L78" s="40">
        <v>0</v>
      </c>
      <c r="M78" s="34">
        <f>ROUND(ROUND(L78,2)*ROUND(G78,3),2)</f>
        <v>0</v>
      </c>
      <c r="N78" s="38" t="s">
        <v>54</v>
      </c>
      <c r="O78">
        <f>(M78*21)/100</f>
        <v>0</v>
      </c>
      <c r="P78" t="s">
        <v>27</v>
      </c>
    </row>
    <row r="79" spans="1:16" x14ac:dyDescent="0.2">
      <c r="A79" s="37" t="s">
        <v>55</v>
      </c>
      <c r="E79" s="41" t="s">
        <v>2794</v>
      </c>
    </row>
    <row r="80" spans="1:16" x14ac:dyDescent="0.2">
      <c r="A80" s="37" t="s">
        <v>56</v>
      </c>
      <c r="E80" s="42" t="s">
        <v>2284</v>
      </c>
    </row>
    <row r="81" spans="1:16" x14ac:dyDescent="0.2">
      <c r="A81" t="s">
        <v>58</v>
      </c>
      <c r="E81" s="41" t="s">
        <v>59</v>
      </c>
    </row>
    <row r="82" spans="1:16" x14ac:dyDescent="0.2">
      <c r="A82" t="s">
        <v>46</v>
      </c>
      <c r="C82" s="33" t="s">
        <v>151</v>
      </c>
      <c r="E82" s="35" t="s">
        <v>1458</v>
      </c>
      <c r="J82" s="34">
        <f>0</f>
        <v>0</v>
      </c>
      <c r="K82" s="34">
        <f>0</f>
        <v>0</v>
      </c>
      <c r="L82" s="34">
        <f>0+L83+L87+L91+L95+L99+L103+L107+L111+L115+L119+L123+L127</f>
        <v>0</v>
      </c>
      <c r="M82" s="34">
        <f>0+M83+M87+M91+M95+M99+M103+M107+M111+M115+M119+M123+M127</f>
        <v>0</v>
      </c>
    </row>
    <row r="83" spans="1:16" x14ac:dyDescent="0.2">
      <c r="A83" t="s">
        <v>49</v>
      </c>
      <c r="B83" s="36" t="s">
        <v>157</v>
      </c>
      <c r="C83" s="36" t="s">
        <v>2795</v>
      </c>
      <c r="D83" s="37" t="s">
        <v>51</v>
      </c>
      <c r="E83" s="13" t="s">
        <v>2796</v>
      </c>
      <c r="F83" s="38" t="s">
        <v>65</v>
      </c>
      <c r="G83" s="39">
        <v>132</v>
      </c>
      <c r="H83" s="38">
        <v>0</v>
      </c>
      <c r="I83" s="38">
        <f>ROUND(G83*H83,6)</f>
        <v>0</v>
      </c>
      <c r="L83" s="40">
        <v>0</v>
      </c>
      <c r="M83" s="34">
        <f>ROUND(ROUND(L83,2)*ROUND(G83,3),2)</f>
        <v>0</v>
      </c>
      <c r="N83" s="38" t="s">
        <v>54</v>
      </c>
      <c r="O83">
        <f>(M83*21)/100</f>
        <v>0</v>
      </c>
      <c r="P83" t="s">
        <v>27</v>
      </c>
    </row>
    <row r="84" spans="1:16" x14ac:dyDescent="0.2">
      <c r="A84" s="37" t="s">
        <v>55</v>
      </c>
      <c r="E84" s="41" t="s">
        <v>2797</v>
      </c>
    </row>
    <row r="85" spans="1:16" x14ac:dyDescent="0.2">
      <c r="A85" s="37" t="s">
        <v>56</v>
      </c>
      <c r="E85" s="42" t="s">
        <v>2798</v>
      </c>
    </row>
    <row r="86" spans="1:16" x14ac:dyDescent="0.2">
      <c r="A86" t="s">
        <v>58</v>
      </c>
      <c r="E86" s="41" t="s">
        <v>59</v>
      </c>
    </row>
    <row r="87" spans="1:16" x14ac:dyDescent="0.2">
      <c r="A87" t="s">
        <v>49</v>
      </c>
      <c r="B87" s="36" t="s">
        <v>69</v>
      </c>
      <c r="C87" s="36" t="s">
        <v>2623</v>
      </c>
      <c r="D87" s="37" t="s">
        <v>51</v>
      </c>
      <c r="E87" s="13" t="s">
        <v>2624</v>
      </c>
      <c r="F87" s="38" t="s">
        <v>94</v>
      </c>
      <c r="G87" s="39">
        <v>3</v>
      </c>
      <c r="H87" s="38">
        <v>0</v>
      </c>
      <c r="I87" s="38">
        <f>ROUND(G87*H87,6)</f>
        <v>0</v>
      </c>
      <c r="L87" s="40">
        <v>0</v>
      </c>
      <c r="M87" s="34">
        <f>ROUND(ROUND(L87,2)*ROUND(G87,3),2)</f>
        <v>0</v>
      </c>
      <c r="N87" s="38" t="s">
        <v>54</v>
      </c>
      <c r="O87">
        <f>(M87*21)/100</f>
        <v>0</v>
      </c>
      <c r="P87" t="s">
        <v>27</v>
      </c>
    </row>
    <row r="88" spans="1:16" x14ac:dyDescent="0.2">
      <c r="A88" s="37" t="s">
        <v>55</v>
      </c>
      <c r="E88" s="41" t="s">
        <v>2799</v>
      </c>
    </row>
    <row r="89" spans="1:16" x14ac:dyDescent="0.2">
      <c r="A89" s="37" t="s">
        <v>56</v>
      </c>
      <c r="E89" s="42" t="s">
        <v>2800</v>
      </c>
    </row>
    <row r="90" spans="1:16" x14ac:dyDescent="0.2">
      <c r="A90" t="s">
        <v>58</v>
      </c>
      <c r="E90" s="41" t="s">
        <v>59</v>
      </c>
    </row>
    <row r="91" spans="1:16" x14ac:dyDescent="0.2">
      <c r="A91" t="s">
        <v>49</v>
      </c>
      <c r="B91" s="36" t="s">
        <v>73</v>
      </c>
      <c r="C91" s="36" t="s">
        <v>2801</v>
      </c>
      <c r="D91" s="37" t="s">
        <v>51</v>
      </c>
      <c r="E91" s="13" t="s">
        <v>2802</v>
      </c>
      <c r="F91" s="38" t="s">
        <v>94</v>
      </c>
      <c r="G91" s="39">
        <v>1</v>
      </c>
      <c r="H91" s="38">
        <v>0</v>
      </c>
      <c r="I91" s="38">
        <f>ROUND(G91*H91,6)</f>
        <v>0</v>
      </c>
      <c r="L91" s="40">
        <v>0</v>
      </c>
      <c r="M91" s="34">
        <f>ROUND(ROUND(L91,2)*ROUND(G91,3),2)</f>
        <v>0</v>
      </c>
      <c r="N91" s="38" t="s">
        <v>54</v>
      </c>
      <c r="O91">
        <f>(M91*21)/100</f>
        <v>0</v>
      </c>
      <c r="P91" t="s">
        <v>27</v>
      </c>
    </row>
    <row r="92" spans="1:16" x14ac:dyDescent="0.2">
      <c r="A92" s="37" t="s">
        <v>55</v>
      </c>
      <c r="E92" s="41" t="s">
        <v>2803</v>
      </c>
    </row>
    <row r="93" spans="1:16" x14ac:dyDescent="0.2">
      <c r="A93" s="37" t="s">
        <v>56</v>
      </c>
      <c r="E93" s="42" t="s">
        <v>2284</v>
      </c>
    </row>
    <row r="94" spans="1:16" x14ac:dyDescent="0.2">
      <c r="A94" t="s">
        <v>58</v>
      </c>
      <c r="E94" s="41" t="s">
        <v>59</v>
      </c>
    </row>
    <row r="95" spans="1:16" x14ac:dyDescent="0.2">
      <c r="A95" t="s">
        <v>49</v>
      </c>
      <c r="B95" s="36" t="s">
        <v>76</v>
      </c>
      <c r="C95" s="36" t="s">
        <v>2804</v>
      </c>
      <c r="D95" s="37" t="s">
        <v>51</v>
      </c>
      <c r="E95" s="13" t="s">
        <v>2805</v>
      </c>
      <c r="F95" s="38" t="s">
        <v>94</v>
      </c>
      <c r="G95" s="39">
        <v>1</v>
      </c>
      <c r="H95" s="38">
        <v>0</v>
      </c>
      <c r="I95" s="38">
        <f>ROUND(G95*H95,6)</f>
        <v>0</v>
      </c>
      <c r="L95" s="40">
        <v>0</v>
      </c>
      <c r="M95" s="34">
        <f>ROUND(ROUND(L95,2)*ROUND(G95,3),2)</f>
        <v>0</v>
      </c>
      <c r="N95" s="38" t="s">
        <v>54</v>
      </c>
      <c r="O95">
        <f>(M95*21)/100</f>
        <v>0</v>
      </c>
      <c r="P95" t="s">
        <v>27</v>
      </c>
    </row>
    <row r="96" spans="1:16" x14ac:dyDescent="0.2">
      <c r="A96" s="37" t="s">
        <v>55</v>
      </c>
      <c r="E96" s="41" t="s">
        <v>2806</v>
      </c>
    </row>
    <row r="97" spans="1:16" x14ac:dyDescent="0.2">
      <c r="A97" s="37" t="s">
        <v>56</v>
      </c>
      <c r="E97" s="42" t="s">
        <v>2284</v>
      </c>
    </row>
    <row r="98" spans="1:16" x14ac:dyDescent="0.2">
      <c r="A98" t="s">
        <v>58</v>
      </c>
      <c r="E98" s="41" t="s">
        <v>59</v>
      </c>
    </row>
    <row r="99" spans="1:16" x14ac:dyDescent="0.2">
      <c r="A99" t="s">
        <v>49</v>
      </c>
      <c r="B99" s="36" t="s">
        <v>79</v>
      </c>
      <c r="C99" s="36" t="s">
        <v>2719</v>
      </c>
      <c r="D99" s="37" t="s">
        <v>51</v>
      </c>
      <c r="E99" s="13" t="s">
        <v>2720</v>
      </c>
      <c r="F99" s="38" t="s">
        <v>94</v>
      </c>
      <c r="G99" s="39">
        <v>1</v>
      </c>
      <c r="H99" s="38">
        <v>0</v>
      </c>
      <c r="I99" s="38">
        <f>ROUND(G99*H99,6)</f>
        <v>0</v>
      </c>
      <c r="L99" s="40">
        <v>0</v>
      </c>
      <c r="M99" s="34">
        <f>ROUND(ROUND(L99,2)*ROUND(G99,3),2)</f>
        <v>0</v>
      </c>
      <c r="N99" s="38" t="s">
        <v>54</v>
      </c>
      <c r="O99">
        <f>(M99*21)/100</f>
        <v>0</v>
      </c>
      <c r="P99" t="s">
        <v>27</v>
      </c>
    </row>
    <row r="100" spans="1:16" x14ac:dyDescent="0.2">
      <c r="A100" s="37" t="s">
        <v>55</v>
      </c>
      <c r="E100" s="41" t="s">
        <v>2721</v>
      </c>
    </row>
    <row r="101" spans="1:16" x14ac:dyDescent="0.2">
      <c r="A101" s="37" t="s">
        <v>56</v>
      </c>
      <c r="E101" s="42" t="s">
        <v>2284</v>
      </c>
    </row>
    <row r="102" spans="1:16" x14ac:dyDescent="0.2">
      <c r="A102" t="s">
        <v>58</v>
      </c>
      <c r="E102" s="41" t="s">
        <v>59</v>
      </c>
    </row>
    <row r="103" spans="1:16" x14ac:dyDescent="0.2">
      <c r="A103" t="s">
        <v>49</v>
      </c>
      <c r="B103" s="36" t="s">
        <v>160</v>
      </c>
      <c r="C103" s="36" t="s">
        <v>2807</v>
      </c>
      <c r="D103" s="37" t="s">
        <v>51</v>
      </c>
      <c r="E103" s="13" t="s">
        <v>2808</v>
      </c>
      <c r="F103" s="38" t="s">
        <v>94</v>
      </c>
      <c r="G103" s="39">
        <v>1</v>
      </c>
      <c r="H103" s="38">
        <v>0</v>
      </c>
      <c r="I103" s="38">
        <f>ROUND(G103*H103,6)</f>
        <v>0</v>
      </c>
      <c r="L103" s="40">
        <v>0</v>
      </c>
      <c r="M103" s="34">
        <f>ROUND(ROUND(L103,2)*ROUND(G103,3),2)</f>
        <v>0</v>
      </c>
      <c r="N103" s="38" t="s">
        <v>54</v>
      </c>
      <c r="O103">
        <f>(M103*21)/100</f>
        <v>0</v>
      </c>
      <c r="P103" t="s">
        <v>27</v>
      </c>
    </row>
    <row r="104" spans="1:16" ht="25.5" x14ac:dyDescent="0.2">
      <c r="A104" s="37" t="s">
        <v>55</v>
      </c>
      <c r="E104" s="41" t="s">
        <v>2809</v>
      </c>
    </row>
    <row r="105" spans="1:16" x14ac:dyDescent="0.2">
      <c r="A105" s="37" t="s">
        <v>56</v>
      </c>
      <c r="E105" s="42" t="s">
        <v>2284</v>
      </c>
    </row>
    <row r="106" spans="1:16" x14ac:dyDescent="0.2">
      <c r="A106" t="s">
        <v>58</v>
      </c>
      <c r="E106" s="41" t="s">
        <v>59</v>
      </c>
    </row>
    <row r="107" spans="1:16" x14ac:dyDescent="0.2">
      <c r="A107" t="s">
        <v>49</v>
      </c>
      <c r="B107" s="36" t="s">
        <v>82</v>
      </c>
      <c r="C107" s="36" t="s">
        <v>2429</v>
      </c>
      <c r="D107" s="37" t="s">
        <v>51</v>
      </c>
      <c r="E107" s="13" t="s">
        <v>2430</v>
      </c>
      <c r="F107" s="38" t="s">
        <v>65</v>
      </c>
      <c r="G107" s="39">
        <v>138.6</v>
      </c>
      <c r="H107" s="38">
        <v>0</v>
      </c>
      <c r="I107" s="38">
        <f>ROUND(G107*H107,6)</f>
        <v>0</v>
      </c>
      <c r="L107" s="40">
        <v>0</v>
      </c>
      <c r="M107" s="34">
        <f>ROUND(ROUND(L107,2)*ROUND(G107,3),2)</f>
        <v>0</v>
      </c>
      <c r="N107" s="38" t="s">
        <v>54</v>
      </c>
      <c r="O107">
        <f>(M107*21)/100</f>
        <v>0</v>
      </c>
      <c r="P107" t="s">
        <v>27</v>
      </c>
    </row>
    <row r="108" spans="1:16" x14ac:dyDescent="0.2">
      <c r="A108" s="37" t="s">
        <v>55</v>
      </c>
      <c r="E108" s="41" t="s">
        <v>2431</v>
      </c>
    </row>
    <row r="109" spans="1:16" x14ac:dyDescent="0.2">
      <c r="A109" s="37" t="s">
        <v>56</v>
      </c>
      <c r="E109" s="42" t="s">
        <v>2810</v>
      </c>
    </row>
    <row r="110" spans="1:16" x14ac:dyDescent="0.2">
      <c r="A110" t="s">
        <v>58</v>
      </c>
      <c r="E110" s="41" t="s">
        <v>59</v>
      </c>
    </row>
    <row r="111" spans="1:16" x14ac:dyDescent="0.2">
      <c r="A111" t="s">
        <v>49</v>
      </c>
      <c r="B111" s="36" t="s">
        <v>163</v>
      </c>
      <c r="C111" s="36" t="s">
        <v>2433</v>
      </c>
      <c r="D111" s="37" t="s">
        <v>51</v>
      </c>
      <c r="E111" s="13" t="s">
        <v>2434</v>
      </c>
      <c r="F111" s="38" t="s">
        <v>65</v>
      </c>
      <c r="G111" s="39">
        <v>132</v>
      </c>
      <c r="H111" s="38">
        <v>0</v>
      </c>
      <c r="I111" s="38">
        <f>ROUND(G111*H111,6)</f>
        <v>0</v>
      </c>
      <c r="L111" s="40">
        <v>0</v>
      </c>
      <c r="M111" s="34">
        <f>ROUND(ROUND(L111,2)*ROUND(G111,3),2)</f>
        <v>0</v>
      </c>
      <c r="N111" s="38" t="s">
        <v>54</v>
      </c>
      <c r="O111">
        <f>(M111*21)/100</f>
        <v>0</v>
      </c>
      <c r="P111" t="s">
        <v>27</v>
      </c>
    </row>
    <row r="112" spans="1:16" x14ac:dyDescent="0.2">
      <c r="A112" s="37" t="s">
        <v>55</v>
      </c>
      <c r="E112" s="41" t="s">
        <v>2435</v>
      </c>
    </row>
    <row r="113" spans="1:16" x14ac:dyDescent="0.2">
      <c r="A113" s="37" t="s">
        <v>56</v>
      </c>
      <c r="E113" s="42" t="s">
        <v>2798</v>
      </c>
    </row>
    <row r="114" spans="1:16" x14ac:dyDescent="0.2">
      <c r="A114" t="s">
        <v>58</v>
      </c>
      <c r="E114" s="41" t="s">
        <v>59</v>
      </c>
    </row>
    <row r="115" spans="1:16" x14ac:dyDescent="0.2">
      <c r="A115" t="s">
        <v>49</v>
      </c>
      <c r="B115" s="36" t="s">
        <v>85</v>
      </c>
      <c r="C115" s="36" t="s">
        <v>2811</v>
      </c>
      <c r="D115" s="37" t="s">
        <v>51</v>
      </c>
      <c r="E115" s="13" t="s">
        <v>2812</v>
      </c>
      <c r="F115" s="38" t="s">
        <v>94</v>
      </c>
      <c r="G115" s="39">
        <v>1</v>
      </c>
      <c r="H115" s="38">
        <v>0</v>
      </c>
      <c r="I115" s="38">
        <f>ROUND(G115*H115,6)</f>
        <v>0</v>
      </c>
      <c r="L115" s="40">
        <v>0</v>
      </c>
      <c r="M115" s="34">
        <f>ROUND(ROUND(L115,2)*ROUND(G115,3),2)</f>
        <v>0</v>
      </c>
      <c r="N115" s="38" t="s">
        <v>54</v>
      </c>
      <c r="O115">
        <f>(M115*21)/100</f>
        <v>0</v>
      </c>
      <c r="P115" t="s">
        <v>27</v>
      </c>
    </row>
    <row r="116" spans="1:16" x14ac:dyDescent="0.2">
      <c r="A116" s="37" t="s">
        <v>55</v>
      </c>
      <c r="E116" s="41" t="s">
        <v>2443</v>
      </c>
    </row>
    <row r="117" spans="1:16" x14ac:dyDescent="0.2">
      <c r="A117" s="37" t="s">
        <v>56</v>
      </c>
      <c r="E117" s="42" t="s">
        <v>2284</v>
      </c>
    </row>
    <row r="118" spans="1:16" x14ac:dyDescent="0.2">
      <c r="A118" t="s">
        <v>58</v>
      </c>
      <c r="E118" s="41" t="s">
        <v>59</v>
      </c>
    </row>
    <row r="119" spans="1:16" x14ac:dyDescent="0.2">
      <c r="A119" t="s">
        <v>49</v>
      </c>
      <c r="B119" s="36" t="s">
        <v>166</v>
      </c>
      <c r="C119" s="36" t="s">
        <v>2552</v>
      </c>
      <c r="D119" s="37" t="s">
        <v>51</v>
      </c>
      <c r="E119" s="13" t="s">
        <v>2553</v>
      </c>
      <c r="F119" s="38" t="s">
        <v>65</v>
      </c>
      <c r="G119" s="39">
        <v>132</v>
      </c>
      <c r="H119" s="38">
        <v>0</v>
      </c>
      <c r="I119" s="38">
        <f>ROUND(G119*H119,6)</f>
        <v>0</v>
      </c>
      <c r="L119" s="40">
        <v>0</v>
      </c>
      <c r="M119" s="34">
        <f>ROUND(ROUND(L119,2)*ROUND(G119,3),2)</f>
        <v>0</v>
      </c>
      <c r="N119" s="38" t="s">
        <v>54</v>
      </c>
      <c r="O119">
        <f>(M119*21)/100</f>
        <v>0</v>
      </c>
      <c r="P119" t="s">
        <v>27</v>
      </c>
    </row>
    <row r="120" spans="1:16" x14ac:dyDescent="0.2">
      <c r="A120" s="37" t="s">
        <v>55</v>
      </c>
      <c r="E120" s="41" t="s">
        <v>2813</v>
      </c>
    </row>
    <row r="121" spans="1:16" x14ac:dyDescent="0.2">
      <c r="A121" s="37" t="s">
        <v>56</v>
      </c>
      <c r="E121" s="42" t="s">
        <v>2798</v>
      </c>
    </row>
    <row r="122" spans="1:16" x14ac:dyDescent="0.2">
      <c r="A122" t="s">
        <v>58</v>
      </c>
      <c r="E122" s="41" t="s">
        <v>59</v>
      </c>
    </row>
    <row r="123" spans="1:16" x14ac:dyDescent="0.2">
      <c r="A123" t="s">
        <v>49</v>
      </c>
      <c r="B123" s="36" t="s">
        <v>169</v>
      </c>
      <c r="C123" s="36" t="s">
        <v>2559</v>
      </c>
      <c r="D123" s="37" t="s">
        <v>51</v>
      </c>
      <c r="E123" s="13" t="s">
        <v>2560</v>
      </c>
      <c r="F123" s="38" t="s">
        <v>65</v>
      </c>
      <c r="G123" s="39">
        <v>132</v>
      </c>
      <c r="H123" s="38">
        <v>0</v>
      </c>
      <c r="I123" s="38">
        <f>ROUND(G123*H123,6)</f>
        <v>0</v>
      </c>
      <c r="L123" s="40">
        <v>0</v>
      </c>
      <c r="M123" s="34">
        <f>ROUND(ROUND(L123,2)*ROUND(G123,3),2)</f>
        <v>0</v>
      </c>
      <c r="N123" s="38" t="s">
        <v>54</v>
      </c>
      <c r="O123">
        <f>(M123*21)/100</f>
        <v>0</v>
      </c>
      <c r="P123" t="s">
        <v>27</v>
      </c>
    </row>
    <row r="124" spans="1:16" x14ac:dyDescent="0.2">
      <c r="A124" s="37" t="s">
        <v>55</v>
      </c>
      <c r="E124" s="41" t="s">
        <v>2813</v>
      </c>
    </row>
    <row r="125" spans="1:16" x14ac:dyDescent="0.2">
      <c r="A125" s="37" t="s">
        <v>56</v>
      </c>
      <c r="E125" s="42" t="s">
        <v>2798</v>
      </c>
    </row>
    <row r="126" spans="1:16" x14ac:dyDescent="0.2">
      <c r="A126" t="s">
        <v>58</v>
      </c>
      <c r="E126" s="41" t="s">
        <v>59</v>
      </c>
    </row>
    <row r="127" spans="1:16" x14ac:dyDescent="0.2">
      <c r="A127" t="s">
        <v>49</v>
      </c>
      <c r="B127" s="36" t="s">
        <v>198</v>
      </c>
      <c r="C127" s="36" t="s">
        <v>2452</v>
      </c>
      <c r="D127" s="37" t="s">
        <v>51</v>
      </c>
      <c r="E127" s="13" t="s">
        <v>2453</v>
      </c>
      <c r="F127" s="38" t="s">
        <v>94</v>
      </c>
      <c r="G127" s="39">
        <v>7</v>
      </c>
      <c r="H127" s="38">
        <v>0</v>
      </c>
      <c r="I127" s="38">
        <f>ROUND(G127*H127,6)</f>
        <v>0</v>
      </c>
      <c r="L127" s="40">
        <v>0</v>
      </c>
      <c r="M127" s="34">
        <f>ROUND(ROUND(L127,2)*ROUND(G127,3),2)</f>
        <v>0</v>
      </c>
      <c r="N127" s="38" t="s">
        <v>795</v>
      </c>
      <c r="O127">
        <f>(M127*21)/100</f>
        <v>0</v>
      </c>
      <c r="P127" t="s">
        <v>27</v>
      </c>
    </row>
    <row r="128" spans="1:16" ht="38.25" x14ac:dyDescent="0.2">
      <c r="A128" s="37" t="s">
        <v>55</v>
      </c>
      <c r="E128" s="41" t="s">
        <v>2567</v>
      </c>
    </row>
    <row r="129" spans="1:16" x14ac:dyDescent="0.2">
      <c r="A129" s="37" t="s">
        <v>56</v>
      </c>
      <c r="E129" s="42" t="s">
        <v>2470</v>
      </c>
    </row>
    <row r="130" spans="1:16" ht="38.25" x14ac:dyDescent="0.2">
      <c r="A130" t="s">
        <v>58</v>
      </c>
      <c r="E130" s="41" t="s">
        <v>2456</v>
      </c>
    </row>
    <row r="131" spans="1:16" x14ac:dyDescent="0.2">
      <c r="A131" t="s">
        <v>46</v>
      </c>
      <c r="C131" s="33" t="s">
        <v>154</v>
      </c>
      <c r="E131" s="35" t="s">
        <v>909</v>
      </c>
      <c r="J131" s="34">
        <f>0</f>
        <v>0</v>
      </c>
      <c r="K131" s="34">
        <f>0</f>
        <v>0</v>
      </c>
      <c r="L131" s="34">
        <f>0+L132+L136</f>
        <v>0</v>
      </c>
      <c r="M131" s="34">
        <f>0+M132+M136</f>
        <v>0</v>
      </c>
    </row>
    <row r="132" spans="1:16" x14ac:dyDescent="0.2">
      <c r="A132" t="s">
        <v>49</v>
      </c>
      <c r="B132" s="36" t="s">
        <v>172</v>
      </c>
      <c r="C132" s="36" t="s">
        <v>2457</v>
      </c>
      <c r="D132" s="37" t="s">
        <v>51</v>
      </c>
      <c r="E132" s="13" t="s">
        <v>2458</v>
      </c>
      <c r="F132" s="38" t="s">
        <v>65</v>
      </c>
      <c r="G132" s="39">
        <v>210</v>
      </c>
      <c r="H132" s="38">
        <v>0</v>
      </c>
      <c r="I132" s="38">
        <f>ROUND(G132*H132,6)</f>
        <v>0</v>
      </c>
      <c r="L132" s="40">
        <v>0</v>
      </c>
      <c r="M132" s="34">
        <f>ROUND(ROUND(L132,2)*ROUND(G132,3),2)</f>
        <v>0</v>
      </c>
      <c r="N132" s="38" t="s">
        <v>54</v>
      </c>
      <c r="O132">
        <f>(M132*21)/100</f>
        <v>0</v>
      </c>
      <c r="P132" t="s">
        <v>27</v>
      </c>
    </row>
    <row r="133" spans="1:16" x14ac:dyDescent="0.2">
      <c r="A133" s="37" t="s">
        <v>55</v>
      </c>
      <c r="E133" s="41" t="s">
        <v>2459</v>
      </c>
    </row>
    <row r="134" spans="1:16" x14ac:dyDescent="0.2">
      <c r="A134" s="37" t="s">
        <v>56</v>
      </c>
      <c r="E134" s="42" t="s">
        <v>2814</v>
      </c>
    </row>
    <row r="135" spans="1:16" x14ac:dyDescent="0.2">
      <c r="A135" t="s">
        <v>58</v>
      </c>
      <c r="E135" s="41" t="s">
        <v>59</v>
      </c>
    </row>
    <row r="136" spans="1:16" x14ac:dyDescent="0.2">
      <c r="A136" t="s">
        <v>49</v>
      </c>
      <c r="B136" s="36" t="s">
        <v>88</v>
      </c>
      <c r="C136" s="36" t="s">
        <v>2569</v>
      </c>
      <c r="D136" s="37" t="s">
        <v>51</v>
      </c>
      <c r="E136" s="13" t="s">
        <v>2570</v>
      </c>
      <c r="F136" s="38" t="s">
        <v>65</v>
      </c>
      <c r="G136" s="39">
        <v>120</v>
      </c>
      <c r="H136" s="38">
        <v>0</v>
      </c>
      <c r="I136" s="38">
        <f>ROUND(G136*H136,6)</f>
        <v>0</v>
      </c>
      <c r="L136" s="40">
        <v>0</v>
      </c>
      <c r="M136" s="34">
        <f>ROUND(ROUND(L136,2)*ROUND(G136,3),2)</f>
        <v>0</v>
      </c>
      <c r="N136" s="38" t="s">
        <v>54</v>
      </c>
      <c r="O136">
        <f>(M136*21)/100</f>
        <v>0</v>
      </c>
      <c r="P136" t="s">
        <v>27</v>
      </c>
    </row>
    <row r="137" spans="1:16" ht="25.5" x14ac:dyDescent="0.2">
      <c r="A137" s="37" t="s">
        <v>55</v>
      </c>
      <c r="E137" s="41" t="s">
        <v>2815</v>
      </c>
    </row>
    <row r="138" spans="1:16" x14ac:dyDescent="0.2">
      <c r="A138" s="37" t="s">
        <v>56</v>
      </c>
      <c r="E138" s="42" t="s">
        <v>2816</v>
      </c>
    </row>
    <row r="139" spans="1:16" x14ac:dyDescent="0.2">
      <c r="A139" t="s">
        <v>58</v>
      </c>
      <c r="E139"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O150"/>
  <sheetViews>
    <sheetView showGridLines="0" zoomScale="85" zoomScaleNormal="85" zoomScaleSheetLayoutView="85" workbookViewId="0">
      <pane ySplit="12" topLeftCell="A13" activePane="bottomLeft" state="frozen"/>
      <selection activeCell="B1" sqref="B1"/>
      <selection pane="bottomLeft" activeCell="O137" sqref="O137"/>
    </sheetView>
  </sheetViews>
  <sheetFormatPr defaultColWidth="9.140625" defaultRowHeight="11.25" x14ac:dyDescent="0.2"/>
  <cols>
    <col min="1" max="1" width="6.85546875" style="168" hidden="1" customWidth="1"/>
    <col min="2" max="2" width="8.5703125" style="168" customWidth="1"/>
    <col min="3" max="3" width="10.5703125" style="168" customWidth="1"/>
    <col min="4" max="4" width="10" style="168" customWidth="1"/>
    <col min="5" max="5" width="15.5703125" style="168" customWidth="1"/>
    <col min="6" max="6" width="74.140625" style="168" customWidth="1"/>
    <col min="7" max="7" width="9" style="169" customWidth="1"/>
    <col min="8" max="8" width="13" style="169" customWidth="1"/>
    <col min="9" max="9" width="10.85546875" style="169" customWidth="1"/>
    <col min="10" max="10" width="10.140625" style="169" customWidth="1"/>
    <col min="11" max="11" width="12.85546875" style="169" customWidth="1"/>
    <col min="12" max="12" width="19" style="169" customWidth="1"/>
    <col min="13" max="13" width="9.140625" style="168" customWidth="1"/>
    <col min="14" max="16384" width="9.140625" style="168"/>
  </cols>
  <sheetData>
    <row r="1" spans="1:15" s="240" customFormat="1" ht="30.75" customHeight="1" thickTop="1" thickBot="1" x14ac:dyDescent="0.25">
      <c r="B1" s="322" t="s">
        <v>4505</v>
      </c>
      <c r="C1" s="321"/>
      <c r="D1" s="321"/>
      <c r="E1" s="321"/>
      <c r="F1" s="321"/>
      <c r="G1" s="321"/>
      <c r="H1" s="321"/>
      <c r="I1" s="320"/>
      <c r="J1" s="319"/>
      <c r="K1" s="319"/>
      <c r="L1" s="318" t="str">
        <f>D3</f>
        <v>SO 61-36-16</v>
      </c>
    </row>
    <row r="2" spans="1:15" s="240" customFormat="1" ht="57" customHeight="1" thickTop="1" thickBot="1" x14ac:dyDescent="0.25">
      <c r="B2" s="317" t="s">
        <v>4504</v>
      </c>
      <c r="C2" s="316"/>
      <c r="D2" s="315" t="s">
        <v>51</v>
      </c>
      <c r="E2" s="314"/>
      <c r="F2" s="313" t="s">
        <v>3</v>
      </c>
      <c r="G2" s="312"/>
      <c r="H2" s="311"/>
      <c r="I2" s="310" t="s">
        <v>4503</v>
      </c>
      <c r="J2" s="309"/>
      <c r="K2" s="308">
        <f>SUMIFS(L:L,B:B,"SOUČET")</f>
        <v>854607.13</v>
      </c>
      <c r="L2" s="307"/>
    </row>
    <row r="3" spans="1:15" s="240" customFormat="1" ht="42.75" customHeight="1" thickTop="1" thickBot="1" x14ac:dyDescent="0.25">
      <c r="B3" s="306" t="s">
        <v>4502</v>
      </c>
      <c r="C3" s="305"/>
      <c r="D3" s="304" t="s">
        <v>2777</v>
      </c>
      <c r="E3" s="303"/>
      <c r="F3" s="302" t="s">
        <v>2776</v>
      </c>
      <c r="G3" s="301"/>
      <c r="H3" s="300"/>
      <c r="I3" s="299"/>
      <c r="J3" s="298"/>
      <c r="K3" s="297"/>
      <c r="L3" s="296"/>
    </row>
    <row r="4" spans="1:15" s="240" customFormat="1" ht="18" customHeight="1" thickTop="1" x14ac:dyDescent="0.2">
      <c r="B4" s="295" t="s">
        <v>4501</v>
      </c>
      <c r="C4" s="268"/>
      <c r="D4" s="278"/>
      <c r="E4" s="287" t="s">
        <v>4569</v>
      </c>
      <c r="F4" s="294" t="str">
        <f>IF(E4='[5]Kategorie monitoringu'!A1,'[5]Kategorie monitoringu'!B1,IF(E4='[5]Kategorie monitoringu'!A2,'[5]Kategorie monitoringu'!B2,IF(E4='[5]Kategorie monitoringu'!A3,'[5]Kategorie monitoringu'!B3,IF(E4='[5]Kategorie monitoringu'!A4,'[5]Kategorie monitoringu'!B4,IF(E4='[5]Kategorie monitoringu'!A5,'[5]Kategorie monitoringu'!B5,IF(E4='[5]Kategorie monitoringu'!A6,'[5]Kategorie monitoringu'!B6,IF(E4='[5]Kategorie monitoringu'!A7,'[5]Kategorie monitoringu'!B7,IF(E4='[5]Kategorie monitoringu'!A8,'[5]Kategorie monitoringu'!B8,IF(E4='[5]Kategorie monitoringu'!A9,'[5]Kategorie monitoringu'!B9,IF(E4='[5]Kategorie monitoringu'!A10,'[5]Kategorie monitoringu'!B10,IF(E4='[5]Kategorie monitoringu'!A11,'[5]Kategorie monitoringu'!B11,IF(E4='[5]Kategorie monitoringu'!A12,'[5]Kategorie monitoringu'!B12,IF(E4='[5]Kategorie monitoringu'!A13,'[5]Kategorie monitoringu'!B13,IF(E4='[5]Kategorie monitoringu'!A14,'[5]Kategorie monitoringu'!B14,IF(E4='[5]Kategorie monitoringu'!A15,'[5]Kategorie monitoringu'!B15,IF(E4='[5]Kategorie monitoringu'!A16,'[5]Kategorie monitoringu'!B16,IF(E4='[5]Kategorie monitoringu'!A17,'[5]Kategorie monitoringu'!B17,IF(E4='[5]Kategorie monitoringu'!A18,'[5]Kategorie monitoringu'!B18,IF(E4='[5]Kategorie monitoringu'!A19,'[5]Kategorie monitoringu'!B19,IF(E4='[5]Kategorie monitoringu'!A20,'[5]Kategorie monitoringu'!B20,IF(E4='[5]Kategorie monitoringu'!A21,'[5]Kategorie monitoringu'!B21,IF(E4='[5]Kategorie monitoringu'!A22,'[5]Kategorie monitoringu'!B22,IF(E4='[5]Kategorie monitoringu'!A23,'[5]Kategorie monitoringu'!B23,IF(E4='[5]Kategorie monitoringu'!A24,'[5]Kategorie monitoringu'!B24,IF(E4='[5]Kategorie monitoringu'!A25,'[5]Kategorie monitoringu'!B25,"")))))))))))))))))))))))))</f>
        <v>Potrubní vedení</v>
      </c>
      <c r="G4" s="293"/>
      <c r="H4" s="292"/>
      <c r="I4" s="291" t="s">
        <v>4500</v>
      </c>
      <c r="J4" s="290"/>
      <c r="K4" s="289">
        <v>827</v>
      </c>
      <c r="L4" s="288"/>
    </row>
    <row r="5" spans="1:15" s="240" customFormat="1" ht="18" customHeight="1" x14ac:dyDescent="0.2">
      <c r="B5" s="284" t="s">
        <v>4499</v>
      </c>
      <c r="C5" s="283"/>
      <c r="D5" s="283"/>
      <c r="E5" s="287" t="s">
        <v>4498</v>
      </c>
      <c r="F5" s="286" t="str">
        <f>IF((E5="Stádium 2"),"  Dokumentace pro územní řízení - DUR",(IF((E5="Stádium 3"),"  Projektová dokumentace (DOS/DSP)","")))</f>
        <v xml:space="preserve">  Projektová dokumentace (DOS/DSP)</v>
      </c>
      <c r="G5" s="286"/>
      <c r="H5" s="285"/>
      <c r="I5" s="279" t="s">
        <v>4497</v>
      </c>
      <c r="J5" s="278"/>
      <c r="K5" s="277">
        <v>5213510006</v>
      </c>
      <c r="L5" s="276"/>
    </row>
    <row r="6" spans="1:15" s="240" customFormat="1" ht="18" customHeight="1" x14ac:dyDescent="0.2">
      <c r="B6" s="284" t="s">
        <v>4496</v>
      </c>
      <c r="C6" s="283"/>
      <c r="D6" s="283"/>
      <c r="E6" s="282" t="s">
        <v>2212</v>
      </c>
      <c r="F6" s="281"/>
      <c r="G6" s="281"/>
      <c r="H6" s="280"/>
      <c r="I6" s="279" t="s">
        <v>4494</v>
      </c>
      <c r="J6" s="278"/>
      <c r="K6" s="277">
        <v>631500293</v>
      </c>
      <c r="L6" s="276"/>
      <c r="O6" s="275"/>
    </row>
    <row r="7" spans="1:15" s="240" customFormat="1" ht="18" customHeight="1" x14ac:dyDescent="0.2">
      <c r="B7" s="274" t="s">
        <v>4493</v>
      </c>
      <c r="C7" s="257"/>
      <c r="D7" s="257"/>
      <c r="E7" s="273">
        <v>44621</v>
      </c>
      <c r="F7" s="272" t="s">
        <v>4491</v>
      </c>
      <c r="G7" s="271"/>
      <c r="H7" s="270"/>
      <c r="I7" s="269" t="s">
        <v>4490</v>
      </c>
      <c r="J7" s="268"/>
      <c r="K7" s="267">
        <v>2021</v>
      </c>
      <c r="L7" s="266"/>
      <c r="O7" s="265"/>
    </row>
    <row r="8" spans="1:15" s="240" customFormat="1" ht="19.5" customHeight="1" thickBot="1" x14ac:dyDescent="0.25">
      <c r="B8" s="264" t="s">
        <v>4488</v>
      </c>
      <c r="C8" s="263"/>
      <c r="D8" s="263"/>
      <c r="E8" s="262">
        <v>45535</v>
      </c>
      <c r="F8" s="261" t="s">
        <v>4568</v>
      </c>
      <c r="G8" s="260" t="s">
        <v>4567</v>
      </c>
      <c r="H8" s="259"/>
      <c r="I8" s="258" t="s">
        <v>4484</v>
      </c>
      <c r="J8" s="257"/>
      <c r="K8" s="256">
        <v>44631</v>
      </c>
      <c r="L8" s="255"/>
    </row>
    <row r="9" spans="1:15" s="240" customFormat="1" ht="9.75" customHeight="1" x14ac:dyDescent="0.2">
      <c r="B9" s="254" t="s">
        <v>4566</v>
      </c>
      <c r="C9" s="253"/>
      <c r="D9" s="253"/>
      <c r="E9" s="253"/>
      <c r="F9" s="253"/>
      <c r="G9" s="253"/>
      <c r="H9" s="253"/>
      <c r="I9" s="253"/>
      <c r="J9" s="253"/>
      <c r="K9" s="252" t="str">
        <f>$I$5</f>
        <v>ISPROFIN:</v>
      </c>
      <c r="L9" s="251">
        <f>K5</f>
        <v>5213510006</v>
      </c>
    </row>
    <row r="10" spans="1:15" s="240" customFormat="1" ht="15" customHeight="1" x14ac:dyDescent="0.2">
      <c r="B10" s="250" t="s">
        <v>30</v>
      </c>
      <c r="C10" s="248" t="s">
        <v>31</v>
      </c>
      <c r="D10" s="248" t="s">
        <v>32</v>
      </c>
      <c r="E10" s="248" t="s">
        <v>4483</v>
      </c>
      <c r="F10" s="249" t="s">
        <v>4482</v>
      </c>
      <c r="G10" s="249" t="s">
        <v>34</v>
      </c>
      <c r="H10" s="249" t="s">
        <v>35</v>
      </c>
      <c r="I10" s="248" t="s">
        <v>36</v>
      </c>
      <c r="J10" s="248" t="s">
        <v>37</v>
      </c>
      <c r="K10" s="247" t="s">
        <v>4481</v>
      </c>
      <c r="L10" s="246"/>
    </row>
    <row r="11" spans="1:15" s="240" customFormat="1" ht="15" customHeight="1" x14ac:dyDescent="0.2">
      <c r="B11" s="250"/>
      <c r="C11" s="248"/>
      <c r="D11" s="248"/>
      <c r="E11" s="248"/>
      <c r="F11" s="249"/>
      <c r="G11" s="249"/>
      <c r="H11" s="249"/>
      <c r="I11" s="248"/>
      <c r="J11" s="248"/>
      <c r="K11" s="247"/>
      <c r="L11" s="246"/>
    </row>
    <row r="12" spans="1:15" s="240" customFormat="1" ht="12.75" customHeight="1" thickBot="1" x14ac:dyDescent="0.25">
      <c r="B12" s="245"/>
      <c r="C12" s="243"/>
      <c r="D12" s="243"/>
      <c r="E12" s="243"/>
      <c r="F12" s="244"/>
      <c r="G12" s="244"/>
      <c r="H12" s="244"/>
      <c r="I12" s="243"/>
      <c r="J12" s="243"/>
      <c r="K12" s="242" t="s">
        <v>40</v>
      </c>
      <c r="L12" s="241" t="s">
        <v>41</v>
      </c>
    </row>
    <row r="13" spans="1:15" s="238" customFormat="1" ht="20.100000000000001" customHeight="1" thickBot="1" x14ac:dyDescent="0.25">
      <c r="A13" s="238" t="s">
        <v>4480</v>
      </c>
      <c r="B13" s="208" t="s">
        <v>4479</v>
      </c>
      <c r="C13" s="207" t="s">
        <v>953</v>
      </c>
      <c r="D13" s="206"/>
      <c r="E13" s="206"/>
      <c r="F13" s="205" t="s">
        <v>1208</v>
      </c>
      <c r="G13" s="204"/>
      <c r="H13" s="204"/>
      <c r="I13" s="204"/>
      <c r="J13" s="204"/>
      <c r="K13" s="204"/>
      <c r="L13" s="203"/>
    </row>
    <row r="14" spans="1:15" s="238" customFormat="1" ht="13.5" customHeight="1" thickBot="1" x14ac:dyDescent="0.25">
      <c r="A14" s="239" t="s">
        <v>49</v>
      </c>
      <c r="B14" s="202" t="s">
        <v>47</v>
      </c>
      <c r="C14" s="201" t="s">
        <v>4565</v>
      </c>
      <c r="D14" s="198" t="s">
        <v>4509</v>
      </c>
      <c r="E14" s="198" t="s">
        <v>4508</v>
      </c>
      <c r="F14" s="200" t="s">
        <v>2282</v>
      </c>
      <c r="G14" s="198" t="s">
        <v>4560</v>
      </c>
      <c r="H14" s="199">
        <v>1</v>
      </c>
      <c r="I14" s="198">
        <v>0</v>
      </c>
      <c r="J14" s="198">
        <f>ROUND(H14,3)*I14</f>
        <v>0</v>
      </c>
      <c r="K14" s="197">
        <v>10000</v>
      </c>
      <c r="L14" s="196">
        <f>ROUND((ROUND(H14,3)*ROUND(K14,2)),2)</f>
        <v>10000</v>
      </c>
    </row>
    <row r="15" spans="1:15" s="238" customFormat="1" ht="12.75" customHeight="1" x14ac:dyDescent="0.2">
      <c r="A15" s="239" t="s">
        <v>55</v>
      </c>
      <c r="B15" s="195"/>
      <c r="C15" s="194"/>
      <c r="D15" s="194"/>
      <c r="E15" s="193"/>
      <c r="F15" s="192" t="s">
        <v>2370</v>
      </c>
      <c r="G15" s="191"/>
      <c r="H15" s="190"/>
      <c r="I15" s="190"/>
      <c r="J15" s="190"/>
      <c r="K15" s="190"/>
      <c r="L15" s="189"/>
    </row>
    <row r="16" spans="1:15" s="238" customFormat="1" ht="12.75" customHeight="1" x14ac:dyDescent="0.2">
      <c r="A16" s="239" t="s">
        <v>56</v>
      </c>
      <c r="B16" s="188"/>
      <c r="C16" s="187"/>
      <c r="D16" s="187"/>
      <c r="E16" s="186"/>
      <c r="F16" s="185" t="s">
        <v>4564</v>
      </c>
      <c r="G16" s="184"/>
      <c r="H16" s="183"/>
      <c r="I16" s="183"/>
      <c r="J16" s="183"/>
      <c r="K16" s="183"/>
      <c r="L16" s="182"/>
    </row>
    <row r="17" spans="1:12" s="238" customFormat="1" ht="12.75" customHeight="1" thickBot="1" x14ac:dyDescent="0.25">
      <c r="A17" s="239" t="s">
        <v>58</v>
      </c>
      <c r="B17" s="180"/>
      <c r="C17" s="179"/>
      <c r="D17" s="179"/>
      <c r="E17" s="178"/>
      <c r="F17" s="185" t="s">
        <v>59</v>
      </c>
      <c r="G17" s="176"/>
      <c r="H17" s="175"/>
      <c r="I17" s="175"/>
      <c r="J17" s="175"/>
      <c r="K17" s="175"/>
      <c r="L17" s="174"/>
    </row>
    <row r="18" spans="1:12" ht="13.5" customHeight="1" thickBot="1" x14ac:dyDescent="0.25">
      <c r="A18" s="181" t="s">
        <v>49</v>
      </c>
      <c r="B18" s="202" t="s">
        <v>27</v>
      </c>
      <c r="C18" s="201" t="s">
        <v>4563</v>
      </c>
      <c r="D18" s="198" t="s">
        <v>4509</v>
      </c>
      <c r="E18" s="198" t="s">
        <v>4508</v>
      </c>
      <c r="F18" s="200" t="s">
        <v>2286</v>
      </c>
      <c r="G18" s="198" t="s">
        <v>4558</v>
      </c>
      <c r="H18" s="199">
        <v>1</v>
      </c>
      <c r="I18" s="198">
        <v>0</v>
      </c>
      <c r="J18" s="198">
        <f>ROUND(H18,3)*I18</f>
        <v>0</v>
      </c>
      <c r="K18" s="197">
        <v>10000</v>
      </c>
      <c r="L18" s="196">
        <f>ROUND((ROUND(H18,3)*ROUND(K18,2)),2)</f>
        <v>10000</v>
      </c>
    </row>
    <row r="19" spans="1:12" ht="12.75" customHeight="1" x14ac:dyDescent="0.2">
      <c r="A19" s="181" t="s">
        <v>55</v>
      </c>
      <c r="B19" s="195"/>
      <c r="C19" s="194"/>
      <c r="D19" s="194"/>
      <c r="E19" s="193"/>
      <c r="F19" s="192" t="s">
        <v>2371</v>
      </c>
      <c r="G19" s="191"/>
      <c r="H19" s="190"/>
      <c r="I19" s="190"/>
      <c r="J19" s="190"/>
      <c r="K19" s="190"/>
      <c r="L19" s="189"/>
    </row>
    <row r="20" spans="1:12" ht="12.75" customHeight="1" x14ac:dyDescent="0.2">
      <c r="A20" s="181" t="s">
        <v>56</v>
      </c>
      <c r="B20" s="188"/>
      <c r="C20" s="187"/>
      <c r="D20" s="187"/>
      <c r="E20" s="186"/>
      <c r="F20" s="185" t="s">
        <v>2284</v>
      </c>
      <c r="G20" s="184"/>
      <c r="H20" s="183"/>
      <c r="I20" s="183"/>
      <c r="J20" s="183"/>
      <c r="K20" s="183"/>
      <c r="L20" s="182"/>
    </row>
    <row r="21" spans="1:12" ht="12.75" customHeight="1" thickBot="1" x14ac:dyDescent="0.25">
      <c r="A21" s="181" t="s">
        <v>58</v>
      </c>
      <c r="B21" s="180"/>
      <c r="C21" s="179"/>
      <c r="D21" s="179"/>
      <c r="E21" s="178"/>
      <c r="F21" s="185" t="s">
        <v>59</v>
      </c>
      <c r="G21" s="176"/>
      <c r="H21" s="175"/>
      <c r="I21" s="175"/>
      <c r="J21" s="175"/>
      <c r="K21" s="175"/>
      <c r="L21" s="174"/>
    </row>
    <row r="22" spans="1:12" ht="13.5" customHeight="1" thickBot="1" x14ac:dyDescent="0.25">
      <c r="A22" s="181" t="s">
        <v>49</v>
      </c>
      <c r="B22" s="202" t="s">
        <v>26</v>
      </c>
      <c r="C22" s="201" t="s">
        <v>4562</v>
      </c>
      <c r="D22" s="198" t="s">
        <v>4509</v>
      </c>
      <c r="E22" s="198" t="s">
        <v>4508</v>
      </c>
      <c r="F22" s="200" t="s">
        <v>2289</v>
      </c>
      <c r="G22" s="198" t="s">
        <v>4558</v>
      </c>
      <c r="H22" s="199">
        <v>1</v>
      </c>
      <c r="I22" s="198">
        <v>0</v>
      </c>
      <c r="J22" s="198">
        <f>ROUND(H22,3)*I22</f>
        <v>0</v>
      </c>
      <c r="K22" s="197">
        <v>40000</v>
      </c>
      <c r="L22" s="196">
        <f>ROUND((ROUND(H22,3)*ROUND(K22,2)),2)</f>
        <v>40000</v>
      </c>
    </row>
    <row r="23" spans="1:12" ht="12.75" customHeight="1" x14ac:dyDescent="0.2">
      <c r="A23" s="181" t="s">
        <v>55</v>
      </c>
      <c r="B23" s="195"/>
      <c r="C23" s="194"/>
      <c r="D23" s="194"/>
      <c r="E23" s="193"/>
      <c r="F23" s="192" t="s">
        <v>51</v>
      </c>
      <c r="G23" s="191"/>
      <c r="H23" s="190"/>
      <c r="I23" s="190"/>
      <c r="J23" s="190"/>
      <c r="K23" s="190"/>
      <c r="L23" s="189"/>
    </row>
    <row r="24" spans="1:12" ht="12.75" customHeight="1" x14ac:dyDescent="0.2">
      <c r="A24" s="181" t="s">
        <v>56</v>
      </c>
      <c r="B24" s="188"/>
      <c r="C24" s="187"/>
      <c r="D24" s="187"/>
      <c r="E24" s="186"/>
      <c r="F24" s="185" t="s">
        <v>2284</v>
      </c>
      <c r="G24" s="184"/>
      <c r="H24" s="183"/>
      <c r="I24" s="183"/>
      <c r="J24" s="183"/>
      <c r="K24" s="183"/>
      <c r="L24" s="182"/>
    </row>
    <row r="25" spans="1:12" ht="12.75" customHeight="1" thickBot="1" x14ac:dyDescent="0.25">
      <c r="A25" s="181" t="s">
        <v>58</v>
      </c>
      <c r="B25" s="180"/>
      <c r="C25" s="179"/>
      <c r="D25" s="179"/>
      <c r="E25" s="178"/>
      <c r="F25" s="185" t="s">
        <v>59</v>
      </c>
      <c r="G25" s="176"/>
      <c r="H25" s="175"/>
      <c r="I25" s="175"/>
      <c r="J25" s="175"/>
      <c r="K25" s="175"/>
      <c r="L25" s="174"/>
    </row>
    <row r="26" spans="1:12" ht="13.5" customHeight="1" thickBot="1" x14ac:dyDescent="0.25">
      <c r="A26" s="181" t="s">
        <v>49</v>
      </c>
      <c r="B26" s="202" t="s">
        <v>62</v>
      </c>
      <c r="C26" s="201" t="s">
        <v>4561</v>
      </c>
      <c r="D26" s="198" t="s">
        <v>4509</v>
      </c>
      <c r="E26" s="198" t="s">
        <v>4508</v>
      </c>
      <c r="F26" s="200" t="s">
        <v>2291</v>
      </c>
      <c r="G26" s="198" t="s">
        <v>4560</v>
      </c>
      <c r="H26" s="199">
        <v>1</v>
      </c>
      <c r="I26" s="198">
        <v>0</v>
      </c>
      <c r="J26" s="198">
        <f>ROUND(H26,3)*I26</f>
        <v>0</v>
      </c>
      <c r="K26" s="197">
        <v>15000</v>
      </c>
      <c r="L26" s="196">
        <f>ROUND((ROUND(H26,3)*ROUND(K26,2)),2)</f>
        <v>15000</v>
      </c>
    </row>
    <row r="27" spans="1:12" ht="12.75" customHeight="1" x14ac:dyDescent="0.2">
      <c r="A27" s="181" t="s">
        <v>55</v>
      </c>
      <c r="B27" s="195"/>
      <c r="C27" s="194"/>
      <c r="D27" s="194"/>
      <c r="E27" s="193"/>
      <c r="F27" s="192" t="s">
        <v>51</v>
      </c>
      <c r="G27" s="191"/>
      <c r="H27" s="190"/>
      <c r="I27" s="190"/>
      <c r="J27" s="190"/>
      <c r="K27" s="190"/>
      <c r="L27" s="189"/>
    </row>
    <row r="28" spans="1:12" ht="12.75" customHeight="1" x14ac:dyDescent="0.2">
      <c r="A28" s="181" t="s">
        <v>56</v>
      </c>
      <c r="B28" s="188"/>
      <c r="C28" s="187"/>
      <c r="D28" s="187"/>
      <c r="E28" s="186"/>
      <c r="F28" s="185" t="s">
        <v>2284</v>
      </c>
      <c r="G28" s="184"/>
      <c r="H28" s="183"/>
      <c r="I28" s="183"/>
      <c r="J28" s="183"/>
      <c r="K28" s="183"/>
      <c r="L28" s="182"/>
    </row>
    <row r="29" spans="1:12" ht="12.75" customHeight="1" thickBot="1" x14ac:dyDescent="0.25">
      <c r="A29" s="181" t="s">
        <v>58</v>
      </c>
      <c r="B29" s="180"/>
      <c r="C29" s="179"/>
      <c r="D29" s="179"/>
      <c r="E29" s="178"/>
      <c r="F29" s="185" t="s">
        <v>59</v>
      </c>
      <c r="G29" s="176"/>
      <c r="H29" s="175"/>
      <c r="I29" s="175"/>
      <c r="J29" s="175"/>
      <c r="K29" s="175"/>
      <c r="L29" s="174"/>
    </row>
    <row r="30" spans="1:12" ht="13.5" customHeight="1" thickBot="1" x14ac:dyDescent="0.25">
      <c r="A30" s="181" t="s">
        <v>49</v>
      </c>
      <c r="B30" s="202" t="s">
        <v>66</v>
      </c>
      <c r="C30" s="201" t="s">
        <v>4559</v>
      </c>
      <c r="D30" s="198" t="s">
        <v>4509</v>
      </c>
      <c r="E30" s="198" t="s">
        <v>4508</v>
      </c>
      <c r="F30" s="200" t="s">
        <v>1216</v>
      </c>
      <c r="G30" s="198" t="s">
        <v>4558</v>
      </c>
      <c r="H30" s="199">
        <v>1</v>
      </c>
      <c r="I30" s="198">
        <v>0</v>
      </c>
      <c r="J30" s="198">
        <f>ROUND(H30,3)*I30</f>
        <v>0</v>
      </c>
      <c r="K30" s="197">
        <v>15000</v>
      </c>
      <c r="L30" s="196">
        <f>ROUND((ROUND(H30,3)*ROUND(K30,2)),2)</f>
        <v>15000</v>
      </c>
    </row>
    <row r="31" spans="1:12" ht="12.75" customHeight="1" x14ac:dyDescent="0.2">
      <c r="A31" s="181" t="s">
        <v>55</v>
      </c>
      <c r="B31" s="195"/>
      <c r="C31" s="194"/>
      <c r="D31" s="194"/>
      <c r="E31" s="193"/>
      <c r="F31" s="192" t="s">
        <v>51</v>
      </c>
      <c r="G31" s="191"/>
      <c r="H31" s="190"/>
      <c r="I31" s="190"/>
      <c r="J31" s="190"/>
      <c r="K31" s="190"/>
      <c r="L31" s="189"/>
    </row>
    <row r="32" spans="1:12" ht="12.75" customHeight="1" x14ac:dyDescent="0.2">
      <c r="A32" s="181" t="s">
        <v>56</v>
      </c>
      <c r="B32" s="188"/>
      <c r="C32" s="187"/>
      <c r="D32" s="187"/>
      <c r="E32" s="186"/>
      <c r="F32" s="185" t="s">
        <v>2284</v>
      </c>
      <c r="G32" s="184"/>
      <c r="H32" s="183"/>
      <c r="I32" s="183"/>
      <c r="J32" s="183"/>
      <c r="K32" s="183"/>
      <c r="L32" s="182"/>
    </row>
    <row r="33" spans="1:12" ht="12.75" customHeight="1" thickBot="1" x14ac:dyDescent="0.25">
      <c r="A33" s="181" t="s">
        <v>58</v>
      </c>
      <c r="B33" s="180"/>
      <c r="C33" s="179"/>
      <c r="D33" s="179"/>
      <c r="E33" s="178"/>
      <c r="F33" s="185" t="s">
        <v>59</v>
      </c>
      <c r="G33" s="176"/>
      <c r="H33" s="175"/>
      <c r="I33" s="175"/>
      <c r="J33" s="175"/>
      <c r="K33" s="175"/>
      <c r="L33" s="174"/>
    </row>
    <row r="34" spans="1:12" ht="13.5" customHeight="1" thickBot="1" x14ac:dyDescent="0.25">
      <c r="A34" s="168" t="s">
        <v>4478</v>
      </c>
      <c r="B34" s="173" t="s">
        <v>4477</v>
      </c>
      <c r="C34" s="171" t="s">
        <v>4476</v>
      </c>
      <c r="D34" s="172"/>
      <c r="E34" s="172"/>
      <c r="F34" s="172" t="s">
        <v>1208</v>
      </c>
      <c r="G34" s="171"/>
      <c r="H34" s="171"/>
      <c r="I34" s="171"/>
      <c r="J34" s="171"/>
      <c r="K34" s="171"/>
      <c r="L34" s="170">
        <f>SUM(L14:L33)</f>
        <v>90000</v>
      </c>
    </row>
    <row r="35" spans="1:12" ht="20.100000000000001" customHeight="1" thickBot="1" x14ac:dyDescent="0.25">
      <c r="A35" s="181" t="s">
        <v>4480</v>
      </c>
      <c r="B35" s="208" t="s">
        <v>4479</v>
      </c>
      <c r="C35" s="207" t="s">
        <v>2295</v>
      </c>
      <c r="D35" s="206"/>
      <c r="E35" s="206"/>
      <c r="F35" s="205" t="s">
        <v>2296</v>
      </c>
      <c r="G35" s="204"/>
      <c r="H35" s="204"/>
      <c r="I35" s="204"/>
      <c r="J35" s="204"/>
      <c r="K35" s="204"/>
      <c r="L35" s="203"/>
    </row>
    <row r="36" spans="1:12" ht="29.25" customHeight="1" thickBot="1" x14ac:dyDescent="0.25">
      <c r="A36" s="181" t="s">
        <v>49</v>
      </c>
      <c r="B36" s="202" t="s">
        <v>145</v>
      </c>
      <c r="C36" s="201" t="s">
        <v>4557</v>
      </c>
      <c r="D36" s="326">
        <v>901</v>
      </c>
      <c r="E36" s="325" t="s">
        <v>289</v>
      </c>
      <c r="F36" s="200" t="s">
        <v>4556</v>
      </c>
      <c r="G36" s="198" t="s">
        <v>4549</v>
      </c>
      <c r="H36" s="234">
        <v>367.5</v>
      </c>
      <c r="I36" s="198">
        <v>0</v>
      </c>
      <c r="J36" s="198">
        <f>ROUND(H36,3)*I36</f>
        <v>0</v>
      </c>
      <c r="K36" s="197">
        <v>700.8</v>
      </c>
      <c r="L36" s="231">
        <f>ROUND((ROUND(H36,3)*ROUND(K36,2)),2)</f>
        <v>257544</v>
      </c>
    </row>
    <row r="37" spans="1:12" ht="16.5" customHeight="1" x14ac:dyDescent="0.2">
      <c r="A37" s="181" t="s">
        <v>55</v>
      </c>
      <c r="B37" s="195"/>
      <c r="C37" s="194"/>
      <c r="D37" s="194"/>
      <c r="E37" s="193"/>
      <c r="F37" s="323" t="s">
        <v>4782</v>
      </c>
      <c r="G37" s="191"/>
      <c r="H37" s="190"/>
      <c r="I37" s="190"/>
      <c r="J37" s="190"/>
      <c r="K37" s="190"/>
      <c r="L37" s="189"/>
    </row>
    <row r="38" spans="1:12" ht="12.75" customHeight="1" x14ac:dyDescent="0.2">
      <c r="A38" s="181" t="s">
        <v>56</v>
      </c>
      <c r="B38" s="188"/>
      <c r="C38" s="187"/>
      <c r="D38" s="187"/>
      <c r="E38" s="186"/>
      <c r="F38" s="220" t="s">
        <v>4781</v>
      </c>
      <c r="G38" s="184"/>
      <c r="H38" s="183"/>
      <c r="I38" s="183"/>
      <c r="J38" s="183"/>
      <c r="K38" s="183"/>
      <c r="L38" s="182"/>
    </row>
    <row r="39" spans="1:12" ht="84.75" customHeight="1" thickBot="1" x14ac:dyDescent="0.25">
      <c r="A39" s="181" t="s">
        <v>58</v>
      </c>
      <c r="B39" s="180"/>
      <c r="C39" s="179"/>
      <c r="D39" s="179"/>
      <c r="E39" s="178"/>
      <c r="F39" s="324" t="s">
        <v>4400</v>
      </c>
      <c r="G39" s="176"/>
      <c r="H39" s="175"/>
      <c r="I39" s="175"/>
      <c r="J39" s="175"/>
      <c r="K39" s="175"/>
      <c r="L39" s="174"/>
    </row>
    <row r="40" spans="1:12" ht="23.25" customHeight="1" thickBot="1" x14ac:dyDescent="0.25">
      <c r="A40" s="181" t="s">
        <v>49</v>
      </c>
      <c r="B40" s="202" t="s">
        <v>148</v>
      </c>
      <c r="C40" s="201" t="s">
        <v>4555</v>
      </c>
      <c r="D40" s="326">
        <v>905</v>
      </c>
      <c r="E40" s="325" t="s">
        <v>289</v>
      </c>
      <c r="F40" s="200" t="s">
        <v>4554</v>
      </c>
      <c r="G40" s="198" t="s">
        <v>4549</v>
      </c>
      <c r="H40" s="234">
        <v>66.819999999999993</v>
      </c>
      <c r="I40" s="198">
        <v>0</v>
      </c>
      <c r="J40" s="198">
        <f>ROUND(H40,3)*I40</f>
        <v>0</v>
      </c>
      <c r="K40" s="197">
        <v>658.4</v>
      </c>
      <c r="L40" s="231">
        <f>ROUND((ROUND(H40,3)*ROUND(K40,2)),2)</f>
        <v>43994.29</v>
      </c>
    </row>
    <row r="41" spans="1:12" ht="12.75" customHeight="1" x14ac:dyDescent="0.2">
      <c r="A41" s="181" t="s">
        <v>55</v>
      </c>
      <c r="B41" s="195"/>
      <c r="C41" s="194"/>
      <c r="D41" s="194"/>
      <c r="E41" s="193"/>
      <c r="F41" s="192" t="s">
        <v>2739</v>
      </c>
      <c r="G41" s="191"/>
      <c r="H41" s="190"/>
      <c r="I41" s="190"/>
      <c r="J41" s="190"/>
      <c r="K41" s="190"/>
      <c r="L41" s="189"/>
    </row>
    <row r="42" spans="1:12" ht="12.75" customHeight="1" x14ac:dyDescent="0.2">
      <c r="A42" s="181" t="s">
        <v>56</v>
      </c>
      <c r="B42" s="188"/>
      <c r="C42" s="187"/>
      <c r="D42" s="187"/>
      <c r="E42" s="186"/>
      <c r="F42" s="220" t="s">
        <v>4780</v>
      </c>
      <c r="G42" s="184"/>
      <c r="H42" s="183"/>
      <c r="I42" s="183"/>
      <c r="J42" s="183"/>
      <c r="K42" s="183"/>
      <c r="L42" s="182"/>
    </row>
    <row r="43" spans="1:12" ht="93" customHeight="1" thickBot="1" x14ac:dyDescent="0.25">
      <c r="A43" s="181" t="s">
        <v>58</v>
      </c>
      <c r="B43" s="180"/>
      <c r="C43" s="179"/>
      <c r="D43" s="179"/>
      <c r="E43" s="178"/>
      <c r="F43" s="324" t="s">
        <v>4400</v>
      </c>
      <c r="G43" s="176"/>
      <c r="H43" s="175"/>
      <c r="I43" s="175"/>
      <c r="J43" s="175"/>
      <c r="K43" s="175"/>
      <c r="L43" s="174"/>
    </row>
    <row r="44" spans="1:12" ht="13.5" customHeight="1" thickBot="1" x14ac:dyDescent="0.25">
      <c r="A44" s="181" t="s">
        <v>49</v>
      </c>
      <c r="B44" s="202" t="s">
        <v>151</v>
      </c>
      <c r="C44" s="201" t="s">
        <v>4750</v>
      </c>
      <c r="D44" s="326">
        <v>916</v>
      </c>
      <c r="E44" s="325" t="s">
        <v>289</v>
      </c>
      <c r="F44" s="200" t="s">
        <v>4749</v>
      </c>
      <c r="G44" s="198" t="s">
        <v>4549</v>
      </c>
      <c r="H44" s="199">
        <v>1.92</v>
      </c>
      <c r="I44" s="198">
        <v>0</v>
      </c>
      <c r="J44" s="198">
        <f>ROUND(H44,3)*I44</f>
        <v>0</v>
      </c>
      <c r="K44" s="197">
        <v>237.6</v>
      </c>
      <c r="L44" s="196">
        <f>ROUND((ROUND(H44,3)*ROUND(K44,2)),2)</f>
        <v>456.19</v>
      </c>
    </row>
    <row r="45" spans="1:12" ht="12.75" customHeight="1" x14ac:dyDescent="0.2">
      <c r="A45" s="181" t="s">
        <v>55</v>
      </c>
      <c r="B45" s="195"/>
      <c r="C45" s="194"/>
      <c r="D45" s="194"/>
      <c r="E45" s="193"/>
      <c r="F45" s="192" t="s">
        <v>2781</v>
      </c>
      <c r="G45" s="191"/>
      <c r="H45" s="190"/>
      <c r="I45" s="190"/>
      <c r="J45" s="190"/>
      <c r="K45" s="190"/>
      <c r="L45" s="189"/>
    </row>
    <row r="46" spans="1:12" ht="12.75" customHeight="1" x14ac:dyDescent="0.2">
      <c r="A46" s="181" t="s">
        <v>56</v>
      </c>
      <c r="B46" s="188"/>
      <c r="C46" s="187"/>
      <c r="D46" s="187"/>
      <c r="E46" s="186"/>
      <c r="F46" s="185" t="s">
        <v>2782</v>
      </c>
      <c r="G46" s="184"/>
      <c r="H46" s="183"/>
      <c r="I46" s="183"/>
      <c r="J46" s="183"/>
      <c r="K46" s="183"/>
      <c r="L46" s="182"/>
    </row>
    <row r="47" spans="1:12" ht="88.5" customHeight="1" thickBot="1" x14ac:dyDescent="0.25">
      <c r="A47" s="181" t="s">
        <v>58</v>
      </c>
      <c r="B47" s="180"/>
      <c r="C47" s="179"/>
      <c r="D47" s="179"/>
      <c r="E47" s="178"/>
      <c r="F47" s="324" t="s">
        <v>4400</v>
      </c>
      <c r="G47" s="176"/>
      <c r="H47" s="175"/>
      <c r="I47" s="175"/>
      <c r="J47" s="175"/>
      <c r="K47" s="175"/>
      <c r="L47" s="174"/>
    </row>
    <row r="48" spans="1:12" ht="13.5" customHeight="1" thickBot="1" x14ac:dyDescent="0.25">
      <c r="A48" s="168" t="s">
        <v>4478</v>
      </c>
      <c r="B48" s="173" t="s">
        <v>4477</v>
      </c>
      <c r="C48" s="171" t="s">
        <v>4476</v>
      </c>
      <c r="D48" s="172"/>
      <c r="E48" s="172"/>
      <c r="F48" s="172" t="s">
        <v>2296</v>
      </c>
      <c r="G48" s="171"/>
      <c r="H48" s="171"/>
      <c r="I48" s="171"/>
      <c r="J48" s="171"/>
      <c r="K48" s="171"/>
      <c r="L48" s="209">
        <f>SUM(L36:L47)</f>
        <v>301994.48</v>
      </c>
    </row>
    <row r="49" spans="1:12" ht="20.100000000000001" customHeight="1" thickBot="1" x14ac:dyDescent="0.25">
      <c r="A49" s="181" t="s">
        <v>4480</v>
      </c>
      <c r="B49" s="208" t="s">
        <v>4479</v>
      </c>
      <c r="C49" s="207" t="s">
        <v>47</v>
      </c>
      <c r="D49" s="206"/>
      <c r="E49" s="206"/>
      <c r="F49" s="205" t="s">
        <v>325</v>
      </c>
      <c r="G49" s="204"/>
      <c r="H49" s="204"/>
      <c r="I49" s="204"/>
      <c r="J49" s="204"/>
      <c r="K49" s="204"/>
      <c r="L49" s="203"/>
    </row>
    <row r="50" spans="1:12" ht="13.5" customHeight="1" thickBot="1" x14ac:dyDescent="0.25">
      <c r="A50" s="181" t="s">
        <v>49</v>
      </c>
      <c r="B50" s="202" t="s">
        <v>154</v>
      </c>
      <c r="C50" s="201" t="s">
        <v>4548</v>
      </c>
      <c r="D50" s="198" t="s">
        <v>4509</v>
      </c>
      <c r="E50" s="198" t="s">
        <v>4508</v>
      </c>
      <c r="F50" s="200" t="s">
        <v>2385</v>
      </c>
      <c r="G50" s="198" t="s">
        <v>4513</v>
      </c>
      <c r="H50" s="234">
        <v>25.7</v>
      </c>
      <c r="I50" s="198">
        <v>0</v>
      </c>
      <c r="J50" s="198">
        <f>ROUND(H50,3)*I50</f>
        <v>0</v>
      </c>
      <c r="K50" s="197">
        <v>649</v>
      </c>
      <c r="L50" s="231">
        <f>ROUND((ROUND(H50,3)*ROUND(K50,2)),2)</f>
        <v>16679.3</v>
      </c>
    </row>
    <row r="51" spans="1:12" ht="12.75" customHeight="1" x14ac:dyDescent="0.2">
      <c r="A51" s="181" t="s">
        <v>55</v>
      </c>
      <c r="B51" s="195"/>
      <c r="C51" s="194"/>
      <c r="D51" s="194"/>
      <c r="E51" s="193"/>
      <c r="F51" s="192" t="s">
        <v>2589</v>
      </c>
      <c r="G51" s="191"/>
      <c r="H51" s="190"/>
      <c r="I51" s="190"/>
      <c r="J51" s="190"/>
      <c r="K51" s="190"/>
      <c r="L51" s="189"/>
    </row>
    <row r="52" spans="1:12" ht="12.75" customHeight="1" x14ac:dyDescent="0.2">
      <c r="A52" s="181" t="s">
        <v>56</v>
      </c>
      <c r="B52" s="188"/>
      <c r="C52" s="187"/>
      <c r="D52" s="187"/>
      <c r="E52" s="186"/>
      <c r="F52" s="220" t="s">
        <v>4779</v>
      </c>
      <c r="G52" s="184"/>
      <c r="H52" s="183"/>
      <c r="I52" s="183"/>
      <c r="J52" s="183"/>
      <c r="K52" s="183"/>
      <c r="L52" s="182"/>
    </row>
    <row r="53" spans="1:12" ht="12.75" customHeight="1" thickBot="1" x14ac:dyDescent="0.25">
      <c r="A53" s="181" t="s">
        <v>58</v>
      </c>
      <c r="B53" s="180"/>
      <c r="C53" s="179"/>
      <c r="D53" s="179"/>
      <c r="E53" s="178"/>
      <c r="F53" s="185" t="s">
        <v>59</v>
      </c>
      <c r="G53" s="176"/>
      <c r="H53" s="175"/>
      <c r="I53" s="175"/>
      <c r="J53" s="175"/>
      <c r="K53" s="175"/>
      <c r="L53" s="174"/>
    </row>
    <row r="54" spans="1:12" ht="13.5" customHeight="1" thickBot="1" x14ac:dyDescent="0.25">
      <c r="A54" s="181" t="s">
        <v>49</v>
      </c>
      <c r="B54" s="202" t="s">
        <v>157</v>
      </c>
      <c r="C54" s="201" t="s">
        <v>4547</v>
      </c>
      <c r="D54" s="198" t="s">
        <v>4509</v>
      </c>
      <c r="E54" s="198" t="s">
        <v>4508</v>
      </c>
      <c r="F54" s="200" t="s">
        <v>2389</v>
      </c>
      <c r="G54" s="198" t="s">
        <v>4513</v>
      </c>
      <c r="H54" s="234">
        <v>102.8</v>
      </c>
      <c r="I54" s="198">
        <v>0</v>
      </c>
      <c r="J54" s="198">
        <f>ROUND(H54,3)*I54</f>
        <v>0</v>
      </c>
      <c r="K54" s="197">
        <v>267</v>
      </c>
      <c r="L54" s="231">
        <f>ROUND((ROUND(H54,3)*ROUND(K54,2)),2)</f>
        <v>27447.599999999999</v>
      </c>
    </row>
    <row r="55" spans="1:12" ht="12.75" customHeight="1" x14ac:dyDescent="0.2">
      <c r="A55" s="181" t="s">
        <v>55</v>
      </c>
      <c r="B55" s="195"/>
      <c r="C55" s="194"/>
      <c r="D55" s="194"/>
      <c r="E55" s="193"/>
      <c r="F55" s="192" t="s">
        <v>2589</v>
      </c>
      <c r="G55" s="191"/>
      <c r="H55" s="190"/>
      <c r="I55" s="190"/>
      <c r="J55" s="190"/>
      <c r="K55" s="190"/>
      <c r="L55" s="189"/>
    </row>
    <row r="56" spans="1:12" ht="12.75" customHeight="1" x14ac:dyDescent="0.2">
      <c r="A56" s="181" t="s">
        <v>56</v>
      </c>
      <c r="B56" s="188"/>
      <c r="C56" s="187"/>
      <c r="D56" s="187"/>
      <c r="E56" s="186"/>
      <c r="F56" s="220" t="s">
        <v>4778</v>
      </c>
      <c r="G56" s="184"/>
      <c r="H56" s="183"/>
      <c r="I56" s="183"/>
      <c r="J56" s="183"/>
      <c r="K56" s="183"/>
      <c r="L56" s="182"/>
    </row>
    <row r="57" spans="1:12" ht="12.75" customHeight="1" thickBot="1" x14ac:dyDescent="0.25">
      <c r="A57" s="181" t="s">
        <v>58</v>
      </c>
      <c r="B57" s="180"/>
      <c r="C57" s="179"/>
      <c r="D57" s="179"/>
      <c r="E57" s="178"/>
      <c r="F57" s="185" t="s">
        <v>59</v>
      </c>
      <c r="G57" s="176"/>
      <c r="H57" s="175"/>
      <c r="I57" s="175"/>
      <c r="J57" s="175"/>
      <c r="K57" s="175"/>
      <c r="L57" s="174"/>
    </row>
    <row r="58" spans="1:12" ht="13.5" customHeight="1" thickBot="1" x14ac:dyDescent="0.25">
      <c r="A58" s="181" t="s">
        <v>49</v>
      </c>
      <c r="B58" s="202" t="s">
        <v>69</v>
      </c>
      <c r="C58" s="201" t="s">
        <v>4543</v>
      </c>
      <c r="D58" s="198" t="s">
        <v>4509</v>
      </c>
      <c r="E58" s="198" t="s">
        <v>4508</v>
      </c>
      <c r="F58" s="200" t="s">
        <v>2397</v>
      </c>
      <c r="G58" s="198" t="s">
        <v>4513</v>
      </c>
      <c r="H58" s="234">
        <v>393.05</v>
      </c>
      <c r="I58" s="198">
        <v>0</v>
      </c>
      <c r="J58" s="198">
        <f>ROUND(H58,3)*I58</f>
        <v>0</v>
      </c>
      <c r="K58" s="197">
        <v>272</v>
      </c>
      <c r="L58" s="231">
        <f>ROUND((ROUND(H58,3)*ROUND(K58,2)),2)</f>
        <v>106909.6</v>
      </c>
    </row>
    <row r="59" spans="1:12" ht="29.25" customHeight="1" x14ac:dyDescent="0.2">
      <c r="A59" s="181" t="s">
        <v>55</v>
      </c>
      <c r="B59" s="195"/>
      <c r="C59" s="194"/>
      <c r="D59" s="194"/>
      <c r="E59" s="193"/>
      <c r="F59" s="323" t="s">
        <v>4777</v>
      </c>
      <c r="G59" s="191"/>
      <c r="H59" s="190"/>
      <c r="I59" s="190"/>
      <c r="J59" s="190"/>
      <c r="K59" s="190"/>
      <c r="L59" s="189"/>
    </row>
    <row r="60" spans="1:12" ht="12.75" customHeight="1" x14ac:dyDescent="0.2">
      <c r="A60" s="181" t="s">
        <v>56</v>
      </c>
      <c r="B60" s="188"/>
      <c r="C60" s="187"/>
      <c r="D60" s="187"/>
      <c r="E60" s="186"/>
      <c r="F60" s="220" t="s">
        <v>4776</v>
      </c>
      <c r="G60" s="184"/>
      <c r="H60" s="183"/>
      <c r="I60" s="183"/>
      <c r="J60" s="183"/>
      <c r="K60" s="183"/>
      <c r="L60" s="182"/>
    </row>
    <row r="61" spans="1:12" ht="12.75" customHeight="1" thickBot="1" x14ac:dyDescent="0.25">
      <c r="A61" s="181" t="s">
        <v>58</v>
      </c>
      <c r="B61" s="180"/>
      <c r="C61" s="179"/>
      <c r="D61" s="179"/>
      <c r="E61" s="178"/>
      <c r="F61" s="185" t="s">
        <v>59</v>
      </c>
      <c r="G61" s="176"/>
      <c r="H61" s="175"/>
      <c r="I61" s="175"/>
      <c r="J61" s="175"/>
      <c r="K61" s="175"/>
      <c r="L61" s="174"/>
    </row>
    <row r="62" spans="1:12" ht="13.5" customHeight="1" thickBot="1" x14ac:dyDescent="0.25">
      <c r="A62" s="181" t="s">
        <v>49</v>
      </c>
      <c r="B62" s="202" t="s">
        <v>73</v>
      </c>
      <c r="C62" s="201" t="s">
        <v>4627</v>
      </c>
      <c r="D62" s="198" t="s">
        <v>4509</v>
      </c>
      <c r="E62" s="198" t="s">
        <v>4508</v>
      </c>
      <c r="F62" s="200" t="s">
        <v>892</v>
      </c>
      <c r="G62" s="198" t="s">
        <v>4513</v>
      </c>
      <c r="H62" s="234">
        <v>72.2</v>
      </c>
      <c r="I62" s="198">
        <v>0</v>
      </c>
      <c r="J62" s="198">
        <f>ROUND(H62,3)*I62</f>
        <v>0</v>
      </c>
      <c r="K62" s="197">
        <v>18.2</v>
      </c>
      <c r="L62" s="231">
        <f>ROUND((ROUND(H62,3)*ROUND(K62,2)),2)</f>
        <v>1314.04</v>
      </c>
    </row>
    <row r="63" spans="1:12" ht="12.75" customHeight="1" x14ac:dyDescent="0.2">
      <c r="A63" s="181" t="s">
        <v>55</v>
      </c>
      <c r="B63" s="195"/>
      <c r="C63" s="194"/>
      <c r="D63" s="194"/>
      <c r="E63" s="193"/>
      <c r="F63" s="192" t="s">
        <v>2490</v>
      </c>
      <c r="G63" s="191"/>
      <c r="H63" s="190"/>
      <c r="I63" s="190"/>
      <c r="J63" s="190"/>
      <c r="K63" s="190"/>
      <c r="L63" s="189"/>
    </row>
    <row r="64" spans="1:12" ht="12.75" customHeight="1" x14ac:dyDescent="0.2">
      <c r="A64" s="181" t="s">
        <v>56</v>
      </c>
      <c r="B64" s="188"/>
      <c r="C64" s="187"/>
      <c r="D64" s="187"/>
      <c r="E64" s="186"/>
      <c r="F64" s="220" t="s">
        <v>4775</v>
      </c>
      <c r="G64" s="184"/>
      <c r="H64" s="183"/>
      <c r="I64" s="183"/>
      <c r="J64" s="183"/>
      <c r="K64" s="183"/>
      <c r="L64" s="182"/>
    </row>
    <row r="65" spans="1:12" ht="12.75" customHeight="1" thickBot="1" x14ac:dyDescent="0.25">
      <c r="A65" s="181" t="s">
        <v>58</v>
      </c>
      <c r="B65" s="180"/>
      <c r="C65" s="179"/>
      <c r="D65" s="179"/>
      <c r="E65" s="178"/>
      <c r="F65" s="185" t="s">
        <v>59</v>
      </c>
      <c r="G65" s="176"/>
      <c r="H65" s="175"/>
      <c r="I65" s="175"/>
      <c r="J65" s="175"/>
      <c r="K65" s="175"/>
      <c r="L65" s="174"/>
    </row>
    <row r="66" spans="1:12" ht="13.5" customHeight="1" thickBot="1" x14ac:dyDescent="0.25">
      <c r="A66" s="181" t="s">
        <v>49</v>
      </c>
      <c r="B66" s="202" t="s">
        <v>76</v>
      </c>
      <c r="C66" s="201" t="s">
        <v>4541</v>
      </c>
      <c r="D66" s="198" t="s">
        <v>4509</v>
      </c>
      <c r="E66" s="198" t="s">
        <v>4508</v>
      </c>
      <c r="F66" s="200" t="s">
        <v>61</v>
      </c>
      <c r="G66" s="198" t="s">
        <v>4513</v>
      </c>
      <c r="H66" s="234">
        <v>320.85000000000002</v>
      </c>
      <c r="I66" s="198">
        <v>0</v>
      </c>
      <c r="J66" s="198">
        <f>ROUND(H66,3)*I66</f>
        <v>0</v>
      </c>
      <c r="K66" s="197">
        <v>125</v>
      </c>
      <c r="L66" s="231">
        <f>ROUND((ROUND(H66,3)*ROUND(K66,2)),2)</f>
        <v>40106.25</v>
      </c>
    </row>
    <row r="67" spans="1:12" ht="12.75" customHeight="1" x14ac:dyDescent="0.2">
      <c r="A67" s="181" t="s">
        <v>55</v>
      </c>
      <c r="B67" s="195"/>
      <c r="C67" s="194"/>
      <c r="D67" s="194"/>
      <c r="E67" s="193"/>
      <c r="F67" s="323" t="s">
        <v>4774</v>
      </c>
      <c r="G67" s="191"/>
      <c r="H67" s="190"/>
      <c r="I67" s="190"/>
      <c r="J67" s="190"/>
      <c r="K67" s="190"/>
      <c r="L67" s="189"/>
    </row>
    <row r="68" spans="1:12" ht="12.75" customHeight="1" x14ac:dyDescent="0.2">
      <c r="A68" s="181" t="s">
        <v>56</v>
      </c>
      <c r="B68" s="188"/>
      <c r="C68" s="187"/>
      <c r="D68" s="187"/>
      <c r="E68" s="186"/>
      <c r="F68" s="220" t="s">
        <v>4773</v>
      </c>
      <c r="G68" s="184"/>
      <c r="H68" s="183"/>
      <c r="I68" s="183"/>
      <c r="J68" s="183"/>
      <c r="K68" s="183"/>
      <c r="L68" s="182"/>
    </row>
    <row r="69" spans="1:12" ht="12.75" customHeight="1" thickBot="1" x14ac:dyDescent="0.25">
      <c r="A69" s="181" t="s">
        <v>58</v>
      </c>
      <c r="B69" s="180"/>
      <c r="C69" s="179"/>
      <c r="D69" s="179"/>
      <c r="E69" s="178"/>
      <c r="F69" s="185" t="s">
        <v>59</v>
      </c>
      <c r="G69" s="176"/>
      <c r="H69" s="175"/>
      <c r="I69" s="175"/>
      <c r="J69" s="175"/>
      <c r="K69" s="175"/>
      <c r="L69" s="174"/>
    </row>
    <row r="70" spans="1:12" ht="13.5" customHeight="1" thickBot="1" x14ac:dyDescent="0.25">
      <c r="A70" s="181" t="s">
        <v>49</v>
      </c>
      <c r="B70" s="202" t="s">
        <v>79</v>
      </c>
      <c r="C70" s="201" t="s">
        <v>4540</v>
      </c>
      <c r="D70" s="198" t="s">
        <v>4509</v>
      </c>
      <c r="E70" s="198" t="s">
        <v>4508</v>
      </c>
      <c r="F70" s="200" t="s">
        <v>2403</v>
      </c>
      <c r="G70" s="198" t="s">
        <v>4513</v>
      </c>
      <c r="H70" s="234">
        <v>46.44</v>
      </c>
      <c r="I70" s="198">
        <v>0</v>
      </c>
      <c r="J70" s="198">
        <f>ROUND(H70,3)*I70</f>
        <v>0</v>
      </c>
      <c r="K70" s="197">
        <v>830</v>
      </c>
      <c r="L70" s="231">
        <f>ROUND((ROUND(H70,3)*ROUND(K70,2)),2)</f>
        <v>38545.199999999997</v>
      </c>
    </row>
    <row r="71" spans="1:12" ht="12.75" customHeight="1" x14ac:dyDescent="0.2">
      <c r="A71" s="181" t="s">
        <v>55</v>
      </c>
      <c r="B71" s="195"/>
      <c r="C71" s="194"/>
      <c r="D71" s="194"/>
      <c r="E71" s="193"/>
      <c r="F71" s="192" t="s">
        <v>2404</v>
      </c>
      <c r="G71" s="191"/>
      <c r="H71" s="190"/>
      <c r="I71" s="190"/>
      <c r="J71" s="190"/>
      <c r="K71" s="190"/>
      <c r="L71" s="189"/>
    </row>
    <row r="72" spans="1:12" ht="12.75" customHeight="1" x14ac:dyDescent="0.2">
      <c r="A72" s="181" t="s">
        <v>56</v>
      </c>
      <c r="B72" s="188"/>
      <c r="C72" s="187"/>
      <c r="D72" s="187"/>
      <c r="E72" s="186"/>
      <c r="F72" s="220" t="s">
        <v>4772</v>
      </c>
      <c r="G72" s="184"/>
      <c r="H72" s="183"/>
      <c r="I72" s="183"/>
      <c r="J72" s="183"/>
      <c r="K72" s="183"/>
      <c r="L72" s="182"/>
    </row>
    <row r="73" spans="1:12" ht="12.75" customHeight="1" thickBot="1" x14ac:dyDescent="0.25">
      <c r="A73" s="181" t="s">
        <v>58</v>
      </c>
      <c r="B73" s="180"/>
      <c r="C73" s="179"/>
      <c r="D73" s="179"/>
      <c r="E73" s="178"/>
      <c r="F73" s="185" t="s">
        <v>59</v>
      </c>
      <c r="G73" s="176"/>
      <c r="H73" s="175"/>
      <c r="I73" s="175"/>
      <c r="J73" s="175"/>
      <c r="K73" s="175"/>
      <c r="L73" s="174"/>
    </row>
    <row r="74" spans="1:12" ht="13.5" customHeight="1" thickBot="1" x14ac:dyDescent="0.25">
      <c r="A74" s="168" t="s">
        <v>4478</v>
      </c>
      <c r="B74" s="173" t="s">
        <v>4477</v>
      </c>
      <c r="C74" s="171" t="s">
        <v>4476</v>
      </c>
      <c r="D74" s="172"/>
      <c r="E74" s="172"/>
      <c r="F74" s="172" t="s">
        <v>325</v>
      </c>
      <c r="G74" s="171"/>
      <c r="H74" s="171"/>
      <c r="I74" s="171"/>
      <c r="J74" s="171"/>
      <c r="K74" s="171"/>
      <c r="L74" s="209">
        <f>SUM(L50:L73)</f>
        <v>231001.99</v>
      </c>
    </row>
    <row r="75" spans="1:12" ht="20.100000000000001" customHeight="1" thickBot="1" x14ac:dyDescent="0.25">
      <c r="A75" s="181" t="s">
        <v>4480</v>
      </c>
      <c r="B75" s="208" t="s">
        <v>4479</v>
      </c>
      <c r="C75" s="207" t="s">
        <v>62</v>
      </c>
      <c r="D75" s="206"/>
      <c r="E75" s="206"/>
      <c r="F75" s="205" t="s">
        <v>1366</v>
      </c>
      <c r="G75" s="204"/>
      <c r="H75" s="204"/>
      <c r="I75" s="204"/>
      <c r="J75" s="204"/>
      <c r="K75" s="204"/>
      <c r="L75" s="203"/>
    </row>
    <row r="76" spans="1:12" ht="13.5" customHeight="1" thickBot="1" x14ac:dyDescent="0.25">
      <c r="A76" s="181" t="s">
        <v>49</v>
      </c>
      <c r="B76" s="202" t="s">
        <v>160</v>
      </c>
      <c r="C76" s="201" t="s">
        <v>4538</v>
      </c>
      <c r="D76" s="198" t="s">
        <v>4509</v>
      </c>
      <c r="E76" s="198" t="s">
        <v>4508</v>
      </c>
      <c r="F76" s="200" t="s">
        <v>1583</v>
      </c>
      <c r="G76" s="198" t="s">
        <v>4513</v>
      </c>
      <c r="H76" s="234">
        <v>1.5</v>
      </c>
      <c r="I76" s="198">
        <v>0</v>
      </c>
      <c r="J76" s="198">
        <f>ROUND(H76,3)*I76</f>
        <v>0</v>
      </c>
      <c r="K76" s="197">
        <v>2760</v>
      </c>
      <c r="L76" s="231">
        <f>ROUND((ROUND(H76,3)*ROUND(K76,2)),2)</f>
        <v>4140</v>
      </c>
    </row>
    <row r="77" spans="1:12" ht="12.75" customHeight="1" x14ac:dyDescent="0.2">
      <c r="A77" s="181" t="s">
        <v>55</v>
      </c>
      <c r="B77" s="195"/>
      <c r="C77" s="194"/>
      <c r="D77" s="194"/>
      <c r="E77" s="193"/>
      <c r="F77" s="323" t="s">
        <v>4771</v>
      </c>
      <c r="G77" s="191"/>
      <c r="H77" s="190"/>
      <c r="I77" s="190"/>
      <c r="J77" s="190"/>
      <c r="K77" s="190"/>
      <c r="L77" s="189"/>
    </row>
    <row r="78" spans="1:12" ht="12.75" customHeight="1" x14ac:dyDescent="0.2">
      <c r="A78" s="181" t="s">
        <v>56</v>
      </c>
      <c r="B78" s="188"/>
      <c r="C78" s="187"/>
      <c r="D78" s="187"/>
      <c r="E78" s="186"/>
      <c r="F78" s="220" t="s">
        <v>2496</v>
      </c>
      <c r="G78" s="184"/>
      <c r="H78" s="183"/>
      <c r="I78" s="183"/>
      <c r="J78" s="183"/>
      <c r="K78" s="183"/>
      <c r="L78" s="182"/>
    </row>
    <row r="79" spans="1:12" ht="12.75" customHeight="1" thickBot="1" x14ac:dyDescent="0.25">
      <c r="A79" s="181" t="s">
        <v>58</v>
      </c>
      <c r="B79" s="180"/>
      <c r="C79" s="179"/>
      <c r="D79" s="179"/>
      <c r="E79" s="178"/>
      <c r="F79" s="185" t="s">
        <v>59</v>
      </c>
      <c r="G79" s="176"/>
      <c r="H79" s="175"/>
      <c r="I79" s="175"/>
      <c r="J79" s="175"/>
      <c r="K79" s="175"/>
      <c r="L79" s="174"/>
    </row>
    <row r="80" spans="1:12" ht="13.5" customHeight="1" thickBot="1" x14ac:dyDescent="0.25">
      <c r="A80" s="181" t="s">
        <v>49</v>
      </c>
      <c r="B80" s="202" t="s">
        <v>82</v>
      </c>
      <c r="C80" s="201" t="s">
        <v>4537</v>
      </c>
      <c r="D80" s="198" t="s">
        <v>4509</v>
      </c>
      <c r="E80" s="198" t="s">
        <v>4508</v>
      </c>
      <c r="F80" s="200" t="s">
        <v>1003</v>
      </c>
      <c r="G80" s="198" t="s">
        <v>4513</v>
      </c>
      <c r="H80" s="234">
        <v>15.74</v>
      </c>
      <c r="I80" s="198">
        <v>0</v>
      </c>
      <c r="J80" s="198">
        <f>ROUND(H80,3)*I80</f>
        <v>0</v>
      </c>
      <c r="K80" s="197">
        <v>899</v>
      </c>
      <c r="L80" s="231">
        <f>ROUND((ROUND(H80,3)*ROUND(K80,2)),2)</f>
        <v>14150.26</v>
      </c>
    </row>
    <row r="81" spans="1:12" ht="12.75" customHeight="1" x14ac:dyDescent="0.2">
      <c r="A81" s="181" t="s">
        <v>55</v>
      </c>
      <c r="B81" s="195"/>
      <c r="C81" s="194"/>
      <c r="D81" s="194"/>
      <c r="E81" s="193"/>
      <c r="F81" s="192" t="s">
        <v>2408</v>
      </c>
      <c r="G81" s="191"/>
      <c r="H81" s="190"/>
      <c r="I81" s="190"/>
      <c r="J81" s="190"/>
      <c r="K81" s="190"/>
      <c r="L81" s="189"/>
    </row>
    <row r="82" spans="1:12" ht="12.75" customHeight="1" x14ac:dyDescent="0.2">
      <c r="A82" s="181" t="s">
        <v>56</v>
      </c>
      <c r="B82" s="188"/>
      <c r="C82" s="187"/>
      <c r="D82" s="187"/>
      <c r="E82" s="186"/>
      <c r="F82" s="220" t="s">
        <v>4770</v>
      </c>
      <c r="G82" s="184"/>
      <c r="H82" s="183"/>
      <c r="I82" s="183"/>
      <c r="J82" s="183"/>
      <c r="K82" s="183"/>
      <c r="L82" s="182"/>
    </row>
    <row r="83" spans="1:12" ht="12.75" customHeight="1" thickBot="1" x14ac:dyDescent="0.25">
      <c r="A83" s="181" t="s">
        <v>58</v>
      </c>
      <c r="B83" s="180"/>
      <c r="C83" s="179"/>
      <c r="D83" s="179"/>
      <c r="E83" s="178"/>
      <c r="F83" s="185" t="s">
        <v>59</v>
      </c>
      <c r="G83" s="176"/>
      <c r="H83" s="175"/>
      <c r="I83" s="175"/>
      <c r="J83" s="175"/>
      <c r="K83" s="175"/>
      <c r="L83" s="174"/>
    </row>
    <row r="84" spans="1:12" ht="13.5" customHeight="1" thickBot="1" x14ac:dyDescent="0.25">
      <c r="A84" s="168" t="s">
        <v>4478</v>
      </c>
      <c r="B84" s="173" t="s">
        <v>4477</v>
      </c>
      <c r="C84" s="171" t="s">
        <v>4476</v>
      </c>
      <c r="D84" s="172"/>
      <c r="E84" s="172"/>
      <c r="F84" s="172" t="s">
        <v>1366</v>
      </c>
      <c r="G84" s="171"/>
      <c r="H84" s="171"/>
      <c r="I84" s="171"/>
      <c r="J84" s="171"/>
      <c r="K84" s="171"/>
      <c r="L84" s="209">
        <f>SUM(L76:L83)</f>
        <v>18290.260000000002</v>
      </c>
    </row>
    <row r="85" spans="1:12" ht="20.100000000000001" customHeight="1" thickBot="1" x14ac:dyDescent="0.25">
      <c r="A85" s="181" t="s">
        <v>4480</v>
      </c>
      <c r="B85" s="208" t="s">
        <v>4479</v>
      </c>
      <c r="C85" s="207" t="s">
        <v>148</v>
      </c>
      <c r="D85" s="206"/>
      <c r="E85" s="206"/>
      <c r="F85" s="205" t="s">
        <v>1435</v>
      </c>
      <c r="G85" s="204"/>
      <c r="H85" s="204"/>
      <c r="I85" s="204"/>
      <c r="J85" s="204"/>
      <c r="K85" s="204"/>
      <c r="L85" s="203"/>
    </row>
    <row r="86" spans="1:12" ht="13.5" customHeight="1" thickBot="1" x14ac:dyDescent="0.25">
      <c r="A86" s="181" t="s">
        <v>49</v>
      </c>
      <c r="B86" s="202" t="s">
        <v>163</v>
      </c>
      <c r="C86" s="201" t="s">
        <v>4730</v>
      </c>
      <c r="D86" s="198" t="s">
        <v>4509</v>
      </c>
      <c r="E86" s="198" t="s">
        <v>4508</v>
      </c>
      <c r="F86" s="200" t="s">
        <v>2609</v>
      </c>
      <c r="G86" s="198" t="s">
        <v>4517</v>
      </c>
      <c r="H86" s="199">
        <v>1</v>
      </c>
      <c r="I86" s="198">
        <v>0</v>
      </c>
      <c r="J86" s="198">
        <f>ROUND(H86,3)*I86</f>
        <v>0</v>
      </c>
      <c r="K86" s="197">
        <v>9150</v>
      </c>
      <c r="L86" s="196">
        <f>ROUND((ROUND(H86,3)*ROUND(K86,2)),2)</f>
        <v>9150</v>
      </c>
    </row>
    <row r="87" spans="1:12" ht="12.75" customHeight="1" x14ac:dyDescent="0.2">
      <c r="A87" s="181" t="s">
        <v>55</v>
      </c>
      <c r="B87" s="195"/>
      <c r="C87" s="194"/>
      <c r="D87" s="194"/>
      <c r="E87" s="193"/>
      <c r="F87" s="192" t="s">
        <v>2794</v>
      </c>
      <c r="G87" s="191"/>
      <c r="H87" s="190"/>
      <c r="I87" s="190"/>
      <c r="J87" s="190"/>
      <c r="K87" s="190"/>
      <c r="L87" s="189"/>
    </row>
    <row r="88" spans="1:12" ht="12.75" customHeight="1" x14ac:dyDescent="0.2">
      <c r="A88" s="181" t="s">
        <v>56</v>
      </c>
      <c r="B88" s="188"/>
      <c r="C88" s="187"/>
      <c r="D88" s="187"/>
      <c r="E88" s="186"/>
      <c r="F88" s="185" t="s">
        <v>2284</v>
      </c>
      <c r="G88" s="184"/>
      <c r="H88" s="183"/>
      <c r="I88" s="183"/>
      <c r="J88" s="183"/>
      <c r="K88" s="183"/>
      <c r="L88" s="182"/>
    </row>
    <row r="89" spans="1:12" ht="12.75" customHeight="1" thickBot="1" x14ac:dyDescent="0.25">
      <c r="A89" s="181" t="s">
        <v>58</v>
      </c>
      <c r="B89" s="180"/>
      <c r="C89" s="179"/>
      <c r="D89" s="179"/>
      <c r="E89" s="178"/>
      <c r="F89" s="185" t="s">
        <v>59</v>
      </c>
      <c r="G89" s="176"/>
      <c r="H89" s="175"/>
      <c r="I89" s="175"/>
      <c r="J89" s="175"/>
      <c r="K89" s="175"/>
      <c r="L89" s="174"/>
    </row>
    <row r="90" spans="1:12" ht="13.5" customHeight="1" thickBot="1" x14ac:dyDescent="0.25">
      <c r="A90" s="168" t="s">
        <v>4478</v>
      </c>
      <c r="B90" s="173" t="s">
        <v>4477</v>
      </c>
      <c r="C90" s="171" t="s">
        <v>4476</v>
      </c>
      <c r="D90" s="172"/>
      <c r="E90" s="172"/>
      <c r="F90" s="172" t="s">
        <v>1435</v>
      </c>
      <c r="G90" s="171"/>
      <c r="H90" s="171"/>
      <c r="I90" s="171"/>
      <c r="J90" s="171"/>
      <c r="K90" s="171"/>
      <c r="L90" s="170">
        <f>SUM(L86:L89)</f>
        <v>9150</v>
      </c>
    </row>
    <row r="91" spans="1:12" ht="20.100000000000001" customHeight="1" thickBot="1" x14ac:dyDescent="0.25">
      <c r="A91" s="181" t="s">
        <v>4480</v>
      </c>
      <c r="B91" s="208" t="s">
        <v>4479</v>
      </c>
      <c r="C91" s="207" t="s">
        <v>151</v>
      </c>
      <c r="D91" s="206"/>
      <c r="E91" s="206"/>
      <c r="F91" s="205" t="s">
        <v>1458</v>
      </c>
      <c r="G91" s="204"/>
      <c r="H91" s="204"/>
      <c r="I91" s="204"/>
      <c r="J91" s="204"/>
      <c r="K91" s="204"/>
      <c r="L91" s="203"/>
    </row>
    <row r="92" spans="1:12" ht="13.5" customHeight="1" thickBot="1" x14ac:dyDescent="0.25">
      <c r="A92" s="181" t="s">
        <v>49</v>
      </c>
      <c r="B92" s="202" t="s">
        <v>85</v>
      </c>
      <c r="C92" s="201" t="s">
        <v>4769</v>
      </c>
      <c r="D92" s="198" t="s">
        <v>4509</v>
      </c>
      <c r="E92" s="198" t="s">
        <v>4508</v>
      </c>
      <c r="F92" s="200" t="s">
        <v>2796</v>
      </c>
      <c r="G92" s="198" t="s">
        <v>4507</v>
      </c>
      <c r="H92" s="234">
        <v>122.3</v>
      </c>
      <c r="I92" s="198">
        <v>0</v>
      </c>
      <c r="J92" s="198">
        <f>ROUND(H92,3)*I92</f>
        <v>0</v>
      </c>
      <c r="K92" s="197">
        <v>276</v>
      </c>
      <c r="L92" s="231">
        <f>ROUND((ROUND(H92,3)*ROUND(K92,2)),2)</f>
        <v>33754.800000000003</v>
      </c>
    </row>
    <row r="93" spans="1:12" ht="12.75" customHeight="1" x14ac:dyDescent="0.2">
      <c r="A93" s="181" t="s">
        <v>55</v>
      </c>
      <c r="B93" s="195"/>
      <c r="C93" s="194"/>
      <c r="D93" s="194"/>
      <c r="E93" s="193"/>
      <c r="F93" s="323" t="s">
        <v>4768</v>
      </c>
      <c r="G93" s="191"/>
      <c r="H93" s="190"/>
      <c r="I93" s="190"/>
      <c r="J93" s="190"/>
      <c r="K93" s="190"/>
      <c r="L93" s="189"/>
    </row>
    <row r="94" spans="1:12" ht="12.75" customHeight="1" x14ac:dyDescent="0.2">
      <c r="A94" s="181" t="s">
        <v>56</v>
      </c>
      <c r="B94" s="188"/>
      <c r="C94" s="187"/>
      <c r="D94" s="187"/>
      <c r="E94" s="186"/>
      <c r="F94" s="220" t="s">
        <v>4758</v>
      </c>
      <c r="G94" s="184"/>
      <c r="H94" s="183"/>
      <c r="I94" s="183"/>
      <c r="J94" s="183"/>
      <c r="K94" s="183"/>
      <c r="L94" s="182"/>
    </row>
    <row r="95" spans="1:12" ht="12.75" customHeight="1" thickBot="1" x14ac:dyDescent="0.25">
      <c r="A95" s="181" t="s">
        <v>58</v>
      </c>
      <c r="B95" s="180"/>
      <c r="C95" s="179"/>
      <c r="D95" s="179"/>
      <c r="E95" s="178"/>
      <c r="F95" s="185" t="s">
        <v>59</v>
      </c>
      <c r="G95" s="176"/>
      <c r="H95" s="175"/>
      <c r="I95" s="175"/>
      <c r="J95" s="175"/>
      <c r="K95" s="175"/>
      <c r="L95" s="174"/>
    </row>
    <row r="96" spans="1:12" ht="13.5" customHeight="1" thickBot="1" x14ac:dyDescent="0.25">
      <c r="A96" s="181" t="s">
        <v>49</v>
      </c>
      <c r="B96" s="202" t="s">
        <v>166</v>
      </c>
      <c r="C96" s="201" t="s">
        <v>4723</v>
      </c>
      <c r="D96" s="198" t="s">
        <v>4509</v>
      </c>
      <c r="E96" s="198" t="s">
        <v>4508</v>
      </c>
      <c r="F96" s="200" t="s">
        <v>2624</v>
      </c>
      <c r="G96" s="198" t="s">
        <v>4517</v>
      </c>
      <c r="H96" s="234">
        <v>2</v>
      </c>
      <c r="I96" s="198">
        <v>0</v>
      </c>
      <c r="J96" s="198">
        <f>ROUND(H96,3)*I96</f>
        <v>0</v>
      </c>
      <c r="K96" s="197">
        <v>6310</v>
      </c>
      <c r="L96" s="231">
        <f>ROUND((ROUND(H96,3)*ROUND(K96,2)),2)</f>
        <v>12620</v>
      </c>
    </row>
    <row r="97" spans="1:12" ht="12.75" customHeight="1" x14ac:dyDescent="0.2">
      <c r="A97" s="181" t="s">
        <v>55</v>
      </c>
      <c r="B97" s="195"/>
      <c r="C97" s="194"/>
      <c r="D97" s="194"/>
      <c r="E97" s="193"/>
      <c r="F97" s="323" t="s">
        <v>4767</v>
      </c>
      <c r="G97" s="191"/>
      <c r="H97" s="190"/>
      <c r="I97" s="190"/>
      <c r="J97" s="190"/>
      <c r="K97" s="190"/>
      <c r="L97" s="189"/>
    </row>
    <row r="98" spans="1:12" ht="12.75" customHeight="1" x14ac:dyDescent="0.2">
      <c r="A98" s="181" t="s">
        <v>56</v>
      </c>
      <c r="B98" s="188"/>
      <c r="C98" s="187"/>
      <c r="D98" s="187"/>
      <c r="E98" s="186"/>
      <c r="F98" s="220" t="s">
        <v>2523</v>
      </c>
      <c r="G98" s="184"/>
      <c r="H98" s="183"/>
      <c r="I98" s="183"/>
      <c r="J98" s="183"/>
      <c r="K98" s="183"/>
      <c r="L98" s="182"/>
    </row>
    <row r="99" spans="1:12" ht="12.75" customHeight="1" thickBot="1" x14ac:dyDescent="0.25">
      <c r="A99" s="181" t="s">
        <v>58</v>
      </c>
      <c r="B99" s="180"/>
      <c r="C99" s="179"/>
      <c r="D99" s="179"/>
      <c r="E99" s="178"/>
      <c r="F99" s="185" t="s">
        <v>59</v>
      </c>
      <c r="G99" s="176"/>
      <c r="H99" s="175"/>
      <c r="I99" s="175"/>
      <c r="J99" s="175"/>
      <c r="K99" s="175"/>
      <c r="L99" s="174"/>
    </row>
    <row r="100" spans="1:12" ht="13.5" customHeight="1" thickBot="1" x14ac:dyDescent="0.25">
      <c r="A100" s="181" t="s">
        <v>49</v>
      </c>
      <c r="B100" s="202" t="s">
        <v>169</v>
      </c>
      <c r="C100" s="201" t="s">
        <v>4766</v>
      </c>
      <c r="D100" s="198" t="s">
        <v>4509</v>
      </c>
      <c r="E100" s="198" t="s">
        <v>4508</v>
      </c>
      <c r="F100" s="200" t="s">
        <v>2802</v>
      </c>
      <c r="G100" s="198" t="s">
        <v>4517</v>
      </c>
      <c r="H100" s="199">
        <v>1</v>
      </c>
      <c r="I100" s="198">
        <v>0</v>
      </c>
      <c r="J100" s="198">
        <f>ROUND(H100,3)*I100</f>
        <v>0</v>
      </c>
      <c r="K100" s="197">
        <v>1880</v>
      </c>
      <c r="L100" s="196">
        <f>ROUND((ROUND(H100,3)*ROUND(K100,2)),2)</f>
        <v>1880</v>
      </c>
    </row>
    <row r="101" spans="1:12" ht="12.75" customHeight="1" x14ac:dyDescent="0.2">
      <c r="A101" s="181" t="s">
        <v>55</v>
      </c>
      <c r="B101" s="195"/>
      <c r="C101" s="194"/>
      <c r="D101" s="194"/>
      <c r="E101" s="193"/>
      <c r="F101" s="192" t="s">
        <v>2803</v>
      </c>
      <c r="G101" s="191"/>
      <c r="H101" s="190"/>
      <c r="I101" s="190"/>
      <c r="J101" s="190"/>
      <c r="K101" s="190"/>
      <c r="L101" s="189"/>
    </row>
    <row r="102" spans="1:12" ht="12.75" customHeight="1" x14ac:dyDescent="0.2">
      <c r="A102" s="181" t="s">
        <v>56</v>
      </c>
      <c r="B102" s="188"/>
      <c r="C102" s="187"/>
      <c r="D102" s="187"/>
      <c r="E102" s="186"/>
      <c r="F102" s="185" t="s">
        <v>2284</v>
      </c>
      <c r="G102" s="184"/>
      <c r="H102" s="183"/>
      <c r="I102" s="183"/>
      <c r="J102" s="183"/>
      <c r="K102" s="183"/>
      <c r="L102" s="182"/>
    </row>
    <row r="103" spans="1:12" ht="12.75" customHeight="1" thickBot="1" x14ac:dyDescent="0.25">
      <c r="A103" s="181" t="s">
        <v>58</v>
      </c>
      <c r="B103" s="180"/>
      <c r="C103" s="179"/>
      <c r="D103" s="179"/>
      <c r="E103" s="178"/>
      <c r="F103" s="185" t="s">
        <v>59</v>
      </c>
      <c r="G103" s="176"/>
      <c r="H103" s="175"/>
      <c r="I103" s="175"/>
      <c r="J103" s="175"/>
      <c r="K103" s="175"/>
      <c r="L103" s="174"/>
    </row>
    <row r="104" spans="1:12" ht="13.5" customHeight="1" thickBot="1" x14ac:dyDescent="0.25">
      <c r="A104" s="181" t="s">
        <v>49</v>
      </c>
      <c r="B104" s="202" t="s">
        <v>172</v>
      </c>
      <c r="C104" s="201" t="s">
        <v>4765</v>
      </c>
      <c r="D104" s="198" t="s">
        <v>4509</v>
      </c>
      <c r="E104" s="198" t="s">
        <v>4508</v>
      </c>
      <c r="F104" s="200" t="s">
        <v>2805</v>
      </c>
      <c r="G104" s="198" t="s">
        <v>4517</v>
      </c>
      <c r="H104" s="199">
        <v>1</v>
      </c>
      <c r="I104" s="198">
        <v>0</v>
      </c>
      <c r="J104" s="198">
        <f>ROUND(H104,3)*I104</f>
        <v>0</v>
      </c>
      <c r="K104" s="197">
        <v>3400</v>
      </c>
      <c r="L104" s="196">
        <f>ROUND((ROUND(H104,3)*ROUND(K104,2)),2)</f>
        <v>3400</v>
      </c>
    </row>
    <row r="105" spans="1:12" ht="12.75" customHeight="1" x14ac:dyDescent="0.2">
      <c r="A105" s="181" t="s">
        <v>55</v>
      </c>
      <c r="B105" s="195"/>
      <c r="C105" s="194"/>
      <c r="D105" s="194"/>
      <c r="E105" s="193"/>
      <c r="F105" s="192" t="s">
        <v>2806</v>
      </c>
      <c r="G105" s="191"/>
      <c r="H105" s="190"/>
      <c r="I105" s="190"/>
      <c r="J105" s="190"/>
      <c r="K105" s="190"/>
      <c r="L105" s="189"/>
    </row>
    <row r="106" spans="1:12" ht="12.75" customHeight="1" x14ac:dyDescent="0.2">
      <c r="A106" s="181" t="s">
        <v>56</v>
      </c>
      <c r="B106" s="188"/>
      <c r="C106" s="187"/>
      <c r="D106" s="187"/>
      <c r="E106" s="186"/>
      <c r="F106" s="185" t="s">
        <v>2284</v>
      </c>
      <c r="G106" s="184"/>
      <c r="H106" s="183"/>
      <c r="I106" s="183"/>
      <c r="J106" s="183"/>
      <c r="K106" s="183"/>
      <c r="L106" s="182"/>
    </row>
    <row r="107" spans="1:12" ht="12.75" customHeight="1" thickBot="1" x14ac:dyDescent="0.25">
      <c r="A107" s="181" t="s">
        <v>58</v>
      </c>
      <c r="B107" s="180"/>
      <c r="C107" s="179"/>
      <c r="D107" s="179"/>
      <c r="E107" s="178"/>
      <c r="F107" s="185" t="s">
        <v>59</v>
      </c>
      <c r="G107" s="176"/>
      <c r="H107" s="175"/>
      <c r="I107" s="175"/>
      <c r="J107" s="175"/>
      <c r="K107" s="175"/>
      <c r="L107" s="174"/>
    </row>
    <row r="108" spans="1:12" ht="13.5" customHeight="1" thickBot="1" x14ac:dyDescent="0.25">
      <c r="A108" s="181" t="s">
        <v>49</v>
      </c>
      <c r="B108" s="202" t="s">
        <v>88</v>
      </c>
      <c r="C108" s="201" t="s">
        <v>4764</v>
      </c>
      <c r="D108" s="198" t="s">
        <v>4509</v>
      </c>
      <c r="E108" s="198" t="s">
        <v>4508</v>
      </c>
      <c r="F108" s="200" t="s">
        <v>2720</v>
      </c>
      <c r="G108" s="198" t="s">
        <v>4517</v>
      </c>
      <c r="H108" s="199">
        <v>1</v>
      </c>
      <c r="I108" s="198">
        <v>0</v>
      </c>
      <c r="J108" s="198">
        <f>ROUND(H108,3)*I108</f>
        <v>0</v>
      </c>
      <c r="K108" s="197">
        <v>1840</v>
      </c>
      <c r="L108" s="196">
        <f>ROUND((ROUND(H108,3)*ROUND(K108,2)),2)</f>
        <v>1840</v>
      </c>
    </row>
    <row r="109" spans="1:12" ht="12.75" customHeight="1" x14ac:dyDescent="0.2">
      <c r="A109" s="181" t="s">
        <v>55</v>
      </c>
      <c r="B109" s="195"/>
      <c r="C109" s="194"/>
      <c r="D109" s="194"/>
      <c r="E109" s="193"/>
      <c r="F109" s="192" t="s">
        <v>2721</v>
      </c>
      <c r="G109" s="191"/>
      <c r="H109" s="190"/>
      <c r="I109" s="190"/>
      <c r="J109" s="190"/>
      <c r="K109" s="190"/>
      <c r="L109" s="189"/>
    </row>
    <row r="110" spans="1:12" ht="12.75" customHeight="1" x14ac:dyDescent="0.2">
      <c r="A110" s="181" t="s">
        <v>56</v>
      </c>
      <c r="B110" s="188"/>
      <c r="C110" s="187"/>
      <c r="D110" s="187"/>
      <c r="E110" s="186"/>
      <c r="F110" s="185" t="s">
        <v>2284</v>
      </c>
      <c r="G110" s="184"/>
      <c r="H110" s="183"/>
      <c r="I110" s="183"/>
      <c r="J110" s="183"/>
      <c r="K110" s="183"/>
      <c r="L110" s="182"/>
    </row>
    <row r="111" spans="1:12" ht="12.75" customHeight="1" thickBot="1" x14ac:dyDescent="0.25">
      <c r="A111" s="181" t="s">
        <v>58</v>
      </c>
      <c r="B111" s="180"/>
      <c r="C111" s="179"/>
      <c r="D111" s="179"/>
      <c r="E111" s="178"/>
      <c r="F111" s="185" t="s">
        <v>59</v>
      </c>
      <c r="G111" s="176"/>
      <c r="H111" s="175"/>
      <c r="I111" s="175"/>
      <c r="J111" s="175"/>
      <c r="K111" s="175"/>
      <c r="L111" s="174"/>
    </row>
    <row r="112" spans="1:12" ht="13.5" customHeight="1" thickBot="1" x14ac:dyDescent="0.25">
      <c r="A112" s="181" t="s">
        <v>49</v>
      </c>
      <c r="B112" s="202" t="s">
        <v>175</v>
      </c>
      <c r="C112" s="201" t="s">
        <v>4763</v>
      </c>
      <c r="D112" s="198" t="s">
        <v>4509</v>
      </c>
      <c r="E112" s="198" t="s">
        <v>4508</v>
      </c>
      <c r="F112" s="200" t="s">
        <v>2808</v>
      </c>
      <c r="G112" s="198" t="s">
        <v>4517</v>
      </c>
      <c r="H112" s="199">
        <v>1</v>
      </c>
      <c r="I112" s="198">
        <v>0</v>
      </c>
      <c r="J112" s="198">
        <f>ROUND(H112,3)*I112</f>
        <v>0</v>
      </c>
      <c r="K112" s="197">
        <v>34500</v>
      </c>
      <c r="L112" s="196">
        <f>ROUND((ROUND(H112,3)*ROUND(K112,2)),2)</f>
        <v>34500</v>
      </c>
    </row>
    <row r="113" spans="1:12" ht="12.75" customHeight="1" x14ac:dyDescent="0.2">
      <c r="A113" s="181" t="s">
        <v>55</v>
      </c>
      <c r="B113" s="195"/>
      <c r="C113" s="194"/>
      <c r="D113" s="194"/>
      <c r="E113" s="193"/>
      <c r="F113" s="192" t="s">
        <v>2809</v>
      </c>
      <c r="G113" s="191"/>
      <c r="H113" s="190"/>
      <c r="I113" s="190"/>
      <c r="J113" s="190"/>
      <c r="K113" s="190"/>
      <c r="L113" s="189"/>
    </row>
    <row r="114" spans="1:12" ht="12.75" customHeight="1" x14ac:dyDescent="0.2">
      <c r="A114" s="181" t="s">
        <v>56</v>
      </c>
      <c r="B114" s="188"/>
      <c r="C114" s="187"/>
      <c r="D114" s="187"/>
      <c r="E114" s="186"/>
      <c r="F114" s="185" t="s">
        <v>2284</v>
      </c>
      <c r="G114" s="184"/>
      <c r="H114" s="183"/>
      <c r="I114" s="183"/>
      <c r="J114" s="183"/>
      <c r="K114" s="183"/>
      <c r="L114" s="182"/>
    </row>
    <row r="115" spans="1:12" ht="12.75" customHeight="1" thickBot="1" x14ac:dyDescent="0.25">
      <c r="A115" s="181" t="s">
        <v>58</v>
      </c>
      <c r="B115" s="180"/>
      <c r="C115" s="179"/>
      <c r="D115" s="179"/>
      <c r="E115" s="178"/>
      <c r="F115" s="185" t="s">
        <v>59</v>
      </c>
      <c r="G115" s="176"/>
      <c r="H115" s="175"/>
      <c r="I115" s="175"/>
      <c r="J115" s="175"/>
      <c r="K115" s="175"/>
      <c r="L115" s="174"/>
    </row>
    <row r="116" spans="1:12" ht="13.5" customHeight="1" thickBot="1" x14ac:dyDescent="0.25">
      <c r="A116" s="181" t="s">
        <v>49</v>
      </c>
      <c r="B116" s="202" t="s">
        <v>179</v>
      </c>
      <c r="C116" s="201" t="s">
        <v>4531</v>
      </c>
      <c r="D116" s="198" t="s">
        <v>4509</v>
      </c>
      <c r="E116" s="198" t="s">
        <v>4508</v>
      </c>
      <c r="F116" s="200" t="s">
        <v>2430</v>
      </c>
      <c r="G116" s="198" t="s">
        <v>4507</v>
      </c>
      <c r="H116" s="234">
        <v>128.41499999999999</v>
      </c>
      <c r="I116" s="198">
        <v>0</v>
      </c>
      <c r="J116" s="198">
        <f>ROUND(H116,3)*I116</f>
        <v>0</v>
      </c>
      <c r="K116" s="197">
        <v>17.2</v>
      </c>
      <c r="L116" s="231">
        <f>ROUND((ROUND(H116,3)*ROUND(K116,2)),2)</f>
        <v>2208.7399999999998</v>
      </c>
    </row>
    <row r="117" spans="1:12" ht="12.75" customHeight="1" x14ac:dyDescent="0.2">
      <c r="A117" s="181" t="s">
        <v>55</v>
      </c>
      <c r="B117" s="195"/>
      <c r="C117" s="194"/>
      <c r="D117" s="194"/>
      <c r="E117" s="193"/>
      <c r="F117" s="192" t="s">
        <v>2431</v>
      </c>
      <c r="G117" s="191"/>
      <c r="H117" s="190"/>
      <c r="I117" s="190"/>
      <c r="J117" s="190"/>
      <c r="K117" s="190"/>
      <c r="L117" s="189"/>
    </row>
    <row r="118" spans="1:12" ht="12.75" customHeight="1" x14ac:dyDescent="0.2">
      <c r="A118" s="181" t="s">
        <v>56</v>
      </c>
      <c r="B118" s="188"/>
      <c r="C118" s="187"/>
      <c r="D118" s="187"/>
      <c r="E118" s="186"/>
      <c r="F118" s="220" t="s">
        <v>4762</v>
      </c>
      <c r="G118" s="184"/>
      <c r="H118" s="183"/>
      <c r="I118" s="183"/>
      <c r="J118" s="183"/>
      <c r="K118" s="183"/>
      <c r="L118" s="182"/>
    </row>
    <row r="119" spans="1:12" ht="12.75" customHeight="1" thickBot="1" x14ac:dyDescent="0.25">
      <c r="A119" s="181" t="s">
        <v>58</v>
      </c>
      <c r="B119" s="180"/>
      <c r="C119" s="179"/>
      <c r="D119" s="179"/>
      <c r="E119" s="178"/>
      <c r="F119" s="185" t="s">
        <v>59</v>
      </c>
      <c r="G119" s="176"/>
      <c r="H119" s="175"/>
      <c r="I119" s="175"/>
      <c r="J119" s="175"/>
      <c r="K119" s="175"/>
      <c r="L119" s="174"/>
    </row>
    <row r="120" spans="1:12" ht="13.5" customHeight="1" thickBot="1" x14ac:dyDescent="0.25">
      <c r="A120" s="181" t="s">
        <v>49</v>
      </c>
      <c r="B120" s="202" t="s">
        <v>182</v>
      </c>
      <c r="C120" s="201" t="s">
        <v>4530</v>
      </c>
      <c r="D120" s="198" t="s">
        <v>4509</v>
      </c>
      <c r="E120" s="198" t="s">
        <v>4508</v>
      </c>
      <c r="F120" s="200" t="s">
        <v>2434</v>
      </c>
      <c r="G120" s="198" t="s">
        <v>4507</v>
      </c>
      <c r="H120" s="234">
        <v>122.3</v>
      </c>
      <c r="I120" s="198">
        <v>0</v>
      </c>
      <c r="J120" s="198">
        <f>ROUND(H120,3)*I120</f>
        <v>0</v>
      </c>
      <c r="K120" s="197">
        <v>17.2</v>
      </c>
      <c r="L120" s="231">
        <f>ROUND((ROUND(H120,3)*ROUND(K120,2)),2)</f>
        <v>2103.56</v>
      </c>
    </row>
    <row r="121" spans="1:12" ht="12.75" customHeight="1" x14ac:dyDescent="0.2">
      <c r="A121" s="181" t="s">
        <v>55</v>
      </c>
      <c r="B121" s="195"/>
      <c r="C121" s="194"/>
      <c r="D121" s="194"/>
      <c r="E121" s="193"/>
      <c r="F121" s="192" t="s">
        <v>2435</v>
      </c>
      <c r="G121" s="191"/>
      <c r="H121" s="190"/>
      <c r="I121" s="190"/>
      <c r="J121" s="190"/>
      <c r="K121" s="190"/>
      <c r="L121" s="189"/>
    </row>
    <row r="122" spans="1:12" ht="12.75" customHeight="1" x14ac:dyDescent="0.2">
      <c r="A122" s="181" t="s">
        <v>56</v>
      </c>
      <c r="B122" s="188"/>
      <c r="C122" s="187"/>
      <c r="D122" s="187"/>
      <c r="E122" s="186"/>
      <c r="F122" s="220" t="s">
        <v>4758</v>
      </c>
      <c r="G122" s="184"/>
      <c r="H122" s="183"/>
      <c r="I122" s="183"/>
      <c r="J122" s="183"/>
      <c r="K122" s="183"/>
      <c r="L122" s="182"/>
    </row>
    <row r="123" spans="1:12" ht="12.75" customHeight="1" thickBot="1" x14ac:dyDescent="0.25">
      <c r="A123" s="181" t="s">
        <v>58</v>
      </c>
      <c r="B123" s="180"/>
      <c r="C123" s="179"/>
      <c r="D123" s="179"/>
      <c r="E123" s="178"/>
      <c r="F123" s="185" t="s">
        <v>59</v>
      </c>
      <c r="G123" s="176"/>
      <c r="H123" s="175"/>
      <c r="I123" s="175"/>
      <c r="J123" s="175"/>
      <c r="K123" s="175"/>
      <c r="L123" s="174"/>
    </row>
    <row r="124" spans="1:12" ht="13.5" customHeight="1" thickBot="1" x14ac:dyDescent="0.25">
      <c r="A124" s="181" t="s">
        <v>49</v>
      </c>
      <c r="B124" s="202" t="s">
        <v>91</v>
      </c>
      <c r="C124" s="201" t="s">
        <v>4761</v>
      </c>
      <c r="D124" s="198" t="s">
        <v>4509</v>
      </c>
      <c r="E124" s="198" t="s">
        <v>4508</v>
      </c>
      <c r="F124" s="200" t="s">
        <v>2812</v>
      </c>
      <c r="G124" s="198" t="s">
        <v>4517</v>
      </c>
      <c r="H124" s="199">
        <v>1</v>
      </c>
      <c r="I124" s="198">
        <v>0</v>
      </c>
      <c r="J124" s="198">
        <f>ROUND(H124,3)*I124</f>
        <v>0</v>
      </c>
      <c r="K124" s="197">
        <v>2130</v>
      </c>
      <c r="L124" s="196">
        <f>ROUND((ROUND(H124,3)*ROUND(K124,2)),2)</f>
        <v>2130</v>
      </c>
    </row>
    <row r="125" spans="1:12" ht="12.75" customHeight="1" x14ac:dyDescent="0.2">
      <c r="A125" s="181" t="s">
        <v>55</v>
      </c>
      <c r="B125" s="195"/>
      <c r="C125" s="194"/>
      <c r="D125" s="194"/>
      <c r="E125" s="193"/>
      <c r="F125" s="192" t="s">
        <v>2443</v>
      </c>
      <c r="G125" s="191"/>
      <c r="H125" s="190"/>
      <c r="I125" s="190"/>
      <c r="J125" s="190"/>
      <c r="K125" s="190"/>
      <c r="L125" s="189"/>
    </row>
    <row r="126" spans="1:12" ht="12.75" customHeight="1" x14ac:dyDescent="0.2">
      <c r="A126" s="181" t="s">
        <v>56</v>
      </c>
      <c r="B126" s="188"/>
      <c r="C126" s="187"/>
      <c r="D126" s="187"/>
      <c r="E126" s="186"/>
      <c r="F126" s="185" t="s">
        <v>2284</v>
      </c>
      <c r="G126" s="184"/>
      <c r="H126" s="183"/>
      <c r="I126" s="183"/>
      <c r="J126" s="183"/>
      <c r="K126" s="183"/>
      <c r="L126" s="182"/>
    </row>
    <row r="127" spans="1:12" ht="12.75" customHeight="1" thickBot="1" x14ac:dyDescent="0.25">
      <c r="A127" s="181" t="s">
        <v>58</v>
      </c>
      <c r="B127" s="180"/>
      <c r="C127" s="179"/>
      <c r="D127" s="179"/>
      <c r="E127" s="178"/>
      <c r="F127" s="185" t="s">
        <v>59</v>
      </c>
      <c r="G127" s="176"/>
      <c r="H127" s="175"/>
      <c r="I127" s="175"/>
      <c r="J127" s="175"/>
      <c r="K127" s="175"/>
      <c r="L127" s="174"/>
    </row>
    <row r="128" spans="1:12" ht="13.5" customHeight="1" thickBot="1" x14ac:dyDescent="0.25">
      <c r="A128" s="181" t="s">
        <v>49</v>
      </c>
      <c r="B128" s="202" t="s">
        <v>185</v>
      </c>
      <c r="C128" s="201" t="s">
        <v>4601</v>
      </c>
      <c r="D128" s="198" t="s">
        <v>4509</v>
      </c>
      <c r="E128" s="198" t="s">
        <v>4508</v>
      </c>
      <c r="F128" s="200" t="s">
        <v>2553</v>
      </c>
      <c r="G128" s="198" t="s">
        <v>4507</v>
      </c>
      <c r="H128" s="234">
        <v>122.3</v>
      </c>
      <c r="I128" s="198">
        <v>0</v>
      </c>
      <c r="J128" s="198">
        <f>ROUND(H128,3)*I128</f>
        <v>0</v>
      </c>
      <c r="K128" s="197">
        <v>90</v>
      </c>
      <c r="L128" s="231">
        <f>ROUND((ROUND(H128,3)*ROUND(K128,2)),2)</f>
        <v>11007</v>
      </c>
    </row>
    <row r="129" spans="1:12" ht="12.75" customHeight="1" x14ac:dyDescent="0.2">
      <c r="A129" s="181" t="s">
        <v>55</v>
      </c>
      <c r="B129" s="195"/>
      <c r="C129" s="194"/>
      <c r="D129" s="194"/>
      <c r="E129" s="193"/>
      <c r="F129" s="323" t="s">
        <v>4760</v>
      </c>
      <c r="G129" s="191"/>
      <c r="H129" s="190"/>
      <c r="I129" s="190"/>
      <c r="J129" s="190"/>
      <c r="K129" s="190"/>
      <c r="L129" s="189"/>
    </row>
    <row r="130" spans="1:12" ht="12.75" customHeight="1" x14ac:dyDescent="0.2">
      <c r="A130" s="181" t="s">
        <v>56</v>
      </c>
      <c r="B130" s="188"/>
      <c r="C130" s="187"/>
      <c r="D130" s="187"/>
      <c r="E130" s="186"/>
      <c r="F130" s="220" t="s">
        <v>4758</v>
      </c>
      <c r="G130" s="184"/>
      <c r="H130" s="183"/>
      <c r="I130" s="183"/>
      <c r="J130" s="183"/>
      <c r="K130" s="183"/>
      <c r="L130" s="182"/>
    </row>
    <row r="131" spans="1:12" ht="12.75" customHeight="1" thickBot="1" x14ac:dyDescent="0.25">
      <c r="A131" s="181" t="s">
        <v>58</v>
      </c>
      <c r="B131" s="180"/>
      <c r="C131" s="179"/>
      <c r="D131" s="179"/>
      <c r="E131" s="178"/>
      <c r="F131" s="185" t="s">
        <v>59</v>
      </c>
      <c r="G131" s="176"/>
      <c r="H131" s="175"/>
      <c r="I131" s="175"/>
      <c r="J131" s="175"/>
      <c r="K131" s="175"/>
      <c r="L131" s="174"/>
    </row>
    <row r="132" spans="1:12" ht="13.5" customHeight="1" thickBot="1" x14ac:dyDescent="0.25">
      <c r="A132" s="181" t="s">
        <v>49</v>
      </c>
      <c r="B132" s="202" t="s">
        <v>189</v>
      </c>
      <c r="C132" s="201" t="s">
        <v>4597</v>
      </c>
      <c r="D132" s="198" t="s">
        <v>4509</v>
      </c>
      <c r="E132" s="198" t="s">
        <v>4508</v>
      </c>
      <c r="F132" s="200" t="s">
        <v>2560</v>
      </c>
      <c r="G132" s="198" t="s">
        <v>4507</v>
      </c>
      <c r="H132" s="234">
        <v>122.3</v>
      </c>
      <c r="I132" s="198">
        <v>0</v>
      </c>
      <c r="J132" s="198">
        <f>ROUND(H132,3)*I132</f>
        <v>0</v>
      </c>
      <c r="K132" s="197">
        <v>71</v>
      </c>
      <c r="L132" s="231">
        <f>ROUND((ROUND(H132,3)*ROUND(K132,2)),2)</f>
        <v>8683.2999999999993</v>
      </c>
    </row>
    <row r="133" spans="1:12" ht="12.75" customHeight="1" x14ac:dyDescent="0.2">
      <c r="A133" s="181" t="s">
        <v>55</v>
      </c>
      <c r="B133" s="195"/>
      <c r="C133" s="194"/>
      <c r="D133" s="194"/>
      <c r="E133" s="193"/>
      <c r="F133" s="323" t="s">
        <v>4759</v>
      </c>
      <c r="G133" s="191"/>
      <c r="H133" s="190"/>
      <c r="I133" s="190"/>
      <c r="J133" s="190"/>
      <c r="K133" s="190"/>
      <c r="L133" s="189"/>
    </row>
    <row r="134" spans="1:12" ht="12.75" customHeight="1" x14ac:dyDescent="0.2">
      <c r="A134" s="181" t="s">
        <v>56</v>
      </c>
      <c r="B134" s="188"/>
      <c r="C134" s="187"/>
      <c r="D134" s="187"/>
      <c r="E134" s="186"/>
      <c r="F134" s="220" t="s">
        <v>4758</v>
      </c>
      <c r="G134" s="184"/>
      <c r="H134" s="183"/>
      <c r="I134" s="183"/>
      <c r="J134" s="183"/>
      <c r="K134" s="183"/>
      <c r="L134" s="182"/>
    </row>
    <row r="135" spans="1:12" ht="12.75" customHeight="1" thickBot="1" x14ac:dyDescent="0.25">
      <c r="A135" s="181" t="s">
        <v>58</v>
      </c>
      <c r="B135" s="180"/>
      <c r="C135" s="179"/>
      <c r="D135" s="179"/>
      <c r="E135" s="178"/>
      <c r="F135" s="185" t="s">
        <v>59</v>
      </c>
      <c r="G135" s="176"/>
      <c r="H135" s="175"/>
      <c r="I135" s="175"/>
      <c r="J135" s="175"/>
      <c r="K135" s="175"/>
      <c r="L135" s="174"/>
    </row>
    <row r="136" spans="1:12" ht="13.5" customHeight="1" thickBot="1" x14ac:dyDescent="0.25">
      <c r="A136" s="181" t="s">
        <v>49</v>
      </c>
      <c r="B136" s="202" t="s">
        <v>192</v>
      </c>
      <c r="C136" s="201" t="s">
        <v>4523</v>
      </c>
      <c r="D136" s="198" t="s">
        <v>4509</v>
      </c>
      <c r="E136" s="198" t="s">
        <v>4508</v>
      </c>
      <c r="F136" s="200" t="s">
        <v>2453</v>
      </c>
      <c r="G136" s="198" t="s">
        <v>4517</v>
      </c>
      <c r="H136" s="199">
        <v>7</v>
      </c>
      <c r="I136" s="198">
        <v>0</v>
      </c>
      <c r="J136" s="198">
        <f>ROUND(H136,3)*I136</f>
        <v>0</v>
      </c>
      <c r="K136" s="197">
        <v>1310</v>
      </c>
      <c r="L136" s="196">
        <f>ROUND((ROUND(H136,3)*ROUND(K136,2)),2)</f>
        <v>9170</v>
      </c>
    </row>
    <row r="137" spans="1:12" ht="25.5" customHeight="1" x14ac:dyDescent="0.2">
      <c r="A137" s="181" t="s">
        <v>55</v>
      </c>
      <c r="B137" s="195"/>
      <c r="C137" s="194"/>
      <c r="D137" s="194"/>
      <c r="E137" s="193"/>
      <c r="F137" s="192" t="s">
        <v>2567</v>
      </c>
      <c r="G137" s="191"/>
      <c r="H137" s="190"/>
      <c r="I137" s="190"/>
      <c r="J137" s="190"/>
      <c r="K137" s="190"/>
      <c r="L137" s="189"/>
    </row>
    <row r="138" spans="1:12" ht="12.75" customHeight="1" x14ac:dyDescent="0.2">
      <c r="A138" s="181" t="s">
        <v>56</v>
      </c>
      <c r="B138" s="188"/>
      <c r="C138" s="187"/>
      <c r="D138" s="187"/>
      <c r="E138" s="186"/>
      <c r="F138" s="185" t="s">
        <v>2470</v>
      </c>
      <c r="G138" s="184"/>
      <c r="H138" s="183"/>
      <c r="I138" s="183"/>
      <c r="J138" s="183"/>
      <c r="K138" s="183"/>
      <c r="L138" s="182"/>
    </row>
    <row r="139" spans="1:12" ht="12.75" customHeight="1" thickBot="1" x14ac:dyDescent="0.25">
      <c r="A139" s="181" t="s">
        <v>58</v>
      </c>
      <c r="B139" s="180"/>
      <c r="C139" s="179"/>
      <c r="D139" s="179"/>
      <c r="E139" s="178"/>
      <c r="F139" s="185" t="s">
        <v>59</v>
      </c>
      <c r="G139" s="176"/>
      <c r="H139" s="175"/>
      <c r="I139" s="175"/>
      <c r="J139" s="175"/>
      <c r="K139" s="175"/>
      <c r="L139" s="174"/>
    </row>
    <row r="140" spans="1:12" ht="13.5" customHeight="1" thickBot="1" x14ac:dyDescent="0.25">
      <c r="A140" s="168" t="s">
        <v>4478</v>
      </c>
      <c r="B140" s="173" t="s">
        <v>4477</v>
      </c>
      <c r="C140" s="171" t="s">
        <v>4476</v>
      </c>
      <c r="D140" s="172"/>
      <c r="E140" s="172"/>
      <c r="F140" s="172" t="s">
        <v>1458</v>
      </c>
      <c r="G140" s="171"/>
      <c r="H140" s="171"/>
      <c r="I140" s="171"/>
      <c r="J140" s="171"/>
      <c r="K140" s="171"/>
      <c r="L140" s="209">
        <f>SUM(L92:L139)</f>
        <v>123297.40000000001</v>
      </c>
    </row>
    <row r="141" spans="1:12" ht="20.100000000000001" customHeight="1" thickBot="1" x14ac:dyDescent="0.25">
      <c r="A141" s="181" t="s">
        <v>4480</v>
      </c>
      <c r="B141" s="208" t="s">
        <v>4479</v>
      </c>
      <c r="C141" s="207" t="s">
        <v>154</v>
      </c>
      <c r="D141" s="206"/>
      <c r="E141" s="206"/>
      <c r="F141" s="205" t="s">
        <v>909</v>
      </c>
      <c r="G141" s="204"/>
      <c r="H141" s="204"/>
      <c r="I141" s="204"/>
      <c r="J141" s="204"/>
      <c r="K141" s="204"/>
      <c r="L141" s="203"/>
    </row>
    <row r="142" spans="1:12" ht="13.5" customHeight="1" thickBot="1" x14ac:dyDescent="0.25">
      <c r="A142" s="181" t="s">
        <v>49</v>
      </c>
      <c r="B142" s="202" t="s">
        <v>195</v>
      </c>
      <c r="C142" s="201" t="s">
        <v>4515</v>
      </c>
      <c r="D142" s="198" t="s">
        <v>4509</v>
      </c>
      <c r="E142" s="198" t="s">
        <v>4508</v>
      </c>
      <c r="F142" s="200" t="s">
        <v>2458</v>
      </c>
      <c r="G142" s="198" t="s">
        <v>4507</v>
      </c>
      <c r="H142" s="234">
        <v>269</v>
      </c>
      <c r="I142" s="198">
        <v>0</v>
      </c>
      <c r="J142" s="198">
        <f>ROUND(H142,3)*I142</f>
        <v>0</v>
      </c>
      <c r="K142" s="197">
        <v>157</v>
      </c>
      <c r="L142" s="231">
        <f>ROUND((ROUND(H142,3)*ROUND(K142,2)),2)</f>
        <v>42233</v>
      </c>
    </row>
    <row r="143" spans="1:12" ht="12.75" customHeight="1" x14ac:dyDescent="0.2">
      <c r="A143" s="181" t="s">
        <v>55</v>
      </c>
      <c r="B143" s="195"/>
      <c r="C143" s="194"/>
      <c r="D143" s="194"/>
      <c r="E143" s="193"/>
      <c r="F143" s="192" t="s">
        <v>2459</v>
      </c>
      <c r="G143" s="191"/>
      <c r="H143" s="190"/>
      <c r="I143" s="190"/>
      <c r="J143" s="190"/>
      <c r="K143" s="190"/>
      <c r="L143" s="189"/>
    </row>
    <row r="144" spans="1:12" ht="12.75" customHeight="1" x14ac:dyDescent="0.2">
      <c r="A144" s="181" t="s">
        <v>56</v>
      </c>
      <c r="B144" s="188"/>
      <c r="C144" s="187"/>
      <c r="D144" s="187"/>
      <c r="E144" s="186"/>
      <c r="F144" s="220" t="s">
        <v>4757</v>
      </c>
      <c r="G144" s="184"/>
      <c r="H144" s="183"/>
      <c r="I144" s="183"/>
      <c r="J144" s="183"/>
      <c r="K144" s="183"/>
      <c r="L144" s="182"/>
    </row>
    <row r="145" spans="1:12" ht="12.75" customHeight="1" thickBot="1" x14ac:dyDescent="0.25">
      <c r="A145" s="181" t="s">
        <v>58</v>
      </c>
      <c r="B145" s="180"/>
      <c r="C145" s="179"/>
      <c r="D145" s="179"/>
      <c r="E145" s="178"/>
      <c r="F145" s="185" t="s">
        <v>59</v>
      </c>
      <c r="G145" s="176"/>
      <c r="H145" s="175"/>
      <c r="I145" s="175"/>
      <c r="J145" s="175"/>
      <c r="K145" s="175"/>
      <c r="L145" s="174"/>
    </row>
    <row r="146" spans="1:12" ht="13.5" customHeight="1" thickBot="1" x14ac:dyDescent="0.25">
      <c r="A146" s="181" t="s">
        <v>49</v>
      </c>
      <c r="B146" s="202" t="s">
        <v>198</v>
      </c>
      <c r="C146" s="201" t="s">
        <v>4576</v>
      </c>
      <c r="D146" s="198" t="s">
        <v>4509</v>
      </c>
      <c r="E146" s="198" t="s">
        <v>4508</v>
      </c>
      <c r="F146" s="200" t="s">
        <v>2570</v>
      </c>
      <c r="G146" s="198" t="s">
        <v>4507</v>
      </c>
      <c r="H146" s="199">
        <v>120</v>
      </c>
      <c r="I146" s="198">
        <v>0</v>
      </c>
      <c r="J146" s="198">
        <f>ROUND(H146,3)*I146</f>
        <v>0</v>
      </c>
      <c r="K146" s="197">
        <v>322</v>
      </c>
      <c r="L146" s="196">
        <f>ROUND((ROUND(H146,3)*ROUND(K146,2)),2)</f>
        <v>38640</v>
      </c>
    </row>
    <row r="147" spans="1:12" ht="27" customHeight="1" x14ac:dyDescent="0.2">
      <c r="A147" s="181" t="s">
        <v>55</v>
      </c>
      <c r="B147" s="195"/>
      <c r="C147" s="194"/>
      <c r="D147" s="194"/>
      <c r="E147" s="193"/>
      <c r="F147" s="192" t="s">
        <v>2815</v>
      </c>
      <c r="G147" s="191"/>
      <c r="H147" s="190"/>
      <c r="I147" s="190"/>
      <c r="J147" s="190"/>
      <c r="K147" s="190"/>
      <c r="L147" s="189"/>
    </row>
    <row r="148" spans="1:12" ht="12.75" customHeight="1" x14ac:dyDescent="0.2">
      <c r="A148" s="181" t="s">
        <v>56</v>
      </c>
      <c r="B148" s="188"/>
      <c r="C148" s="187"/>
      <c r="D148" s="187"/>
      <c r="E148" s="186"/>
      <c r="F148" s="185" t="s">
        <v>2816</v>
      </c>
      <c r="G148" s="184"/>
      <c r="H148" s="183"/>
      <c r="I148" s="183"/>
      <c r="J148" s="183"/>
      <c r="K148" s="183"/>
      <c r="L148" s="182"/>
    </row>
    <row r="149" spans="1:12" ht="12.75" customHeight="1" thickBot="1" x14ac:dyDescent="0.25">
      <c r="A149" s="181" t="s">
        <v>58</v>
      </c>
      <c r="B149" s="180"/>
      <c r="C149" s="179"/>
      <c r="D149" s="179"/>
      <c r="E149" s="178"/>
      <c r="F149" s="185" t="s">
        <v>59</v>
      </c>
      <c r="G149" s="176"/>
      <c r="H149" s="175"/>
      <c r="I149" s="175"/>
      <c r="J149" s="175"/>
      <c r="K149" s="175"/>
      <c r="L149" s="174"/>
    </row>
    <row r="150" spans="1:12" ht="13.5" customHeight="1" thickBot="1" x14ac:dyDescent="0.25">
      <c r="A150" s="168" t="s">
        <v>4478</v>
      </c>
      <c r="B150" s="173" t="s">
        <v>4477</v>
      </c>
      <c r="C150" s="171" t="s">
        <v>4476</v>
      </c>
      <c r="D150" s="172"/>
      <c r="E150" s="172"/>
      <c r="F150" s="172" t="s">
        <v>909</v>
      </c>
      <c r="G150" s="171"/>
      <c r="H150" s="171"/>
      <c r="I150" s="171"/>
      <c r="J150" s="171"/>
      <c r="K150" s="171"/>
      <c r="L150" s="209">
        <f>SUM(L142:L149)</f>
        <v>80873</v>
      </c>
    </row>
  </sheetData>
  <sheetProtection password="A3B1" sheet="1" objects="1" scenarios="1" formatCells="0" formatColumns="0" formatRows="0" insertColumns="0" insertRows="0" deleteColumns="0" deleteRows="0" sort="0" autoFilter="0"/>
  <autoFilter ref="A12:L12"/>
  <mergeCells count="28">
    <mergeCell ref="B1:H1"/>
    <mergeCell ref="B2:C2"/>
    <mergeCell ref="I2:J2"/>
    <mergeCell ref="C10:C12"/>
    <mergeCell ref="D10:D12"/>
    <mergeCell ref="B9:J9"/>
    <mergeCell ref="I7:J7"/>
    <mergeCell ref="I4:J4"/>
    <mergeCell ref="F10:F12"/>
    <mergeCell ref="G10:G12"/>
    <mergeCell ref="E10:E12"/>
    <mergeCell ref="I8:J8"/>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G8:H8"/>
  </mergeCells>
  <conditionalFormatting sqref="F6">
    <cfRule type="expression" dxfId="23" priority="14">
      <formula>$E$5="Ostatní"</formula>
    </cfRule>
    <cfRule type="expression" dxfId="22" priority="15">
      <formula>$E$6="Ostatní"</formula>
    </cfRule>
  </conditionalFormatting>
  <conditionalFormatting sqref="E36">
    <cfRule type="expression" dxfId="21" priority="13">
      <formula>E36=""</formula>
    </cfRule>
  </conditionalFormatting>
  <conditionalFormatting sqref="D36">
    <cfRule type="expression" dxfId="20" priority="12">
      <formula>D36=""</formula>
    </cfRule>
  </conditionalFormatting>
  <conditionalFormatting sqref="E40">
    <cfRule type="expression" dxfId="19" priority="11">
      <formula>E40=""</formula>
    </cfRule>
  </conditionalFormatting>
  <conditionalFormatting sqref="D40">
    <cfRule type="expression" dxfId="18" priority="10">
      <formula>D40=""</formula>
    </cfRule>
  </conditionalFormatting>
  <conditionalFormatting sqref="E44">
    <cfRule type="expression" dxfId="17" priority="9">
      <formula>E44=""</formula>
    </cfRule>
  </conditionalFormatting>
  <conditionalFormatting sqref="D44">
    <cfRule type="expression" dxfId="16" priority="8">
      <formula>D44=""</formula>
    </cfRule>
  </conditionalFormatting>
  <conditionalFormatting sqref="E8">
    <cfRule type="expression" dxfId="15" priority="7">
      <formula>$E$8=""</formula>
    </cfRule>
  </conditionalFormatting>
  <conditionalFormatting sqref="E7">
    <cfRule type="expression" dxfId="14" priority="6">
      <formula>$E$7=""</formula>
    </cfRule>
  </conditionalFormatting>
  <conditionalFormatting sqref="G8:H8">
    <cfRule type="expression" dxfId="13" priority="5">
      <formula>IF($G$8="Titul Jméno Příjmení","Vybarvit",IF($G$8="","Vybarvit",""))="Vybarvit"</formula>
    </cfRule>
  </conditionalFormatting>
  <conditionalFormatting sqref="K8">
    <cfRule type="expression" dxfId="12" priority="4">
      <formula>$K$8=""</formula>
    </cfRule>
  </conditionalFormatting>
  <conditionalFormatting sqref="K7">
    <cfRule type="expression" dxfId="11" priority="3">
      <formula>$K$7=""</formula>
    </cfRule>
  </conditionalFormatting>
  <conditionalFormatting sqref="K6">
    <cfRule type="expression" dxfId="10" priority="2">
      <formula>$K$6=""</formula>
    </cfRule>
  </conditionalFormatting>
  <conditionalFormatting sqref="K5">
    <cfRule type="expression" dxfId="9" priority="1">
      <formula>$K$5=""</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s>
  <pageMargins left="0.70866141732283505" right="0.70866141732283505" top="0.74803149606299202" bottom="0.74803149606299202" header="0.31496062992126" footer="0.31496062992126"/>
  <pageSetup paperSize="9" scale="67"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zadání\Dotazy\[SO 61-36-16.xlsm]Kategorie monitoringu'!#REF!</xm:f>
          </x14:formula1>
          <xm:sqref>E4</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COUNTIFS(L8:L160,"=0",A8:A160,"P")+COUNTIFS(L8:L160,"",A8:A160,"P")+SUM(Q8:Q160)</f>
        <v>37</v>
      </c>
    </row>
    <row r="8" spans="1:20" x14ac:dyDescent="0.2">
      <c r="A8" t="s">
        <v>44</v>
      </c>
      <c r="C8" s="30" t="s">
        <v>2819</v>
      </c>
      <c r="E8" s="32" t="s">
        <v>2818</v>
      </c>
      <c r="J8" s="31">
        <f>0+J9+J26+J35+J84+J93+J118+J155</f>
        <v>0</v>
      </c>
      <c r="K8" s="31">
        <f>0+K9+K26+K35+K84+K93+K118+K155</f>
        <v>0</v>
      </c>
      <c r="L8" s="31">
        <f>0+L9+L26+L35+L84+L93+L118+L155</f>
        <v>0</v>
      </c>
      <c r="M8" s="31">
        <f>0+M9+M26+M35+M84+M93+M118+M155</f>
        <v>0</v>
      </c>
    </row>
    <row r="9" spans="1:20" x14ac:dyDescent="0.2">
      <c r="A9" t="s">
        <v>46</v>
      </c>
      <c r="C9" s="33" t="s">
        <v>953</v>
      </c>
      <c r="E9" s="35" t="s">
        <v>1208</v>
      </c>
      <c r="J9" s="34">
        <f>0</f>
        <v>0</v>
      </c>
      <c r="K9" s="34">
        <f>0</f>
        <v>0</v>
      </c>
      <c r="L9" s="34">
        <f>0+L10+L14+L18+L22</f>
        <v>0</v>
      </c>
      <c r="M9" s="34">
        <f>0+M10+M14+M18+M22</f>
        <v>0</v>
      </c>
    </row>
    <row r="10" spans="1:20" x14ac:dyDescent="0.2">
      <c r="A10" t="s">
        <v>49</v>
      </c>
      <c r="B10" s="36" t="s">
        <v>204</v>
      </c>
      <c r="C10" s="36" t="s">
        <v>2285</v>
      </c>
      <c r="D10" s="37" t="s">
        <v>51</v>
      </c>
      <c r="E10" s="13" t="s">
        <v>2286</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2820</v>
      </c>
    </row>
    <row r="12" spans="1:20" x14ac:dyDescent="0.2">
      <c r="A12" s="37" t="s">
        <v>56</v>
      </c>
      <c r="E12" s="42" t="s">
        <v>2284</v>
      </c>
    </row>
    <row r="13" spans="1:20" x14ac:dyDescent="0.2">
      <c r="A13" t="s">
        <v>58</v>
      </c>
      <c r="E13" s="41" t="s">
        <v>2372</v>
      </c>
    </row>
    <row r="14" spans="1:20" x14ac:dyDescent="0.2">
      <c r="A14" t="s">
        <v>49</v>
      </c>
      <c r="B14" s="36" t="s">
        <v>207</v>
      </c>
      <c r="C14" s="36" t="s">
        <v>2288</v>
      </c>
      <c r="D14" s="37" t="s">
        <v>51</v>
      </c>
      <c r="E14" s="13" t="s">
        <v>2289</v>
      </c>
      <c r="F14" s="38" t="s">
        <v>957</v>
      </c>
      <c r="G14" s="39">
        <v>1</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2284</v>
      </c>
    </row>
    <row r="17" spans="1:16" x14ac:dyDescent="0.2">
      <c r="A17" t="s">
        <v>58</v>
      </c>
      <c r="E17" s="41" t="s">
        <v>59</v>
      </c>
    </row>
    <row r="18" spans="1:16" x14ac:dyDescent="0.2">
      <c r="A18" t="s">
        <v>49</v>
      </c>
      <c r="B18" s="36" t="s">
        <v>210</v>
      </c>
      <c r="C18" s="36" t="s">
        <v>2290</v>
      </c>
      <c r="D18" s="37" t="s">
        <v>51</v>
      </c>
      <c r="E18" s="13" t="s">
        <v>2291</v>
      </c>
      <c r="F18" s="38" t="s">
        <v>957</v>
      </c>
      <c r="G18" s="39">
        <v>1</v>
      </c>
      <c r="H18" s="38">
        <v>0</v>
      </c>
      <c r="I18" s="38">
        <f>ROUND(G18*H18,6)</f>
        <v>0</v>
      </c>
      <c r="L18" s="40">
        <v>0</v>
      </c>
      <c r="M18" s="34">
        <f>ROUND(ROUND(L18,2)*ROUND(G18,3),2)</f>
        <v>0</v>
      </c>
      <c r="N18" s="38" t="s">
        <v>795</v>
      </c>
      <c r="O18">
        <f>(M18*21)/100</f>
        <v>0</v>
      </c>
      <c r="P18" t="s">
        <v>27</v>
      </c>
    </row>
    <row r="19" spans="1:16" x14ac:dyDescent="0.2">
      <c r="A19" s="37" t="s">
        <v>55</v>
      </c>
      <c r="E19" s="41" t="s">
        <v>51</v>
      </c>
    </row>
    <row r="20" spans="1:16" x14ac:dyDescent="0.2">
      <c r="A20" s="37" t="s">
        <v>56</v>
      </c>
      <c r="E20" s="42" t="s">
        <v>2284</v>
      </c>
    </row>
    <row r="21" spans="1:16" ht="76.5" x14ac:dyDescent="0.2">
      <c r="A21" t="s">
        <v>58</v>
      </c>
      <c r="E21" s="41" t="s">
        <v>2293</v>
      </c>
    </row>
    <row r="22" spans="1:16" x14ac:dyDescent="0.2">
      <c r="A22" t="s">
        <v>49</v>
      </c>
      <c r="B22" s="36" t="s">
        <v>213</v>
      </c>
      <c r="C22" s="36" t="s">
        <v>1215</v>
      </c>
      <c r="D22" s="37" t="s">
        <v>51</v>
      </c>
      <c r="E22" s="13" t="s">
        <v>1216</v>
      </c>
      <c r="F22" s="38" t="s">
        <v>957</v>
      </c>
      <c r="G22" s="39">
        <v>1</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2284</v>
      </c>
    </row>
    <row r="25" spans="1:16" x14ac:dyDescent="0.2">
      <c r="A25" t="s">
        <v>58</v>
      </c>
      <c r="E25" s="41" t="s">
        <v>59</v>
      </c>
    </row>
    <row r="26" spans="1:16" x14ac:dyDescent="0.2">
      <c r="A26" t="s">
        <v>46</v>
      </c>
      <c r="C26" s="33" t="s">
        <v>2295</v>
      </c>
      <c r="E26" s="35" t="s">
        <v>2296</v>
      </c>
      <c r="J26" s="34">
        <f>0</f>
        <v>0</v>
      </c>
      <c r="K26" s="34">
        <f>0</f>
        <v>0</v>
      </c>
      <c r="L26" s="34">
        <f>0+L27+L31</f>
        <v>0</v>
      </c>
      <c r="M26" s="34">
        <f>0+M27+M31</f>
        <v>0</v>
      </c>
    </row>
    <row r="27" spans="1:16" ht="25.5" x14ac:dyDescent="0.2">
      <c r="A27" t="s">
        <v>49</v>
      </c>
      <c r="B27" s="36" t="s">
        <v>95</v>
      </c>
      <c r="C27" s="36" t="s">
        <v>285</v>
      </c>
      <c r="D27" s="37" t="s">
        <v>286</v>
      </c>
      <c r="E27" s="13" t="s">
        <v>287</v>
      </c>
      <c r="F27" s="38" t="s">
        <v>288</v>
      </c>
      <c r="G27" s="39">
        <v>1332.2190000000001</v>
      </c>
      <c r="H27" s="38">
        <v>0</v>
      </c>
      <c r="I27" s="38">
        <f>ROUND(G27*H27,6)</f>
        <v>0</v>
      </c>
      <c r="L27" s="40">
        <v>0</v>
      </c>
      <c r="M27" s="34">
        <f>ROUND(ROUND(L27,2)*ROUND(G27,3),2)</f>
        <v>0</v>
      </c>
      <c r="N27" s="38" t="s">
        <v>289</v>
      </c>
      <c r="O27">
        <f>(M27*21)/100</f>
        <v>0</v>
      </c>
      <c r="P27" t="s">
        <v>27</v>
      </c>
    </row>
    <row r="28" spans="1:16" x14ac:dyDescent="0.2">
      <c r="A28" s="37" t="s">
        <v>55</v>
      </c>
      <c r="E28" s="41" t="s">
        <v>2297</v>
      </c>
    </row>
    <row r="29" spans="1:16" x14ac:dyDescent="0.2">
      <c r="A29" s="37" t="s">
        <v>56</v>
      </c>
      <c r="E29" s="42" t="s">
        <v>2821</v>
      </c>
    </row>
    <row r="30" spans="1:16" ht="102" x14ac:dyDescent="0.2">
      <c r="A30" t="s">
        <v>58</v>
      </c>
      <c r="E30" s="41" t="s">
        <v>291</v>
      </c>
    </row>
    <row r="31" spans="1:16" ht="25.5" x14ac:dyDescent="0.2">
      <c r="A31" t="s">
        <v>49</v>
      </c>
      <c r="B31" s="36" t="s">
        <v>201</v>
      </c>
      <c r="C31" s="36" t="s">
        <v>630</v>
      </c>
      <c r="D31" s="37" t="s">
        <v>631</v>
      </c>
      <c r="E31" s="13" t="s">
        <v>632</v>
      </c>
      <c r="F31" s="38" t="s">
        <v>288</v>
      </c>
      <c r="G31" s="39">
        <v>28.957999999999998</v>
      </c>
      <c r="H31" s="38">
        <v>0</v>
      </c>
      <c r="I31" s="38">
        <f>ROUND(G31*H31,6)</f>
        <v>0</v>
      </c>
      <c r="L31" s="40">
        <v>0</v>
      </c>
      <c r="M31" s="34">
        <f>ROUND(ROUND(L31,2)*ROUND(G31,3),2)</f>
        <v>0</v>
      </c>
      <c r="N31" s="38" t="s">
        <v>289</v>
      </c>
      <c r="O31">
        <f>(M31*21)/100</f>
        <v>0</v>
      </c>
      <c r="P31" t="s">
        <v>27</v>
      </c>
    </row>
    <row r="32" spans="1:16" x14ac:dyDescent="0.2">
      <c r="A32" s="37" t="s">
        <v>55</v>
      </c>
      <c r="E32" s="41" t="s">
        <v>2822</v>
      </c>
    </row>
    <row r="33" spans="1:16" x14ac:dyDescent="0.2">
      <c r="A33" s="37" t="s">
        <v>56</v>
      </c>
      <c r="E33" s="42" t="s">
        <v>2823</v>
      </c>
    </row>
    <row r="34" spans="1:16" ht="102" x14ac:dyDescent="0.2">
      <c r="A34" t="s">
        <v>58</v>
      </c>
      <c r="E34" s="41" t="s">
        <v>291</v>
      </c>
    </row>
    <row r="35" spans="1:16" x14ac:dyDescent="0.2">
      <c r="A35" t="s">
        <v>46</v>
      </c>
      <c r="C35" s="33" t="s">
        <v>47</v>
      </c>
      <c r="E35" s="35" t="s">
        <v>325</v>
      </c>
      <c r="J35" s="34">
        <f>0</f>
        <v>0</v>
      </c>
      <c r="K35" s="34">
        <f>0</f>
        <v>0</v>
      </c>
      <c r="L35" s="34">
        <f>0+L36+L40+L44+L48+L52+L56+L60+L64+L68+L72+L76+L80</f>
        <v>0</v>
      </c>
      <c r="M35" s="34">
        <f>0+M36+M40+M44+M48+M52+M56+M60+M64+M68+M72+M76+M80</f>
        <v>0</v>
      </c>
    </row>
    <row r="36" spans="1:16" x14ac:dyDescent="0.2">
      <c r="A36" t="s">
        <v>49</v>
      </c>
      <c r="B36" s="36" t="s">
        <v>47</v>
      </c>
      <c r="C36" s="36" t="s">
        <v>2824</v>
      </c>
      <c r="D36" s="37" t="s">
        <v>51</v>
      </c>
      <c r="E36" s="13" t="s">
        <v>2825</v>
      </c>
      <c r="F36" s="38" t="s">
        <v>53</v>
      </c>
      <c r="G36" s="39">
        <v>14.04</v>
      </c>
      <c r="H36" s="38">
        <v>0</v>
      </c>
      <c r="I36" s="38">
        <f>ROUND(G36*H36,6)</f>
        <v>0</v>
      </c>
      <c r="L36" s="40">
        <v>0</v>
      </c>
      <c r="M36" s="34">
        <f>ROUND(ROUND(L36,2)*ROUND(G36,3),2)</f>
        <v>0</v>
      </c>
      <c r="N36" s="38" t="s">
        <v>54</v>
      </c>
      <c r="O36">
        <f>(M36*21)/100</f>
        <v>0</v>
      </c>
      <c r="P36" t="s">
        <v>27</v>
      </c>
    </row>
    <row r="37" spans="1:16" x14ac:dyDescent="0.2">
      <c r="A37" s="37" t="s">
        <v>55</v>
      </c>
      <c r="E37" s="41" t="s">
        <v>2826</v>
      </c>
    </row>
    <row r="38" spans="1:16" x14ac:dyDescent="0.2">
      <c r="A38" s="37" t="s">
        <v>56</v>
      </c>
      <c r="E38" s="42" t="s">
        <v>2827</v>
      </c>
    </row>
    <row r="39" spans="1:16" x14ac:dyDescent="0.2">
      <c r="A39" t="s">
        <v>58</v>
      </c>
      <c r="E39" s="41" t="s">
        <v>59</v>
      </c>
    </row>
    <row r="40" spans="1:16" x14ac:dyDescent="0.2">
      <c r="A40" t="s">
        <v>49</v>
      </c>
      <c r="B40" s="36" t="s">
        <v>27</v>
      </c>
      <c r="C40" s="36" t="s">
        <v>2828</v>
      </c>
      <c r="D40" s="37" t="s">
        <v>51</v>
      </c>
      <c r="E40" s="13" t="s">
        <v>2829</v>
      </c>
      <c r="F40" s="38" t="s">
        <v>877</v>
      </c>
      <c r="G40" s="39">
        <v>266.76</v>
      </c>
      <c r="H40" s="38">
        <v>0</v>
      </c>
      <c r="I40" s="38">
        <f>ROUND(G40*H40,6)</f>
        <v>0</v>
      </c>
      <c r="L40" s="40">
        <v>0</v>
      </c>
      <c r="M40" s="34">
        <f>ROUND(ROUND(L40,2)*ROUND(G40,3),2)</f>
        <v>0</v>
      </c>
      <c r="N40" s="38" t="s">
        <v>54</v>
      </c>
      <c r="O40">
        <f>(M40*21)/100</f>
        <v>0</v>
      </c>
      <c r="P40" t="s">
        <v>27</v>
      </c>
    </row>
    <row r="41" spans="1:16" x14ac:dyDescent="0.2">
      <c r="A41" s="37" t="s">
        <v>55</v>
      </c>
      <c r="E41" s="41" t="s">
        <v>2830</v>
      </c>
    </row>
    <row r="42" spans="1:16" x14ac:dyDescent="0.2">
      <c r="A42" s="37" t="s">
        <v>56</v>
      </c>
      <c r="E42" s="42" t="s">
        <v>2831</v>
      </c>
    </row>
    <row r="43" spans="1:16" x14ac:dyDescent="0.2">
      <c r="A43" t="s">
        <v>58</v>
      </c>
      <c r="E43" s="41" t="s">
        <v>59</v>
      </c>
    </row>
    <row r="44" spans="1:16" x14ac:dyDescent="0.2">
      <c r="A44" t="s">
        <v>49</v>
      </c>
      <c r="B44" s="36" t="s">
        <v>26</v>
      </c>
      <c r="C44" s="36" t="s">
        <v>2301</v>
      </c>
      <c r="D44" s="37" t="s">
        <v>51</v>
      </c>
      <c r="E44" s="13" t="s">
        <v>2302</v>
      </c>
      <c r="F44" s="38" t="s">
        <v>53</v>
      </c>
      <c r="G44" s="39">
        <v>290.79000000000002</v>
      </c>
      <c r="H44" s="38">
        <v>0</v>
      </c>
      <c r="I44" s="38">
        <f>ROUND(G44*H44,6)</f>
        <v>0</v>
      </c>
      <c r="L44" s="40">
        <v>0</v>
      </c>
      <c r="M44" s="34">
        <f>ROUND(ROUND(L44,2)*ROUND(G44,3),2)</f>
        <v>0</v>
      </c>
      <c r="N44" s="38" t="s">
        <v>54</v>
      </c>
      <c r="O44">
        <f>(M44*21)/100</f>
        <v>0</v>
      </c>
      <c r="P44" t="s">
        <v>27</v>
      </c>
    </row>
    <row r="45" spans="1:16" ht="25.5" x14ac:dyDescent="0.2">
      <c r="A45" s="37" t="s">
        <v>55</v>
      </c>
      <c r="E45" s="41" t="s">
        <v>2832</v>
      </c>
    </row>
    <row r="46" spans="1:16" x14ac:dyDescent="0.2">
      <c r="A46" s="37" t="s">
        <v>56</v>
      </c>
      <c r="E46" s="42" t="s">
        <v>2833</v>
      </c>
    </row>
    <row r="47" spans="1:16" x14ac:dyDescent="0.2">
      <c r="A47" t="s">
        <v>58</v>
      </c>
      <c r="E47" s="41" t="s">
        <v>59</v>
      </c>
    </row>
    <row r="48" spans="1:16" x14ac:dyDescent="0.2">
      <c r="A48" t="s">
        <v>49</v>
      </c>
      <c r="B48" s="36" t="s">
        <v>62</v>
      </c>
      <c r="C48" s="36" t="s">
        <v>2396</v>
      </c>
      <c r="D48" s="37" t="s">
        <v>51</v>
      </c>
      <c r="E48" s="13" t="s">
        <v>2397</v>
      </c>
      <c r="F48" s="38" t="s">
        <v>53</v>
      </c>
      <c r="G48" s="39">
        <v>726.28</v>
      </c>
      <c r="H48" s="38">
        <v>0</v>
      </c>
      <c r="I48" s="38">
        <f>ROUND(G48*H48,6)</f>
        <v>0</v>
      </c>
      <c r="L48" s="40">
        <v>0</v>
      </c>
      <c r="M48" s="34">
        <f>ROUND(ROUND(L48,2)*ROUND(G48,3),2)</f>
        <v>0</v>
      </c>
      <c r="N48" s="38" t="s">
        <v>54</v>
      </c>
      <c r="O48">
        <f>(M48*21)/100</f>
        <v>0</v>
      </c>
      <c r="P48" t="s">
        <v>27</v>
      </c>
    </row>
    <row r="49" spans="1:16" ht="51" x14ac:dyDescent="0.2">
      <c r="A49" s="37" t="s">
        <v>55</v>
      </c>
      <c r="E49" s="41" t="s">
        <v>2834</v>
      </c>
    </row>
    <row r="50" spans="1:16" x14ac:dyDescent="0.2">
      <c r="A50" s="37" t="s">
        <v>56</v>
      </c>
      <c r="E50" s="42" t="s">
        <v>2835</v>
      </c>
    </row>
    <row r="51" spans="1:16" x14ac:dyDescent="0.2">
      <c r="A51" t="s">
        <v>58</v>
      </c>
      <c r="E51" s="41" t="s">
        <v>59</v>
      </c>
    </row>
    <row r="52" spans="1:16" x14ac:dyDescent="0.2">
      <c r="A52" t="s">
        <v>49</v>
      </c>
      <c r="B52" s="36" t="s">
        <v>66</v>
      </c>
      <c r="C52" s="36" t="s">
        <v>891</v>
      </c>
      <c r="D52" s="37" t="s">
        <v>51</v>
      </c>
      <c r="E52" s="13" t="s">
        <v>892</v>
      </c>
      <c r="F52" s="38" t="s">
        <v>53</v>
      </c>
      <c r="G52" s="39">
        <v>634.39</v>
      </c>
      <c r="H52" s="38">
        <v>0</v>
      </c>
      <c r="I52" s="38">
        <f>ROUND(G52*H52,6)</f>
        <v>0</v>
      </c>
      <c r="L52" s="40">
        <v>0</v>
      </c>
      <c r="M52" s="34">
        <f>ROUND(ROUND(L52,2)*ROUND(G52,3),2)</f>
        <v>0</v>
      </c>
      <c r="N52" s="38" t="s">
        <v>54</v>
      </c>
      <c r="O52">
        <f>(M52*21)/100</f>
        <v>0</v>
      </c>
      <c r="P52" t="s">
        <v>27</v>
      </c>
    </row>
    <row r="53" spans="1:16" x14ac:dyDescent="0.2">
      <c r="A53" s="37" t="s">
        <v>55</v>
      </c>
      <c r="E53" s="41" t="s">
        <v>2305</v>
      </c>
    </row>
    <row r="54" spans="1:16" x14ac:dyDescent="0.2">
      <c r="A54" s="37" t="s">
        <v>56</v>
      </c>
      <c r="E54" s="42" t="s">
        <v>2836</v>
      </c>
    </row>
    <row r="55" spans="1:16" x14ac:dyDescent="0.2">
      <c r="A55" t="s">
        <v>58</v>
      </c>
      <c r="E55" s="41" t="s">
        <v>59</v>
      </c>
    </row>
    <row r="56" spans="1:16" x14ac:dyDescent="0.2">
      <c r="A56" t="s">
        <v>49</v>
      </c>
      <c r="B56" s="36" t="s">
        <v>145</v>
      </c>
      <c r="C56" s="36" t="s">
        <v>60</v>
      </c>
      <c r="D56" s="37" t="s">
        <v>51</v>
      </c>
      <c r="E56" s="13" t="s">
        <v>61</v>
      </c>
      <c r="F56" s="38" t="s">
        <v>53</v>
      </c>
      <c r="G56" s="39">
        <v>382.68</v>
      </c>
      <c r="H56" s="38">
        <v>0</v>
      </c>
      <c r="I56" s="38">
        <f>ROUND(G56*H56,6)</f>
        <v>0</v>
      </c>
      <c r="L56" s="40">
        <v>0</v>
      </c>
      <c r="M56" s="34">
        <f>ROUND(ROUND(L56,2)*ROUND(G56,3),2)</f>
        <v>0</v>
      </c>
      <c r="N56" s="38" t="s">
        <v>54</v>
      </c>
      <c r="O56">
        <f>(M56*21)/100</f>
        <v>0</v>
      </c>
      <c r="P56" t="s">
        <v>27</v>
      </c>
    </row>
    <row r="57" spans="1:16" ht="25.5" x14ac:dyDescent="0.2">
      <c r="A57" s="37" t="s">
        <v>55</v>
      </c>
      <c r="E57" s="41" t="s">
        <v>2837</v>
      </c>
    </row>
    <row r="58" spans="1:16" x14ac:dyDescent="0.2">
      <c r="A58" s="37" t="s">
        <v>56</v>
      </c>
      <c r="E58" s="42" t="s">
        <v>2838</v>
      </c>
    </row>
    <row r="59" spans="1:16" x14ac:dyDescent="0.2">
      <c r="A59" t="s">
        <v>58</v>
      </c>
      <c r="E59" s="41" t="s">
        <v>59</v>
      </c>
    </row>
    <row r="60" spans="1:16" x14ac:dyDescent="0.2">
      <c r="A60" t="s">
        <v>49</v>
      </c>
      <c r="B60" s="36" t="s">
        <v>148</v>
      </c>
      <c r="C60" s="36" t="s">
        <v>2402</v>
      </c>
      <c r="D60" s="37" t="s">
        <v>51</v>
      </c>
      <c r="E60" s="13" t="s">
        <v>2403</v>
      </c>
      <c r="F60" s="38" t="s">
        <v>53</v>
      </c>
      <c r="G60" s="39">
        <v>145.02699999999999</v>
      </c>
      <c r="H60" s="38">
        <v>0</v>
      </c>
      <c r="I60" s="38">
        <f>ROUND(G60*H60,6)</f>
        <v>0</v>
      </c>
      <c r="L60" s="40">
        <v>0</v>
      </c>
      <c r="M60" s="34">
        <f>ROUND(ROUND(L60,2)*ROUND(G60,3),2)</f>
        <v>0</v>
      </c>
      <c r="N60" s="38" t="s">
        <v>54</v>
      </c>
      <c r="O60">
        <f>(M60*21)/100</f>
        <v>0</v>
      </c>
      <c r="P60" t="s">
        <v>27</v>
      </c>
    </row>
    <row r="61" spans="1:16" x14ac:dyDescent="0.2">
      <c r="A61" s="37" t="s">
        <v>55</v>
      </c>
      <c r="E61" s="41" t="s">
        <v>2839</v>
      </c>
    </row>
    <row r="62" spans="1:16" x14ac:dyDescent="0.2">
      <c r="A62" s="37" t="s">
        <v>56</v>
      </c>
      <c r="E62" s="42" t="s">
        <v>2840</v>
      </c>
    </row>
    <row r="63" spans="1:16" x14ac:dyDescent="0.2">
      <c r="A63" t="s">
        <v>58</v>
      </c>
      <c r="E63" s="41" t="s">
        <v>59</v>
      </c>
    </row>
    <row r="64" spans="1:16" x14ac:dyDescent="0.2">
      <c r="A64" t="s">
        <v>49</v>
      </c>
      <c r="B64" s="36" t="s">
        <v>151</v>
      </c>
      <c r="C64" s="36" t="s">
        <v>2841</v>
      </c>
      <c r="D64" s="37" t="s">
        <v>51</v>
      </c>
      <c r="E64" s="13" t="s">
        <v>2842</v>
      </c>
      <c r="F64" s="38" t="s">
        <v>144</v>
      </c>
      <c r="G64" s="39">
        <v>191.66</v>
      </c>
      <c r="H64" s="38">
        <v>0</v>
      </c>
      <c r="I64" s="38">
        <f>ROUND(G64*H64,6)</f>
        <v>0</v>
      </c>
      <c r="L64" s="40">
        <v>0</v>
      </c>
      <c r="M64" s="34">
        <f>ROUND(ROUND(L64,2)*ROUND(G64,3),2)</f>
        <v>0</v>
      </c>
      <c r="N64" s="38" t="s">
        <v>54</v>
      </c>
      <c r="O64">
        <f>(M64*21)/100</f>
        <v>0</v>
      </c>
      <c r="P64" t="s">
        <v>27</v>
      </c>
    </row>
    <row r="65" spans="1:16" ht="25.5" x14ac:dyDescent="0.2">
      <c r="A65" s="37" t="s">
        <v>55</v>
      </c>
      <c r="E65" s="41" t="s">
        <v>2843</v>
      </c>
    </row>
    <row r="66" spans="1:16" x14ac:dyDescent="0.2">
      <c r="A66" s="37" t="s">
        <v>56</v>
      </c>
      <c r="E66" s="42" t="s">
        <v>2844</v>
      </c>
    </row>
    <row r="67" spans="1:16" x14ac:dyDescent="0.2">
      <c r="A67" t="s">
        <v>58</v>
      </c>
      <c r="E67" s="41" t="s">
        <v>59</v>
      </c>
    </row>
    <row r="68" spans="1:16" x14ac:dyDescent="0.2">
      <c r="A68" t="s">
        <v>49</v>
      </c>
      <c r="B68" s="36" t="s">
        <v>154</v>
      </c>
      <c r="C68" s="36" t="s">
        <v>2845</v>
      </c>
      <c r="D68" s="37" t="s">
        <v>51</v>
      </c>
      <c r="E68" s="13" t="s">
        <v>2846</v>
      </c>
      <c r="F68" s="38" t="s">
        <v>144</v>
      </c>
      <c r="G68" s="39">
        <v>140.4</v>
      </c>
      <c r="H68" s="38">
        <v>0</v>
      </c>
      <c r="I68" s="38">
        <f>ROUND(G68*H68,6)</f>
        <v>0</v>
      </c>
      <c r="L68" s="40">
        <v>0</v>
      </c>
      <c r="M68" s="34">
        <f>ROUND(ROUND(L68,2)*ROUND(G68,3),2)</f>
        <v>0</v>
      </c>
      <c r="N68" s="38" t="s">
        <v>54</v>
      </c>
      <c r="O68">
        <f>(M68*21)/100</f>
        <v>0</v>
      </c>
      <c r="P68" t="s">
        <v>27</v>
      </c>
    </row>
    <row r="69" spans="1:16" x14ac:dyDescent="0.2">
      <c r="A69" s="37" t="s">
        <v>55</v>
      </c>
      <c r="E69" s="41" t="s">
        <v>2847</v>
      </c>
    </row>
    <row r="70" spans="1:16" x14ac:dyDescent="0.2">
      <c r="A70" s="37" t="s">
        <v>56</v>
      </c>
      <c r="E70" s="42" t="s">
        <v>2848</v>
      </c>
    </row>
    <row r="71" spans="1:16" x14ac:dyDescent="0.2">
      <c r="A71" t="s">
        <v>58</v>
      </c>
      <c r="E71" s="41" t="s">
        <v>59</v>
      </c>
    </row>
    <row r="72" spans="1:16" x14ac:dyDescent="0.2">
      <c r="A72" t="s">
        <v>49</v>
      </c>
      <c r="B72" s="36" t="s">
        <v>157</v>
      </c>
      <c r="C72" s="36" t="s">
        <v>1257</v>
      </c>
      <c r="D72" s="37" t="s">
        <v>51</v>
      </c>
      <c r="E72" s="13" t="s">
        <v>1258</v>
      </c>
      <c r="F72" s="38" t="s">
        <v>144</v>
      </c>
      <c r="G72" s="39">
        <v>140.4</v>
      </c>
      <c r="H72" s="38">
        <v>0</v>
      </c>
      <c r="I72" s="38">
        <f>ROUND(G72*H72,6)</f>
        <v>0</v>
      </c>
      <c r="L72" s="40">
        <v>0</v>
      </c>
      <c r="M72" s="34">
        <f>ROUND(ROUND(L72,2)*ROUND(G72,3),2)</f>
        <v>0</v>
      </c>
      <c r="N72" s="38" t="s">
        <v>54</v>
      </c>
      <c r="O72">
        <f>(M72*21)/100</f>
        <v>0</v>
      </c>
      <c r="P72" t="s">
        <v>27</v>
      </c>
    </row>
    <row r="73" spans="1:16" x14ac:dyDescent="0.2">
      <c r="A73" s="37" t="s">
        <v>55</v>
      </c>
      <c r="E73" s="41" t="s">
        <v>2849</v>
      </c>
    </row>
    <row r="74" spans="1:16" x14ac:dyDescent="0.2">
      <c r="A74" s="37" t="s">
        <v>56</v>
      </c>
      <c r="E74" s="42" t="s">
        <v>2848</v>
      </c>
    </row>
    <row r="75" spans="1:16" x14ac:dyDescent="0.2">
      <c r="A75" t="s">
        <v>58</v>
      </c>
      <c r="E75" s="41" t="s">
        <v>59</v>
      </c>
    </row>
    <row r="76" spans="1:16" x14ac:dyDescent="0.2">
      <c r="A76" t="s">
        <v>49</v>
      </c>
      <c r="B76" s="36" t="s">
        <v>69</v>
      </c>
      <c r="C76" s="36" t="s">
        <v>1827</v>
      </c>
      <c r="D76" s="37" t="s">
        <v>51</v>
      </c>
      <c r="E76" s="13" t="s">
        <v>1828</v>
      </c>
      <c r="F76" s="38" t="s">
        <v>144</v>
      </c>
      <c r="G76" s="39">
        <v>421.2</v>
      </c>
      <c r="H76" s="38">
        <v>0</v>
      </c>
      <c r="I76" s="38">
        <f>ROUND(G76*H76,6)</f>
        <v>0</v>
      </c>
      <c r="L76" s="40">
        <v>0</v>
      </c>
      <c r="M76" s="34">
        <f>ROUND(ROUND(L76,2)*ROUND(G76,3),2)</f>
        <v>0</v>
      </c>
      <c r="N76" s="38" t="s">
        <v>54</v>
      </c>
      <c r="O76">
        <f>(M76*21)/100</f>
        <v>0</v>
      </c>
      <c r="P76" t="s">
        <v>27</v>
      </c>
    </row>
    <row r="77" spans="1:16" ht="25.5" x14ac:dyDescent="0.2">
      <c r="A77" s="37" t="s">
        <v>55</v>
      </c>
      <c r="E77" s="41" t="s">
        <v>2850</v>
      </c>
    </row>
    <row r="78" spans="1:16" x14ac:dyDescent="0.2">
      <c r="A78" s="37" t="s">
        <v>56</v>
      </c>
      <c r="E78" s="42" t="s">
        <v>2851</v>
      </c>
    </row>
    <row r="79" spans="1:16" x14ac:dyDescent="0.2">
      <c r="A79" t="s">
        <v>58</v>
      </c>
      <c r="E79" s="41" t="s">
        <v>59</v>
      </c>
    </row>
    <row r="80" spans="1:16" x14ac:dyDescent="0.2">
      <c r="A80" t="s">
        <v>49</v>
      </c>
      <c r="B80" s="36" t="s">
        <v>73</v>
      </c>
      <c r="C80" s="36" t="s">
        <v>2852</v>
      </c>
      <c r="D80" s="37" t="s">
        <v>51</v>
      </c>
      <c r="E80" s="13" t="s">
        <v>2853</v>
      </c>
      <c r="F80" s="38" t="s">
        <v>144</v>
      </c>
      <c r="G80" s="39">
        <v>140.4</v>
      </c>
      <c r="H80" s="38">
        <v>0</v>
      </c>
      <c r="I80" s="38">
        <f>ROUND(G80*H80,6)</f>
        <v>0</v>
      </c>
      <c r="L80" s="40">
        <v>0</v>
      </c>
      <c r="M80" s="34">
        <f>ROUND(ROUND(L80,2)*ROUND(G80,3),2)</f>
        <v>0</v>
      </c>
      <c r="N80" s="38" t="s">
        <v>54</v>
      </c>
      <c r="O80">
        <f>(M80*21)/100</f>
        <v>0</v>
      </c>
      <c r="P80" t="s">
        <v>27</v>
      </c>
    </row>
    <row r="81" spans="1:16" x14ac:dyDescent="0.2">
      <c r="A81" s="37" t="s">
        <v>55</v>
      </c>
      <c r="E81" s="41" t="s">
        <v>2854</v>
      </c>
    </row>
    <row r="82" spans="1:16" x14ac:dyDescent="0.2">
      <c r="A82" s="37" t="s">
        <v>56</v>
      </c>
      <c r="E82" s="42" t="s">
        <v>2848</v>
      </c>
    </row>
    <row r="83" spans="1:16" x14ac:dyDescent="0.2">
      <c r="A83" t="s">
        <v>58</v>
      </c>
      <c r="E83" s="41" t="s">
        <v>59</v>
      </c>
    </row>
    <row r="84" spans="1:16" x14ac:dyDescent="0.2">
      <c r="A84" t="s">
        <v>46</v>
      </c>
      <c r="C84" s="33" t="s">
        <v>27</v>
      </c>
      <c r="E84" s="35" t="s">
        <v>1063</v>
      </c>
      <c r="J84" s="34">
        <f>0</f>
        <v>0</v>
      </c>
      <c r="K84" s="34">
        <f>0</f>
        <v>0</v>
      </c>
      <c r="L84" s="34">
        <f>0+L85+L89</f>
        <v>0</v>
      </c>
      <c r="M84" s="34">
        <f>0+M85+M89</f>
        <v>0</v>
      </c>
    </row>
    <row r="85" spans="1:16" x14ac:dyDescent="0.2">
      <c r="A85" t="s">
        <v>49</v>
      </c>
      <c r="B85" s="36" t="s">
        <v>76</v>
      </c>
      <c r="C85" s="36" t="s">
        <v>2855</v>
      </c>
      <c r="D85" s="37" t="s">
        <v>51</v>
      </c>
      <c r="E85" s="13" t="s">
        <v>2856</v>
      </c>
      <c r="F85" s="38" t="s">
        <v>144</v>
      </c>
      <c r="G85" s="39">
        <v>31.2</v>
      </c>
      <c r="H85" s="38">
        <v>0</v>
      </c>
      <c r="I85" s="38">
        <f>ROUND(G85*H85,6)</f>
        <v>0</v>
      </c>
      <c r="L85" s="40">
        <v>0</v>
      </c>
      <c r="M85" s="34">
        <f>ROUND(ROUND(L85,2)*ROUND(G85,3),2)</f>
        <v>0</v>
      </c>
      <c r="N85" s="38" t="s">
        <v>54</v>
      </c>
      <c r="O85">
        <f>(M85*21)/100</f>
        <v>0</v>
      </c>
      <c r="P85" t="s">
        <v>27</v>
      </c>
    </row>
    <row r="86" spans="1:16" x14ac:dyDescent="0.2">
      <c r="A86" s="37" t="s">
        <v>55</v>
      </c>
      <c r="E86" s="41" t="s">
        <v>2857</v>
      </c>
    </row>
    <row r="87" spans="1:16" x14ac:dyDescent="0.2">
      <c r="A87" s="37" t="s">
        <v>56</v>
      </c>
      <c r="E87" s="42" t="s">
        <v>2858</v>
      </c>
    </row>
    <row r="88" spans="1:16" x14ac:dyDescent="0.2">
      <c r="A88" t="s">
        <v>58</v>
      </c>
      <c r="E88" s="41" t="s">
        <v>59</v>
      </c>
    </row>
    <row r="89" spans="1:16" x14ac:dyDescent="0.2">
      <c r="A89" t="s">
        <v>49</v>
      </c>
      <c r="B89" s="36" t="s">
        <v>79</v>
      </c>
      <c r="C89" s="36" t="s">
        <v>2600</v>
      </c>
      <c r="D89" s="37" t="s">
        <v>51</v>
      </c>
      <c r="E89" s="13" t="s">
        <v>2601</v>
      </c>
      <c r="F89" s="38" t="s">
        <v>65</v>
      </c>
      <c r="G89" s="39">
        <v>170</v>
      </c>
      <c r="H89" s="38">
        <v>0</v>
      </c>
      <c r="I89" s="38">
        <f>ROUND(G89*H89,6)</f>
        <v>0</v>
      </c>
      <c r="L89" s="40">
        <v>0</v>
      </c>
      <c r="M89" s="34">
        <f>ROUND(ROUND(L89,2)*ROUND(G89,3),2)</f>
        <v>0</v>
      </c>
      <c r="N89" s="38" t="s">
        <v>54</v>
      </c>
      <c r="O89">
        <f>(M89*21)/100</f>
        <v>0</v>
      </c>
      <c r="P89" t="s">
        <v>27</v>
      </c>
    </row>
    <row r="90" spans="1:16" ht="51" x14ac:dyDescent="0.2">
      <c r="A90" s="37" t="s">
        <v>55</v>
      </c>
      <c r="E90" s="41" t="s">
        <v>2859</v>
      </c>
    </row>
    <row r="91" spans="1:16" x14ac:dyDescent="0.2">
      <c r="A91" s="37" t="s">
        <v>56</v>
      </c>
      <c r="E91" s="42" t="s">
        <v>2860</v>
      </c>
    </row>
    <row r="92" spans="1:16" x14ac:dyDescent="0.2">
      <c r="A92" t="s">
        <v>58</v>
      </c>
      <c r="E92" s="41" t="s">
        <v>59</v>
      </c>
    </row>
    <row r="93" spans="1:16" x14ac:dyDescent="0.2">
      <c r="A93" t="s">
        <v>46</v>
      </c>
      <c r="C93" s="33" t="s">
        <v>62</v>
      </c>
      <c r="E93" s="35" t="s">
        <v>1366</v>
      </c>
      <c r="J93" s="34">
        <f>0</f>
        <v>0</v>
      </c>
      <c r="K93" s="34">
        <f>0</f>
        <v>0</v>
      </c>
      <c r="L93" s="34">
        <f>0+L94+L98+L102+L106+L110+L114</f>
        <v>0</v>
      </c>
      <c r="M93" s="34">
        <f>0+M94+M98+M102+M106+M110+M114</f>
        <v>0</v>
      </c>
    </row>
    <row r="94" spans="1:16" x14ac:dyDescent="0.2">
      <c r="A94" t="s">
        <v>49</v>
      </c>
      <c r="B94" s="36" t="s">
        <v>160</v>
      </c>
      <c r="C94" s="36" t="s">
        <v>2861</v>
      </c>
      <c r="D94" s="37" t="s">
        <v>51</v>
      </c>
      <c r="E94" s="13" t="s">
        <v>2862</v>
      </c>
      <c r="F94" s="38" t="s">
        <v>53</v>
      </c>
      <c r="G94" s="39">
        <v>1.383</v>
      </c>
      <c r="H94" s="38">
        <v>0</v>
      </c>
      <c r="I94" s="38">
        <f>ROUND(G94*H94,6)</f>
        <v>0</v>
      </c>
      <c r="L94" s="40">
        <v>0</v>
      </c>
      <c r="M94" s="34">
        <f>ROUND(ROUND(L94,2)*ROUND(G94,3),2)</f>
        <v>0</v>
      </c>
      <c r="N94" s="38" t="s">
        <v>54</v>
      </c>
      <c r="O94">
        <f>(M94*21)/100</f>
        <v>0</v>
      </c>
      <c r="P94" t="s">
        <v>27</v>
      </c>
    </row>
    <row r="95" spans="1:16" ht="25.5" x14ac:dyDescent="0.2">
      <c r="A95" s="37" t="s">
        <v>55</v>
      </c>
      <c r="E95" s="41" t="s">
        <v>2863</v>
      </c>
    </row>
    <row r="96" spans="1:16" x14ac:dyDescent="0.2">
      <c r="A96" s="37" t="s">
        <v>56</v>
      </c>
      <c r="E96" s="42" t="s">
        <v>2864</v>
      </c>
    </row>
    <row r="97" spans="1:16" x14ac:dyDescent="0.2">
      <c r="A97" t="s">
        <v>58</v>
      </c>
      <c r="E97" s="41" t="s">
        <v>59</v>
      </c>
    </row>
    <row r="98" spans="1:16" x14ac:dyDescent="0.2">
      <c r="A98" t="s">
        <v>49</v>
      </c>
      <c r="B98" s="36" t="s">
        <v>82</v>
      </c>
      <c r="C98" s="36" t="s">
        <v>2321</v>
      </c>
      <c r="D98" s="37" t="s">
        <v>51</v>
      </c>
      <c r="E98" s="13" t="s">
        <v>2322</v>
      </c>
      <c r="F98" s="38" t="s">
        <v>53</v>
      </c>
      <c r="G98" s="39">
        <v>30.556000000000001</v>
      </c>
      <c r="H98" s="38">
        <v>0</v>
      </c>
      <c r="I98" s="38">
        <f>ROUND(G98*H98,6)</f>
        <v>0</v>
      </c>
      <c r="L98" s="40">
        <v>0</v>
      </c>
      <c r="M98" s="34">
        <f>ROUND(ROUND(L98,2)*ROUND(G98,3),2)</f>
        <v>0</v>
      </c>
      <c r="N98" s="38" t="s">
        <v>54</v>
      </c>
      <c r="O98">
        <f>(M98*21)/100</f>
        <v>0</v>
      </c>
      <c r="P98" t="s">
        <v>27</v>
      </c>
    </row>
    <row r="99" spans="1:16" ht="38.25" x14ac:dyDescent="0.2">
      <c r="A99" s="37" t="s">
        <v>55</v>
      </c>
      <c r="E99" s="41" t="s">
        <v>2865</v>
      </c>
    </row>
    <row r="100" spans="1:16" x14ac:dyDescent="0.2">
      <c r="A100" s="37" t="s">
        <v>56</v>
      </c>
      <c r="E100" s="42" t="s">
        <v>2866</v>
      </c>
    </row>
    <row r="101" spans="1:16" x14ac:dyDescent="0.2">
      <c r="A101" t="s">
        <v>58</v>
      </c>
      <c r="E101" s="41" t="s">
        <v>59</v>
      </c>
    </row>
    <row r="102" spans="1:16" x14ac:dyDescent="0.2">
      <c r="A102" t="s">
        <v>49</v>
      </c>
      <c r="B102" s="36" t="s">
        <v>163</v>
      </c>
      <c r="C102" s="36" t="s">
        <v>1884</v>
      </c>
      <c r="D102" s="37" t="s">
        <v>51</v>
      </c>
      <c r="E102" s="13" t="s">
        <v>1885</v>
      </c>
      <c r="F102" s="38" t="s">
        <v>53</v>
      </c>
      <c r="G102" s="39">
        <v>9.14</v>
      </c>
      <c r="H102" s="38">
        <v>0</v>
      </c>
      <c r="I102" s="38">
        <f>ROUND(G102*H102,6)</f>
        <v>0</v>
      </c>
      <c r="L102" s="40">
        <v>0</v>
      </c>
      <c r="M102" s="34">
        <f>ROUND(ROUND(L102,2)*ROUND(G102,3),2)</f>
        <v>0</v>
      </c>
      <c r="N102" s="38" t="s">
        <v>54</v>
      </c>
      <c r="O102">
        <f>(M102*21)/100</f>
        <v>0</v>
      </c>
      <c r="P102" t="s">
        <v>27</v>
      </c>
    </row>
    <row r="103" spans="1:16" x14ac:dyDescent="0.2">
      <c r="A103" s="37" t="s">
        <v>55</v>
      </c>
      <c r="E103" s="41" t="s">
        <v>2867</v>
      </c>
    </row>
    <row r="104" spans="1:16" x14ac:dyDescent="0.2">
      <c r="A104" s="37" t="s">
        <v>56</v>
      </c>
      <c r="E104" s="42" t="s">
        <v>2868</v>
      </c>
    </row>
    <row r="105" spans="1:16" x14ac:dyDescent="0.2">
      <c r="A105" t="s">
        <v>58</v>
      </c>
      <c r="E105" s="41" t="s">
        <v>59</v>
      </c>
    </row>
    <row r="106" spans="1:16" x14ac:dyDescent="0.2">
      <c r="A106" t="s">
        <v>49</v>
      </c>
      <c r="B106" s="36" t="s">
        <v>85</v>
      </c>
      <c r="C106" s="36" t="s">
        <v>2869</v>
      </c>
      <c r="D106" s="37" t="s">
        <v>51</v>
      </c>
      <c r="E106" s="13" t="s">
        <v>2870</v>
      </c>
      <c r="F106" s="38" t="s">
        <v>53</v>
      </c>
      <c r="G106" s="39">
        <v>6.1849999999999996</v>
      </c>
      <c r="H106" s="38">
        <v>0</v>
      </c>
      <c r="I106" s="38">
        <f>ROUND(G106*H106,6)</f>
        <v>0</v>
      </c>
      <c r="L106" s="40">
        <v>0</v>
      </c>
      <c r="M106" s="34">
        <f>ROUND(ROUND(L106,2)*ROUND(G106,3),2)</f>
        <v>0</v>
      </c>
      <c r="N106" s="38" t="s">
        <v>54</v>
      </c>
      <c r="O106">
        <f>(M106*21)/100</f>
        <v>0</v>
      </c>
      <c r="P106" t="s">
        <v>27</v>
      </c>
    </row>
    <row r="107" spans="1:16" x14ac:dyDescent="0.2">
      <c r="A107" s="37" t="s">
        <v>55</v>
      </c>
      <c r="E107" s="41" t="s">
        <v>2871</v>
      </c>
    </row>
    <row r="108" spans="1:16" x14ac:dyDescent="0.2">
      <c r="A108" s="37" t="s">
        <v>56</v>
      </c>
      <c r="E108" s="42" t="s">
        <v>2872</v>
      </c>
    </row>
    <row r="109" spans="1:16" x14ac:dyDescent="0.2">
      <c r="A109" t="s">
        <v>58</v>
      </c>
      <c r="E109" s="41" t="s">
        <v>59</v>
      </c>
    </row>
    <row r="110" spans="1:16" x14ac:dyDescent="0.2">
      <c r="A110" t="s">
        <v>49</v>
      </c>
      <c r="B110" s="36" t="s">
        <v>166</v>
      </c>
      <c r="C110" s="36" t="s">
        <v>1415</v>
      </c>
      <c r="D110" s="37" t="s">
        <v>51</v>
      </c>
      <c r="E110" s="13" t="s">
        <v>1416</v>
      </c>
      <c r="F110" s="38" t="s">
        <v>53</v>
      </c>
      <c r="G110" s="39">
        <v>9.1980000000000004</v>
      </c>
      <c r="H110" s="38">
        <v>0</v>
      </c>
      <c r="I110" s="38">
        <f>ROUND(G110*H110,6)</f>
        <v>0</v>
      </c>
      <c r="L110" s="40">
        <v>0</v>
      </c>
      <c r="M110" s="34">
        <f>ROUND(ROUND(L110,2)*ROUND(G110,3),2)</f>
        <v>0</v>
      </c>
      <c r="N110" s="38" t="s">
        <v>54</v>
      </c>
      <c r="O110">
        <f>(M110*21)/100</f>
        <v>0</v>
      </c>
      <c r="P110" t="s">
        <v>27</v>
      </c>
    </row>
    <row r="111" spans="1:16" ht="38.25" x14ac:dyDescent="0.2">
      <c r="A111" s="37" t="s">
        <v>55</v>
      </c>
      <c r="E111" s="41" t="s">
        <v>2873</v>
      </c>
    </row>
    <row r="112" spans="1:16" x14ac:dyDescent="0.2">
      <c r="A112" s="37" t="s">
        <v>56</v>
      </c>
      <c r="E112" s="42" t="s">
        <v>2874</v>
      </c>
    </row>
    <row r="113" spans="1:16" x14ac:dyDescent="0.2">
      <c r="A113" t="s">
        <v>58</v>
      </c>
      <c r="E113" s="41" t="s">
        <v>59</v>
      </c>
    </row>
    <row r="114" spans="1:16" x14ac:dyDescent="0.2">
      <c r="A114" t="s">
        <v>49</v>
      </c>
      <c r="B114" s="36" t="s">
        <v>169</v>
      </c>
      <c r="C114" s="36" t="s">
        <v>2327</v>
      </c>
      <c r="D114" s="37" t="s">
        <v>51</v>
      </c>
      <c r="E114" s="13" t="s">
        <v>2328</v>
      </c>
      <c r="F114" s="38" t="s">
        <v>53</v>
      </c>
      <c r="G114" s="39">
        <v>5.9</v>
      </c>
      <c r="H114" s="38">
        <v>0</v>
      </c>
      <c r="I114" s="38">
        <f>ROUND(G114*H114,6)</f>
        <v>0</v>
      </c>
      <c r="L114" s="40">
        <v>0</v>
      </c>
      <c r="M114" s="34">
        <f>ROUND(ROUND(L114,2)*ROUND(G114,3),2)</f>
        <v>0</v>
      </c>
      <c r="N114" s="38" t="s">
        <v>54</v>
      </c>
      <c r="O114">
        <f>(M114*21)/100</f>
        <v>0</v>
      </c>
      <c r="P114" t="s">
        <v>27</v>
      </c>
    </row>
    <row r="115" spans="1:16" ht="25.5" x14ac:dyDescent="0.2">
      <c r="A115" s="37" t="s">
        <v>55</v>
      </c>
      <c r="E115" s="41" t="s">
        <v>2875</v>
      </c>
    </row>
    <row r="116" spans="1:16" x14ac:dyDescent="0.2">
      <c r="A116" s="37" t="s">
        <v>56</v>
      </c>
      <c r="E116" s="42" t="s">
        <v>2876</v>
      </c>
    </row>
    <row r="117" spans="1:16" x14ac:dyDescent="0.2">
      <c r="A117" t="s">
        <v>58</v>
      </c>
      <c r="E117" s="41" t="s">
        <v>59</v>
      </c>
    </row>
    <row r="118" spans="1:16" x14ac:dyDescent="0.2">
      <c r="A118" t="s">
        <v>46</v>
      </c>
      <c r="C118" s="33" t="s">
        <v>151</v>
      </c>
      <c r="E118" s="35" t="s">
        <v>1458</v>
      </c>
      <c r="J118" s="34">
        <f>0</f>
        <v>0</v>
      </c>
      <c r="K118" s="34">
        <f>0</f>
        <v>0</v>
      </c>
      <c r="L118" s="34">
        <f>0+L119+L123+L127+L131+L135+L139+L143+L147+L151</f>
        <v>0</v>
      </c>
      <c r="M118" s="34">
        <f>0+M119+M123+M127+M131+M135+M139+M143+M147+M151</f>
        <v>0</v>
      </c>
    </row>
    <row r="119" spans="1:16" x14ac:dyDescent="0.2">
      <c r="A119" t="s">
        <v>49</v>
      </c>
      <c r="B119" s="36" t="s">
        <v>172</v>
      </c>
      <c r="C119" s="36" t="s">
        <v>2877</v>
      </c>
      <c r="D119" s="37" t="s">
        <v>51</v>
      </c>
      <c r="E119" s="13" t="s">
        <v>2878</v>
      </c>
      <c r="F119" s="38" t="s">
        <v>65</v>
      </c>
      <c r="G119" s="39">
        <v>52.7</v>
      </c>
      <c r="H119" s="38">
        <v>0</v>
      </c>
      <c r="I119" s="38">
        <f>ROUND(G119*H119,6)</f>
        <v>0</v>
      </c>
      <c r="L119" s="40">
        <v>0</v>
      </c>
      <c r="M119" s="34">
        <f>ROUND(ROUND(L119,2)*ROUND(G119,3),2)</f>
        <v>0</v>
      </c>
      <c r="N119" s="38" t="s">
        <v>54</v>
      </c>
      <c r="O119">
        <f>(M119*21)/100</f>
        <v>0</v>
      </c>
      <c r="P119" t="s">
        <v>27</v>
      </c>
    </row>
    <row r="120" spans="1:16" ht="25.5" x14ac:dyDescent="0.2">
      <c r="A120" s="37" t="s">
        <v>55</v>
      </c>
      <c r="E120" s="41" t="s">
        <v>2879</v>
      </c>
    </row>
    <row r="121" spans="1:16" x14ac:dyDescent="0.2">
      <c r="A121" s="37" t="s">
        <v>56</v>
      </c>
      <c r="E121" s="42" t="s">
        <v>2880</v>
      </c>
    </row>
    <row r="122" spans="1:16" x14ac:dyDescent="0.2">
      <c r="A122" t="s">
        <v>58</v>
      </c>
      <c r="E122" s="41" t="s">
        <v>59</v>
      </c>
    </row>
    <row r="123" spans="1:16" x14ac:dyDescent="0.2">
      <c r="A123" t="s">
        <v>49</v>
      </c>
      <c r="B123" s="36" t="s">
        <v>88</v>
      </c>
      <c r="C123" s="36" t="s">
        <v>2881</v>
      </c>
      <c r="D123" s="37" t="s">
        <v>51</v>
      </c>
      <c r="E123" s="13" t="s">
        <v>2882</v>
      </c>
      <c r="F123" s="38" t="s">
        <v>65</v>
      </c>
      <c r="G123" s="39">
        <v>126.6</v>
      </c>
      <c r="H123" s="38">
        <v>0</v>
      </c>
      <c r="I123" s="38">
        <f>ROUND(G123*H123,6)</f>
        <v>0</v>
      </c>
      <c r="L123" s="40">
        <v>0</v>
      </c>
      <c r="M123" s="34">
        <f>ROUND(ROUND(L123,2)*ROUND(G123,3),2)</f>
        <v>0</v>
      </c>
      <c r="N123" s="38" t="s">
        <v>54</v>
      </c>
      <c r="O123">
        <f>(M123*21)/100</f>
        <v>0</v>
      </c>
      <c r="P123" t="s">
        <v>27</v>
      </c>
    </row>
    <row r="124" spans="1:16" x14ac:dyDescent="0.2">
      <c r="A124" s="37" t="s">
        <v>55</v>
      </c>
      <c r="E124" s="41" t="s">
        <v>2883</v>
      </c>
    </row>
    <row r="125" spans="1:16" x14ac:dyDescent="0.2">
      <c r="A125" s="37" t="s">
        <v>56</v>
      </c>
      <c r="E125" s="42" t="s">
        <v>2884</v>
      </c>
    </row>
    <row r="126" spans="1:16" x14ac:dyDescent="0.2">
      <c r="A126" t="s">
        <v>58</v>
      </c>
      <c r="E126" s="41" t="s">
        <v>59</v>
      </c>
    </row>
    <row r="127" spans="1:16" x14ac:dyDescent="0.2">
      <c r="A127" t="s">
        <v>49</v>
      </c>
      <c r="B127" s="36" t="s">
        <v>175</v>
      </c>
      <c r="C127" s="36" t="s">
        <v>2723</v>
      </c>
      <c r="D127" s="37" t="s">
        <v>51</v>
      </c>
      <c r="E127" s="13" t="s">
        <v>2724</v>
      </c>
      <c r="F127" s="38" t="s">
        <v>94</v>
      </c>
      <c r="G127" s="39">
        <v>4</v>
      </c>
      <c r="H127" s="38">
        <v>0</v>
      </c>
      <c r="I127" s="38">
        <f>ROUND(G127*H127,6)</f>
        <v>0</v>
      </c>
      <c r="L127" s="40">
        <v>0</v>
      </c>
      <c r="M127" s="34">
        <f>ROUND(ROUND(L127,2)*ROUND(G127,3),2)</f>
        <v>0</v>
      </c>
      <c r="N127" s="38" t="s">
        <v>54</v>
      </c>
      <c r="O127">
        <f>(M127*21)/100</f>
        <v>0</v>
      </c>
      <c r="P127" t="s">
        <v>27</v>
      </c>
    </row>
    <row r="128" spans="1:16" ht="89.25" x14ac:dyDescent="0.2">
      <c r="A128" s="37" t="s">
        <v>55</v>
      </c>
      <c r="E128" s="41" t="s">
        <v>2885</v>
      </c>
    </row>
    <row r="129" spans="1:16" x14ac:dyDescent="0.2">
      <c r="A129" s="37" t="s">
        <v>56</v>
      </c>
      <c r="E129" s="42" t="s">
        <v>2513</v>
      </c>
    </row>
    <row r="130" spans="1:16" x14ac:dyDescent="0.2">
      <c r="A130" t="s">
        <v>58</v>
      </c>
      <c r="E130" s="41" t="s">
        <v>59</v>
      </c>
    </row>
    <row r="131" spans="1:16" x14ac:dyDescent="0.2">
      <c r="A131" t="s">
        <v>49</v>
      </c>
      <c r="B131" s="36" t="s">
        <v>179</v>
      </c>
      <c r="C131" s="36" t="s">
        <v>2433</v>
      </c>
      <c r="D131" s="37" t="s">
        <v>51</v>
      </c>
      <c r="E131" s="13" t="s">
        <v>2434</v>
      </c>
      <c r="F131" s="38" t="s">
        <v>65</v>
      </c>
      <c r="G131" s="39">
        <v>179.3</v>
      </c>
      <c r="H131" s="38">
        <v>0</v>
      </c>
      <c r="I131" s="38">
        <f>ROUND(G131*H131,6)</f>
        <v>0</v>
      </c>
      <c r="L131" s="40">
        <v>0</v>
      </c>
      <c r="M131" s="34">
        <f>ROUND(ROUND(L131,2)*ROUND(G131,3),2)</f>
        <v>0</v>
      </c>
      <c r="N131" s="38" t="s">
        <v>54</v>
      </c>
      <c r="O131">
        <f>(M131*21)/100</f>
        <v>0</v>
      </c>
      <c r="P131" t="s">
        <v>27</v>
      </c>
    </row>
    <row r="132" spans="1:16" x14ac:dyDescent="0.2">
      <c r="A132" s="37" t="s">
        <v>55</v>
      </c>
      <c r="E132" s="41" t="s">
        <v>2886</v>
      </c>
    </row>
    <row r="133" spans="1:16" x14ac:dyDescent="0.2">
      <c r="A133" s="37" t="s">
        <v>56</v>
      </c>
      <c r="E133" s="42" t="s">
        <v>2887</v>
      </c>
    </row>
    <row r="134" spans="1:16" x14ac:dyDescent="0.2">
      <c r="A134" t="s">
        <v>58</v>
      </c>
      <c r="E134" s="41" t="s">
        <v>59</v>
      </c>
    </row>
    <row r="135" spans="1:16" x14ac:dyDescent="0.2">
      <c r="A135" t="s">
        <v>49</v>
      </c>
      <c r="B135" s="36" t="s">
        <v>182</v>
      </c>
      <c r="C135" s="36" t="s">
        <v>2441</v>
      </c>
      <c r="D135" s="37" t="s">
        <v>51</v>
      </c>
      <c r="E135" s="13" t="s">
        <v>2442</v>
      </c>
      <c r="F135" s="38" t="s">
        <v>94</v>
      </c>
      <c r="G135" s="39">
        <v>3</v>
      </c>
      <c r="H135" s="38">
        <v>0</v>
      </c>
      <c r="I135" s="38">
        <f>ROUND(G135*H135,6)</f>
        <v>0</v>
      </c>
      <c r="L135" s="40">
        <v>0</v>
      </c>
      <c r="M135" s="34">
        <f>ROUND(ROUND(L135,2)*ROUND(G135,3),2)</f>
        <v>0</v>
      </c>
      <c r="N135" s="38" t="s">
        <v>54</v>
      </c>
      <c r="O135">
        <f>(M135*21)/100</f>
        <v>0</v>
      </c>
      <c r="P135" t="s">
        <v>27</v>
      </c>
    </row>
    <row r="136" spans="1:16" ht="25.5" x14ac:dyDescent="0.2">
      <c r="A136" s="37" t="s">
        <v>55</v>
      </c>
      <c r="E136" s="41" t="s">
        <v>2888</v>
      </c>
    </row>
    <row r="137" spans="1:16" x14ac:dyDescent="0.2">
      <c r="A137" s="37" t="s">
        <v>56</v>
      </c>
      <c r="E137" s="42" t="s">
        <v>2421</v>
      </c>
    </row>
    <row r="138" spans="1:16" x14ac:dyDescent="0.2">
      <c r="A138" t="s">
        <v>58</v>
      </c>
      <c r="E138" s="41" t="s">
        <v>59</v>
      </c>
    </row>
    <row r="139" spans="1:16" x14ac:dyDescent="0.2">
      <c r="A139" t="s">
        <v>49</v>
      </c>
      <c r="B139" s="36" t="s">
        <v>91</v>
      </c>
      <c r="C139" s="36" t="s">
        <v>2889</v>
      </c>
      <c r="D139" s="37" t="s">
        <v>51</v>
      </c>
      <c r="E139" s="13" t="s">
        <v>2890</v>
      </c>
      <c r="F139" s="38" t="s">
        <v>53</v>
      </c>
      <c r="G139" s="39">
        <v>111.699</v>
      </c>
      <c r="H139" s="38">
        <v>0</v>
      </c>
      <c r="I139" s="38">
        <f>ROUND(G139*H139,6)</f>
        <v>0</v>
      </c>
      <c r="L139" s="40">
        <v>0</v>
      </c>
      <c r="M139" s="34">
        <f>ROUND(ROUND(L139,2)*ROUND(G139,3),2)</f>
        <v>0</v>
      </c>
      <c r="N139" s="38" t="s">
        <v>54</v>
      </c>
      <c r="O139">
        <f>(M139*21)/100</f>
        <v>0</v>
      </c>
      <c r="P139" t="s">
        <v>27</v>
      </c>
    </row>
    <row r="140" spans="1:16" x14ac:dyDescent="0.2">
      <c r="A140" s="37" t="s">
        <v>55</v>
      </c>
      <c r="E140" s="41" t="s">
        <v>2891</v>
      </c>
    </row>
    <row r="141" spans="1:16" x14ac:dyDescent="0.2">
      <c r="A141" s="37" t="s">
        <v>56</v>
      </c>
      <c r="E141" s="42" t="s">
        <v>2892</v>
      </c>
    </row>
    <row r="142" spans="1:16" x14ac:dyDescent="0.2">
      <c r="A142" t="s">
        <v>58</v>
      </c>
      <c r="E142" s="41" t="s">
        <v>59</v>
      </c>
    </row>
    <row r="143" spans="1:16" x14ac:dyDescent="0.2">
      <c r="A143" t="s">
        <v>49</v>
      </c>
      <c r="B143" s="36" t="s">
        <v>185</v>
      </c>
      <c r="C143" s="36" t="s">
        <v>2893</v>
      </c>
      <c r="D143" s="37" t="s">
        <v>51</v>
      </c>
      <c r="E143" s="13" t="s">
        <v>2894</v>
      </c>
      <c r="F143" s="38" t="s">
        <v>65</v>
      </c>
      <c r="G143" s="39">
        <v>52.7</v>
      </c>
      <c r="H143" s="38">
        <v>0</v>
      </c>
      <c r="I143" s="38">
        <f>ROUND(G143*H143,6)</f>
        <v>0</v>
      </c>
      <c r="L143" s="40">
        <v>0</v>
      </c>
      <c r="M143" s="34">
        <f>ROUND(ROUND(L143,2)*ROUND(G143,3),2)</f>
        <v>0</v>
      </c>
      <c r="N143" s="38" t="s">
        <v>54</v>
      </c>
      <c r="O143">
        <f>(M143*21)/100</f>
        <v>0</v>
      </c>
      <c r="P143" t="s">
        <v>27</v>
      </c>
    </row>
    <row r="144" spans="1:16" x14ac:dyDescent="0.2">
      <c r="A144" s="37" t="s">
        <v>55</v>
      </c>
      <c r="E144" s="41" t="s">
        <v>2895</v>
      </c>
    </row>
    <row r="145" spans="1:16" x14ac:dyDescent="0.2">
      <c r="A145" s="37" t="s">
        <v>56</v>
      </c>
      <c r="E145" s="42" t="s">
        <v>2896</v>
      </c>
    </row>
    <row r="146" spans="1:16" x14ac:dyDescent="0.2">
      <c r="A146" t="s">
        <v>58</v>
      </c>
      <c r="E146" s="41" t="s">
        <v>59</v>
      </c>
    </row>
    <row r="147" spans="1:16" x14ac:dyDescent="0.2">
      <c r="A147" t="s">
        <v>49</v>
      </c>
      <c r="B147" s="36" t="s">
        <v>189</v>
      </c>
      <c r="C147" s="36" t="s">
        <v>2897</v>
      </c>
      <c r="D147" s="37" t="s">
        <v>51</v>
      </c>
      <c r="E147" s="13" t="s">
        <v>2898</v>
      </c>
      <c r="F147" s="38" t="s">
        <v>65</v>
      </c>
      <c r="G147" s="39">
        <v>126.6</v>
      </c>
      <c r="H147" s="38">
        <v>0</v>
      </c>
      <c r="I147" s="38">
        <f>ROUND(G147*H147,6)</f>
        <v>0</v>
      </c>
      <c r="L147" s="40">
        <v>0</v>
      </c>
      <c r="M147" s="34">
        <f>ROUND(ROUND(L147,2)*ROUND(G147,3),2)</f>
        <v>0</v>
      </c>
      <c r="N147" s="38" t="s">
        <v>54</v>
      </c>
      <c r="O147">
        <f>(M147*21)/100</f>
        <v>0</v>
      </c>
      <c r="P147" t="s">
        <v>27</v>
      </c>
    </row>
    <row r="148" spans="1:16" x14ac:dyDescent="0.2">
      <c r="A148" s="37" t="s">
        <v>55</v>
      </c>
      <c r="E148" s="41" t="s">
        <v>2899</v>
      </c>
    </row>
    <row r="149" spans="1:16" x14ac:dyDescent="0.2">
      <c r="A149" s="37" t="s">
        <v>56</v>
      </c>
      <c r="E149" s="42" t="s">
        <v>2884</v>
      </c>
    </row>
    <row r="150" spans="1:16" x14ac:dyDescent="0.2">
      <c r="A150" t="s">
        <v>58</v>
      </c>
      <c r="E150" s="41" t="s">
        <v>59</v>
      </c>
    </row>
    <row r="151" spans="1:16" x14ac:dyDescent="0.2">
      <c r="A151" t="s">
        <v>49</v>
      </c>
      <c r="B151" s="36" t="s">
        <v>192</v>
      </c>
      <c r="C151" s="36" t="s">
        <v>2900</v>
      </c>
      <c r="D151" s="37" t="s">
        <v>51</v>
      </c>
      <c r="E151" s="13" t="s">
        <v>2901</v>
      </c>
      <c r="F151" s="38" t="s">
        <v>65</v>
      </c>
      <c r="G151" s="39">
        <v>179.3</v>
      </c>
      <c r="H151" s="38">
        <v>0</v>
      </c>
      <c r="I151" s="38">
        <f>ROUND(G151*H151,6)</f>
        <v>0</v>
      </c>
      <c r="L151" s="40">
        <v>0</v>
      </c>
      <c r="M151" s="34">
        <f>ROUND(ROUND(L151,2)*ROUND(G151,3),2)</f>
        <v>0</v>
      </c>
      <c r="N151" s="38" t="s">
        <v>54</v>
      </c>
      <c r="O151">
        <f>(M151*21)/100</f>
        <v>0</v>
      </c>
      <c r="P151" t="s">
        <v>27</v>
      </c>
    </row>
    <row r="152" spans="1:16" x14ac:dyDescent="0.2">
      <c r="A152" s="37" t="s">
        <v>55</v>
      </c>
      <c r="E152" s="41" t="s">
        <v>2902</v>
      </c>
    </row>
    <row r="153" spans="1:16" x14ac:dyDescent="0.2">
      <c r="A153" s="37" t="s">
        <v>56</v>
      </c>
      <c r="E153" s="42" t="s">
        <v>2903</v>
      </c>
    </row>
    <row r="154" spans="1:16" x14ac:dyDescent="0.2">
      <c r="A154" t="s">
        <v>58</v>
      </c>
      <c r="E154" s="41" t="s">
        <v>59</v>
      </c>
    </row>
    <row r="155" spans="1:16" x14ac:dyDescent="0.2">
      <c r="A155" t="s">
        <v>46</v>
      </c>
      <c r="C155" s="33" t="s">
        <v>154</v>
      </c>
      <c r="E155" s="35" t="s">
        <v>909</v>
      </c>
      <c r="J155" s="34">
        <f>0</f>
        <v>0</v>
      </c>
      <c r="K155" s="34">
        <f>0</f>
        <v>0</v>
      </c>
      <c r="L155" s="34">
        <f>0+L156+L160</f>
        <v>0</v>
      </c>
      <c r="M155" s="34">
        <f>0+M156+M160</f>
        <v>0</v>
      </c>
    </row>
    <row r="156" spans="1:16" x14ac:dyDescent="0.2">
      <c r="A156" t="s">
        <v>49</v>
      </c>
      <c r="B156" s="36" t="s">
        <v>195</v>
      </c>
      <c r="C156" s="36" t="s">
        <v>2904</v>
      </c>
      <c r="D156" s="37" t="s">
        <v>51</v>
      </c>
      <c r="E156" s="13" t="s">
        <v>2905</v>
      </c>
      <c r="F156" s="38" t="s">
        <v>94</v>
      </c>
      <c r="G156" s="39">
        <v>1</v>
      </c>
      <c r="H156" s="38">
        <v>0</v>
      </c>
      <c r="I156" s="38">
        <f>ROUND(G156*H156,6)</f>
        <v>0</v>
      </c>
      <c r="L156" s="40">
        <v>0</v>
      </c>
      <c r="M156" s="34">
        <f>ROUND(ROUND(L156,2)*ROUND(G156,3),2)</f>
        <v>0</v>
      </c>
      <c r="N156" s="38" t="s">
        <v>54</v>
      </c>
      <c r="O156">
        <f>(M156*21)/100</f>
        <v>0</v>
      </c>
      <c r="P156" t="s">
        <v>27</v>
      </c>
    </row>
    <row r="157" spans="1:16" ht="38.25" x14ac:dyDescent="0.2">
      <c r="A157" s="37" t="s">
        <v>55</v>
      </c>
      <c r="E157" s="41" t="s">
        <v>2906</v>
      </c>
    </row>
    <row r="158" spans="1:16" x14ac:dyDescent="0.2">
      <c r="A158" s="37" t="s">
        <v>56</v>
      </c>
      <c r="E158" s="42" t="s">
        <v>2284</v>
      </c>
    </row>
    <row r="159" spans="1:16" x14ac:dyDescent="0.2">
      <c r="A159" t="s">
        <v>58</v>
      </c>
      <c r="E159" s="41" t="s">
        <v>59</v>
      </c>
    </row>
    <row r="160" spans="1:16" x14ac:dyDescent="0.2">
      <c r="A160" t="s">
        <v>49</v>
      </c>
      <c r="B160" s="36" t="s">
        <v>198</v>
      </c>
      <c r="C160" s="36" t="s">
        <v>2907</v>
      </c>
      <c r="D160" s="37" t="s">
        <v>51</v>
      </c>
      <c r="E160" s="13" t="s">
        <v>2908</v>
      </c>
      <c r="F160" s="38" t="s">
        <v>65</v>
      </c>
      <c r="G160" s="39">
        <v>13</v>
      </c>
      <c r="H160" s="38">
        <v>0</v>
      </c>
      <c r="I160" s="38">
        <f>ROUND(G160*H160,6)</f>
        <v>0</v>
      </c>
      <c r="L160" s="40">
        <v>0</v>
      </c>
      <c r="M160" s="34">
        <f>ROUND(ROUND(L160,2)*ROUND(G160,3),2)</f>
        <v>0</v>
      </c>
      <c r="N160" s="38" t="s">
        <v>54</v>
      </c>
      <c r="O160">
        <f>(M160*21)/100</f>
        <v>0</v>
      </c>
      <c r="P160" t="s">
        <v>27</v>
      </c>
    </row>
    <row r="161" spans="1:5" ht="25.5" x14ac:dyDescent="0.2">
      <c r="A161" s="37" t="s">
        <v>55</v>
      </c>
      <c r="E161" s="41" t="s">
        <v>2909</v>
      </c>
    </row>
    <row r="162" spans="1:5" x14ac:dyDescent="0.2">
      <c r="A162" s="37" t="s">
        <v>56</v>
      </c>
      <c r="E162" s="42" t="s">
        <v>2910</v>
      </c>
    </row>
    <row r="163" spans="1:5" x14ac:dyDescent="0.2">
      <c r="A163" t="s">
        <v>58</v>
      </c>
      <c r="E163"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COUNTIFS(L8:L99,"=0",A8:A99,"P")+COUNTIFS(L8:L99,"",A8:A99,"P")+SUM(Q8:Q99)</f>
        <v>22</v>
      </c>
    </row>
    <row r="8" spans="1:20" x14ac:dyDescent="0.2">
      <c r="A8" t="s">
        <v>44</v>
      </c>
      <c r="C8" s="30" t="s">
        <v>2913</v>
      </c>
      <c r="E8" s="32" t="s">
        <v>2912</v>
      </c>
      <c r="J8" s="31">
        <f>0+J9+J30+J35+J52+J57+J62</f>
        <v>0</v>
      </c>
      <c r="K8" s="31">
        <f>0+K9+K30+K35+K52+K57+K62</f>
        <v>0</v>
      </c>
      <c r="L8" s="31">
        <f>0+L9+L30+L35+L52+L57+L62</f>
        <v>0</v>
      </c>
      <c r="M8" s="31">
        <f>0+M9+M30+M35+M52+M57+M62</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85</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2914</v>
      </c>
    </row>
    <row r="12" spans="1:20" x14ac:dyDescent="0.2">
      <c r="A12" s="37" t="s">
        <v>56</v>
      </c>
      <c r="E12" s="42" t="s">
        <v>2284</v>
      </c>
    </row>
    <row r="13" spans="1:20" x14ac:dyDescent="0.2">
      <c r="A13" t="s">
        <v>58</v>
      </c>
      <c r="E13" s="41" t="s">
        <v>59</v>
      </c>
    </row>
    <row r="14" spans="1:20" x14ac:dyDescent="0.2">
      <c r="A14" t="s">
        <v>49</v>
      </c>
      <c r="B14" s="36" t="s">
        <v>166</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2820</v>
      </c>
    </row>
    <row r="16" spans="1:20" x14ac:dyDescent="0.2">
      <c r="A16" s="37" t="s">
        <v>56</v>
      </c>
      <c r="E16" s="42" t="s">
        <v>2284</v>
      </c>
    </row>
    <row r="17" spans="1:16" x14ac:dyDescent="0.2">
      <c r="A17" t="s">
        <v>58</v>
      </c>
      <c r="E17" s="41" t="s">
        <v>2372</v>
      </c>
    </row>
    <row r="18" spans="1:16" x14ac:dyDescent="0.2">
      <c r="A18" t="s">
        <v>49</v>
      </c>
      <c r="B18" s="36" t="s">
        <v>169</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172</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88</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f>
        <v>0</v>
      </c>
      <c r="M30" s="34">
        <f>0+M31</f>
        <v>0</v>
      </c>
    </row>
    <row r="31" spans="1:16" ht="25.5" x14ac:dyDescent="0.2">
      <c r="A31" t="s">
        <v>49</v>
      </c>
      <c r="B31" s="36" t="s">
        <v>163</v>
      </c>
      <c r="C31" s="36" t="s">
        <v>285</v>
      </c>
      <c r="D31" s="37" t="s">
        <v>286</v>
      </c>
      <c r="E31" s="13" t="s">
        <v>287</v>
      </c>
      <c r="F31" s="38" t="s">
        <v>288</v>
      </c>
      <c r="G31" s="39">
        <v>62.59</v>
      </c>
      <c r="H31" s="38">
        <v>0</v>
      </c>
      <c r="I31" s="38">
        <f>ROUND(G31*H31,6)</f>
        <v>0</v>
      </c>
      <c r="L31" s="40">
        <v>0</v>
      </c>
      <c r="M31" s="34">
        <f>ROUND(ROUND(L31,2)*ROUND(G31,3),2)</f>
        <v>0</v>
      </c>
      <c r="N31" s="38" t="s">
        <v>289</v>
      </c>
      <c r="O31">
        <f>(M31*21)/100</f>
        <v>0</v>
      </c>
      <c r="P31" t="s">
        <v>27</v>
      </c>
    </row>
    <row r="32" spans="1:16" x14ac:dyDescent="0.2">
      <c r="A32" s="37" t="s">
        <v>55</v>
      </c>
      <c r="E32" s="41" t="s">
        <v>2297</v>
      </c>
    </row>
    <row r="33" spans="1:16" x14ac:dyDescent="0.2">
      <c r="A33" s="37" t="s">
        <v>56</v>
      </c>
      <c r="E33" s="42" t="s">
        <v>2915</v>
      </c>
    </row>
    <row r="34" spans="1:16" ht="102" x14ac:dyDescent="0.2">
      <c r="A34" t="s">
        <v>58</v>
      </c>
      <c r="E34" s="41" t="s">
        <v>291</v>
      </c>
    </row>
    <row r="35" spans="1:16" x14ac:dyDescent="0.2">
      <c r="A35" t="s">
        <v>46</v>
      </c>
      <c r="C35" s="33" t="s">
        <v>47</v>
      </c>
      <c r="E35" s="35" t="s">
        <v>325</v>
      </c>
      <c r="J35" s="34">
        <f>0</f>
        <v>0</v>
      </c>
      <c r="K35" s="34">
        <f>0</f>
        <v>0</v>
      </c>
      <c r="L35" s="34">
        <f>0+L36+L40+L44+L48</f>
        <v>0</v>
      </c>
      <c r="M35" s="34">
        <f>0+M36+M40+M44+M48</f>
        <v>0</v>
      </c>
    </row>
    <row r="36" spans="1:16" x14ac:dyDescent="0.2">
      <c r="A36" t="s">
        <v>49</v>
      </c>
      <c r="B36" s="36" t="s">
        <v>47</v>
      </c>
      <c r="C36" s="36" t="s">
        <v>2396</v>
      </c>
      <c r="D36" s="37" t="s">
        <v>51</v>
      </c>
      <c r="E36" s="13" t="s">
        <v>2397</v>
      </c>
      <c r="F36" s="38" t="s">
        <v>53</v>
      </c>
      <c r="G36" s="39">
        <v>132.46</v>
      </c>
      <c r="H36" s="38">
        <v>0</v>
      </c>
      <c r="I36" s="38">
        <f>ROUND(G36*H36,6)</f>
        <v>0</v>
      </c>
      <c r="L36" s="40">
        <v>0</v>
      </c>
      <c r="M36" s="34">
        <f>ROUND(ROUND(L36,2)*ROUND(G36,3),2)</f>
        <v>0</v>
      </c>
      <c r="N36" s="38" t="s">
        <v>54</v>
      </c>
      <c r="O36">
        <f>(M36*21)/100</f>
        <v>0</v>
      </c>
      <c r="P36" t="s">
        <v>27</v>
      </c>
    </row>
    <row r="37" spans="1:16" ht="25.5" x14ac:dyDescent="0.2">
      <c r="A37" s="37" t="s">
        <v>55</v>
      </c>
      <c r="E37" s="41" t="s">
        <v>2916</v>
      </c>
    </row>
    <row r="38" spans="1:16" x14ac:dyDescent="0.2">
      <c r="A38" s="37" t="s">
        <v>56</v>
      </c>
      <c r="E38" s="42" t="s">
        <v>2917</v>
      </c>
    </row>
    <row r="39" spans="1:16" x14ac:dyDescent="0.2">
      <c r="A39" t="s">
        <v>58</v>
      </c>
      <c r="E39" s="41" t="s">
        <v>59</v>
      </c>
    </row>
    <row r="40" spans="1:16" x14ac:dyDescent="0.2">
      <c r="A40" t="s">
        <v>49</v>
      </c>
      <c r="B40" s="36" t="s">
        <v>27</v>
      </c>
      <c r="C40" s="36" t="s">
        <v>891</v>
      </c>
      <c r="D40" s="37" t="s">
        <v>51</v>
      </c>
      <c r="E40" s="13" t="s">
        <v>892</v>
      </c>
      <c r="F40" s="38" t="s">
        <v>53</v>
      </c>
      <c r="G40" s="39">
        <v>62.59</v>
      </c>
      <c r="H40" s="38">
        <v>0</v>
      </c>
      <c r="I40" s="38">
        <f>ROUND(G40*H40,6)</f>
        <v>0</v>
      </c>
      <c r="L40" s="40">
        <v>0</v>
      </c>
      <c r="M40" s="34">
        <f>ROUND(ROUND(L40,2)*ROUND(G40,3),2)</f>
        <v>0</v>
      </c>
      <c r="N40" s="38" t="s">
        <v>54</v>
      </c>
      <c r="O40">
        <f>(M40*21)/100</f>
        <v>0</v>
      </c>
      <c r="P40" t="s">
        <v>27</v>
      </c>
    </row>
    <row r="41" spans="1:16" x14ac:dyDescent="0.2">
      <c r="A41" s="37" t="s">
        <v>55</v>
      </c>
      <c r="E41" s="41" t="s">
        <v>2305</v>
      </c>
    </row>
    <row r="42" spans="1:16" x14ac:dyDescent="0.2">
      <c r="A42" s="37" t="s">
        <v>56</v>
      </c>
      <c r="E42" s="42" t="s">
        <v>2915</v>
      </c>
    </row>
    <row r="43" spans="1:16" x14ac:dyDescent="0.2">
      <c r="A43" t="s">
        <v>58</v>
      </c>
      <c r="E43" s="41" t="s">
        <v>59</v>
      </c>
    </row>
    <row r="44" spans="1:16" x14ac:dyDescent="0.2">
      <c r="A44" t="s">
        <v>49</v>
      </c>
      <c r="B44" s="36" t="s">
        <v>26</v>
      </c>
      <c r="C44" s="36" t="s">
        <v>60</v>
      </c>
      <c r="D44" s="37" t="s">
        <v>51</v>
      </c>
      <c r="E44" s="13" t="s">
        <v>61</v>
      </c>
      <c r="F44" s="38" t="s">
        <v>53</v>
      </c>
      <c r="G44" s="39">
        <v>69.87</v>
      </c>
      <c r="H44" s="38">
        <v>0</v>
      </c>
      <c r="I44" s="38">
        <f>ROUND(G44*H44,6)</f>
        <v>0</v>
      </c>
      <c r="L44" s="40">
        <v>0</v>
      </c>
      <c r="M44" s="34">
        <f>ROUND(ROUND(L44,2)*ROUND(G44,3),2)</f>
        <v>0</v>
      </c>
      <c r="N44" s="38" t="s">
        <v>54</v>
      </c>
      <c r="O44">
        <f>(M44*21)/100</f>
        <v>0</v>
      </c>
      <c r="P44" t="s">
        <v>27</v>
      </c>
    </row>
    <row r="45" spans="1:16" x14ac:dyDescent="0.2">
      <c r="A45" s="37" t="s">
        <v>55</v>
      </c>
      <c r="E45" s="41" t="s">
        <v>2918</v>
      </c>
    </row>
    <row r="46" spans="1:16" x14ac:dyDescent="0.2">
      <c r="A46" s="37" t="s">
        <v>56</v>
      </c>
      <c r="E46" s="42" t="s">
        <v>2919</v>
      </c>
    </row>
    <row r="47" spans="1:16" x14ac:dyDescent="0.2">
      <c r="A47" t="s">
        <v>58</v>
      </c>
      <c r="E47" s="41" t="s">
        <v>59</v>
      </c>
    </row>
    <row r="48" spans="1:16" x14ac:dyDescent="0.2">
      <c r="A48" t="s">
        <v>49</v>
      </c>
      <c r="B48" s="36" t="s">
        <v>62</v>
      </c>
      <c r="C48" s="36" t="s">
        <v>2402</v>
      </c>
      <c r="D48" s="37" t="s">
        <v>51</v>
      </c>
      <c r="E48" s="13" t="s">
        <v>2403</v>
      </c>
      <c r="F48" s="38" t="s">
        <v>53</v>
      </c>
      <c r="G48" s="39">
        <v>24.16</v>
      </c>
      <c r="H48" s="38">
        <v>0</v>
      </c>
      <c r="I48" s="38">
        <f>ROUND(G48*H48,6)</f>
        <v>0</v>
      </c>
      <c r="L48" s="40">
        <v>0</v>
      </c>
      <c r="M48" s="34">
        <f>ROUND(ROUND(L48,2)*ROUND(G48,3),2)</f>
        <v>0</v>
      </c>
      <c r="N48" s="38" t="s">
        <v>54</v>
      </c>
      <c r="O48">
        <f>(M48*21)/100</f>
        <v>0</v>
      </c>
      <c r="P48" t="s">
        <v>27</v>
      </c>
    </row>
    <row r="49" spans="1:16" x14ac:dyDescent="0.2">
      <c r="A49" s="37" t="s">
        <v>55</v>
      </c>
      <c r="E49" s="41" t="s">
        <v>2920</v>
      </c>
    </row>
    <row r="50" spans="1:16" x14ac:dyDescent="0.2">
      <c r="A50" s="37" t="s">
        <v>56</v>
      </c>
      <c r="E50" s="42" t="s">
        <v>2921</v>
      </c>
    </row>
    <row r="51" spans="1:16" x14ac:dyDescent="0.2">
      <c r="A51" t="s">
        <v>58</v>
      </c>
      <c r="E51" s="41" t="s">
        <v>59</v>
      </c>
    </row>
    <row r="52" spans="1:16" x14ac:dyDescent="0.2">
      <c r="A52" t="s">
        <v>46</v>
      </c>
      <c r="C52" s="33" t="s">
        <v>27</v>
      </c>
      <c r="E52" s="35" t="s">
        <v>1063</v>
      </c>
      <c r="J52" s="34">
        <f>0</f>
        <v>0</v>
      </c>
      <c r="K52" s="34">
        <f>0</f>
        <v>0</v>
      </c>
      <c r="L52" s="34">
        <f>0+L53</f>
        <v>0</v>
      </c>
      <c r="M52" s="34">
        <f>0+M53</f>
        <v>0</v>
      </c>
    </row>
    <row r="53" spans="1:16" x14ac:dyDescent="0.2">
      <c r="A53" t="s">
        <v>49</v>
      </c>
      <c r="B53" s="36" t="s">
        <v>66</v>
      </c>
      <c r="C53" s="36" t="s">
        <v>2600</v>
      </c>
      <c r="D53" s="37" t="s">
        <v>51</v>
      </c>
      <c r="E53" s="13" t="s">
        <v>2601</v>
      </c>
      <c r="F53" s="38" t="s">
        <v>65</v>
      </c>
      <c r="G53" s="39">
        <v>31.5</v>
      </c>
      <c r="H53" s="38">
        <v>0</v>
      </c>
      <c r="I53" s="38">
        <f>ROUND(G53*H53,6)</f>
        <v>0</v>
      </c>
      <c r="L53" s="40">
        <v>0</v>
      </c>
      <c r="M53" s="34">
        <f>ROUND(ROUND(L53,2)*ROUND(G53,3),2)</f>
        <v>0</v>
      </c>
      <c r="N53" s="38" t="s">
        <v>54</v>
      </c>
      <c r="O53">
        <f>(M53*21)/100</f>
        <v>0</v>
      </c>
      <c r="P53" t="s">
        <v>27</v>
      </c>
    </row>
    <row r="54" spans="1:16" ht="51" x14ac:dyDescent="0.2">
      <c r="A54" s="37" t="s">
        <v>55</v>
      </c>
      <c r="E54" s="41" t="s">
        <v>2859</v>
      </c>
    </row>
    <row r="55" spans="1:16" x14ac:dyDescent="0.2">
      <c r="A55" s="37" t="s">
        <v>56</v>
      </c>
      <c r="E55" s="42" t="s">
        <v>2922</v>
      </c>
    </row>
    <row r="56" spans="1:16" x14ac:dyDescent="0.2">
      <c r="A56" t="s">
        <v>58</v>
      </c>
      <c r="E56" s="41" t="s">
        <v>59</v>
      </c>
    </row>
    <row r="57" spans="1:16" x14ac:dyDescent="0.2">
      <c r="A57" t="s">
        <v>46</v>
      </c>
      <c r="C57" s="33" t="s">
        <v>62</v>
      </c>
      <c r="E57" s="35" t="s">
        <v>1366</v>
      </c>
      <c r="J57" s="34">
        <f>0</f>
        <v>0</v>
      </c>
      <c r="K57" s="34">
        <f>0</f>
        <v>0</v>
      </c>
      <c r="L57" s="34">
        <f>0+L58</f>
        <v>0</v>
      </c>
      <c r="M57" s="34">
        <f>0+M58</f>
        <v>0</v>
      </c>
    </row>
    <row r="58" spans="1:16" x14ac:dyDescent="0.2">
      <c r="A58" t="s">
        <v>49</v>
      </c>
      <c r="B58" s="36" t="s">
        <v>145</v>
      </c>
      <c r="C58" s="36" t="s">
        <v>2321</v>
      </c>
      <c r="D58" s="37" t="s">
        <v>51</v>
      </c>
      <c r="E58" s="13" t="s">
        <v>2322</v>
      </c>
      <c r="F58" s="38" t="s">
        <v>53</v>
      </c>
      <c r="G58" s="39">
        <v>5.13</v>
      </c>
      <c r="H58" s="38">
        <v>0</v>
      </c>
      <c r="I58" s="38">
        <f>ROUND(G58*H58,6)</f>
        <v>0</v>
      </c>
      <c r="L58" s="40">
        <v>0</v>
      </c>
      <c r="M58" s="34">
        <f>ROUND(ROUND(L58,2)*ROUND(G58,3),2)</f>
        <v>0</v>
      </c>
      <c r="N58" s="38" t="s">
        <v>54</v>
      </c>
      <c r="O58">
        <f>(M58*21)/100</f>
        <v>0</v>
      </c>
      <c r="P58" t="s">
        <v>27</v>
      </c>
    </row>
    <row r="59" spans="1:16" ht="25.5" x14ac:dyDescent="0.2">
      <c r="A59" s="37" t="s">
        <v>55</v>
      </c>
      <c r="E59" s="41" t="s">
        <v>2923</v>
      </c>
    </row>
    <row r="60" spans="1:16" x14ac:dyDescent="0.2">
      <c r="A60" s="37" t="s">
        <v>56</v>
      </c>
      <c r="E60" s="42" t="s">
        <v>2924</v>
      </c>
    </row>
    <row r="61" spans="1:16" x14ac:dyDescent="0.2">
      <c r="A61" t="s">
        <v>58</v>
      </c>
      <c r="E61" s="41" t="s">
        <v>59</v>
      </c>
    </row>
    <row r="62" spans="1:16" x14ac:dyDescent="0.2">
      <c r="A62" t="s">
        <v>46</v>
      </c>
      <c r="C62" s="33" t="s">
        <v>151</v>
      </c>
      <c r="E62" s="35" t="s">
        <v>1458</v>
      </c>
      <c r="J62" s="34">
        <f>0</f>
        <v>0</v>
      </c>
      <c r="K62" s="34">
        <f>0</f>
        <v>0</v>
      </c>
      <c r="L62" s="34">
        <f>0+L63+L67+L71+L75+L79+L83+L87+L91+L95+L99</f>
        <v>0</v>
      </c>
      <c r="M62" s="34">
        <f>0+M63+M67+M71+M75+M79+M83+M87+M91+M95+M99</f>
        <v>0</v>
      </c>
    </row>
    <row r="63" spans="1:16" x14ac:dyDescent="0.2">
      <c r="A63" t="s">
        <v>49</v>
      </c>
      <c r="B63" s="36" t="s">
        <v>148</v>
      </c>
      <c r="C63" s="36" t="s">
        <v>2877</v>
      </c>
      <c r="D63" s="37" t="s">
        <v>51</v>
      </c>
      <c r="E63" s="13" t="s">
        <v>2878</v>
      </c>
      <c r="F63" s="38" t="s">
        <v>65</v>
      </c>
      <c r="G63" s="39">
        <v>18.7</v>
      </c>
      <c r="H63" s="38">
        <v>0</v>
      </c>
      <c r="I63" s="38">
        <f>ROUND(G63*H63,6)</f>
        <v>0</v>
      </c>
      <c r="L63" s="40">
        <v>0</v>
      </c>
      <c r="M63" s="34">
        <f>ROUND(ROUND(L63,2)*ROUND(G63,3),2)</f>
        <v>0</v>
      </c>
      <c r="N63" s="38" t="s">
        <v>54</v>
      </c>
      <c r="O63">
        <f>(M63*21)/100</f>
        <v>0</v>
      </c>
      <c r="P63" t="s">
        <v>27</v>
      </c>
    </row>
    <row r="64" spans="1:16" x14ac:dyDescent="0.2">
      <c r="A64" s="37" t="s">
        <v>55</v>
      </c>
      <c r="E64" s="41" t="s">
        <v>2925</v>
      </c>
    </row>
    <row r="65" spans="1:16" x14ac:dyDescent="0.2">
      <c r="A65" s="37" t="s">
        <v>56</v>
      </c>
      <c r="E65" s="42" t="s">
        <v>2926</v>
      </c>
    </row>
    <row r="66" spans="1:16" x14ac:dyDescent="0.2">
      <c r="A66" t="s">
        <v>58</v>
      </c>
      <c r="E66" s="41" t="s">
        <v>59</v>
      </c>
    </row>
    <row r="67" spans="1:16" x14ac:dyDescent="0.2">
      <c r="A67" t="s">
        <v>49</v>
      </c>
      <c r="B67" s="36" t="s">
        <v>151</v>
      </c>
      <c r="C67" s="36" t="s">
        <v>2881</v>
      </c>
      <c r="D67" s="37" t="s">
        <v>51</v>
      </c>
      <c r="E67" s="13" t="s">
        <v>2882</v>
      </c>
      <c r="F67" s="38" t="s">
        <v>65</v>
      </c>
      <c r="G67" s="39">
        <v>12.8</v>
      </c>
      <c r="H67" s="38">
        <v>0</v>
      </c>
      <c r="I67" s="38">
        <f>ROUND(G67*H67,6)</f>
        <v>0</v>
      </c>
      <c r="L67" s="40">
        <v>0</v>
      </c>
      <c r="M67" s="34">
        <f>ROUND(ROUND(L67,2)*ROUND(G67,3),2)</f>
        <v>0</v>
      </c>
      <c r="N67" s="38" t="s">
        <v>54</v>
      </c>
      <c r="O67">
        <f>(M67*21)/100</f>
        <v>0</v>
      </c>
      <c r="P67" t="s">
        <v>27</v>
      </c>
    </row>
    <row r="68" spans="1:16" x14ac:dyDescent="0.2">
      <c r="A68" s="37" t="s">
        <v>55</v>
      </c>
      <c r="E68" s="41" t="s">
        <v>2927</v>
      </c>
    </row>
    <row r="69" spans="1:16" x14ac:dyDescent="0.2">
      <c r="A69" s="37" t="s">
        <v>56</v>
      </c>
      <c r="E69" s="42" t="s">
        <v>2928</v>
      </c>
    </row>
    <row r="70" spans="1:16" x14ac:dyDescent="0.2">
      <c r="A70" t="s">
        <v>58</v>
      </c>
      <c r="E70" s="41" t="s">
        <v>59</v>
      </c>
    </row>
    <row r="71" spans="1:16" x14ac:dyDescent="0.2">
      <c r="A71" t="s">
        <v>49</v>
      </c>
      <c r="B71" s="36" t="s">
        <v>154</v>
      </c>
      <c r="C71" s="36" t="s">
        <v>2929</v>
      </c>
      <c r="D71" s="37" t="s">
        <v>51</v>
      </c>
      <c r="E71" s="13" t="s">
        <v>2930</v>
      </c>
      <c r="F71" s="38" t="s">
        <v>94</v>
      </c>
      <c r="G71" s="39">
        <v>2</v>
      </c>
      <c r="H71" s="38">
        <v>0</v>
      </c>
      <c r="I71" s="38">
        <f>ROUND(G71*H71,6)</f>
        <v>0</v>
      </c>
      <c r="L71" s="40">
        <v>0</v>
      </c>
      <c r="M71" s="34">
        <f>ROUND(ROUND(L71,2)*ROUND(G71,3),2)</f>
        <v>0</v>
      </c>
      <c r="N71" s="38" t="s">
        <v>54</v>
      </c>
      <c r="O71">
        <f>(M71*21)/100</f>
        <v>0</v>
      </c>
      <c r="P71" t="s">
        <v>27</v>
      </c>
    </row>
    <row r="72" spans="1:16" ht="89.25" x14ac:dyDescent="0.2">
      <c r="A72" s="37" t="s">
        <v>55</v>
      </c>
      <c r="E72" s="41" t="s">
        <v>2931</v>
      </c>
    </row>
    <row r="73" spans="1:16" x14ac:dyDescent="0.2">
      <c r="A73" s="37" t="s">
        <v>56</v>
      </c>
      <c r="E73" s="42" t="s">
        <v>2523</v>
      </c>
    </row>
    <row r="74" spans="1:16" x14ac:dyDescent="0.2">
      <c r="A74" t="s">
        <v>58</v>
      </c>
      <c r="E74" s="41" t="s">
        <v>59</v>
      </c>
    </row>
    <row r="75" spans="1:16" x14ac:dyDescent="0.2">
      <c r="A75" t="s">
        <v>49</v>
      </c>
      <c r="B75" s="36" t="s">
        <v>157</v>
      </c>
      <c r="C75" s="36" t="s">
        <v>2723</v>
      </c>
      <c r="D75" s="37" t="s">
        <v>51</v>
      </c>
      <c r="E75" s="13" t="s">
        <v>2724</v>
      </c>
      <c r="F75" s="38" t="s">
        <v>94</v>
      </c>
      <c r="G75" s="39">
        <v>1</v>
      </c>
      <c r="H75" s="38">
        <v>0</v>
      </c>
      <c r="I75" s="38">
        <f>ROUND(G75*H75,6)</f>
        <v>0</v>
      </c>
      <c r="L75" s="40">
        <v>0</v>
      </c>
      <c r="M75" s="34">
        <f>ROUND(ROUND(L75,2)*ROUND(G75,3),2)</f>
        <v>0</v>
      </c>
      <c r="N75" s="38" t="s">
        <v>54</v>
      </c>
      <c r="O75">
        <f>(M75*21)/100</f>
        <v>0</v>
      </c>
      <c r="P75" t="s">
        <v>27</v>
      </c>
    </row>
    <row r="76" spans="1:16" ht="89.25" x14ac:dyDescent="0.2">
      <c r="A76" s="37" t="s">
        <v>55</v>
      </c>
      <c r="E76" s="41" t="s">
        <v>2932</v>
      </c>
    </row>
    <row r="77" spans="1:16" x14ac:dyDescent="0.2">
      <c r="A77" s="37" t="s">
        <v>56</v>
      </c>
      <c r="E77" s="42" t="s">
        <v>2284</v>
      </c>
    </row>
    <row r="78" spans="1:16" x14ac:dyDescent="0.2">
      <c r="A78" t="s">
        <v>58</v>
      </c>
      <c r="E78" s="41" t="s">
        <v>59</v>
      </c>
    </row>
    <row r="79" spans="1:16" x14ac:dyDescent="0.2">
      <c r="A79" t="s">
        <v>49</v>
      </c>
      <c r="B79" s="36" t="s">
        <v>69</v>
      </c>
      <c r="C79" s="36" t="s">
        <v>2650</v>
      </c>
      <c r="D79" s="37" t="s">
        <v>51</v>
      </c>
      <c r="E79" s="13" t="s">
        <v>2651</v>
      </c>
      <c r="F79" s="38" t="s">
        <v>94</v>
      </c>
      <c r="G79" s="39">
        <v>1</v>
      </c>
      <c r="H79" s="38">
        <v>0</v>
      </c>
      <c r="I79" s="38">
        <f>ROUND(G79*H79,6)</f>
        <v>0</v>
      </c>
      <c r="L79" s="40">
        <v>0</v>
      </c>
      <c r="M79" s="34">
        <f>ROUND(ROUND(L79,2)*ROUND(G79,3),2)</f>
        <v>0</v>
      </c>
      <c r="N79" s="38" t="s">
        <v>54</v>
      </c>
      <c r="O79">
        <f>(M79*21)/100</f>
        <v>0</v>
      </c>
      <c r="P79" t="s">
        <v>27</v>
      </c>
    </row>
    <row r="80" spans="1:16" ht="25.5" x14ac:dyDescent="0.2">
      <c r="A80" s="37" t="s">
        <v>55</v>
      </c>
      <c r="E80" s="41" t="s">
        <v>2933</v>
      </c>
    </row>
    <row r="81" spans="1:16" x14ac:dyDescent="0.2">
      <c r="A81" s="37" t="s">
        <v>56</v>
      </c>
      <c r="E81" s="42" t="s">
        <v>2284</v>
      </c>
    </row>
    <row r="82" spans="1:16" x14ac:dyDescent="0.2">
      <c r="A82" t="s">
        <v>58</v>
      </c>
      <c r="E82" s="41" t="s">
        <v>59</v>
      </c>
    </row>
    <row r="83" spans="1:16" x14ac:dyDescent="0.2">
      <c r="A83" t="s">
        <v>49</v>
      </c>
      <c r="B83" s="36" t="s">
        <v>73</v>
      </c>
      <c r="C83" s="36" t="s">
        <v>2433</v>
      </c>
      <c r="D83" s="37" t="s">
        <v>51</v>
      </c>
      <c r="E83" s="13" t="s">
        <v>2434</v>
      </c>
      <c r="F83" s="38" t="s">
        <v>65</v>
      </c>
      <c r="G83" s="39">
        <v>31.5</v>
      </c>
      <c r="H83" s="38">
        <v>0</v>
      </c>
      <c r="I83" s="38">
        <f>ROUND(G83*H83,6)</f>
        <v>0</v>
      </c>
      <c r="L83" s="40">
        <v>0</v>
      </c>
      <c r="M83" s="34">
        <f>ROUND(ROUND(L83,2)*ROUND(G83,3),2)</f>
        <v>0</v>
      </c>
      <c r="N83" s="38" t="s">
        <v>54</v>
      </c>
      <c r="O83">
        <f>(M83*21)/100</f>
        <v>0</v>
      </c>
      <c r="P83" t="s">
        <v>27</v>
      </c>
    </row>
    <row r="84" spans="1:16" x14ac:dyDescent="0.2">
      <c r="A84" s="37" t="s">
        <v>55</v>
      </c>
      <c r="E84" s="41" t="s">
        <v>2886</v>
      </c>
    </row>
    <row r="85" spans="1:16" x14ac:dyDescent="0.2">
      <c r="A85" s="37" t="s">
        <v>56</v>
      </c>
      <c r="E85" s="42" t="s">
        <v>2922</v>
      </c>
    </row>
    <row r="86" spans="1:16" x14ac:dyDescent="0.2">
      <c r="A86" t="s">
        <v>58</v>
      </c>
      <c r="E86" s="41" t="s">
        <v>59</v>
      </c>
    </row>
    <row r="87" spans="1:16" x14ac:dyDescent="0.2">
      <c r="A87" t="s">
        <v>49</v>
      </c>
      <c r="B87" s="36" t="s">
        <v>76</v>
      </c>
      <c r="C87" s="36" t="s">
        <v>2889</v>
      </c>
      <c r="D87" s="37" t="s">
        <v>51</v>
      </c>
      <c r="E87" s="13" t="s">
        <v>2890</v>
      </c>
      <c r="F87" s="38" t="s">
        <v>53</v>
      </c>
      <c r="G87" s="39">
        <v>18.11</v>
      </c>
      <c r="H87" s="38">
        <v>0</v>
      </c>
      <c r="I87" s="38">
        <f>ROUND(G87*H87,6)</f>
        <v>0</v>
      </c>
      <c r="L87" s="40">
        <v>0</v>
      </c>
      <c r="M87" s="34">
        <f>ROUND(ROUND(L87,2)*ROUND(G87,3),2)</f>
        <v>0</v>
      </c>
      <c r="N87" s="38" t="s">
        <v>54</v>
      </c>
      <c r="O87">
        <f>(M87*21)/100</f>
        <v>0</v>
      </c>
      <c r="P87" t="s">
        <v>27</v>
      </c>
    </row>
    <row r="88" spans="1:16" x14ac:dyDescent="0.2">
      <c r="A88" s="37" t="s">
        <v>55</v>
      </c>
      <c r="E88" s="41" t="s">
        <v>2934</v>
      </c>
    </row>
    <row r="89" spans="1:16" x14ac:dyDescent="0.2">
      <c r="A89" s="37" t="s">
        <v>56</v>
      </c>
      <c r="E89" s="42" t="s">
        <v>2935</v>
      </c>
    </row>
    <row r="90" spans="1:16" x14ac:dyDescent="0.2">
      <c r="A90" t="s">
        <v>58</v>
      </c>
      <c r="E90" s="41" t="s">
        <v>59</v>
      </c>
    </row>
    <row r="91" spans="1:16" x14ac:dyDescent="0.2">
      <c r="A91" t="s">
        <v>49</v>
      </c>
      <c r="B91" s="36" t="s">
        <v>79</v>
      </c>
      <c r="C91" s="36" t="s">
        <v>2893</v>
      </c>
      <c r="D91" s="37" t="s">
        <v>51</v>
      </c>
      <c r="E91" s="13" t="s">
        <v>2894</v>
      </c>
      <c r="F91" s="38" t="s">
        <v>65</v>
      </c>
      <c r="G91" s="39">
        <v>18.7</v>
      </c>
      <c r="H91" s="38">
        <v>0</v>
      </c>
      <c r="I91" s="38">
        <f>ROUND(G91*H91,6)</f>
        <v>0</v>
      </c>
      <c r="L91" s="40">
        <v>0</v>
      </c>
      <c r="M91" s="34">
        <f>ROUND(ROUND(L91,2)*ROUND(G91,3),2)</f>
        <v>0</v>
      </c>
      <c r="N91" s="38" t="s">
        <v>54</v>
      </c>
      <c r="O91">
        <f>(M91*21)/100</f>
        <v>0</v>
      </c>
      <c r="P91" t="s">
        <v>27</v>
      </c>
    </row>
    <row r="92" spans="1:16" x14ac:dyDescent="0.2">
      <c r="A92" s="37" t="s">
        <v>55</v>
      </c>
      <c r="E92" s="41" t="s">
        <v>2936</v>
      </c>
    </row>
    <row r="93" spans="1:16" x14ac:dyDescent="0.2">
      <c r="A93" s="37" t="s">
        <v>56</v>
      </c>
      <c r="E93" s="42" t="s">
        <v>2937</v>
      </c>
    </row>
    <row r="94" spans="1:16" x14ac:dyDescent="0.2">
      <c r="A94" t="s">
        <v>58</v>
      </c>
      <c r="E94" s="41" t="s">
        <v>59</v>
      </c>
    </row>
    <row r="95" spans="1:16" x14ac:dyDescent="0.2">
      <c r="A95" t="s">
        <v>49</v>
      </c>
      <c r="B95" s="36" t="s">
        <v>160</v>
      </c>
      <c r="C95" s="36" t="s">
        <v>2897</v>
      </c>
      <c r="D95" s="37" t="s">
        <v>51</v>
      </c>
      <c r="E95" s="13" t="s">
        <v>2898</v>
      </c>
      <c r="F95" s="38" t="s">
        <v>65</v>
      </c>
      <c r="G95" s="39">
        <v>12.8</v>
      </c>
      <c r="H95" s="38">
        <v>0</v>
      </c>
      <c r="I95" s="38">
        <f>ROUND(G95*H95,6)</f>
        <v>0</v>
      </c>
      <c r="L95" s="40">
        <v>0</v>
      </c>
      <c r="M95" s="34">
        <f>ROUND(ROUND(L95,2)*ROUND(G95,3),2)</f>
        <v>0</v>
      </c>
      <c r="N95" s="38" t="s">
        <v>54</v>
      </c>
      <c r="O95">
        <f>(M95*21)/100</f>
        <v>0</v>
      </c>
      <c r="P95" t="s">
        <v>27</v>
      </c>
    </row>
    <row r="96" spans="1:16" x14ac:dyDescent="0.2">
      <c r="A96" s="37" t="s">
        <v>55</v>
      </c>
      <c r="E96" s="41" t="s">
        <v>2899</v>
      </c>
    </row>
    <row r="97" spans="1:16" x14ac:dyDescent="0.2">
      <c r="A97" s="37" t="s">
        <v>56</v>
      </c>
      <c r="E97" s="42" t="s">
        <v>2928</v>
      </c>
    </row>
    <row r="98" spans="1:16" x14ac:dyDescent="0.2">
      <c r="A98" t="s">
        <v>58</v>
      </c>
      <c r="E98" s="41" t="s">
        <v>59</v>
      </c>
    </row>
    <row r="99" spans="1:16" x14ac:dyDescent="0.2">
      <c r="A99" t="s">
        <v>49</v>
      </c>
      <c r="B99" s="36" t="s">
        <v>82</v>
      </c>
      <c r="C99" s="36" t="s">
        <v>2900</v>
      </c>
      <c r="D99" s="37" t="s">
        <v>51</v>
      </c>
      <c r="E99" s="13" t="s">
        <v>2901</v>
      </c>
      <c r="F99" s="38" t="s">
        <v>65</v>
      </c>
      <c r="G99" s="39">
        <v>31.5</v>
      </c>
      <c r="H99" s="38">
        <v>0</v>
      </c>
      <c r="I99" s="38">
        <f>ROUND(G99*H99,6)</f>
        <v>0</v>
      </c>
      <c r="L99" s="40">
        <v>0</v>
      </c>
      <c r="M99" s="34">
        <f>ROUND(ROUND(L99,2)*ROUND(G99,3),2)</f>
        <v>0</v>
      </c>
      <c r="N99" s="38" t="s">
        <v>54</v>
      </c>
      <c r="O99">
        <f>(M99*21)/100</f>
        <v>0</v>
      </c>
      <c r="P99" t="s">
        <v>27</v>
      </c>
    </row>
    <row r="100" spans="1:16" x14ac:dyDescent="0.2">
      <c r="A100" s="37" t="s">
        <v>55</v>
      </c>
      <c r="E100" s="41" t="s">
        <v>2938</v>
      </c>
    </row>
    <row r="101" spans="1:16" x14ac:dyDescent="0.2">
      <c r="A101" s="37" t="s">
        <v>56</v>
      </c>
      <c r="E101" s="42" t="s">
        <v>2922</v>
      </c>
    </row>
    <row r="102" spans="1:16" x14ac:dyDescent="0.2">
      <c r="A102" t="s">
        <v>58</v>
      </c>
      <c r="E102"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COUNTIFS(L8:L132,"=0",A8:A132,"P")+COUNTIFS(L8:L132,"",A8:A132,"P")+SUM(Q8:Q132)</f>
        <v>30</v>
      </c>
    </row>
    <row r="8" spans="1:20" x14ac:dyDescent="0.2">
      <c r="A8" t="s">
        <v>44</v>
      </c>
      <c r="C8" s="30" t="s">
        <v>2941</v>
      </c>
      <c r="E8" s="32" t="s">
        <v>2940</v>
      </c>
      <c r="J8" s="31">
        <f>0+J9+J30+J47+J72+J77+J82+J123</f>
        <v>0</v>
      </c>
      <c r="K8" s="31">
        <f>0+K9+K30+K47+K72+K77+K82+K123</f>
        <v>0</v>
      </c>
      <c r="L8" s="31">
        <f>0+L9+L30+L47+L72+L77+L82+L123</f>
        <v>0</v>
      </c>
      <c r="M8" s="31">
        <f>0+M9+M30+M47+M72+M77+M82+M123</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91</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2942</v>
      </c>
    </row>
    <row r="12" spans="1:20" x14ac:dyDescent="0.2">
      <c r="A12" s="37" t="s">
        <v>56</v>
      </c>
      <c r="E12" s="42" t="s">
        <v>2284</v>
      </c>
    </row>
    <row r="13" spans="1:20" x14ac:dyDescent="0.2">
      <c r="A13" t="s">
        <v>58</v>
      </c>
      <c r="E13" s="41" t="s">
        <v>59</v>
      </c>
    </row>
    <row r="14" spans="1:20" x14ac:dyDescent="0.2">
      <c r="A14" t="s">
        <v>49</v>
      </c>
      <c r="B14" s="36" t="s">
        <v>185</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2820</v>
      </c>
    </row>
    <row r="16" spans="1:20" x14ac:dyDescent="0.2">
      <c r="A16" s="37" t="s">
        <v>56</v>
      </c>
      <c r="E16" s="42" t="s">
        <v>2284</v>
      </c>
    </row>
    <row r="17" spans="1:16" x14ac:dyDescent="0.2">
      <c r="A17" t="s">
        <v>58</v>
      </c>
      <c r="E17" s="41" t="s">
        <v>2372</v>
      </c>
    </row>
    <row r="18" spans="1:16" x14ac:dyDescent="0.2">
      <c r="A18" t="s">
        <v>49</v>
      </c>
      <c r="B18" s="36" t="s">
        <v>189</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192</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195</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0+L31+L35+L39+L43</f>
        <v>0</v>
      </c>
      <c r="M30" s="34">
        <f>0+M31+M35+M39+M43</f>
        <v>0</v>
      </c>
    </row>
    <row r="31" spans="1:16" ht="25.5" x14ac:dyDescent="0.2">
      <c r="A31" t="s">
        <v>49</v>
      </c>
      <c r="B31" s="36" t="s">
        <v>88</v>
      </c>
      <c r="C31" s="36" t="s">
        <v>285</v>
      </c>
      <c r="D31" s="37" t="s">
        <v>286</v>
      </c>
      <c r="E31" s="13" t="s">
        <v>287</v>
      </c>
      <c r="F31" s="38" t="s">
        <v>288</v>
      </c>
      <c r="G31" s="39">
        <v>536.27700000000004</v>
      </c>
      <c r="H31" s="38">
        <v>0</v>
      </c>
      <c r="I31" s="38">
        <f>ROUND(G31*H31,6)</f>
        <v>0</v>
      </c>
      <c r="L31" s="40">
        <v>0</v>
      </c>
      <c r="M31" s="34">
        <f>ROUND(ROUND(L31,2)*ROUND(G31,3),2)</f>
        <v>0</v>
      </c>
      <c r="N31" s="38" t="s">
        <v>289</v>
      </c>
      <c r="O31">
        <f>(M31*21)/100</f>
        <v>0</v>
      </c>
      <c r="P31" t="s">
        <v>27</v>
      </c>
    </row>
    <row r="32" spans="1:16" ht="25.5" x14ac:dyDescent="0.2">
      <c r="A32" s="37" t="s">
        <v>55</v>
      </c>
      <c r="E32" s="41" t="s">
        <v>2943</v>
      </c>
    </row>
    <row r="33" spans="1:16" x14ac:dyDescent="0.2">
      <c r="A33" s="37" t="s">
        <v>56</v>
      </c>
      <c r="E33" s="42" t="s">
        <v>2944</v>
      </c>
    </row>
    <row r="34" spans="1:16" ht="102" x14ac:dyDescent="0.2">
      <c r="A34" t="s">
        <v>58</v>
      </c>
      <c r="E34" s="41" t="s">
        <v>291</v>
      </c>
    </row>
    <row r="35" spans="1:16" ht="25.5" x14ac:dyDescent="0.2">
      <c r="A35" t="s">
        <v>49</v>
      </c>
      <c r="B35" s="36" t="s">
        <v>175</v>
      </c>
      <c r="C35" s="36" t="s">
        <v>301</v>
      </c>
      <c r="D35" s="37" t="s">
        <v>302</v>
      </c>
      <c r="E35" s="13" t="s">
        <v>303</v>
      </c>
      <c r="F35" s="38" t="s">
        <v>288</v>
      </c>
      <c r="G35" s="39">
        <v>96.46</v>
      </c>
      <c r="H35" s="38">
        <v>0</v>
      </c>
      <c r="I35" s="38">
        <f>ROUND(G35*H35,6)</f>
        <v>0</v>
      </c>
      <c r="L35" s="40">
        <v>0</v>
      </c>
      <c r="M35" s="34">
        <f>ROUND(ROUND(L35,2)*ROUND(G35,3),2)</f>
        <v>0</v>
      </c>
      <c r="N35" s="38" t="s">
        <v>289</v>
      </c>
      <c r="O35">
        <f>(M35*21)/100</f>
        <v>0</v>
      </c>
      <c r="P35" t="s">
        <v>27</v>
      </c>
    </row>
    <row r="36" spans="1:16" x14ac:dyDescent="0.2">
      <c r="A36" s="37" t="s">
        <v>55</v>
      </c>
      <c r="E36" s="41" t="s">
        <v>2739</v>
      </c>
    </row>
    <row r="37" spans="1:16" x14ac:dyDescent="0.2">
      <c r="A37" s="37" t="s">
        <v>56</v>
      </c>
      <c r="E37" s="42" t="s">
        <v>2945</v>
      </c>
    </row>
    <row r="38" spans="1:16" ht="102" x14ac:dyDescent="0.2">
      <c r="A38" t="s">
        <v>58</v>
      </c>
      <c r="E38" s="41" t="s">
        <v>291</v>
      </c>
    </row>
    <row r="39" spans="1:16" ht="25.5" x14ac:dyDescent="0.2">
      <c r="A39" t="s">
        <v>49</v>
      </c>
      <c r="B39" s="36" t="s">
        <v>179</v>
      </c>
      <c r="C39" s="36" t="s">
        <v>630</v>
      </c>
      <c r="D39" s="37" t="s">
        <v>631</v>
      </c>
      <c r="E39" s="13" t="s">
        <v>632</v>
      </c>
      <c r="F39" s="38" t="s">
        <v>288</v>
      </c>
      <c r="G39" s="39">
        <v>56.378999999999998</v>
      </c>
      <c r="H39" s="38">
        <v>0</v>
      </c>
      <c r="I39" s="38">
        <f>ROUND(G39*H39,6)</f>
        <v>0</v>
      </c>
      <c r="L39" s="40">
        <v>0</v>
      </c>
      <c r="M39" s="34">
        <f>ROUND(ROUND(L39,2)*ROUND(G39,3),2)</f>
        <v>0</v>
      </c>
      <c r="N39" s="38" t="s">
        <v>289</v>
      </c>
      <c r="O39">
        <f>(M39*21)/100</f>
        <v>0</v>
      </c>
      <c r="P39" t="s">
        <v>27</v>
      </c>
    </row>
    <row r="40" spans="1:16" x14ac:dyDescent="0.2">
      <c r="A40" s="37" t="s">
        <v>55</v>
      </c>
      <c r="E40" s="41" t="s">
        <v>2946</v>
      </c>
    </row>
    <row r="41" spans="1:16" x14ac:dyDescent="0.2">
      <c r="A41" s="37" t="s">
        <v>56</v>
      </c>
      <c r="E41" s="42" t="s">
        <v>2947</v>
      </c>
    </row>
    <row r="42" spans="1:16" ht="102" x14ac:dyDescent="0.2">
      <c r="A42" t="s">
        <v>58</v>
      </c>
      <c r="E42" s="41" t="s">
        <v>291</v>
      </c>
    </row>
    <row r="43" spans="1:16" ht="25.5" x14ac:dyDescent="0.2">
      <c r="A43" t="s">
        <v>49</v>
      </c>
      <c r="B43" s="36" t="s">
        <v>182</v>
      </c>
      <c r="C43" s="36" t="s">
        <v>1046</v>
      </c>
      <c r="D43" s="37" t="s">
        <v>1047</v>
      </c>
      <c r="E43" s="13" t="s">
        <v>837</v>
      </c>
      <c r="F43" s="38" t="s">
        <v>288</v>
      </c>
      <c r="G43" s="39">
        <v>31.347000000000001</v>
      </c>
      <c r="H43" s="38">
        <v>0</v>
      </c>
      <c r="I43" s="38">
        <f>ROUND(G43*H43,6)</f>
        <v>0</v>
      </c>
      <c r="L43" s="40">
        <v>0</v>
      </c>
      <c r="M43" s="34">
        <f>ROUND(ROUND(L43,2)*ROUND(G43,3),2)</f>
        <v>0</v>
      </c>
      <c r="N43" s="38" t="s">
        <v>289</v>
      </c>
      <c r="O43">
        <f>(M43*21)/100</f>
        <v>0</v>
      </c>
      <c r="P43" t="s">
        <v>27</v>
      </c>
    </row>
    <row r="44" spans="1:16" x14ac:dyDescent="0.2">
      <c r="A44" s="37" t="s">
        <v>55</v>
      </c>
      <c r="E44" s="41" t="s">
        <v>2948</v>
      </c>
    </row>
    <row r="45" spans="1:16" x14ac:dyDescent="0.2">
      <c r="A45" s="37" t="s">
        <v>56</v>
      </c>
      <c r="E45" s="42" t="s">
        <v>2949</v>
      </c>
    </row>
    <row r="46" spans="1:16" ht="102" x14ac:dyDescent="0.2">
      <c r="A46" t="s">
        <v>58</v>
      </c>
      <c r="E46" s="41" t="s">
        <v>291</v>
      </c>
    </row>
    <row r="47" spans="1:16" x14ac:dyDescent="0.2">
      <c r="A47" t="s">
        <v>46</v>
      </c>
      <c r="C47" s="33" t="s">
        <v>47</v>
      </c>
      <c r="E47" s="35" t="s">
        <v>325</v>
      </c>
      <c r="J47" s="34">
        <f>0</f>
        <v>0</v>
      </c>
      <c r="K47" s="34">
        <f>0</f>
        <v>0</v>
      </c>
      <c r="L47" s="34">
        <f>0+L48+L52+L56+L60+L64+L68</f>
        <v>0</v>
      </c>
      <c r="M47" s="34">
        <f>0+M48+M52+M56+M60+M64+M68</f>
        <v>0</v>
      </c>
    </row>
    <row r="48" spans="1:16" x14ac:dyDescent="0.2">
      <c r="A48" t="s">
        <v>49</v>
      </c>
      <c r="B48" s="36" t="s">
        <v>47</v>
      </c>
      <c r="C48" s="36" t="s">
        <v>2384</v>
      </c>
      <c r="D48" s="37" t="s">
        <v>51</v>
      </c>
      <c r="E48" s="13" t="s">
        <v>2385</v>
      </c>
      <c r="F48" s="38" t="s">
        <v>53</v>
      </c>
      <c r="G48" s="39">
        <v>37.1</v>
      </c>
      <c r="H48" s="38">
        <v>0</v>
      </c>
      <c r="I48" s="38">
        <f>ROUND(G48*H48,6)</f>
        <v>0</v>
      </c>
      <c r="L48" s="40">
        <v>0</v>
      </c>
      <c r="M48" s="34">
        <f>ROUND(ROUND(L48,2)*ROUND(G48,3),2)</f>
        <v>0</v>
      </c>
      <c r="N48" s="38" t="s">
        <v>54</v>
      </c>
      <c r="O48">
        <f>(M48*21)/100</f>
        <v>0</v>
      </c>
      <c r="P48" t="s">
        <v>27</v>
      </c>
    </row>
    <row r="49" spans="1:16" x14ac:dyDescent="0.2">
      <c r="A49" s="37" t="s">
        <v>55</v>
      </c>
      <c r="E49" s="41" t="s">
        <v>2589</v>
      </c>
    </row>
    <row r="50" spans="1:16" x14ac:dyDescent="0.2">
      <c r="A50" s="37" t="s">
        <v>56</v>
      </c>
      <c r="E50" s="42" t="s">
        <v>2950</v>
      </c>
    </row>
    <row r="51" spans="1:16" x14ac:dyDescent="0.2">
      <c r="A51" t="s">
        <v>58</v>
      </c>
      <c r="E51" s="41" t="s">
        <v>59</v>
      </c>
    </row>
    <row r="52" spans="1:16" ht="25.5" x14ac:dyDescent="0.2">
      <c r="A52" t="s">
        <v>49</v>
      </c>
      <c r="B52" s="36" t="s">
        <v>27</v>
      </c>
      <c r="C52" s="36" t="s">
        <v>2388</v>
      </c>
      <c r="D52" s="37" t="s">
        <v>51</v>
      </c>
      <c r="E52" s="13" t="s">
        <v>2389</v>
      </c>
      <c r="F52" s="38" t="s">
        <v>53</v>
      </c>
      <c r="G52" s="39">
        <v>148.4</v>
      </c>
      <c r="H52" s="38">
        <v>0</v>
      </c>
      <c r="I52" s="38">
        <f>ROUND(G52*H52,6)</f>
        <v>0</v>
      </c>
      <c r="L52" s="40">
        <v>0</v>
      </c>
      <c r="M52" s="34">
        <f>ROUND(ROUND(L52,2)*ROUND(G52,3),2)</f>
        <v>0</v>
      </c>
      <c r="N52" s="38" t="s">
        <v>54</v>
      </c>
      <c r="O52">
        <f>(M52*21)/100</f>
        <v>0</v>
      </c>
      <c r="P52" t="s">
        <v>27</v>
      </c>
    </row>
    <row r="53" spans="1:16" x14ac:dyDescent="0.2">
      <c r="A53" s="37" t="s">
        <v>55</v>
      </c>
      <c r="E53" s="41" t="s">
        <v>2951</v>
      </c>
    </row>
    <row r="54" spans="1:16" x14ac:dyDescent="0.2">
      <c r="A54" s="37" t="s">
        <v>56</v>
      </c>
      <c r="E54" s="42" t="s">
        <v>2952</v>
      </c>
    </row>
    <row r="55" spans="1:16" x14ac:dyDescent="0.2">
      <c r="A55" t="s">
        <v>58</v>
      </c>
      <c r="E55" s="41" t="s">
        <v>59</v>
      </c>
    </row>
    <row r="56" spans="1:16" x14ac:dyDescent="0.2">
      <c r="A56" t="s">
        <v>49</v>
      </c>
      <c r="B56" s="36" t="s">
        <v>26</v>
      </c>
      <c r="C56" s="36" t="s">
        <v>2396</v>
      </c>
      <c r="D56" s="37" t="s">
        <v>51</v>
      </c>
      <c r="E56" s="13" t="s">
        <v>2397</v>
      </c>
      <c r="F56" s="38" t="s">
        <v>53</v>
      </c>
      <c r="G56" s="39">
        <v>716.5</v>
      </c>
      <c r="H56" s="38">
        <v>0</v>
      </c>
      <c r="I56" s="38">
        <f>ROUND(G56*H56,6)</f>
        <v>0</v>
      </c>
      <c r="L56" s="40">
        <v>0</v>
      </c>
      <c r="M56" s="34">
        <f>ROUND(ROUND(L56,2)*ROUND(G56,3),2)</f>
        <v>0</v>
      </c>
      <c r="N56" s="38" t="s">
        <v>54</v>
      </c>
      <c r="O56">
        <f>(M56*21)/100</f>
        <v>0</v>
      </c>
      <c r="P56" t="s">
        <v>27</v>
      </c>
    </row>
    <row r="57" spans="1:16" ht="38.25" x14ac:dyDescent="0.2">
      <c r="A57" s="37" t="s">
        <v>55</v>
      </c>
      <c r="E57" s="41" t="s">
        <v>2953</v>
      </c>
    </row>
    <row r="58" spans="1:16" x14ac:dyDescent="0.2">
      <c r="A58" s="37" t="s">
        <v>56</v>
      </c>
      <c r="E58" s="42" t="s">
        <v>2954</v>
      </c>
    </row>
    <row r="59" spans="1:16" x14ac:dyDescent="0.2">
      <c r="A59" t="s">
        <v>58</v>
      </c>
      <c r="E59" s="41" t="s">
        <v>59</v>
      </c>
    </row>
    <row r="60" spans="1:16" x14ac:dyDescent="0.2">
      <c r="A60" t="s">
        <v>49</v>
      </c>
      <c r="B60" s="36" t="s">
        <v>62</v>
      </c>
      <c r="C60" s="36" t="s">
        <v>891</v>
      </c>
      <c r="D60" s="37" t="s">
        <v>51</v>
      </c>
      <c r="E60" s="13" t="s">
        <v>892</v>
      </c>
      <c r="F60" s="38" t="s">
        <v>53</v>
      </c>
      <c r="G60" s="39">
        <v>106.97</v>
      </c>
      <c r="H60" s="38">
        <v>0</v>
      </c>
      <c r="I60" s="38">
        <f>ROUND(G60*H60,6)</f>
        <v>0</v>
      </c>
      <c r="L60" s="40">
        <v>0</v>
      </c>
      <c r="M60" s="34">
        <f>ROUND(ROUND(L60,2)*ROUND(G60,3),2)</f>
        <v>0</v>
      </c>
      <c r="N60" s="38" t="s">
        <v>54</v>
      </c>
      <c r="O60">
        <f>(M60*21)/100</f>
        <v>0</v>
      </c>
      <c r="P60" t="s">
        <v>27</v>
      </c>
    </row>
    <row r="61" spans="1:16" x14ac:dyDescent="0.2">
      <c r="A61" s="37" t="s">
        <v>55</v>
      </c>
      <c r="E61" s="41" t="s">
        <v>2305</v>
      </c>
    </row>
    <row r="62" spans="1:16" x14ac:dyDescent="0.2">
      <c r="A62" s="37" t="s">
        <v>56</v>
      </c>
      <c r="E62" s="42" t="s">
        <v>2955</v>
      </c>
    </row>
    <row r="63" spans="1:16" x14ac:dyDescent="0.2">
      <c r="A63" t="s">
        <v>58</v>
      </c>
      <c r="E63" s="41" t="s">
        <v>59</v>
      </c>
    </row>
    <row r="64" spans="1:16" x14ac:dyDescent="0.2">
      <c r="A64" t="s">
        <v>49</v>
      </c>
      <c r="B64" s="36" t="s">
        <v>66</v>
      </c>
      <c r="C64" s="36" t="s">
        <v>60</v>
      </c>
      <c r="D64" s="37" t="s">
        <v>51</v>
      </c>
      <c r="E64" s="13" t="s">
        <v>61</v>
      </c>
      <c r="F64" s="38" t="s">
        <v>53</v>
      </c>
      <c r="G64" s="39">
        <v>609.53</v>
      </c>
      <c r="H64" s="38">
        <v>0</v>
      </c>
      <c r="I64" s="38">
        <f>ROUND(G64*H64,6)</f>
        <v>0</v>
      </c>
      <c r="L64" s="40">
        <v>0</v>
      </c>
      <c r="M64" s="34">
        <f>ROUND(ROUND(L64,2)*ROUND(G64,3),2)</f>
        <v>0</v>
      </c>
      <c r="N64" s="38" t="s">
        <v>54</v>
      </c>
      <c r="O64">
        <f>(M64*21)/100</f>
        <v>0</v>
      </c>
      <c r="P64" t="s">
        <v>27</v>
      </c>
    </row>
    <row r="65" spans="1:16" ht="25.5" x14ac:dyDescent="0.2">
      <c r="A65" s="37" t="s">
        <v>55</v>
      </c>
      <c r="E65" s="41" t="s">
        <v>2956</v>
      </c>
    </row>
    <row r="66" spans="1:16" x14ac:dyDescent="0.2">
      <c r="A66" s="37" t="s">
        <v>56</v>
      </c>
      <c r="E66" s="42" t="s">
        <v>2957</v>
      </c>
    </row>
    <row r="67" spans="1:16" x14ac:dyDescent="0.2">
      <c r="A67" t="s">
        <v>58</v>
      </c>
      <c r="E67" s="41" t="s">
        <v>59</v>
      </c>
    </row>
    <row r="68" spans="1:16" x14ac:dyDescent="0.2">
      <c r="A68" t="s">
        <v>49</v>
      </c>
      <c r="B68" s="36" t="s">
        <v>145</v>
      </c>
      <c r="C68" s="36" t="s">
        <v>2402</v>
      </c>
      <c r="D68" s="37" t="s">
        <v>51</v>
      </c>
      <c r="E68" s="13" t="s">
        <v>2403</v>
      </c>
      <c r="F68" s="38" t="s">
        <v>53</v>
      </c>
      <c r="G68" s="39">
        <v>77.930000000000007</v>
      </c>
      <c r="H68" s="38">
        <v>0</v>
      </c>
      <c r="I68" s="38">
        <f>ROUND(G68*H68,6)</f>
        <v>0</v>
      </c>
      <c r="L68" s="40">
        <v>0</v>
      </c>
      <c r="M68" s="34">
        <f>ROUND(ROUND(L68,2)*ROUND(G68,3),2)</f>
        <v>0</v>
      </c>
      <c r="N68" s="38" t="s">
        <v>54</v>
      </c>
      <c r="O68">
        <f>(M68*21)/100</f>
        <v>0</v>
      </c>
      <c r="P68" t="s">
        <v>27</v>
      </c>
    </row>
    <row r="69" spans="1:16" x14ac:dyDescent="0.2">
      <c r="A69" s="37" t="s">
        <v>55</v>
      </c>
      <c r="E69" s="41" t="s">
        <v>2920</v>
      </c>
    </row>
    <row r="70" spans="1:16" x14ac:dyDescent="0.2">
      <c r="A70" s="37" t="s">
        <v>56</v>
      </c>
      <c r="E70" s="42" t="s">
        <v>2958</v>
      </c>
    </row>
    <row r="71" spans="1:16" x14ac:dyDescent="0.2">
      <c r="A71" t="s">
        <v>58</v>
      </c>
      <c r="E71" s="41" t="s">
        <v>59</v>
      </c>
    </row>
    <row r="72" spans="1:16" x14ac:dyDescent="0.2">
      <c r="A72" t="s">
        <v>46</v>
      </c>
      <c r="C72" s="33" t="s">
        <v>27</v>
      </c>
      <c r="E72" s="35" t="s">
        <v>1063</v>
      </c>
      <c r="J72" s="34">
        <f>0</f>
        <v>0</v>
      </c>
      <c r="K72" s="34">
        <f>0</f>
        <v>0</v>
      </c>
      <c r="L72" s="34">
        <f>0+L73</f>
        <v>0</v>
      </c>
      <c r="M72" s="34">
        <f>0+M73</f>
        <v>0</v>
      </c>
    </row>
    <row r="73" spans="1:16" x14ac:dyDescent="0.2">
      <c r="A73" t="s">
        <v>49</v>
      </c>
      <c r="B73" s="36" t="s">
        <v>148</v>
      </c>
      <c r="C73" s="36" t="s">
        <v>2600</v>
      </c>
      <c r="D73" s="37" t="s">
        <v>51</v>
      </c>
      <c r="E73" s="13" t="s">
        <v>2601</v>
      </c>
      <c r="F73" s="38" t="s">
        <v>65</v>
      </c>
      <c r="G73" s="39">
        <v>108.5</v>
      </c>
      <c r="H73" s="38">
        <v>0</v>
      </c>
      <c r="I73" s="38">
        <f>ROUND(G73*H73,6)</f>
        <v>0</v>
      </c>
      <c r="L73" s="40">
        <v>0</v>
      </c>
      <c r="M73" s="34">
        <f>ROUND(ROUND(L73,2)*ROUND(G73,3),2)</f>
        <v>0</v>
      </c>
      <c r="N73" s="38" t="s">
        <v>54</v>
      </c>
      <c r="O73">
        <f>(M73*21)/100</f>
        <v>0</v>
      </c>
      <c r="P73" t="s">
        <v>27</v>
      </c>
    </row>
    <row r="74" spans="1:16" ht="51" x14ac:dyDescent="0.2">
      <c r="A74" s="37" t="s">
        <v>55</v>
      </c>
      <c r="E74" s="41" t="s">
        <v>2859</v>
      </c>
    </row>
    <row r="75" spans="1:16" x14ac:dyDescent="0.2">
      <c r="A75" s="37" t="s">
        <v>56</v>
      </c>
      <c r="E75" s="42" t="s">
        <v>2959</v>
      </c>
    </row>
    <row r="76" spans="1:16" x14ac:dyDescent="0.2">
      <c r="A76" t="s">
        <v>58</v>
      </c>
      <c r="E76" s="41" t="s">
        <v>59</v>
      </c>
    </row>
    <row r="77" spans="1:16" x14ac:dyDescent="0.2">
      <c r="A77" t="s">
        <v>46</v>
      </c>
      <c r="C77" s="33" t="s">
        <v>62</v>
      </c>
      <c r="E77" s="35" t="s">
        <v>1366</v>
      </c>
      <c r="J77" s="34">
        <f>0</f>
        <v>0</v>
      </c>
      <c r="K77" s="34">
        <f>0</f>
        <v>0</v>
      </c>
      <c r="L77" s="34">
        <f>0+L78</f>
        <v>0</v>
      </c>
      <c r="M77" s="34">
        <f>0+M78</f>
        <v>0</v>
      </c>
    </row>
    <row r="78" spans="1:16" x14ac:dyDescent="0.2">
      <c r="A78" t="s">
        <v>49</v>
      </c>
      <c r="B78" s="36" t="s">
        <v>151</v>
      </c>
      <c r="C78" s="36" t="s">
        <v>2321</v>
      </c>
      <c r="D78" s="37" t="s">
        <v>51</v>
      </c>
      <c r="E78" s="13" t="s">
        <v>2322</v>
      </c>
      <c r="F78" s="38" t="s">
        <v>53</v>
      </c>
      <c r="G78" s="39">
        <v>16.920000000000002</v>
      </c>
      <c r="H78" s="38">
        <v>0</v>
      </c>
      <c r="I78" s="38">
        <f>ROUND(G78*H78,6)</f>
        <v>0</v>
      </c>
      <c r="L78" s="40">
        <v>0</v>
      </c>
      <c r="M78" s="34">
        <f>ROUND(ROUND(L78,2)*ROUND(G78,3),2)</f>
        <v>0</v>
      </c>
      <c r="N78" s="38" t="s">
        <v>54</v>
      </c>
      <c r="O78">
        <f>(M78*21)/100</f>
        <v>0</v>
      </c>
      <c r="P78" t="s">
        <v>27</v>
      </c>
    </row>
    <row r="79" spans="1:16" ht="25.5" x14ac:dyDescent="0.2">
      <c r="A79" s="37" t="s">
        <v>55</v>
      </c>
      <c r="E79" s="41" t="s">
        <v>2960</v>
      </c>
    </row>
    <row r="80" spans="1:16" x14ac:dyDescent="0.2">
      <c r="A80" s="37" t="s">
        <v>56</v>
      </c>
      <c r="E80" s="42" t="s">
        <v>2961</v>
      </c>
    </row>
    <row r="81" spans="1:16" x14ac:dyDescent="0.2">
      <c r="A81" t="s">
        <v>58</v>
      </c>
      <c r="E81" s="41" t="s">
        <v>59</v>
      </c>
    </row>
    <row r="82" spans="1:16" x14ac:dyDescent="0.2">
      <c r="A82" t="s">
        <v>46</v>
      </c>
      <c r="C82" s="33" t="s">
        <v>151</v>
      </c>
      <c r="E82" s="35" t="s">
        <v>1458</v>
      </c>
      <c r="J82" s="34">
        <f>0</f>
        <v>0</v>
      </c>
      <c r="K82" s="34">
        <f>0</f>
        <v>0</v>
      </c>
      <c r="L82" s="34">
        <f>0+L83+L87+L91+L95+L99+L103+L107+L111+L115+L119</f>
        <v>0</v>
      </c>
      <c r="M82" s="34">
        <f>0+M83+M87+M91+M95+M99+M103+M107+M111+M115+M119</f>
        <v>0</v>
      </c>
    </row>
    <row r="83" spans="1:16" x14ac:dyDescent="0.2">
      <c r="A83" t="s">
        <v>49</v>
      </c>
      <c r="B83" s="36" t="s">
        <v>154</v>
      </c>
      <c r="C83" s="36" t="s">
        <v>2877</v>
      </c>
      <c r="D83" s="37" t="s">
        <v>51</v>
      </c>
      <c r="E83" s="13" t="s">
        <v>2878</v>
      </c>
      <c r="F83" s="38" t="s">
        <v>65</v>
      </c>
      <c r="G83" s="39">
        <v>102.1</v>
      </c>
      <c r="H83" s="38">
        <v>0</v>
      </c>
      <c r="I83" s="38">
        <f>ROUND(G83*H83,6)</f>
        <v>0</v>
      </c>
      <c r="L83" s="40">
        <v>0</v>
      </c>
      <c r="M83" s="34">
        <f>ROUND(ROUND(L83,2)*ROUND(G83,3),2)</f>
        <v>0</v>
      </c>
      <c r="N83" s="38" t="s">
        <v>54</v>
      </c>
      <c r="O83">
        <f>(M83*21)/100</f>
        <v>0</v>
      </c>
      <c r="P83" t="s">
        <v>27</v>
      </c>
    </row>
    <row r="84" spans="1:16" x14ac:dyDescent="0.2">
      <c r="A84" s="37" t="s">
        <v>55</v>
      </c>
      <c r="E84" s="41" t="s">
        <v>2962</v>
      </c>
    </row>
    <row r="85" spans="1:16" x14ac:dyDescent="0.2">
      <c r="A85" s="37" t="s">
        <v>56</v>
      </c>
      <c r="E85" s="42" t="s">
        <v>2963</v>
      </c>
    </row>
    <row r="86" spans="1:16" x14ac:dyDescent="0.2">
      <c r="A86" t="s">
        <v>58</v>
      </c>
      <c r="E86" s="41" t="s">
        <v>59</v>
      </c>
    </row>
    <row r="87" spans="1:16" x14ac:dyDescent="0.2">
      <c r="A87" t="s">
        <v>49</v>
      </c>
      <c r="B87" s="36" t="s">
        <v>157</v>
      </c>
      <c r="C87" s="36" t="s">
        <v>2881</v>
      </c>
      <c r="D87" s="37" t="s">
        <v>51</v>
      </c>
      <c r="E87" s="13" t="s">
        <v>2882</v>
      </c>
      <c r="F87" s="38" t="s">
        <v>65</v>
      </c>
      <c r="G87" s="39">
        <v>6.4</v>
      </c>
      <c r="H87" s="38">
        <v>0</v>
      </c>
      <c r="I87" s="38">
        <f>ROUND(G87*H87,6)</f>
        <v>0</v>
      </c>
      <c r="L87" s="40">
        <v>0</v>
      </c>
      <c r="M87" s="34">
        <f>ROUND(ROUND(L87,2)*ROUND(G87,3),2)</f>
        <v>0</v>
      </c>
      <c r="N87" s="38" t="s">
        <v>54</v>
      </c>
      <c r="O87">
        <f>(M87*21)/100</f>
        <v>0</v>
      </c>
      <c r="P87" t="s">
        <v>27</v>
      </c>
    </row>
    <row r="88" spans="1:16" x14ac:dyDescent="0.2">
      <c r="A88" s="37" t="s">
        <v>55</v>
      </c>
      <c r="E88" s="41" t="s">
        <v>2964</v>
      </c>
    </row>
    <row r="89" spans="1:16" x14ac:dyDescent="0.2">
      <c r="A89" s="37" t="s">
        <v>56</v>
      </c>
      <c r="E89" s="42" t="s">
        <v>2965</v>
      </c>
    </row>
    <row r="90" spans="1:16" x14ac:dyDescent="0.2">
      <c r="A90" t="s">
        <v>58</v>
      </c>
      <c r="E90" s="41" t="s">
        <v>59</v>
      </c>
    </row>
    <row r="91" spans="1:16" x14ac:dyDescent="0.2">
      <c r="A91" t="s">
        <v>49</v>
      </c>
      <c r="B91" s="36" t="s">
        <v>69</v>
      </c>
      <c r="C91" s="36" t="s">
        <v>2723</v>
      </c>
      <c r="D91" s="37" t="s">
        <v>51</v>
      </c>
      <c r="E91" s="13" t="s">
        <v>2724</v>
      </c>
      <c r="F91" s="38" t="s">
        <v>94</v>
      </c>
      <c r="G91" s="39">
        <v>1</v>
      </c>
      <c r="H91" s="38">
        <v>0</v>
      </c>
      <c r="I91" s="38">
        <f>ROUND(G91*H91,6)</f>
        <v>0</v>
      </c>
      <c r="L91" s="40">
        <v>0</v>
      </c>
      <c r="M91" s="34">
        <f>ROUND(ROUND(L91,2)*ROUND(G91,3),2)</f>
        <v>0</v>
      </c>
      <c r="N91" s="38" t="s">
        <v>54</v>
      </c>
      <c r="O91">
        <f>(M91*21)/100</f>
        <v>0</v>
      </c>
      <c r="P91" t="s">
        <v>27</v>
      </c>
    </row>
    <row r="92" spans="1:16" ht="89.25" x14ac:dyDescent="0.2">
      <c r="A92" s="37" t="s">
        <v>55</v>
      </c>
      <c r="E92" s="41" t="s">
        <v>2966</v>
      </c>
    </row>
    <row r="93" spans="1:16" x14ac:dyDescent="0.2">
      <c r="A93" s="37" t="s">
        <v>56</v>
      </c>
      <c r="E93" s="42" t="s">
        <v>2284</v>
      </c>
    </row>
    <row r="94" spans="1:16" x14ac:dyDescent="0.2">
      <c r="A94" t="s">
        <v>58</v>
      </c>
      <c r="E94" s="41" t="s">
        <v>59</v>
      </c>
    </row>
    <row r="95" spans="1:16" x14ac:dyDescent="0.2">
      <c r="A95" t="s">
        <v>49</v>
      </c>
      <c r="B95" s="36" t="s">
        <v>73</v>
      </c>
      <c r="C95" s="36" t="s">
        <v>2433</v>
      </c>
      <c r="D95" s="37" t="s">
        <v>51</v>
      </c>
      <c r="E95" s="13" t="s">
        <v>2434</v>
      </c>
      <c r="F95" s="38" t="s">
        <v>65</v>
      </c>
      <c r="G95" s="39">
        <v>108.5</v>
      </c>
      <c r="H95" s="38">
        <v>0</v>
      </c>
      <c r="I95" s="38">
        <f>ROUND(G95*H95,6)</f>
        <v>0</v>
      </c>
      <c r="L95" s="40">
        <v>0</v>
      </c>
      <c r="M95" s="34">
        <f>ROUND(ROUND(L95,2)*ROUND(G95,3),2)</f>
        <v>0</v>
      </c>
      <c r="N95" s="38" t="s">
        <v>54</v>
      </c>
      <c r="O95">
        <f>(M95*21)/100</f>
        <v>0</v>
      </c>
      <c r="P95" t="s">
        <v>27</v>
      </c>
    </row>
    <row r="96" spans="1:16" x14ac:dyDescent="0.2">
      <c r="A96" s="37" t="s">
        <v>55</v>
      </c>
      <c r="E96" s="41" t="s">
        <v>2886</v>
      </c>
    </row>
    <row r="97" spans="1:16" x14ac:dyDescent="0.2">
      <c r="A97" s="37" t="s">
        <v>56</v>
      </c>
      <c r="E97" s="42" t="s">
        <v>2967</v>
      </c>
    </row>
    <row r="98" spans="1:16" x14ac:dyDescent="0.2">
      <c r="A98" t="s">
        <v>58</v>
      </c>
      <c r="E98" s="41" t="s">
        <v>59</v>
      </c>
    </row>
    <row r="99" spans="1:16" x14ac:dyDescent="0.2">
      <c r="A99" t="s">
        <v>49</v>
      </c>
      <c r="B99" s="36" t="s">
        <v>76</v>
      </c>
      <c r="C99" s="36" t="s">
        <v>2441</v>
      </c>
      <c r="D99" s="37" t="s">
        <v>51</v>
      </c>
      <c r="E99" s="13" t="s">
        <v>2442</v>
      </c>
      <c r="F99" s="38" t="s">
        <v>94</v>
      </c>
      <c r="G99" s="39">
        <v>3</v>
      </c>
      <c r="H99" s="38">
        <v>0</v>
      </c>
      <c r="I99" s="38">
        <f>ROUND(G99*H99,6)</f>
        <v>0</v>
      </c>
      <c r="L99" s="40">
        <v>0</v>
      </c>
      <c r="M99" s="34">
        <f>ROUND(ROUND(L99,2)*ROUND(G99,3),2)</f>
        <v>0</v>
      </c>
      <c r="N99" s="38" t="s">
        <v>54</v>
      </c>
      <c r="O99">
        <f>(M99*21)/100</f>
        <v>0</v>
      </c>
      <c r="P99" t="s">
        <v>27</v>
      </c>
    </row>
    <row r="100" spans="1:16" x14ac:dyDescent="0.2">
      <c r="A100" s="37" t="s">
        <v>55</v>
      </c>
      <c r="E100" s="41" t="s">
        <v>2968</v>
      </c>
    </row>
    <row r="101" spans="1:16" x14ac:dyDescent="0.2">
      <c r="A101" s="37" t="s">
        <v>56</v>
      </c>
      <c r="E101" s="42" t="s">
        <v>2421</v>
      </c>
    </row>
    <row r="102" spans="1:16" x14ac:dyDescent="0.2">
      <c r="A102" t="s">
        <v>58</v>
      </c>
      <c r="E102" s="41" t="s">
        <v>59</v>
      </c>
    </row>
    <row r="103" spans="1:16" x14ac:dyDescent="0.2">
      <c r="A103" t="s">
        <v>49</v>
      </c>
      <c r="B103" s="36" t="s">
        <v>79</v>
      </c>
      <c r="C103" s="36" t="s">
        <v>2969</v>
      </c>
      <c r="D103" s="37" t="s">
        <v>51</v>
      </c>
      <c r="E103" s="13" t="s">
        <v>2970</v>
      </c>
      <c r="F103" s="38" t="s">
        <v>94</v>
      </c>
      <c r="G103" s="39">
        <v>8</v>
      </c>
      <c r="H103" s="38">
        <v>0</v>
      </c>
      <c r="I103" s="38">
        <f>ROUND(G103*H103,6)</f>
        <v>0</v>
      </c>
      <c r="L103" s="40">
        <v>0</v>
      </c>
      <c r="M103" s="34">
        <f>ROUND(ROUND(L103,2)*ROUND(G103,3),2)</f>
        <v>0</v>
      </c>
      <c r="N103" s="38" t="s">
        <v>54</v>
      </c>
      <c r="O103">
        <f>(M103*21)/100</f>
        <v>0</v>
      </c>
      <c r="P103" t="s">
        <v>27</v>
      </c>
    </row>
    <row r="104" spans="1:16" ht="25.5" x14ac:dyDescent="0.2">
      <c r="A104" s="37" t="s">
        <v>55</v>
      </c>
      <c r="E104" s="41" t="s">
        <v>2971</v>
      </c>
    </row>
    <row r="105" spans="1:16" x14ac:dyDescent="0.2">
      <c r="A105" s="37" t="s">
        <v>56</v>
      </c>
      <c r="E105" s="42" t="s">
        <v>2972</v>
      </c>
    </row>
    <row r="106" spans="1:16" x14ac:dyDescent="0.2">
      <c r="A106" t="s">
        <v>58</v>
      </c>
      <c r="E106" s="41" t="s">
        <v>59</v>
      </c>
    </row>
    <row r="107" spans="1:16" x14ac:dyDescent="0.2">
      <c r="A107" t="s">
        <v>49</v>
      </c>
      <c r="B107" s="36" t="s">
        <v>160</v>
      </c>
      <c r="C107" s="36" t="s">
        <v>2889</v>
      </c>
      <c r="D107" s="37" t="s">
        <v>51</v>
      </c>
      <c r="E107" s="13" t="s">
        <v>2890</v>
      </c>
      <c r="F107" s="38" t="s">
        <v>53</v>
      </c>
      <c r="G107" s="39">
        <v>56.36</v>
      </c>
      <c r="H107" s="38">
        <v>0</v>
      </c>
      <c r="I107" s="38">
        <f>ROUND(G107*H107,6)</f>
        <v>0</v>
      </c>
      <c r="L107" s="40">
        <v>0</v>
      </c>
      <c r="M107" s="34">
        <f>ROUND(ROUND(L107,2)*ROUND(G107,3),2)</f>
        <v>0</v>
      </c>
      <c r="N107" s="38" t="s">
        <v>54</v>
      </c>
      <c r="O107">
        <f>(M107*21)/100</f>
        <v>0</v>
      </c>
      <c r="P107" t="s">
        <v>27</v>
      </c>
    </row>
    <row r="108" spans="1:16" x14ac:dyDescent="0.2">
      <c r="A108" s="37" t="s">
        <v>55</v>
      </c>
      <c r="E108" s="41" t="s">
        <v>2934</v>
      </c>
    </row>
    <row r="109" spans="1:16" x14ac:dyDescent="0.2">
      <c r="A109" s="37" t="s">
        <v>56</v>
      </c>
      <c r="E109" s="42" t="s">
        <v>2973</v>
      </c>
    </row>
    <row r="110" spans="1:16" x14ac:dyDescent="0.2">
      <c r="A110" t="s">
        <v>58</v>
      </c>
      <c r="E110" s="41" t="s">
        <v>59</v>
      </c>
    </row>
    <row r="111" spans="1:16" x14ac:dyDescent="0.2">
      <c r="A111" t="s">
        <v>49</v>
      </c>
      <c r="B111" s="36" t="s">
        <v>82</v>
      </c>
      <c r="C111" s="36" t="s">
        <v>2893</v>
      </c>
      <c r="D111" s="37" t="s">
        <v>51</v>
      </c>
      <c r="E111" s="13" t="s">
        <v>2894</v>
      </c>
      <c r="F111" s="38" t="s">
        <v>65</v>
      </c>
      <c r="G111" s="39">
        <v>102.1</v>
      </c>
      <c r="H111" s="38">
        <v>0</v>
      </c>
      <c r="I111" s="38">
        <f>ROUND(G111*H111,6)</f>
        <v>0</v>
      </c>
      <c r="L111" s="40">
        <v>0</v>
      </c>
      <c r="M111" s="34">
        <f>ROUND(ROUND(L111,2)*ROUND(G111,3),2)</f>
        <v>0</v>
      </c>
      <c r="N111" s="38" t="s">
        <v>54</v>
      </c>
      <c r="O111">
        <f>(M111*21)/100</f>
        <v>0</v>
      </c>
      <c r="P111" t="s">
        <v>27</v>
      </c>
    </row>
    <row r="112" spans="1:16" x14ac:dyDescent="0.2">
      <c r="A112" s="37" t="s">
        <v>55</v>
      </c>
      <c r="E112" s="41" t="s">
        <v>2936</v>
      </c>
    </row>
    <row r="113" spans="1:16" x14ac:dyDescent="0.2">
      <c r="A113" s="37" t="s">
        <v>56</v>
      </c>
      <c r="E113" s="42" t="s">
        <v>2974</v>
      </c>
    </row>
    <row r="114" spans="1:16" x14ac:dyDescent="0.2">
      <c r="A114" t="s">
        <v>58</v>
      </c>
      <c r="E114" s="41" t="s">
        <v>59</v>
      </c>
    </row>
    <row r="115" spans="1:16" x14ac:dyDescent="0.2">
      <c r="A115" t="s">
        <v>49</v>
      </c>
      <c r="B115" s="36" t="s">
        <v>163</v>
      </c>
      <c r="C115" s="36" t="s">
        <v>2897</v>
      </c>
      <c r="D115" s="37" t="s">
        <v>51</v>
      </c>
      <c r="E115" s="13" t="s">
        <v>2898</v>
      </c>
      <c r="F115" s="38" t="s">
        <v>65</v>
      </c>
      <c r="G115" s="39">
        <v>6.4</v>
      </c>
      <c r="H115" s="38">
        <v>0</v>
      </c>
      <c r="I115" s="38">
        <f>ROUND(G115*H115,6)</f>
        <v>0</v>
      </c>
      <c r="L115" s="40">
        <v>0</v>
      </c>
      <c r="M115" s="34">
        <f>ROUND(ROUND(L115,2)*ROUND(G115,3),2)</f>
        <v>0</v>
      </c>
      <c r="N115" s="38" t="s">
        <v>54</v>
      </c>
      <c r="O115">
        <f>(M115*21)/100</f>
        <v>0</v>
      </c>
      <c r="P115" t="s">
        <v>27</v>
      </c>
    </row>
    <row r="116" spans="1:16" x14ac:dyDescent="0.2">
      <c r="A116" s="37" t="s">
        <v>55</v>
      </c>
      <c r="E116" s="41" t="s">
        <v>2899</v>
      </c>
    </row>
    <row r="117" spans="1:16" x14ac:dyDescent="0.2">
      <c r="A117" s="37" t="s">
        <v>56</v>
      </c>
      <c r="E117" s="42" t="s">
        <v>2965</v>
      </c>
    </row>
    <row r="118" spans="1:16" x14ac:dyDescent="0.2">
      <c r="A118" t="s">
        <v>58</v>
      </c>
      <c r="E118" s="41" t="s">
        <v>59</v>
      </c>
    </row>
    <row r="119" spans="1:16" x14ac:dyDescent="0.2">
      <c r="A119" t="s">
        <v>49</v>
      </c>
      <c r="B119" s="36" t="s">
        <v>85</v>
      </c>
      <c r="C119" s="36" t="s">
        <v>2900</v>
      </c>
      <c r="D119" s="37" t="s">
        <v>51</v>
      </c>
      <c r="E119" s="13" t="s">
        <v>2901</v>
      </c>
      <c r="F119" s="38" t="s">
        <v>65</v>
      </c>
      <c r="G119" s="39">
        <v>108.5</v>
      </c>
      <c r="H119" s="38">
        <v>0</v>
      </c>
      <c r="I119" s="38">
        <f>ROUND(G119*H119,6)</f>
        <v>0</v>
      </c>
      <c r="L119" s="40">
        <v>0</v>
      </c>
      <c r="M119" s="34">
        <f>ROUND(ROUND(L119,2)*ROUND(G119,3),2)</f>
        <v>0</v>
      </c>
      <c r="N119" s="38" t="s">
        <v>54</v>
      </c>
      <c r="O119">
        <f>(M119*21)/100</f>
        <v>0</v>
      </c>
      <c r="P119" t="s">
        <v>27</v>
      </c>
    </row>
    <row r="120" spans="1:16" x14ac:dyDescent="0.2">
      <c r="A120" s="37" t="s">
        <v>55</v>
      </c>
      <c r="E120" s="41" t="s">
        <v>2938</v>
      </c>
    </row>
    <row r="121" spans="1:16" x14ac:dyDescent="0.2">
      <c r="A121" s="37" t="s">
        <v>56</v>
      </c>
      <c r="E121" s="42" t="s">
        <v>2975</v>
      </c>
    </row>
    <row r="122" spans="1:16" x14ac:dyDescent="0.2">
      <c r="A122" t="s">
        <v>58</v>
      </c>
      <c r="E122" s="41" t="s">
        <v>59</v>
      </c>
    </row>
    <row r="123" spans="1:16" x14ac:dyDescent="0.2">
      <c r="A123" t="s">
        <v>46</v>
      </c>
      <c r="C123" s="33" t="s">
        <v>154</v>
      </c>
      <c r="E123" s="35" t="s">
        <v>909</v>
      </c>
      <c r="J123" s="34">
        <f>0</f>
        <v>0</v>
      </c>
      <c r="K123" s="34">
        <f>0</f>
        <v>0</v>
      </c>
      <c r="L123" s="34">
        <f>0+L124+L128+L132</f>
        <v>0</v>
      </c>
      <c r="M123" s="34">
        <f>0+M124+M128+M132</f>
        <v>0</v>
      </c>
    </row>
    <row r="124" spans="1:16" x14ac:dyDescent="0.2">
      <c r="A124" t="s">
        <v>49</v>
      </c>
      <c r="B124" s="36" t="s">
        <v>166</v>
      </c>
      <c r="C124" s="36" t="s">
        <v>2457</v>
      </c>
      <c r="D124" s="37" t="s">
        <v>51</v>
      </c>
      <c r="E124" s="13" t="s">
        <v>2458</v>
      </c>
      <c r="F124" s="38" t="s">
        <v>65</v>
      </c>
      <c r="G124" s="39">
        <v>427</v>
      </c>
      <c r="H124" s="38">
        <v>0</v>
      </c>
      <c r="I124" s="38">
        <f>ROUND(G124*H124,6)</f>
        <v>0</v>
      </c>
      <c r="L124" s="40">
        <v>0</v>
      </c>
      <c r="M124" s="34">
        <f>ROUND(ROUND(L124,2)*ROUND(G124,3),2)</f>
        <v>0</v>
      </c>
      <c r="N124" s="38" t="s">
        <v>54</v>
      </c>
      <c r="O124">
        <f>(M124*21)/100</f>
        <v>0</v>
      </c>
      <c r="P124" t="s">
        <v>27</v>
      </c>
    </row>
    <row r="125" spans="1:16" ht="25.5" x14ac:dyDescent="0.2">
      <c r="A125" s="37" t="s">
        <v>55</v>
      </c>
      <c r="E125" s="41" t="s">
        <v>2976</v>
      </c>
    </row>
    <row r="126" spans="1:16" x14ac:dyDescent="0.2">
      <c r="A126" s="37" t="s">
        <v>56</v>
      </c>
      <c r="E126" s="42" t="s">
        <v>2977</v>
      </c>
    </row>
    <row r="127" spans="1:16" x14ac:dyDescent="0.2">
      <c r="A127" t="s">
        <v>58</v>
      </c>
      <c r="E127" s="41" t="s">
        <v>59</v>
      </c>
    </row>
    <row r="128" spans="1:16" x14ac:dyDescent="0.2">
      <c r="A128" t="s">
        <v>49</v>
      </c>
      <c r="B128" s="36" t="s">
        <v>169</v>
      </c>
      <c r="C128" s="36" t="s">
        <v>1106</v>
      </c>
      <c r="D128" s="37" t="s">
        <v>51</v>
      </c>
      <c r="E128" s="13" t="s">
        <v>1107</v>
      </c>
      <c r="F128" s="38" t="s">
        <v>53</v>
      </c>
      <c r="G128" s="39">
        <v>11.61</v>
      </c>
      <c r="H128" s="38">
        <v>0</v>
      </c>
      <c r="I128" s="38">
        <f>ROUND(G128*H128,6)</f>
        <v>0</v>
      </c>
      <c r="L128" s="40">
        <v>0</v>
      </c>
      <c r="M128" s="34">
        <f>ROUND(ROUND(L128,2)*ROUND(G128,3),2)</f>
        <v>0</v>
      </c>
      <c r="N128" s="38" t="s">
        <v>54</v>
      </c>
      <c r="O128">
        <f>(M128*21)/100</f>
        <v>0</v>
      </c>
      <c r="P128" t="s">
        <v>27</v>
      </c>
    </row>
    <row r="129" spans="1:16" x14ac:dyDescent="0.2">
      <c r="A129" s="37" t="s">
        <v>55</v>
      </c>
      <c r="E129" s="41" t="s">
        <v>2948</v>
      </c>
    </row>
    <row r="130" spans="1:16" x14ac:dyDescent="0.2">
      <c r="A130" s="37" t="s">
        <v>56</v>
      </c>
      <c r="E130" s="42" t="s">
        <v>2978</v>
      </c>
    </row>
    <row r="131" spans="1:16" x14ac:dyDescent="0.2">
      <c r="A131" t="s">
        <v>58</v>
      </c>
      <c r="E131" s="41" t="s">
        <v>59</v>
      </c>
    </row>
    <row r="132" spans="1:16" x14ac:dyDescent="0.2">
      <c r="A132" t="s">
        <v>49</v>
      </c>
      <c r="B132" s="36" t="s">
        <v>172</v>
      </c>
      <c r="C132" s="36" t="s">
        <v>2907</v>
      </c>
      <c r="D132" s="37" t="s">
        <v>51</v>
      </c>
      <c r="E132" s="13" t="s">
        <v>2908</v>
      </c>
      <c r="F132" s="38" t="s">
        <v>65</v>
      </c>
      <c r="G132" s="39">
        <v>95</v>
      </c>
      <c r="H132" s="38">
        <v>0</v>
      </c>
      <c r="I132" s="38">
        <f>ROUND(G132*H132,6)</f>
        <v>0</v>
      </c>
      <c r="L132" s="40">
        <v>0</v>
      </c>
      <c r="M132" s="34">
        <f>ROUND(ROUND(L132,2)*ROUND(G132,3),2)</f>
        <v>0</v>
      </c>
      <c r="N132" s="38" t="s">
        <v>54</v>
      </c>
      <c r="O132">
        <f>(M132*21)/100</f>
        <v>0</v>
      </c>
      <c r="P132" t="s">
        <v>27</v>
      </c>
    </row>
    <row r="133" spans="1:16" x14ac:dyDescent="0.2">
      <c r="A133" s="37" t="s">
        <v>55</v>
      </c>
      <c r="E133" s="41" t="s">
        <v>2979</v>
      </c>
    </row>
    <row r="134" spans="1:16" x14ac:dyDescent="0.2">
      <c r="A134" s="37" t="s">
        <v>56</v>
      </c>
      <c r="E134" s="42" t="s">
        <v>2507</v>
      </c>
    </row>
    <row r="135" spans="1:16" x14ac:dyDescent="0.2">
      <c r="A135" t="s">
        <v>58</v>
      </c>
      <c r="E135"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320</v>
      </c>
      <c r="M3" s="43">
        <f>Rekapitulace!C12</f>
        <v>0</v>
      </c>
      <c r="N3" s="25" t="s">
        <v>0</v>
      </c>
      <c r="O3" t="s">
        <v>23</v>
      </c>
      <c r="P3" t="s">
        <v>27</v>
      </c>
    </row>
    <row r="4" spans="1:20" ht="32.1" customHeight="1" x14ac:dyDescent="0.2">
      <c r="A4" s="28" t="s">
        <v>20</v>
      </c>
      <c r="B4" s="29" t="s">
        <v>28</v>
      </c>
      <c r="C4" s="2" t="s">
        <v>320</v>
      </c>
      <c r="D4" s="9"/>
      <c r="E4" s="3" t="s">
        <v>321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COUNTIFS(L8:L320,"=0",A8:A320,"P")+COUNTIFS(L8:L320,"",A8:A320,"P")+SUM(Q8:Q320)</f>
        <v>78</v>
      </c>
    </row>
    <row r="8" spans="1:20" ht="25.5" x14ac:dyDescent="0.2">
      <c r="A8" t="s">
        <v>44</v>
      </c>
      <c r="C8" s="30" t="s">
        <v>324</v>
      </c>
      <c r="E8" s="32" t="s">
        <v>323</v>
      </c>
      <c r="J8" s="31">
        <f>0+J9+J106+J315</f>
        <v>0</v>
      </c>
      <c r="K8" s="31">
        <f>0+K9+K106+K315</f>
        <v>0</v>
      </c>
      <c r="L8" s="31">
        <f>0+L9+L106+L315</f>
        <v>0</v>
      </c>
      <c r="M8" s="31">
        <f>0+M9+M106+M315</f>
        <v>0</v>
      </c>
    </row>
    <row r="9" spans="1:20" x14ac:dyDescent="0.2">
      <c r="A9" t="s">
        <v>46</v>
      </c>
      <c r="C9" s="33" t="s">
        <v>47</v>
      </c>
      <c r="E9" s="35" t="s">
        <v>325</v>
      </c>
      <c r="J9" s="34">
        <f>0</f>
        <v>0</v>
      </c>
      <c r="K9" s="34">
        <f>0</f>
        <v>0</v>
      </c>
      <c r="L9" s="34">
        <f>0+L10+L14+L18+L22+L26+L30+L34+L38+L42+L46+L50+L54+L58+L62+L66+L70+L74+L78+L82+L86+L90+L94+L98+L102</f>
        <v>0</v>
      </c>
      <c r="M9" s="34">
        <f>0+M10+M14+M18+M22+M26+M30+M34+M38+M42+M46+M50+M54+M58+M62+M66+M70+M74+M78+M82+M86+M90+M94+M98+M102</f>
        <v>0</v>
      </c>
    </row>
    <row r="10" spans="1:20" ht="25.5" x14ac:dyDescent="0.2">
      <c r="A10" t="s">
        <v>49</v>
      </c>
      <c r="B10" s="36" t="s">
        <v>47</v>
      </c>
      <c r="C10" s="36" t="s">
        <v>326</v>
      </c>
      <c r="D10" s="37" t="s">
        <v>51</v>
      </c>
      <c r="E10" s="13" t="s">
        <v>327</v>
      </c>
      <c r="F10" s="38" t="s">
        <v>188</v>
      </c>
      <c r="G10" s="39">
        <v>1.27</v>
      </c>
      <c r="H10" s="38">
        <v>0</v>
      </c>
      <c r="I10" s="38">
        <f>ROUND(G10*H10,6)</f>
        <v>0</v>
      </c>
      <c r="L10" s="40">
        <v>0</v>
      </c>
      <c r="M10" s="34">
        <f>ROUND(ROUND(L10,2)*ROUND(G10,3),2)</f>
        <v>0</v>
      </c>
      <c r="N10" s="38" t="s">
        <v>328</v>
      </c>
      <c r="O10">
        <f>(M10*21)/100</f>
        <v>0</v>
      </c>
      <c r="P10" t="s">
        <v>27</v>
      </c>
    </row>
    <row r="11" spans="1:20" x14ac:dyDescent="0.2">
      <c r="A11" s="37" t="s">
        <v>55</v>
      </c>
      <c r="E11" s="41" t="s">
        <v>51</v>
      </c>
    </row>
    <row r="12" spans="1:20" x14ac:dyDescent="0.2">
      <c r="A12" s="37" t="s">
        <v>56</v>
      </c>
      <c r="E12" s="42" t="s">
        <v>329</v>
      </c>
    </row>
    <row r="13" spans="1:20" ht="89.25" x14ac:dyDescent="0.2">
      <c r="A13" t="s">
        <v>58</v>
      </c>
      <c r="E13" s="41" t="s">
        <v>330</v>
      </c>
    </row>
    <row r="14" spans="1:20" x14ac:dyDescent="0.2">
      <c r="A14" t="s">
        <v>49</v>
      </c>
      <c r="B14" s="36" t="s">
        <v>27</v>
      </c>
      <c r="C14" s="36" t="s">
        <v>331</v>
      </c>
      <c r="D14" s="37" t="s">
        <v>51</v>
      </c>
      <c r="E14" s="13" t="s">
        <v>332</v>
      </c>
      <c r="F14" s="38" t="s">
        <v>53</v>
      </c>
      <c r="G14" s="39">
        <v>1</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333</v>
      </c>
    </row>
    <row r="17" spans="1:16" x14ac:dyDescent="0.2">
      <c r="A17" t="s">
        <v>58</v>
      </c>
      <c r="E17" s="41" t="s">
        <v>59</v>
      </c>
    </row>
    <row r="18" spans="1:16" x14ac:dyDescent="0.2">
      <c r="A18" t="s">
        <v>49</v>
      </c>
      <c r="B18" s="36" t="s">
        <v>26</v>
      </c>
      <c r="C18" s="36" t="s">
        <v>334</v>
      </c>
      <c r="D18" s="37" t="s">
        <v>51</v>
      </c>
      <c r="E18" s="13" t="s">
        <v>335</v>
      </c>
      <c r="F18" s="38" t="s">
        <v>53</v>
      </c>
      <c r="G18" s="39">
        <v>0.5</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336</v>
      </c>
    </row>
    <row r="21" spans="1:16" x14ac:dyDescent="0.2">
      <c r="A21" t="s">
        <v>58</v>
      </c>
      <c r="E21" s="41" t="s">
        <v>59</v>
      </c>
    </row>
    <row r="22" spans="1:16" x14ac:dyDescent="0.2">
      <c r="A22" t="s">
        <v>49</v>
      </c>
      <c r="B22" s="36" t="s">
        <v>62</v>
      </c>
      <c r="C22" s="36" t="s">
        <v>50</v>
      </c>
      <c r="D22" s="37" t="s">
        <v>51</v>
      </c>
      <c r="E22" s="13" t="s">
        <v>52</v>
      </c>
      <c r="F22" s="38" t="s">
        <v>53</v>
      </c>
      <c r="G22" s="39">
        <v>12.6</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337</v>
      </c>
    </row>
    <row r="25" spans="1:16" x14ac:dyDescent="0.2">
      <c r="A25" t="s">
        <v>58</v>
      </c>
      <c r="E25" s="41" t="s">
        <v>59</v>
      </c>
    </row>
    <row r="26" spans="1:16" x14ac:dyDescent="0.2">
      <c r="A26" t="s">
        <v>49</v>
      </c>
      <c r="B26" s="36" t="s">
        <v>66</v>
      </c>
      <c r="C26" s="36" t="s">
        <v>338</v>
      </c>
      <c r="D26" s="37" t="s">
        <v>51</v>
      </c>
      <c r="E26" s="13" t="s">
        <v>339</v>
      </c>
      <c r="F26" s="38" t="s">
        <v>53</v>
      </c>
      <c r="G26" s="39">
        <v>1.3</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340</v>
      </c>
    </row>
    <row r="29" spans="1:16" x14ac:dyDescent="0.2">
      <c r="A29" t="s">
        <v>58</v>
      </c>
      <c r="E29" s="41" t="s">
        <v>59</v>
      </c>
    </row>
    <row r="30" spans="1:16" x14ac:dyDescent="0.2">
      <c r="A30" t="s">
        <v>49</v>
      </c>
      <c r="B30" s="36" t="s">
        <v>145</v>
      </c>
      <c r="C30" s="36" t="s">
        <v>60</v>
      </c>
      <c r="D30" s="37" t="s">
        <v>51</v>
      </c>
      <c r="E30" s="13" t="s">
        <v>61</v>
      </c>
      <c r="F30" s="38" t="s">
        <v>53</v>
      </c>
      <c r="G30" s="39">
        <v>11.8</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341</v>
      </c>
    </row>
    <row r="33" spans="1:16" x14ac:dyDescent="0.2">
      <c r="A33" t="s">
        <v>58</v>
      </c>
      <c r="E33" s="41" t="s">
        <v>59</v>
      </c>
    </row>
    <row r="34" spans="1:16" ht="25.5" x14ac:dyDescent="0.2">
      <c r="A34" t="s">
        <v>49</v>
      </c>
      <c r="B34" s="36" t="s">
        <v>148</v>
      </c>
      <c r="C34" s="36" t="s">
        <v>342</v>
      </c>
      <c r="D34" s="37" t="s">
        <v>51</v>
      </c>
      <c r="E34" s="13" t="s">
        <v>343</v>
      </c>
      <c r="F34" s="38" t="s">
        <v>94</v>
      </c>
      <c r="G34" s="39">
        <v>5</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344</v>
      </c>
    </row>
    <row r="37" spans="1:16" x14ac:dyDescent="0.2">
      <c r="A37" t="s">
        <v>58</v>
      </c>
      <c r="E37" s="41" t="s">
        <v>59</v>
      </c>
    </row>
    <row r="38" spans="1:16" x14ac:dyDescent="0.2">
      <c r="A38" t="s">
        <v>49</v>
      </c>
      <c r="B38" s="36" t="s">
        <v>151</v>
      </c>
      <c r="C38" s="36" t="s">
        <v>345</v>
      </c>
      <c r="D38" s="37" t="s">
        <v>51</v>
      </c>
      <c r="E38" s="13" t="s">
        <v>346</v>
      </c>
      <c r="F38" s="38" t="s">
        <v>94</v>
      </c>
      <c r="G38" s="39">
        <v>1</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347</v>
      </c>
    </row>
    <row r="41" spans="1:16" x14ac:dyDescent="0.2">
      <c r="A41" t="s">
        <v>58</v>
      </c>
      <c r="E41" s="41" t="s">
        <v>59</v>
      </c>
    </row>
    <row r="42" spans="1:16" x14ac:dyDescent="0.2">
      <c r="A42" t="s">
        <v>49</v>
      </c>
      <c r="B42" s="36" t="s">
        <v>154</v>
      </c>
      <c r="C42" s="36" t="s">
        <v>348</v>
      </c>
      <c r="D42" s="37" t="s">
        <v>51</v>
      </c>
      <c r="E42" s="13" t="s">
        <v>349</v>
      </c>
      <c r="F42" s="38" t="s">
        <v>94</v>
      </c>
      <c r="G42" s="39">
        <v>2</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350</v>
      </c>
    </row>
    <row r="45" spans="1:16" x14ac:dyDescent="0.2">
      <c r="A45" t="s">
        <v>58</v>
      </c>
      <c r="E45" s="41" t="s">
        <v>59</v>
      </c>
    </row>
    <row r="46" spans="1:16" x14ac:dyDescent="0.2">
      <c r="A46" t="s">
        <v>49</v>
      </c>
      <c r="B46" s="36" t="s">
        <v>157</v>
      </c>
      <c r="C46" s="36" t="s">
        <v>351</v>
      </c>
      <c r="D46" s="37" t="s">
        <v>51</v>
      </c>
      <c r="E46" s="13" t="s">
        <v>352</v>
      </c>
      <c r="F46" s="38" t="s">
        <v>188</v>
      </c>
      <c r="G46" s="39">
        <v>1.27</v>
      </c>
      <c r="H46" s="38">
        <v>0</v>
      </c>
      <c r="I46" s="38">
        <f>ROUND(G46*H46,6)</f>
        <v>0</v>
      </c>
      <c r="L46" s="40">
        <v>0</v>
      </c>
      <c r="M46" s="34">
        <f>ROUND(ROUND(L46,2)*ROUND(G46,3),2)</f>
        <v>0</v>
      </c>
      <c r="N46" s="38" t="s">
        <v>328</v>
      </c>
      <c r="O46">
        <f>(M46*21)/100</f>
        <v>0</v>
      </c>
      <c r="P46" t="s">
        <v>27</v>
      </c>
    </row>
    <row r="47" spans="1:16" x14ac:dyDescent="0.2">
      <c r="A47" s="37" t="s">
        <v>55</v>
      </c>
      <c r="E47" s="41" t="s">
        <v>51</v>
      </c>
    </row>
    <row r="48" spans="1:16" x14ac:dyDescent="0.2">
      <c r="A48" s="37" t="s">
        <v>56</v>
      </c>
      <c r="E48" s="42" t="s">
        <v>353</v>
      </c>
    </row>
    <row r="49" spans="1:16" ht="76.5" x14ac:dyDescent="0.2">
      <c r="A49" t="s">
        <v>58</v>
      </c>
      <c r="E49" s="41" t="s">
        <v>354</v>
      </c>
    </row>
    <row r="50" spans="1:16" x14ac:dyDescent="0.2">
      <c r="A50" t="s">
        <v>49</v>
      </c>
      <c r="B50" s="36" t="s">
        <v>69</v>
      </c>
      <c r="C50" s="36" t="s">
        <v>355</v>
      </c>
      <c r="D50" s="37" t="s">
        <v>51</v>
      </c>
      <c r="E50" s="13" t="s">
        <v>356</v>
      </c>
      <c r="F50" s="38" t="s">
        <v>188</v>
      </c>
      <c r="G50" s="39">
        <v>1.27</v>
      </c>
      <c r="H50" s="38">
        <v>0</v>
      </c>
      <c r="I50" s="38">
        <f>ROUND(G50*H50,6)</f>
        <v>0</v>
      </c>
      <c r="L50" s="40">
        <v>0</v>
      </c>
      <c r="M50" s="34">
        <f>ROUND(ROUND(L50,2)*ROUND(G50,3),2)</f>
        <v>0</v>
      </c>
      <c r="N50" s="38" t="s">
        <v>328</v>
      </c>
      <c r="O50">
        <f>(M50*21)/100</f>
        <v>0</v>
      </c>
      <c r="P50" t="s">
        <v>27</v>
      </c>
    </row>
    <row r="51" spans="1:16" x14ac:dyDescent="0.2">
      <c r="A51" s="37" t="s">
        <v>55</v>
      </c>
      <c r="E51" s="41" t="s">
        <v>51</v>
      </c>
    </row>
    <row r="52" spans="1:16" x14ac:dyDescent="0.2">
      <c r="A52" s="37" t="s">
        <v>56</v>
      </c>
      <c r="E52" s="42" t="s">
        <v>357</v>
      </c>
    </row>
    <row r="53" spans="1:16" ht="25.5" x14ac:dyDescent="0.2">
      <c r="A53" t="s">
        <v>58</v>
      </c>
      <c r="E53" s="41" t="s">
        <v>358</v>
      </c>
    </row>
    <row r="54" spans="1:16" x14ac:dyDescent="0.2">
      <c r="A54" t="s">
        <v>49</v>
      </c>
      <c r="B54" s="36" t="s">
        <v>73</v>
      </c>
      <c r="C54" s="36" t="s">
        <v>63</v>
      </c>
      <c r="D54" s="37" t="s">
        <v>51</v>
      </c>
      <c r="E54" s="13" t="s">
        <v>64</v>
      </c>
      <c r="F54" s="38" t="s">
        <v>65</v>
      </c>
      <c r="G54" s="39">
        <v>40</v>
      </c>
      <c r="H54" s="38">
        <v>0</v>
      </c>
      <c r="I54" s="38">
        <f>ROUND(G54*H54,6)</f>
        <v>0</v>
      </c>
      <c r="L54" s="40">
        <v>0</v>
      </c>
      <c r="M54" s="34">
        <f>ROUND(ROUND(L54,2)*ROUND(G54,3),2)</f>
        <v>0</v>
      </c>
      <c r="N54" s="38" t="s">
        <v>54</v>
      </c>
      <c r="O54">
        <f>(M54*21)/100</f>
        <v>0</v>
      </c>
      <c r="P54" t="s">
        <v>27</v>
      </c>
    </row>
    <row r="55" spans="1:16" x14ac:dyDescent="0.2">
      <c r="A55" s="37" t="s">
        <v>55</v>
      </c>
      <c r="E55" s="41" t="s">
        <v>51</v>
      </c>
    </row>
    <row r="56" spans="1:16" x14ac:dyDescent="0.2">
      <c r="A56" s="37" t="s">
        <v>56</v>
      </c>
      <c r="E56" s="42" t="s">
        <v>359</v>
      </c>
    </row>
    <row r="57" spans="1:16" x14ac:dyDescent="0.2">
      <c r="A57" t="s">
        <v>58</v>
      </c>
      <c r="E57" s="41" t="s">
        <v>59</v>
      </c>
    </row>
    <row r="58" spans="1:16" x14ac:dyDescent="0.2">
      <c r="A58" t="s">
        <v>49</v>
      </c>
      <c r="B58" s="36" t="s">
        <v>76</v>
      </c>
      <c r="C58" s="36" t="s">
        <v>360</v>
      </c>
      <c r="D58" s="37" t="s">
        <v>51</v>
      </c>
      <c r="E58" s="13" t="s">
        <v>361</v>
      </c>
      <c r="F58" s="38" t="s">
        <v>65</v>
      </c>
      <c r="G58" s="39">
        <v>5</v>
      </c>
      <c r="H58" s="38">
        <v>0</v>
      </c>
      <c r="I58" s="38">
        <f>ROUND(G58*H58,6)</f>
        <v>0</v>
      </c>
      <c r="L58" s="40">
        <v>0</v>
      </c>
      <c r="M58" s="34">
        <f>ROUND(ROUND(L58,2)*ROUND(G58,3),2)</f>
        <v>0</v>
      </c>
      <c r="N58" s="38" t="s">
        <v>54</v>
      </c>
      <c r="O58">
        <f>(M58*21)/100</f>
        <v>0</v>
      </c>
      <c r="P58" t="s">
        <v>27</v>
      </c>
    </row>
    <row r="59" spans="1:16" x14ac:dyDescent="0.2">
      <c r="A59" s="37" t="s">
        <v>55</v>
      </c>
      <c r="E59" s="41" t="s">
        <v>51</v>
      </c>
    </row>
    <row r="60" spans="1:16" x14ac:dyDescent="0.2">
      <c r="A60" s="37" t="s">
        <v>56</v>
      </c>
      <c r="E60" s="42" t="s">
        <v>362</v>
      </c>
    </row>
    <row r="61" spans="1:16" x14ac:dyDescent="0.2">
      <c r="A61" t="s">
        <v>58</v>
      </c>
      <c r="E61" s="41" t="s">
        <v>59</v>
      </c>
    </row>
    <row r="62" spans="1:16" x14ac:dyDescent="0.2">
      <c r="A62" t="s">
        <v>49</v>
      </c>
      <c r="B62" s="36" t="s">
        <v>79</v>
      </c>
      <c r="C62" s="36" t="s">
        <v>146</v>
      </c>
      <c r="D62" s="37" t="s">
        <v>51</v>
      </c>
      <c r="E62" s="13" t="s">
        <v>147</v>
      </c>
      <c r="F62" s="38" t="s">
        <v>65</v>
      </c>
      <c r="G62" s="39">
        <v>5</v>
      </c>
      <c r="H62" s="38">
        <v>0</v>
      </c>
      <c r="I62" s="38">
        <f>ROUND(G62*H62,6)</f>
        <v>0</v>
      </c>
      <c r="L62" s="40">
        <v>0</v>
      </c>
      <c r="M62" s="34">
        <f>ROUND(ROUND(L62,2)*ROUND(G62,3),2)</f>
        <v>0</v>
      </c>
      <c r="N62" s="38" t="s">
        <v>54</v>
      </c>
      <c r="O62">
        <f>(M62*21)/100</f>
        <v>0</v>
      </c>
      <c r="P62" t="s">
        <v>27</v>
      </c>
    </row>
    <row r="63" spans="1:16" x14ac:dyDescent="0.2">
      <c r="A63" s="37" t="s">
        <v>55</v>
      </c>
      <c r="E63" s="41" t="s">
        <v>51</v>
      </c>
    </row>
    <row r="64" spans="1:16" x14ac:dyDescent="0.2">
      <c r="A64" s="37" t="s">
        <v>56</v>
      </c>
      <c r="E64" s="42" t="s">
        <v>363</v>
      </c>
    </row>
    <row r="65" spans="1:16" x14ac:dyDescent="0.2">
      <c r="A65" t="s">
        <v>58</v>
      </c>
      <c r="E65" s="41" t="s">
        <v>59</v>
      </c>
    </row>
    <row r="66" spans="1:16" x14ac:dyDescent="0.2">
      <c r="A66" t="s">
        <v>49</v>
      </c>
      <c r="B66" s="36" t="s">
        <v>160</v>
      </c>
      <c r="C66" s="36" t="s">
        <v>364</v>
      </c>
      <c r="D66" s="37" t="s">
        <v>51</v>
      </c>
      <c r="E66" s="13" t="s">
        <v>365</v>
      </c>
      <c r="F66" s="38" t="s">
        <v>65</v>
      </c>
      <c r="G66" s="39">
        <v>45</v>
      </c>
      <c r="H66" s="38">
        <v>0</v>
      </c>
      <c r="I66" s="38">
        <f>ROUND(G66*H66,6)</f>
        <v>0</v>
      </c>
      <c r="L66" s="40">
        <v>0</v>
      </c>
      <c r="M66" s="34">
        <f>ROUND(ROUND(L66,2)*ROUND(G66,3),2)</f>
        <v>0</v>
      </c>
      <c r="N66" s="38" t="s">
        <v>54</v>
      </c>
      <c r="O66">
        <f>(M66*21)/100</f>
        <v>0</v>
      </c>
      <c r="P66" t="s">
        <v>27</v>
      </c>
    </row>
    <row r="67" spans="1:16" x14ac:dyDescent="0.2">
      <c r="A67" s="37" t="s">
        <v>55</v>
      </c>
      <c r="E67" s="41" t="s">
        <v>51</v>
      </c>
    </row>
    <row r="68" spans="1:16" x14ac:dyDescent="0.2">
      <c r="A68" s="37" t="s">
        <v>56</v>
      </c>
      <c r="E68" s="42" t="s">
        <v>366</v>
      </c>
    </row>
    <row r="69" spans="1:16" x14ac:dyDescent="0.2">
      <c r="A69" t="s">
        <v>58</v>
      </c>
      <c r="E69" s="41" t="s">
        <v>59</v>
      </c>
    </row>
    <row r="70" spans="1:16" ht="25.5" x14ac:dyDescent="0.2">
      <c r="A70" t="s">
        <v>49</v>
      </c>
      <c r="B70" s="36" t="s">
        <v>82</v>
      </c>
      <c r="C70" s="36" t="s">
        <v>367</v>
      </c>
      <c r="D70" s="37" t="s">
        <v>51</v>
      </c>
      <c r="E70" s="13" t="s">
        <v>368</v>
      </c>
      <c r="F70" s="38" t="s">
        <v>94</v>
      </c>
      <c r="G70" s="39">
        <v>1</v>
      </c>
      <c r="H70" s="38">
        <v>0</v>
      </c>
      <c r="I70" s="38">
        <f>ROUND(G70*H70,6)</f>
        <v>0</v>
      </c>
      <c r="L70" s="40">
        <v>0</v>
      </c>
      <c r="M70" s="34">
        <f>ROUND(ROUND(L70,2)*ROUND(G70,3),2)</f>
        <v>0</v>
      </c>
      <c r="N70" s="38" t="s">
        <v>54</v>
      </c>
      <c r="O70">
        <f>(M70*21)/100</f>
        <v>0</v>
      </c>
      <c r="P70" t="s">
        <v>27</v>
      </c>
    </row>
    <row r="71" spans="1:16" x14ac:dyDescent="0.2">
      <c r="A71" s="37" t="s">
        <v>55</v>
      </c>
      <c r="E71" s="41" t="s">
        <v>51</v>
      </c>
    </row>
    <row r="72" spans="1:16" x14ac:dyDescent="0.2">
      <c r="A72" s="37" t="s">
        <v>56</v>
      </c>
      <c r="E72" s="42" t="s">
        <v>369</v>
      </c>
    </row>
    <row r="73" spans="1:16" x14ac:dyDescent="0.2">
      <c r="A73" t="s">
        <v>58</v>
      </c>
      <c r="E73" s="41" t="s">
        <v>59</v>
      </c>
    </row>
    <row r="74" spans="1:16" x14ac:dyDescent="0.2">
      <c r="A74" t="s">
        <v>49</v>
      </c>
      <c r="B74" s="36" t="s">
        <v>163</v>
      </c>
      <c r="C74" s="36" t="s">
        <v>370</v>
      </c>
      <c r="D74" s="37" t="s">
        <v>51</v>
      </c>
      <c r="E74" s="13" t="s">
        <v>371</v>
      </c>
      <c r="F74" s="38" t="s">
        <v>65</v>
      </c>
      <c r="G74" s="39">
        <v>20</v>
      </c>
      <c r="H74" s="38">
        <v>0</v>
      </c>
      <c r="I74" s="38">
        <f>ROUND(G74*H74,6)</f>
        <v>0</v>
      </c>
      <c r="L74" s="40">
        <v>0</v>
      </c>
      <c r="M74" s="34">
        <f>ROUND(ROUND(L74,2)*ROUND(G74,3),2)</f>
        <v>0</v>
      </c>
      <c r="N74" s="38" t="s">
        <v>54</v>
      </c>
      <c r="O74">
        <f>(M74*21)/100</f>
        <v>0</v>
      </c>
      <c r="P74" t="s">
        <v>27</v>
      </c>
    </row>
    <row r="75" spans="1:16" x14ac:dyDescent="0.2">
      <c r="A75" s="37" t="s">
        <v>55</v>
      </c>
      <c r="E75" s="41" t="s">
        <v>51</v>
      </c>
    </row>
    <row r="76" spans="1:16" x14ac:dyDescent="0.2">
      <c r="A76" s="37" t="s">
        <v>56</v>
      </c>
      <c r="E76" s="42" t="s">
        <v>372</v>
      </c>
    </row>
    <row r="77" spans="1:16" x14ac:dyDescent="0.2">
      <c r="A77" t="s">
        <v>58</v>
      </c>
      <c r="E77" s="41" t="s">
        <v>59</v>
      </c>
    </row>
    <row r="78" spans="1:16" ht="25.5" x14ac:dyDescent="0.2">
      <c r="A78" t="s">
        <v>49</v>
      </c>
      <c r="B78" s="36" t="s">
        <v>85</v>
      </c>
      <c r="C78" s="36" t="s">
        <v>373</v>
      </c>
      <c r="D78" s="37" t="s">
        <v>51</v>
      </c>
      <c r="E78" s="13" t="s">
        <v>374</v>
      </c>
      <c r="F78" s="38" t="s">
        <v>65</v>
      </c>
      <c r="G78" s="39">
        <v>40</v>
      </c>
      <c r="H78" s="38">
        <v>0</v>
      </c>
      <c r="I78" s="38">
        <f>ROUND(G78*H78,6)</f>
        <v>0</v>
      </c>
      <c r="L78" s="40">
        <v>0</v>
      </c>
      <c r="M78" s="34">
        <f>ROUND(ROUND(L78,2)*ROUND(G78,3),2)</f>
        <v>0</v>
      </c>
      <c r="N78" s="38" t="s">
        <v>54</v>
      </c>
      <c r="O78">
        <f>(M78*21)/100</f>
        <v>0</v>
      </c>
      <c r="P78" t="s">
        <v>27</v>
      </c>
    </row>
    <row r="79" spans="1:16" x14ac:dyDescent="0.2">
      <c r="A79" s="37" t="s">
        <v>55</v>
      </c>
      <c r="E79" s="41" t="s">
        <v>51</v>
      </c>
    </row>
    <row r="80" spans="1:16" x14ac:dyDescent="0.2">
      <c r="A80" s="37" t="s">
        <v>56</v>
      </c>
      <c r="E80" s="42" t="s">
        <v>375</v>
      </c>
    </row>
    <row r="81" spans="1:16" x14ac:dyDescent="0.2">
      <c r="A81" t="s">
        <v>58</v>
      </c>
      <c r="E81" s="41" t="s">
        <v>59</v>
      </c>
    </row>
    <row r="82" spans="1:16" ht="25.5" x14ac:dyDescent="0.2">
      <c r="A82" t="s">
        <v>49</v>
      </c>
      <c r="B82" s="36" t="s">
        <v>169</v>
      </c>
      <c r="C82" s="36" t="s">
        <v>376</v>
      </c>
      <c r="D82" s="37" t="s">
        <v>51</v>
      </c>
      <c r="E82" s="13" t="s">
        <v>377</v>
      </c>
      <c r="F82" s="38" t="s">
        <v>94</v>
      </c>
      <c r="G82" s="39">
        <v>2</v>
      </c>
      <c r="H82" s="38">
        <v>0</v>
      </c>
      <c r="I82" s="38">
        <f>ROUND(G82*H82,6)</f>
        <v>0</v>
      </c>
      <c r="L82" s="40">
        <v>0</v>
      </c>
      <c r="M82" s="34">
        <f>ROUND(ROUND(L82,2)*ROUND(G82,3),2)</f>
        <v>0</v>
      </c>
      <c r="N82" s="38" t="s">
        <v>54</v>
      </c>
      <c r="O82">
        <f>(M82*21)/100</f>
        <v>0</v>
      </c>
      <c r="P82" t="s">
        <v>27</v>
      </c>
    </row>
    <row r="83" spans="1:16" x14ac:dyDescent="0.2">
      <c r="A83" s="37" t="s">
        <v>55</v>
      </c>
      <c r="E83" s="41" t="s">
        <v>51</v>
      </c>
    </row>
    <row r="84" spans="1:16" x14ac:dyDescent="0.2">
      <c r="A84" s="37" t="s">
        <v>56</v>
      </c>
      <c r="E84" s="42" t="s">
        <v>378</v>
      </c>
    </row>
    <row r="85" spans="1:16" x14ac:dyDescent="0.2">
      <c r="A85" t="s">
        <v>58</v>
      </c>
      <c r="E85" s="41" t="s">
        <v>59</v>
      </c>
    </row>
    <row r="86" spans="1:16" x14ac:dyDescent="0.2">
      <c r="A86" t="s">
        <v>49</v>
      </c>
      <c r="B86" s="36" t="s">
        <v>172</v>
      </c>
      <c r="C86" s="36" t="s">
        <v>379</v>
      </c>
      <c r="D86" s="37" t="s">
        <v>51</v>
      </c>
      <c r="E86" s="13" t="s">
        <v>380</v>
      </c>
      <c r="F86" s="38" t="s">
        <v>94</v>
      </c>
      <c r="G86" s="39">
        <v>2</v>
      </c>
      <c r="H86" s="38">
        <v>0</v>
      </c>
      <c r="I86" s="38">
        <f>ROUND(G86*H86,6)</f>
        <v>0</v>
      </c>
      <c r="L86" s="40">
        <v>0</v>
      </c>
      <c r="M86" s="34">
        <f>ROUND(ROUND(L86,2)*ROUND(G86,3),2)</f>
        <v>0</v>
      </c>
      <c r="N86" s="38" t="s">
        <v>54</v>
      </c>
      <c r="O86">
        <f>(M86*21)/100</f>
        <v>0</v>
      </c>
      <c r="P86" t="s">
        <v>27</v>
      </c>
    </row>
    <row r="87" spans="1:16" x14ac:dyDescent="0.2">
      <c r="A87" s="37" t="s">
        <v>55</v>
      </c>
      <c r="E87" s="41" t="s">
        <v>51</v>
      </c>
    </row>
    <row r="88" spans="1:16" x14ac:dyDescent="0.2">
      <c r="A88" s="37" t="s">
        <v>56</v>
      </c>
      <c r="E88" s="42" t="s">
        <v>381</v>
      </c>
    </row>
    <row r="89" spans="1:16" x14ac:dyDescent="0.2">
      <c r="A89" t="s">
        <v>58</v>
      </c>
      <c r="E89" s="41" t="s">
        <v>59</v>
      </c>
    </row>
    <row r="90" spans="1:16" ht="25.5" x14ac:dyDescent="0.2">
      <c r="A90" t="s">
        <v>49</v>
      </c>
      <c r="B90" s="36" t="s">
        <v>88</v>
      </c>
      <c r="C90" s="36" t="s">
        <v>382</v>
      </c>
      <c r="D90" s="37" t="s">
        <v>51</v>
      </c>
      <c r="E90" s="13" t="s">
        <v>383</v>
      </c>
      <c r="F90" s="38" t="s">
        <v>94</v>
      </c>
      <c r="G90" s="39">
        <v>2</v>
      </c>
      <c r="H90" s="38">
        <v>0</v>
      </c>
      <c r="I90" s="38">
        <f>ROUND(G90*H90,6)</f>
        <v>0</v>
      </c>
      <c r="L90" s="40">
        <v>0</v>
      </c>
      <c r="M90" s="34">
        <f>ROUND(ROUND(L90,2)*ROUND(G90,3),2)</f>
        <v>0</v>
      </c>
      <c r="N90" s="38" t="s">
        <v>54</v>
      </c>
      <c r="O90">
        <f>(M90*21)/100</f>
        <v>0</v>
      </c>
      <c r="P90" t="s">
        <v>27</v>
      </c>
    </row>
    <row r="91" spans="1:16" x14ac:dyDescent="0.2">
      <c r="A91" s="37" t="s">
        <v>55</v>
      </c>
      <c r="E91" s="41" t="s">
        <v>51</v>
      </c>
    </row>
    <row r="92" spans="1:16" x14ac:dyDescent="0.2">
      <c r="A92" s="37" t="s">
        <v>56</v>
      </c>
      <c r="E92" s="42" t="s">
        <v>384</v>
      </c>
    </row>
    <row r="93" spans="1:16" x14ac:dyDescent="0.2">
      <c r="A93" t="s">
        <v>58</v>
      </c>
      <c r="E93" s="41" t="s">
        <v>59</v>
      </c>
    </row>
    <row r="94" spans="1:16" ht="25.5" x14ac:dyDescent="0.2">
      <c r="A94" t="s">
        <v>49</v>
      </c>
      <c r="B94" s="36" t="s">
        <v>175</v>
      </c>
      <c r="C94" s="36" t="s">
        <v>149</v>
      </c>
      <c r="D94" s="37" t="s">
        <v>51</v>
      </c>
      <c r="E94" s="13" t="s">
        <v>150</v>
      </c>
      <c r="F94" s="38" t="s">
        <v>94</v>
      </c>
      <c r="G94" s="39">
        <v>2</v>
      </c>
      <c r="H94" s="38">
        <v>0</v>
      </c>
      <c r="I94" s="38">
        <f>ROUND(G94*H94,6)</f>
        <v>0</v>
      </c>
      <c r="L94" s="40">
        <v>0</v>
      </c>
      <c r="M94" s="34">
        <f>ROUND(ROUND(L94,2)*ROUND(G94,3),2)</f>
        <v>0</v>
      </c>
      <c r="N94" s="38" t="s">
        <v>54</v>
      </c>
      <c r="O94">
        <f>(M94*21)/100</f>
        <v>0</v>
      </c>
      <c r="P94" t="s">
        <v>27</v>
      </c>
    </row>
    <row r="95" spans="1:16" x14ac:dyDescent="0.2">
      <c r="A95" s="37" t="s">
        <v>55</v>
      </c>
      <c r="E95" s="41" t="s">
        <v>51</v>
      </c>
    </row>
    <row r="96" spans="1:16" x14ac:dyDescent="0.2">
      <c r="A96" s="37" t="s">
        <v>56</v>
      </c>
      <c r="E96" s="42" t="s">
        <v>385</v>
      </c>
    </row>
    <row r="97" spans="1:16" x14ac:dyDescent="0.2">
      <c r="A97" t="s">
        <v>58</v>
      </c>
      <c r="E97" s="41" t="s">
        <v>59</v>
      </c>
    </row>
    <row r="98" spans="1:16" x14ac:dyDescent="0.2">
      <c r="A98" t="s">
        <v>49</v>
      </c>
      <c r="B98" s="36" t="s">
        <v>179</v>
      </c>
      <c r="C98" s="36" t="s">
        <v>152</v>
      </c>
      <c r="D98" s="37" t="s">
        <v>51</v>
      </c>
      <c r="E98" s="13" t="s">
        <v>153</v>
      </c>
      <c r="F98" s="38" t="s">
        <v>65</v>
      </c>
      <c r="G98" s="39">
        <v>10</v>
      </c>
      <c r="H98" s="38">
        <v>0</v>
      </c>
      <c r="I98" s="38">
        <f>ROUND(G98*H98,6)</f>
        <v>0</v>
      </c>
      <c r="L98" s="40">
        <v>0</v>
      </c>
      <c r="M98" s="34">
        <f>ROUND(ROUND(L98,2)*ROUND(G98,3),2)</f>
        <v>0</v>
      </c>
      <c r="N98" s="38" t="s">
        <v>54</v>
      </c>
      <c r="O98">
        <f>(M98*21)/100</f>
        <v>0</v>
      </c>
      <c r="P98" t="s">
        <v>27</v>
      </c>
    </row>
    <row r="99" spans="1:16" x14ac:dyDescent="0.2">
      <c r="A99" s="37" t="s">
        <v>55</v>
      </c>
      <c r="E99" s="41" t="s">
        <v>51</v>
      </c>
    </row>
    <row r="100" spans="1:16" x14ac:dyDescent="0.2">
      <c r="A100" s="37" t="s">
        <v>56</v>
      </c>
      <c r="E100" s="42" t="s">
        <v>386</v>
      </c>
    </row>
    <row r="101" spans="1:16" x14ac:dyDescent="0.2">
      <c r="A101" t="s">
        <v>58</v>
      </c>
      <c r="E101" s="41" t="s">
        <v>59</v>
      </c>
    </row>
    <row r="102" spans="1:16" x14ac:dyDescent="0.2">
      <c r="A102" t="s">
        <v>49</v>
      </c>
      <c r="B102" s="36" t="s">
        <v>182</v>
      </c>
      <c r="C102" s="36" t="s">
        <v>387</v>
      </c>
      <c r="D102" s="37" t="s">
        <v>51</v>
      </c>
      <c r="E102" s="13" t="s">
        <v>388</v>
      </c>
      <c r="F102" s="38" t="s">
        <v>94</v>
      </c>
      <c r="G102" s="39">
        <v>1</v>
      </c>
      <c r="H102" s="38">
        <v>0</v>
      </c>
      <c r="I102" s="38">
        <f>ROUND(G102*H102,6)</f>
        <v>0</v>
      </c>
      <c r="L102" s="40">
        <v>0</v>
      </c>
      <c r="M102" s="34">
        <f>ROUND(ROUND(L102,2)*ROUND(G102,3),2)</f>
        <v>0</v>
      </c>
      <c r="N102" s="38" t="s">
        <v>54</v>
      </c>
      <c r="O102">
        <f>(M102*21)/100</f>
        <v>0</v>
      </c>
      <c r="P102" t="s">
        <v>27</v>
      </c>
    </row>
    <row r="103" spans="1:16" x14ac:dyDescent="0.2">
      <c r="A103" s="37" t="s">
        <v>55</v>
      </c>
      <c r="E103" s="41" t="s">
        <v>51</v>
      </c>
    </row>
    <row r="104" spans="1:16" x14ac:dyDescent="0.2">
      <c r="A104" s="37" t="s">
        <v>56</v>
      </c>
      <c r="E104" s="42" t="s">
        <v>389</v>
      </c>
    </row>
    <row r="105" spans="1:16" x14ac:dyDescent="0.2">
      <c r="A105" t="s">
        <v>58</v>
      </c>
      <c r="E105" s="41" t="s">
        <v>59</v>
      </c>
    </row>
    <row r="106" spans="1:16" x14ac:dyDescent="0.2">
      <c r="A106" t="s">
        <v>46</v>
      </c>
      <c r="C106" s="33" t="s">
        <v>27</v>
      </c>
      <c r="E106" s="35" t="s">
        <v>390</v>
      </c>
      <c r="J106" s="34">
        <f>0</f>
        <v>0</v>
      </c>
      <c r="K106" s="34">
        <f>0</f>
        <v>0</v>
      </c>
      <c r="L106" s="34">
        <f>0+L107+L111+L115+L119+L123+L127+L131+L135+L139+L143+L147+L151+L155+L159+L163+L167+L171+L175+L179+L183+L187+L191+L195+L199+L203+L207+L211+L215+L219+L223+L227+L231+L235+L239+L243+L247+L251+L255+L259+L263+L267+L271+L275+L279+L283+L287+L291+L295+L299+L303+L307+L311</f>
        <v>0</v>
      </c>
      <c r="M106" s="34">
        <f>0+M107+M111+M115+M119+M123+M127+M131+M135+M139+M143+M147+M151+M155+M159+M163+M167+M171+M175+M179+M183+M187+M191+M195+M199+M203+M207+M211+M215+M219+M223+M227+M231+M235+M239+M243+M247+M251+M255+M259+M263+M267+M271+M275+M279+M283+M287+M291+M295+M299+M303+M307+M311</f>
        <v>0</v>
      </c>
    </row>
    <row r="107" spans="1:16" ht="25.5" x14ac:dyDescent="0.2">
      <c r="A107" t="s">
        <v>49</v>
      </c>
      <c r="B107" s="36" t="s">
        <v>166</v>
      </c>
      <c r="C107" s="36" t="s">
        <v>391</v>
      </c>
      <c r="D107" s="37" t="s">
        <v>51</v>
      </c>
      <c r="E107" s="13" t="s">
        <v>392</v>
      </c>
      <c r="F107" s="38" t="s">
        <v>65</v>
      </c>
      <c r="G107" s="39">
        <v>20</v>
      </c>
      <c r="H107" s="38">
        <v>0</v>
      </c>
      <c r="I107" s="38">
        <f>ROUND(G107*H107,6)</f>
        <v>0</v>
      </c>
      <c r="L107" s="40">
        <v>0</v>
      </c>
      <c r="M107" s="34">
        <f>ROUND(ROUND(L107,2)*ROUND(G107,3),2)</f>
        <v>0</v>
      </c>
      <c r="N107" s="38" t="s">
        <v>54</v>
      </c>
      <c r="O107">
        <f>(M107*21)/100</f>
        <v>0</v>
      </c>
      <c r="P107" t="s">
        <v>27</v>
      </c>
    </row>
    <row r="108" spans="1:16" x14ac:dyDescent="0.2">
      <c r="A108" s="37" t="s">
        <v>55</v>
      </c>
      <c r="E108" s="41" t="s">
        <v>51</v>
      </c>
    </row>
    <row r="109" spans="1:16" x14ac:dyDescent="0.2">
      <c r="A109" s="37" t="s">
        <v>56</v>
      </c>
      <c r="E109" s="42" t="s">
        <v>393</v>
      </c>
    </row>
    <row r="110" spans="1:16" x14ac:dyDescent="0.2">
      <c r="A110" t="s">
        <v>58</v>
      </c>
      <c r="E110" s="41" t="s">
        <v>59</v>
      </c>
    </row>
    <row r="111" spans="1:16" x14ac:dyDescent="0.2">
      <c r="A111" t="s">
        <v>49</v>
      </c>
      <c r="B111" s="36" t="s">
        <v>91</v>
      </c>
      <c r="C111" s="36" t="s">
        <v>126</v>
      </c>
      <c r="D111" s="37" t="s">
        <v>51</v>
      </c>
      <c r="E111" s="13" t="s">
        <v>127</v>
      </c>
      <c r="F111" s="38" t="s">
        <v>128</v>
      </c>
      <c r="G111" s="39">
        <v>16</v>
      </c>
      <c r="H111" s="38">
        <v>0</v>
      </c>
      <c r="I111" s="38">
        <f>ROUND(G111*H111,6)</f>
        <v>0</v>
      </c>
      <c r="L111" s="40">
        <v>0</v>
      </c>
      <c r="M111" s="34">
        <f>ROUND(ROUND(L111,2)*ROUND(G111,3),2)</f>
        <v>0</v>
      </c>
      <c r="N111" s="38" t="s">
        <v>54</v>
      </c>
      <c r="O111">
        <f>(M111*21)/100</f>
        <v>0</v>
      </c>
      <c r="P111" t="s">
        <v>27</v>
      </c>
    </row>
    <row r="112" spans="1:16" x14ac:dyDescent="0.2">
      <c r="A112" s="37" t="s">
        <v>55</v>
      </c>
      <c r="E112" s="41" t="s">
        <v>51</v>
      </c>
    </row>
    <row r="113" spans="1:16" x14ac:dyDescent="0.2">
      <c r="A113" s="37" t="s">
        <v>56</v>
      </c>
      <c r="E113" s="42" t="s">
        <v>394</v>
      </c>
    </row>
    <row r="114" spans="1:16" x14ac:dyDescent="0.2">
      <c r="A114" t="s">
        <v>58</v>
      </c>
      <c r="E114" s="41" t="s">
        <v>59</v>
      </c>
    </row>
    <row r="115" spans="1:16" ht="25.5" x14ac:dyDescent="0.2">
      <c r="A115" t="s">
        <v>49</v>
      </c>
      <c r="B115" s="36" t="s">
        <v>185</v>
      </c>
      <c r="C115" s="36" t="s">
        <v>395</v>
      </c>
      <c r="D115" s="37" t="s">
        <v>51</v>
      </c>
      <c r="E115" s="13" t="s">
        <v>396</v>
      </c>
      <c r="F115" s="38" t="s">
        <v>65</v>
      </c>
      <c r="G115" s="39">
        <v>5</v>
      </c>
      <c r="H115" s="38">
        <v>0</v>
      </c>
      <c r="I115" s="38">
        <f>ROUND(G115*H115,6)</f>
        <v>0</v>
      </c>
      <c r="L115" s="40">
        <v>0</v>
      </c>
      <c r="M115" s="34">
        <f>ROUND(ROUND(L115,2)*ROUND(G115,3),2)</f>
        <v>0</v>
      </c>
      <c r="N115" s="38" t="s">
        <v>54</v>
      </c>
      <c r="O115">
        <f>(M115*21)/100</f>
        <v>0</v>
      </c>
      <c r="P115" t="s">
        <v>27</v>
      </c>
    </row>
    <row r="116" spans="1:16" x14ac:dyDescent="0.2">
      <c r="A116" s="37" t="s">
        <v>55</v>
      </c>
      <c r="E116" s="41" t="s">
        <v>51</v>
      </c>
    </row>
    <row r="117" spans="1:16" x14ac:dyDescent="0.2">
      <c r="A117" s="37" t="s">
        <v>56</v>
      </c>
      <c r="E117" s="42" t="s">
        <v>397</v>
      </c>
    </row>
    <row r="118" spans="1:16" x14ac:dyDescent="0.2">
      <c r="A118" t="s">
        <v>58</v>
      </c>
      <c r="E118" s="41" t="s">
        <v>59</v>
      </c>
    </row>
    <row r="119" spans="1:16" x14ac:dyDescent="0.2">
      <c r="A119" t="s">
        <v>49</v>
      </c>
      <c r="B119" s="36" t="s">
        <v>189</v>
      </c>
      <c r="C119" s="36" t="s">
        <v>398</v>
      </c>
      <c r="D119" s="37" t="s">
        <v>51</v>
      </c>
      <c r="E119" s="13" t="s">
        <v>399</v>
      </c>
      <c r="F119" s="38" t="s">
        <v>400</v>
      </c>
      <c r="G119" s="39">
        <v>7.98</v>
      </c>
      <c r="H119" s="38">
        <v>0</v>
      </c>
      <c r="I119" s="38">
        <f>ROUND(G119*H119,6)</f>
        <v>0</v>
      </c>
      <c r="L119" s="40">
        <v>0</v>
      </c>
      <c r="M119" s="34">
        <f>ROUND(ROUND(L119,2)*ROUND(G119,3),2)</f>
        <v>0</v>
      </c>
      <c r="N119" s="38" t="s">
        <v>54</v>
      </c>
      <c r="O119">
        <f>(M119*21)/100</f>
        <v>0</v>
      </c>
      <c r="P119" t="s">
        <v>27</v>
      </c>
    </row>
    <row r="120" spans="1:16" x14ac:dyDescent="0.2">
      <c r="A120" s="37" t="s">
        <v>55</v>
      </c>
      <c r="E120" s="41" t="s">
        <v>51</v>
      </c>
    </row>
    <row r="121" spans="1:16" x14ac:dyDescent="0.2">
      <c r="A121" s="37" t="s">
        <v>56</v>
      </c>
      <c r="E121" s="42" t="s">
        <v>401</v>
      </c>
    </row>
    <row r="122" spans="1:16" x14ac:dyDescent="0.2">
      <c r="A122" t="s">
        <v>58</v>
      </c>
      <c r="E122" s="41" t="s">
        <v>59</v>
      </c>
    </row>
    <row r="123" spans="1:16" x14ac:dyDescent="0.2">
      <c r="A123" t="s">
        <v>49</v>
      </c>
      <c r="B123" s="36" t="s">
        <v>192</v>
      </c>
      <c r="C123" s="36" t="s">
        <v>402</v>
      </c>
      <c r="D123" s="37" t="s">
        <v>51</v>
      </c>
      <c r="E123" s="13" t="s">
        <v>403</v>
      </c>
      <c r="F123" s="38" t="s">
        <v>65</v>
      </c>
      <c r="G123" s="39">
        <v>1330</v>
      </c>
      <c r="H123" s="38">
        <v>0</v>
      </c>
      <c r="I123" s="38">
        <f>ROUND(G123*H123,6)</f>
        <v>0</v>
      </c>
      <c r="L123" s="40">
        <v>0</v>
      </c>
      <c r="M123" s="34">
        <f>ROUND(ROUND(L123,2)*ROUND(G123,3),2)</f>
        <v>0</v>
      </c>
      <c r="N123" s="38" t="s">
        <v>54</v>
      </c>
      <c r="O123">
        <f>(M123*21)/100</f>
        <v>0</v>
      </c>
      <c r="P123" t="s">
        <v>27</v>
      </c>
    </row>
    <row r="124" spans="1:16" x14ac:dyDescent="0.2">
      <c r="A124" s="37" t="s">
        <v>55</v>
      </c>
      <c r="E124" s="41" t="s">
        <v>51</v>
      </c>
    </row>
    <row r="125" spans="1:16" x14ac:dyDescent="0.2">
      <c r="A125" s="37" t="s">
        <v>56</v>
      </c>
      <c r="E125" s="42" t="s">
        <v>404</v>
      </c>
    </row>
    <row r="126" spans="1:16" x14ac:dyDescent="0.2">
      <c r="A126" t="s">
        <v>58</v>
      </c>
      <c r="E126" s="41" t="s">
        <v>59</v>
      </c>
    </row>
    <row r="127" spans="1:16" x14ac:dyDescent="0.2">
      <c r="A127" t="s">
        <v>49</v>
      </c>
      <c r="B127" s="36" t="s">
        <v>195</v>
      </c>
      <c r="C127" s="36" t="s">
        <v>405</v>
      </c>
      <c r="D127" s="37" t="s">
        <v>51</v>
      </c>
      <c r="E127" s="13" t="s">
        <v>406</v>
      </c>
      <c r="F127" s="38" t="s">
        <v>94</v>
      </c>
      <c r="G127" s="39">
        <v>1</v>
      </c>
      <c r="H127" s="38">
        <v>0</v>
      </c>
      <c r="I127" s="38">
        <f>ROUND(G127*H127,6)</f>
        <v>0</v>
      </c>
      <c r="L127" s="40">
        <v>0</v>
      </c>
      <c r="M127" s="34">
        <f>ROUND(ROUND(L127,2)*ROUND(G127,3),2)</f>
        <v>0</v>
      </c>
      <c r="N127" s="38" t="s">
        <v>54</v>
      </c>
      <c r="O127">
        <f>(M127*21)/100</f>
        <v>0</v>
      </c>
      <c r="P127" t="s">
        <v>27</v>
      </c>
    </row>
    <row r="128" spans="1:16" x14ac:dyDescent="0.2">
      <c r="A128" s="37" t="s">
        <v>55</v>
      </c>
      <c r="E128" s="41" t="s">
        <v>51</v>
      </c>
    </row>
    <row r="129" spans="1:16" x14ac:dyDescent="0.2">
      <c r="A129" s="37" t="s">
        <v>56</v>
      </c>
      <c r="E129" s="42" t="s">
        <v>407</v>
      </c>
    </row>
    <row r="130" spans="1:16" x14ac:dyDescent="0.2">
      <c r="A130" t="s">
        <v>58</v>
      </c>
      <c r="E130" s="41" t="s">
        <v>59</v>
      </c>
    </row>
    <row r="131" spans="1:16" x14ac:dyDescent="0.2">
      <c r="A131" t="s">
        <v>49</v>
      </c>
      <c r="B131" s="36" t="s">
        <v>198</v>
      </c>
      <c r="C131" s="36" t="s">
        <v>408</v>
      </c>
      <c r="D131" s="37" t="s">
        <v>51</v>
      </c>
      <c r="E131" s="13" t="s">
        <v>409</v>
      </c>
      <c r="F131" s="38" t="s">
        <v>94</v>
      </c>
      <c r="G131" s="39">
        <v>1</v>
      </c>
      <c r="H131" s="38">
        <v>0</v>
      </c>
      <c r="I131" s="38">
        <f>ROUND(G131*H131,6)</f>
        <v>0</v>
      </c>
      <c r="L131" s="40">
        <v>0</v>
      </c>
      <c r="M131" s="34">
        <f>ROUND(ROUND(L131,2)*ROUND(G131,3),2)</f>
        <v>0</v>
      </c>
      <c r="N131" s="38" t="s">
        <v>54</v>
      </c>
      <c r="O131">
        <f>(M131*21)/100</f>
        <v>0</v>
      </c>
      <c r="P131" t="s">
        <v>27</v>
      </c>
    </row>
    <row r="132" spans="1:16" x14ac:dyDescent="0.2">
      <c r="A132" s="37" t="s">
        <v>55</v>
      </c>
      <c r="E132" s="41" t="s">
        <v>51</v>
      </c>
    </row>
    <row r="133" spans="1:16" x14ac:dyDescent="0.2">
      <c r="A133" s="37" t="s">
        <v>56</v>
      </c>
      <c r="E133" s="42" t="s">
        <v>410</v>
      </c>
    </row>
    <row r="134" spans="1:16" x14ac:dyDescent="0.2">
      <c r="A134" t="s">
        <v>58</v>
      </c>
      <c r="E134" s="41" t="s">
        <v>59</v>
      </c>
    </row>
    <row r="135" spans="1:16" x14ac:dyDescent="0.2">
      <c r="A135" t="s">
        <v>49</v>
      </c>
      <c r="B135" s="36" t="s">
        <v>95</v>
      </c>
      <c r="C135" s="36" t="s">
        <v>411</v>
      </c>
      <c r="D135" s="37" t="s">
        <v>51</v>
      </c>
      <c r="E135" s="13" t="s">
        <v>412</v>
      </c>
      <c r="F135" s="38" t="s">
        <v>65</v>
      </c>
      <c r="G135" s="39">
        <v>40</v>
      </c>
      <c r="H135" s="38">
        <v>0</v>
      </c>
      <c r="I135" s="38">
        <f>ROUND(G135*H135,6)</f>
        <v>0</v>
      </c>
      <c r="L135" s="40">
        <v>0</v>
      </c>
      <c r="M135" s="34">
        <f>ROUND(ROUND(L135,2)*ROUND(G135,3),2)</f>
        <v>0</v>
      </c>
      <c r="N135" s="38" t="s">
        <v>54</v>
      </c>
      <c r="O135">
        <f>(M135*21)/100</f>
        <v>0</v>
      </c>
      <c r="P135" t="s">
        <v>27</v>
      </c>
    </row>
    <row r="136" spans="1:16" x14ac:dyDescent="0.2">
      <c r="A136" s="37" t="s">
        <v>55</v>
      </c>
      <c r="E136" s="41" t="s">
        <v>51</v>
      </c>
    </row>
    <row r="137" spans="1:16" x14ac:dyDescent="0.2">
      <c r="A137" s="37" t="s">
        <v>56</v>
      </c>
      <c r="E137" s="42" t="s">
        <v>413</v>
      </c>
    </row>
    <row r="138" spans="1:16" x14ac:dyDescent="0.2">
      <c r="A138" t="s">
        <v>58</v>
      </c>
      <c r="E138" s="41" t="s">
        <v>59</v>
      </c>
    </row>
    <row r="139" spans="1:16" x14ac:dyDescent="0.2">
      <c r="A139" t="s">
        <v>49</v>
      </c>
      <c r="B139" s="36" t="s">
        <v>201</v>
      </c>
      <c r="C139" s="36" t="s">
        <v>414</v>
      </c>
      <c r="D139" s="37" t="s">
        <v>51</v>
      </c>
      <c r="E139" s="13" t="s">
        <v>415</v>
      </c>
      <c r="F139" s="38" t="s">
        <v>65</v>
      </c>
      <c r="G139" s="39">
        <v>40</v>
      </c>
      <c r="H139" s="38">
        <v>0</v>
      </c>
      <c r="I139" s="38">
        <f>ROUND(G139*H139,6)</f>
        <v>0</v>
      </c>
      <c r="L139" s="40">
        <v>0</v>
      </c>
      <c r="M139" s="34">
        <f>ROUND(ROUND(L139,2)*ROUND(G139,3),2)</f>
        <v>0</v>
      </c>
      <c r="N139" s="38" t="s">
        <v>54</v>
      </c>
      <c r="O139">
        <f>(M139*21)/100</f>
        <v>0</v>
      </c>
      <c r="P139" t="s">
        <v>27</v>
      </c>
    </row>
    <row r="140" spans="1:16" x14ac:dyDescent="0.2">
      <c r="A140" s="37" t="s">
        <v>55</v>
      </c>
      <c r="E140" s="41" t="s">
        <v>51</v>
      </c>
    </row>
    <row r="141" spans="1:16" x14ac:dyDescent="0.2">
      <c r="A141" s="37" t="s">
        <v>56</v>
      </c>
      <c r="E141" s="42" t="s">
        <v>416</v>
      </c>
    </row>
    <row r="142" spans="1:16" x14ac:dyDescent="0.2">
      <c r="A142" t="s">
        <v>58</v>
      </c>
      <c r="E142" s="41" t="s">
        <v>59</v>
      </c>
    </row>
    <row r="143" spans="1:16" x14ac:dyDescent="0.2">
      <c r="A143" t="s">
        <v>49</v>
      </c>
      <c r="B143" s="36" t="s">
        <v>204</v>
      </c>
      <c r="C143" s="36" t="s">
        <v>417</v>
      </c>
      <c r="D143" s="37" t="s">
        <v>51</v>
      </c>
      <c r="E143" s="13" t="s">
        <v>418</v>
      </c>
      <c r="F143" s="38" t="s">
        <v>419</v>
      </c>
      <c r="G143" s="39">
        <v>1</v>
      </c>
      <c r="H143" s="38">
        <v>0</v>
      </c>
      <c r="I143" s="38">
        <f>ROUND(G143*H143,6)</f>
        <v>0</v>
      </c>
      <c r="L143" s="40">
        <v>0</v>
      </c>
      <c r="M143" s="34">
        <f>ROUND(ROUND(L143,2)*ROUND(G143,3),2)</f>
        <v>0</v>
      </c>
      <c r="N143" s="38" t="s">
        <v>54</v>
      </c>
      <c r="O143">
        <f>(M143*21)/100</f>
        <v>0</v>
      </c>
      <c r="P143" t="s">
        <v>27</v>
      </c>
    </row>
    <row r="144" spans="1:16" x14ac:dyDescent="0.2">
      <c r="A144" s="37" t="s">
        <v>55</v>
      </c>
      <c r="E144" s="41" t="s">
        <v>51</v>
      </c>
    </row>
    <row r="145" spans="1:16" x14ac:dyDescent="0.2">
      <c r="A145" s="37" t="s">
        <v>56</v>
      </c>
      <c r="E145" s="42" t="s">
        <v>420</v>
      </c>
    </row>
    <row r="146" spans="1:16" x14ac:dyDescent="0.2">
      <c r="A146" t="s">
        <v>58</v>
      </c>
      <c r="E146" s="41" t="s">
        <v>59</v>
      </c>
    </row>
    <row r="147" spans="1:16" x14ac:dyDescent="0.2">
      <c r="A147" t="s">
        <v>49</v>
      </c>
      <c r="B147" s="36" t="s">
        <v>207</v>
      </c>
      <c r="C147" s="36" t="s">
        <v>421</v>
      </c>
      <c r="D147" s="37" t="s">
        <v>51</v>
      </c>
      <c r="E147" s="13" t="s">
        <v>422</v>
      </c>
      <c r="F147" s="38" t="s">
        <v>65</v>
      </c>
      <c r="G147" s="39">
        <v>1270</v>
      </c>
      <c r="H147" s="38">
        <v>0</v>
      </c>
      <c r="I147" s="38">
        <f>ROUND(G147*H147,6)</f>
        <v>0</v>
      </c>
      <c r="L147" s="40">
        <v>0</v>
      </c>
      <c r="M147" s="34">
        <f>ROUND(ROUND(L147,2)*ROUND(G147,3),2)</f>
        <v>0</v>
      </c>
      <c r="N147" s="38" t="s">
        <v>54</v>
      </c>
      <c r="O147">
        <f>(M147*21)/100</f>
        <v>0</v>
      </c>
      <c r="P147" t="s">
        <v>27</v>
      </c>
    </row>
    <row r="148" spans="1:16" x14ac:dyDescent="0.2">
      <c r="A148" s="37" t="s">
        <v>55</v>
      </c>
      <c r="E148" s="41" t="s">
        <v>51</v>
      </c>
    </row>
    <row r="149" spans="1:16" x14ac:dyDescent="0.2">
      <c r="A149" s="37" t="s">
        <v>56</v>
      </c>
      <c r="E149" s="42" t="s">
        <v>423</v>
      </c>
    </row>
    <row r="150" spans="1:16" x14ac:dyDescent="0.2">
      <c r="A150" t="s">
        <v>58</v>
      </c>
      <c r="E150" s="41" t="s">
        <v>59</v>
      </c>
    </row>
    <row r="151" spans="1:16" x14ac:dyDescent="0.2">
      <c r="A151" t="s">
        <v>49</v>
      </c>
      <c r="B151" s="36" t="s">
        <v>210</v>
      </c>
      <c r="C151" s="36" t="s">
        <v>424</v>
      </c>
      <c r="D151" s="37" t="s">
        <v>51</v>
      </c>
      <c r="E151" s="13" t="s">
        <v>425</v>
      </c>
      <c r="F151" s="38" t="s">
        <v>94</v>
      </c>
      <c r="G151" s="39">
        <v>1</v>
      </c>
      <c r="H151" s="38">
        <v>0</v>
      </c>
      <c r="I151" s="38">
        <f>ROUND(G151*H151,6)</f>
        <v>0</v>
      </c>
      <c r="L151" s="40">
        <v>0</v>
      </c>
      <c r="M151" s="34">
        <f>ROUND(ROUND(L151,2)*ROUND(G151,3),2)</f>
        <v>0</v>
      </c>
      <c r="N151" s="38" t="s">
        <v>54</v>
      </c>
      <c r="O151">
        <f>(M151*21)/100</f>
        <v>0</v>
      </c>
      <c r="P151" t="s">
        <v>27</v>
      </c>
    </row>
    <row r="152" spans="1:16" x14ac:dyDescent="0.2">
      <c r="A152" s="37" t="s">
        <v>55</v>
      </c>
      <c r="E152" s="41" t="s">
        <v>51</v>
      </c>
    </row>
    <row r="153" spans="1:16" x14ac:dyDescent="0.2">
      <c r="A153" s="37" t="s">
        <v>56</v>
      </c>
      <c r="E153" s="42" t="s">
        <v>426</v>
      </c>
    </row>
    <row r="154" spans="1:16" x14ac:dyDescent="0.2">
      <c r="A154" t="s">
        <v>58</v>
      </c>
      <c r="E154" s="41" t="s">
        <v>59</v>
      </c>
    </row>
    <row r="155" spans="1:16" x14ac:dyDescent="0.2">
      <c r="A155" t="s">
        <v>49</v>
      </c>
      <c r="B155" s="36" t="s">
        <v>213</v>
      </c>
      <c r="C155" s="36" t="s">
        <v>427</v>
      </c>
      <c r="D155" s="37" t="s">
        <v>51</v>
      </c>
      <c r="E155" s="13" t="s">
        <v>428</v>
      </c>
      <c r="F155" s="38" t="s">
        <v>94</v>
      </c>
      <c r="G155" s="39">
        <v>1</v>
      </c>
      <c r="H155" s="38">
        <v>0</v>
      </c>
      <c r="I155" s="38">
        <f>ROUND(G155*H155,6)</f>
        <v>0</v>
      </c>
      <c r="L155" s="40">
        <v>0</v>
      </c>
      <c r="M155" s="34">
        <f>ROUND(ROUND(L155,2)*ROUND(G155,3),2)</f>
        <v>0</v>
      </c>
      <c r="N155" s="38" t="s">
        <v>54</v>
      </c>
      <c r="O155">
        <f>(M155*21)/100</f>
        <v>0</v>
      </c>
      <c r="P155" t="s">
        <v>27</v>
      </c>
    </row>
    <row r="156" spans="1:16" x14ac:dyDescent="0.2">
      <c r="A156" s="37" t="s">
        <v>55</v>
      </c>
      <c r="E156" s="41" t="s">
        <v>51</v>
      </c>
    </row>
    <row r="157" spans="1:16" x14ac:dyDescent="0.2">
      <c r="A157" s="37" t="s">
        <v>56</v>
      </c>
      <c r="E157" s="42" t="s">
        <v>429</v>
      </c>
    </row>
    <row r="158" spans="1:16" x14ac:dyDescent="0.2">
      <c r="A158" t="s">
        <v>58</v>
      </c>
      <c r="E158" s="41" t="s">
        <v>59</v>
      </c>
    </row>
    <row r="159" spans="1:16" x14ac:dyDescent="0.2">
      <c r="A159" t="s">
        <v>49</v>
      </c>
      <c r="B159" s="36" t="s">
        <v>216</v>
      </c>
      <c r="C159" s="36" t="s">
        <v>430</v>
      </c>
      <c r="D159" s="37" t="s">
        <v>51</v>
      </c>
      <c r="E159" s="13" t="s">
        <v>431</v>
      </c>
      <c r="F159" s="38" t="s">
        <v>94</v>
      </c>
      <c r="G159" s="39">
        <v>1</v>
      </c>
      <c r="H159" s="38">
        <v>0</v>
      </c>
      <c r="I159" s="38">
        <f>ROUND(G159*H159,6)</f>
        <v>0</v>
      </c>
      <c r="L159" s="40">
        <v>0</v>
      </c>
      <c r="M159" s="34">
        <f>ROUND(ROUND(L159,2)*ROUND(G159,3),2)</f>
        <v>0</v>
      </c>
      <c r="N159" s="38" t="s">
        <v>54</v>
      </c>
      <c r="O159">
        <f>(M159*21)/100</f>
        <v>0</v>
      </c>
      <c r="P159" t="s">
        <v>27</v>
      </c>
    </row>
    <row r="160" spans="1:16" x14ac:dyDescent="0.2">
      <c r="A160" s="37" t="s">
        <v>55</v>
      </c>
      <c r="E160" s="41" t="s">
        <v>51</v>
      </c>
    </row>
    <row r="161" spans="1:16" x14ac:dyDescent="0.2">
      <c r="A161" s="37" t="s">
        <v>56</v>
      </c>
      <c r="E161" s="42" t="s">
        <v>432</v>
      </c>
    </row>
    <row r="162" spans="1:16" x14ac:dyDescent="0.2">
      <c r="A162" t="s">
        <v>58</v>
      </c>
      <c r="E162" s="41" t="s">
        <v>59</v>
      </c>
    </row>
    <row r="163" spans="1:16" x14ac:dyDescent="0.2">
      <c r="A163" t="s">
        <v>49</v>
      </c>
      <c r="B163" s="36" t="s">
        <v>219</v>
      </c>
      <c r="C163" s="36" t="s">
        <v>433</v>
      </c>
      <c r="D163" s="37" t="s">
        <v>51</v>
      </c>
      <c r="E163" s="13" t="s">
        <v>434</v>
      </c>
      <c r="F163" s="38" t="s">
        <v>94</v>
      </c>
      <c r="G163" s="39">
        <v>1</v>
      </c>
      <c r="H163" s="38">
        <v>0</v>
      </c>
      <c r="I163" s="38">
        <f>ROUND(G163*H163,6)</f>
        <v>0</v>
      </c>
      <c r="L163" s="40">
        <v>0</v>
      </c>
      <c r="M163" s="34">
        <f>ROUND(ROUND(L163,2)*ROUND(G163,3),2)</f>
        <v>0</v>
      </c>
      <c r="N163" s="38" t="s">
        <v>54</v>
      </c>
      <c r="O163">
        <f>(M163*21)/100</f>
        <v>0</v>
      </c>
      <c r="P163" t="s">
        <v>27</v>
      </c>
    </row>
    <row r="164" spans="1:16" x14ac:dyDescent="0.2">
      <c r="A164" s="37" t="s">
        <v>55</v>
      </c>
      <c r="E164" s="41" t="s">
        <v>51</v>
      </c>
    </row>
    <row r="165" spans="1:16" x14ac:dyDescent="0.2">
      <c r="A165" s="37" t="s">
        <v>56</v>
      </c>
      <c r="E165" s="42" t="s">
        <v>435</v>
      </c>
    </row>
    <row r="166" spans="1:16" x14ac:dyDescent="0.2">
      <c r="A166" t="s">
        <v>58</v>
      </c>
      <c r="E166" s="41" t="s">
        <v>59</v>
      </c>
    </row>
    <row r="167" spans="1:16" x14ac:dyDescent="0.2">
      <c r="A167" t="s">
        <v>49</v>
      </c>
      <c r="B167" s="36" t="s">
        <v>222</v>
      </c>
      <c r="C167" s="36" t="s">
        <v>436</v>
      </c>
      <c r="D167" s="37" t="s">
        <v>51</v>
      </c>
      <c r="E167" s="13" t="s">
        <v>437</v>
      </c>
      <c r="F167" s="38" t="s">
        <v>94</v>
      </c>
      <c r="G167" s="39">
        <v>1</v>
      </c>
      <c r="H167" s="38">
        <v>0</v>
      </c>
      <c r="I167" s="38">
        <f>ROUND(G167*H167,6)</f>
        <v>0</v>
      </c>
      <c r="L167" s="40">
        <v>0</v>
      </c>
      <c r="M167" s="34">
        <f>ROUND(ROUND(L167,2)*ROUND(G167,3),2)</f>
        <v>0</v>
      </c>
      <c r="N167" s="38" t="s">
        <v>54</v>
      </c>
      <c r="O167">
        <f>(M167*21)/100</f>
        <v>0</v>
      </c>
      <c r="P167" t="s">
        <v>27</v>
      </c>
    </row>
    <row r="168" spans="1:16" x14ac:dyDescent="0.2">
      <c r="A168" s="37" t="s">
        <v>55</v>
      </c>
      <c r="E168" s="41" t="s">
        <v>51</v>
      </c>
    </row>
    <row r="169" spans="1:16" x14ac:dyDescent="0.2">
      <c r="A169" s="37" t="s">
        <v>56</v>
      </c>
      <c r="E169" s="42" t="s">
        <v>438</v>
      </c>
    </row>
    <row r="170" spans="1:16" x14ac:dyDescent="0.2">
      <c r="A170" t="s">
        <v>58</v>
      </c>
      <c r="E170" s="41" t="s">
        <v>59</v>
      </c>
    </row>
    <row r="171" spans="1:16" x14ac:dyDescent="0.2">
      <c r="A171" t="s">
        <v>49</v>
      </c>
      <c r="B171" s="36" t="s">
        <v>225</v>
      </c>
      <c r="C171" s="36" t="s">
        <v>439</v>
      </c>
      <c r="D171" s="37" t="s">
        <v>51</v>
      </c>
      <c r="E171" s="13" t="s">
        <v>440</v>
      </c>
      <c r="F171" s="38" t="s">
        <v>94</v>
      </c>
      <c r="G171" s="39">
        <v>1</v>
      </c>
      <c r="H171" s="38">
        <v>0</v>
      </c>
      <c r="I171" s="38">
        <f>ROUND(G171*H171,6)</f>
        <v>0</v>
      </c>
      <c r="L171" s="40">
        <v>0</v>
      </c>
      <c r="M171" s="34">
        <f>ROUND(ROUND(L171,2)*ROUND(G171,3),2)</f>
        <v>0</v>
      </c>
      <c r="N171" s="38" t="s">
        <v>54</v>
      </c>
      <c r="O171">
        <f>(M171*21)/100</f>
        <v>0</v>
      </c>
      <c r="P171" t="s">
        <v>27</v>
      </c>
    </row>
    <row r="172" spans="1:16" x14ac:dyDescent="0.2">
      <c r="A172" s="37" t="s">
        <v>55</v>
      </c>
      <c r="E172" s="41" t="s">
        <v>51</v>
      </c>
    </row>
    <row r="173" spans="1:16" x14ac:dyDescent="0.2">
      <c r="A173" s="37" t="s">
        <v>56</v>
      </c>
      <c r="E173" s="42" t="s">
        <v>441</v>
      </c>
    </row>
    <row r="174" spans="1:16" x14ac:dyDescent="0.2">
      <c r="A174" t="s">
        <v>58</v>
      </c>
      <c r="E174" s="41" t="s">
        <v>59</v>
      </c>
    </row>
    <row r="175" spans="1:16" x14ac:dyDescent="0.2">
      <c r="A175" t="s">
        <v>49</v>
      </c>
      <c r="B175" s="36" t="s">
        <v>228</v>
      </c>
      <c r="C175" s="36" t="s">
        <v>442</v>
      </c>
      <c r="D175" s="37" t="s">
        <v>51</v>
      </c>
      <c r="E175" s="13" t="s">
        <v>443</v>
      </c>
      <c r="F175" s="38" t="s">
        <v>94</v>
      </c>
      <c r="G175" s="39">
        <v>1</v>
      </c>
      <c r="H175" s="38">
        <v>0</v>
      </c>
      <c r="I175" s="38">
        <f>ROUND(G175*H175,6)</f>
        <v>0</v>
      </c>
      <c r="L175" s="40">
        <v>0</v>
      </c>
      <c r="M175" s="34">
        <f>ROUND(ROUND(L175,2)*ROUND(G175,3),2)</f>
        <v>0</v>
      </c>
      <c r="N175" s="38" t="s">
        <v>54</v>
      </c>
      <c r="O175">
        <f>(M175*21)/100</f>
        <v>0</v>
      </c>
      <c r="P175" t="s">
        <v>27</v>
      </c>
    </row>
    <row r="176" spans="1:16" x14ac:dyDescent="0.2">
      <c r="A176" s="37" t="s">
        <v>55</v>
      </c>
      <c r="E176" s="41" t="s">
        <v>51</v>
      </c>
    </row>
    <row r="177" spans="1:16" x14ac:dyDescent="0.2">
      <c r="A177" s="37" t="s">
        <v>56</v>
      </c>
      <c r="E177" s="42" t="s">
        <v>444</v>
      </c>
    </row>
    <row r="178" spans="1:16" x14ac:dyDescent="0.2">
      <c r="A178" t="s">
        <v>58</v>
      </c>
      <c r="E178" s="41" t="s">
        <v>59</v>
      </c>
    </row>
    <row r="179" spans="1:16" x14ac:dyDescent="0.2">
      <c r="A179" t="s">
        <v>49</v>
      </c>
      <c r="B179" s="36" t="s">
        <v>231</v>
      </c>
      <c r="C179" s="36" t="s">
        <v>445</v>
      </c>
      <c r="D179" s="37" t="s">
        <v>51</v>
      </c>
      <c r="E179" s="13" t="s">
        <v>446</v>
      </c>
      <c r="F179" s="38" t="s">
        <v>94</v>
      </c>
      <c r="G179" s="39">
        <v>1</v>
      </c>
      <c r="H179" s="38">
        <v>0</v>
      </c>
      <c r="I179" s="38">
        <f>ROUND(G179*H179,6)</f>
        <v>0</v>
      </c>
      <c r="L179" s="40">
        <v>0</v>
      </c>
      <c r="M179" s="34">
        <f>ROUND(ROUND(L179,2)*ROUND(G179,3),2)</f>
        <v>0</v>
      </c>
      <c r="N179" s="38" t="s">
        <v>54</v>
      </c>
      <c r="O179">
        <f>(M179*21)/100</f>
        <v>0</v>
      </c>
      <c r="P179" t="s">
        <v>27</v>
      </c>
    </row>
    <row r="180" spans="1:16" x14ac:dyDescent="0.2">
      <c r="A180" s="37" t="s">
        <v>55</v>
      </c>
      <c r="E180" s="41" t="s">
        <v>51</v>
      </c>
    </row>
    <row r="181" spans="1:16" x14ac:dyDescent="0.2">
      <c r="A181" s="37" t="s">
        <v>56</v>
      </c>
      <c r="E181" s="42" t="s">
        <v>447</v>
      </c>
    </row>
    <row r="182" spans="1:16" x14ac:dyDescent="0.2">
      <c r="A182" t="s">
        <v>58</v>
      </c>
      <c r="E182" s="41" t="s">
        <v>59</v>
      </c>
    </row>
    <row r="183" spans="1:16" x14ac:dyDescent="0.2">
      <c r="A183" t="s">
        <v>49</v>
      </c>
      <c r="B183" s="36" t="s">
        <v>234</v>
      </c>
      <c r="C183" s="36" t="s">
        <v>448</v>
      </c>
      <c r="D183" s="37" t="s">
        <v>51</v>
      </c>
      <c r="E183" s="13" t="s">
        <v>449</v>
      </c>
      <c r="F183" s="38" t="s">
        <v>94</v>
      </c>
      <c r="G183" s="39">
        <v>2</v>
      </c>
      <c r="H183" s="38">
        <v>0</v>
      </c>
      <c r="I183" s="38">
        <f>ROUND(G183*H183,6)</f>
        <v>0</v>
      </c>
      <c r="L183" s="40">
        <v>0</v>
      </c>
      <c r="M183" s="34">
        <f>ROUND(ROUND(L183,2)*ROUND(G183,3),2)</f>
        <v>0</v>
      </c>
      <c r="N183" s="38" t="s">
        <v>54</v>
      </c>
      <c r="O183">
        <f>(M183*21)/100</f>
        <v>0</v>
      </c>
      <c r="P183" t="s">
        <v>27</v>
      </c>
    </row>
    <row r="184" spans="1:16" x14ac:dyDescent="0.2">
      <c r="A184" s="37" t="s">
        <v>55</v>
      </c>
      <c r="E184" s="41" t="s">
        <v>51</v>
      </c>
    </row>
    <row r="185" spans="1:16" x14ac:dyDescent="0.2">
      <c r="A185" s="37" t="s">
        <v>56</v>
      </c>
      <c r="E185" s="42" t="s">
        <v>450</v>
      </c>
    </row>
    <row r="186" spans="1:16" x14ac:dyDescent="0.2">
      <c r="A186" t="s">
        <v>58</v>
      </c>
      <c r="E186" s="41" t="s">
        <v>59</v>
      </c>
    </row>
    <row r="187" spans="1:16" x14ac:dyDescent="0.2">
      <c r="A187" t="s">
        <v>49</v>
      </c>
      <c r="B187" s="36" t="s">
        <v>237</v>
      </c>
      <c r="C187" s="36" t="s">
        <v>451</v>
      </c>
      <c r="D187" s="37" t="s">
        <v>51</v>
      </c>
      <c r="E187" s="13" t="s">
        <v>452</v>
      </c>
      <c r="F187" s="38" t="s">
        <v>94</v>
      </c>
      <c r="G187" s="39">
        <v>2</v>
      </c>
      <c r="H187" s="38">
        <v>0</v>
      </c>
      <c r="I187" s="38">
        <f>ROUND(G187*H187,6)</f>
        <v>0</v>
      </c>
      <c r="L187" s="40">
        <v>0</v>
      </c>
      <c r="M187" s="34">
        <f>ROUND(ROUND(L187,2)*ROUND(G187,3),2)</f>
        <v>0</v>
      </c>
      <c r="N187" s="38" t="s">
        <v>54</v>
      </c>
      <c r="O187">
        <f>(M187*21)/100</f>
        <v>0</v>
      </c>
      <c r="P187" t="s">
        <v>27</v>
      </c>
    </row>
    <row r="188" spans="1:16" x14ac:dyDescent="0.2">
      <c r="A188" s="37" t="s">
        <v>55</v>
      </c>
      <c r="E188" s="41" t="s">
        <v>51</v>
      </c>
    </row>
    <row r="189" spans="1:16" x14ac:dyDescent="0.2">
      <c r="A189" s="37" t="s">
        <v>56</v>
      </c>
      <c r="E189" s="42" t="s">
        <v>453</v>
      </c>
    </row>
    <row r="190" spans="1:16" x14ac:dyDescent="0.2">
      <c r="A190" t="s">
        <v>58</v>
      </c>
      <c r="E190" s="41" t="s">
        <v>59</v>
      </c>
    </row>
    <row r="191" spans="1:16" x14ac:dyDescent="0.2">
      <c r="A191" t="s">
        <v>49</v>
      </c>
      <c r="B191" s="36" t="s">
        <v>240</v>
      </c>
      <c r="C191" s="36" t="s">
        <v>454</v>
      </c>
      <c r="D191" s="37" t="s">
        <v>51</v>
      </c>
      <c r="E191" s="13" t="s">
        <v>455</v>
      </c>
      <c r="F191" s="38" t="s">
        <v>94</v>
      </c>
      <c r="G191" s="39">
        <v>1</v>
      </c>
      <c r="H191" s="38">
        <v>0</v>
      </c>
      <c r="I191" s="38">
        <f>ROUND(G191*H191,6)</f>
        <v>0</v>
      </c>
      <c r="L191" s="40">
        <v>0</v>
      </c>
      <c r="M191" s="34">
        <f>ROUND(ROUND(L191,2)*ROUND(G191,3),2)</f>
        <v>0</v>
      </c>
      <c r="N191" s="38" t="s">
        <v>54</v>
      </c>
      <c r="O191">
        <f>(M191*21)/100</f>
        <v>0</v>
      </c>
      <c r="P191" t="s">
        <v>27</v>
      </c>
    </row>
    <row r="192" spans="1:16" x14ac:dyDescent="0.2">
      <c r="A192" s="37" t="s">
        <v>55</v>
      </c>
      <c r="E192" s="41" t="s">
        <v>51</v>
      </c>
    </row>
    <row r="193" spans="1:16" x14ac:dyDescent="0.2">
      <c r="A193" s="37" t="s">
        <v>56</v>
      </c>
      <c r="E193" s="42" t="s">
        <v>456</v>
      </c>
    </row>
    <row r="194" spans="1:16" x14ac:dyDescent="0.2">
      <c r="A194" t="s">
        <v>58</v>
      </c>
      <c r="E194" s="41" t="s">
        <v>59</v>
      </c>
    </row>
    <row r="195" spans="1:16" x14ac:dyDescent="0.2">
      <c r="A195" t="s">
        <v>49</v>
      </c>
      <c r="B195" s="36" t="s">
        <v>243</v>
      </c>
      <c r="C195" s="36" t="s">
        <v>457</v>
      </c>
      <c r="D195" s="37" t="s">
        <v>51</v>
      </c>
      <c r="E195" s="13" t="s">
        <v>458</v>
      </c>
      <c r="F195" s="38" t="s">
        <v>94</v>
      </c>
      <c r="G195" s="39">
        <v>1</v>
      </c>
      <c r="H195" s="38">
        <v>0</v>
      </c>
      <c r="I195" s="38">
        <f>ROUND(G195*H195,6)</f>
        <v>0</v>
      </c>
      <c r="L195" s="40">
        <v>0</v>
      </c>
      <c r="M195" s="34">
        <f>ROUND(ROUND(L195,2)*ROUND(G195,3),2)</f>
        <v>0</v>
      </c>
      <c r="N195" s="38" t="s">
        <v>54</v>
      </c>
      <c r="O195">
        <f>(M195*21)/100</f>
        <v>0</v>
      </c>
      <c r="P195" t="s">
        <v>27</v>
      </c>
    </row>
    <row r="196" spans="1:16" x14ac:dyDescent="0.2">
      <c r="A196" s="37" t="s">
        <v>55</v>
      </c>
      <c r="E196" s="41" t="s">
        <v>51</v>
      </c>
    </row>
    <row r="197" spans="1:16" x14ac:dyDescent="0.2">
      <c r="A197" s="37" t="s">
        <v>56</v>
      </c>
      <c r="E197" s="42" t="s">
        <v>459</v>
      </c>
    </row>
    <row r="198" spans="1:16" x14ac:dyDescent="0.2">
      <c r="A198" t="s">
        <v>58</v>
      </c>
      <c r="E198" s="41" t="s">
        <v>59</v>
      </c>
    </row>
    <row r="199" spans="1:16" x14ac:dyDescent="0.2">
      <c r="A199" t="s">
        <v>49</v>
      </c>
      <c r="B199" s="36" t="s">
        <v>246</v>
      </c>
      <c r="C199" s="36" t="s">
        <v>460</v>
      </c>
      <c r="D199" s="37" t="s">
        <v>51</v>
      </c>
      <c r="E199" s="13" t="s">
        <v>461</v>
      </c>
      <c r="F199" s="38" t="s">
        <v>94</v>
      </c>
      <c r="G199" s="39">
        <v>1</v>
      </c>
      <c r="H199" s="38">
        <v>0</v>
      </c>
      <c r="I199" s="38">
        <f>ROUND(G199*H199,6)</f>
        <v>0</v>
      </c>
      <c r="L199" s="40">
        <v>0</v>
      </c>
      <c r="M199" s="34">
        <f>ROUND(ROUND(L199,2)*ROUND(G199,3),2)</f>
        <v>0</v>
      </c>
      <c r="N199" s="38" t="s">
        <v>54</v>
      </c>
      <c r="O199">
        <f>(M199*21)/100</f>
        <v>0</v>
      </c>
      <c r="P199" t="s">
        <v>27</v>
      </c>
    </row>
    <row r="200" spans="1:16" x14ac:dyDescent="0.2">
      <c r="A200" s="37" t="s">
        <v>55</v>
      </c>
      <c r="E200" s="41" t="s">
        <v>51</v>
      </c>
    </row>
    <row r="201" spans="1:16" x14ac:dyDescent="0.2">
      <c r="A201" s="37" t="s">
        <v>56</v>
      </c>
      <c r="E201" s="42" t="s">
        <v>462</v>
      </c>
    </row>
    <row r="202" spans="1:16" x14ac:dyDescent="0.2">
      <c r="A202" t="s">
        <v>58</v>
      </c>
      <c r="E202" s="41" t="s">
        <v>59</v>
      </c>
    </row>
    <row r="203" spans="1:16" x14ac:dyDescent="0.2">
      <c r="A203" t="s">
        <v>49</v>
      </c>
      <c r="B203" s="36" t="s">
        <v>249</v>
      </c>
      <c r="C203" s="36" t="s">
        <v>463</v>
      </c>
      <c r="D203" s="37" t="s">
        <v>51</v>
      </c>
      <c r="E203" s="13" t="s">
        <v>464</v>
      </c>
      <c r="F203" s="38" t="s">
        <v>94</v>
      </c>
      <c r="G203" s="39">
        <v>4</v>
      </c>
      <c r="H203" s="38">
        <v>0</v>
      </c>
      <c r="I203" s="38">
        <f>ROUND(G203*H203,6)</f>
        <v>0</v>
      </c>
      <c r="L203" s="40">
        <v>0</v>
      </c>
      <c r="M203" s="34">
        <f>ROUND(ROUND(L203,2)*ROUND(G203,3),2)</f>
        <v>0</v>
      </c>
      <c r="N203" s="38" t="s">
        <v>54</v>
      </c>
      <c r="O203">
        <f>(M203*21)/100</f>
        <v>0</v>
      </c>
      <c r="P203" t="s">
        <v>27</v>
      </c>
    </row>
    <row r="204" spans="1:16" x14ac:dyDescent="0.2">
      <c r="A204" s="37" t="s">
        <v>55</v>
      </c>
      <c r="E204" s="41" t="s">
        <v>51</v>
      </c>
    </row>
    <row r="205" spans="1:16" x14ac:dyDescent="0.2">
      <c r="A205" s="37" t="s">
        <v>56</v>
      </c>
      <c r="E205" s="42" t="s">
        <v>465</v>
      </c>
    </row>
    <row r="206" spans="1:16" x14ac:dyDescent="0.2">
      <c r="A206" t="s">
        <v>58</v>
      </c>
      <c r="E206" s="41" t="s">
        <v>59</v>
      </c>
    </row>
    <row r="207" spans="1:16" x14ac:dyDescent="0.2">
      <c r="A207" t="s">
        <v>49</v>
      </c>
      <c r="B207" s="36" t="s">
        <v>252</v>
      </c>
      <c r="C207" s="36" t="s">
        <v>466</v>
      </c>
      <c r="D207" s="37" t="s">
        <v>51</v>
      </c>
      <c r="E207" s="13" t="s">
        <v>467</v>
      </c>
      <c r="F207" s="38" t="s">
        <v>94</v>
      </c>
      <c r="G207" s="39">
        <v>1</v>
      </c>
      <c r="H207" s="38">
        <v>0</v>
      </c>
      <c r="I207" s="38">
        <f>ROUND(G207*H207,6)</f>
        <v>0</v>
      </c>
      <c r="L207" s="40">
        <v>0</v>
      </c>
      <c r="M207" s="34">
        <f>ROUND(ROUND(L207,2)*ROUND(G207,3),2)</f>
        <v>0</v>
      </c>
      <c r="N207" s="38" t="s">
        <v>54</v>
      </c>
      <c r="O207">
        <f>(M207*21)/100</f>
        <v>0</v>
      </c>
      <c r="P207" t="s">
        <v>27</v>
      </c>
    </row>
    <row r="208" spans="1:16" x14ac:dyDescent="0.2">
      <c r="A208" s="37" t="s">
        <v>55</v>
      </c>
      <c r="E208" s="41" t="s">
        <v>51</v>
      </c>
    </row>
    <row r="209" spans="1:16" x14ac:dyDescent="0.2">
      <c r="A209" s="37" t="s">
        <v>56</v>
      </c>
      <c r="E209" s="42" t="s">
        <v>468</v>
      </c>
    </row>
    <row r="210" spans="1:16" x14ac:dyDescent="0.2">
      <c r="A210" t="s">
        <v>58</v>
      </c>
      <c r="E210" s="41" t="s">
        <v>59</v>
      </c>
    </row>
    <row r="211" spans="1:16" x14ac:dyDescent="0.2">
      <c r="A211" t="s">
        <v>49</v>
      </c>
      <c r="B211" s="36" t="s">
        <v>255</v>
      </c>
      <c r="C211" s="36" t="s">
        <v>469</v>
      </c>
      <c r="D211" s="37" t="s">
        <v>51</v>
      </c>
      <c r="E211" s="13" t="s">
        <v>470</v>
      </c>
      <c r="F211" s="38" t="s">
        <v>94</v>
      </c>
      <c r="G211" s="39">
        <v>2</v>
      </c>
      <c r="H211" s="38">
        <v>0</v>
      </c>
      <c r="I211" s="38">
        <f>ROUND(G211*H211,6)</f>
        <v>0</v>
      </c>
      <c r="L211" s="40">
        <v>0</v>
      </c>
      <c r="M211" s="34">
        <f>ROUND(ROUND(L211,2)*ROUND(G211,3),2)</f>
        <v>0</v>
      </c>
      <c r="N211" s="38" t="s">
        <v>54</v>
      </c>
      <c r="O211">
        <f>(M211*21)/100</f>
        <v>0</v>
      </c>
      <c r="P211" t="s">
        <v>27</v>
      </c>
    </row>
    <row r="212" spans="1:16" x14ac:dyDescent="0.2">
      <c r="A212" s="37" t="s">
        <v>55</v>
      </c>
      <c r="E212" s="41" t="s">
        <v>51</v>
      </c>
    </row>
    <row r="213" spans="1:16" x14ac:dyDescent="0.2">
      <c r="A213" s="37" t="s">
        <v>56</v>
      </c>
      <c r="E213" s="42" t="s">
        <v>471</v>
      </c>
    </row>
    <row r="214" spans="1:16" x14ac:dyDescent="0.2">
      <c r="A214" t="s">
        <v>58</v>
      </c>
      <c r="E214" s="41" t="s">
        <v>59</v>
      </c>
    </row>
    <row r="215" spans="1:16" x14ac:dyDescent="0.2">
      <c r="A215" t="s">
        <v>49</v>
      </c>
      <c r="B215" s="36" t="s">
        <v>258</v>
      </c>
      <c r="C215" s="36" t="s">
        <v>472</v>
      </c>
      <c r="D215" s="37" t="s">
        <v>51</v>
      </c>
      <c r="E215" s="13" t="s">
        <v>473</v>
      </c>
      <c r="F215" s="38" t="s">
        <v>94</v>
      </c>
      <c r="G215" s="39">
        <v>1</v>
      </c>
      <c r="H215" s="38">
        <v>0</v>
      </c>
      <c r="I215" s="38">
        <f>ROUND(G215*H215,6)</f>
        <v>0</v>
      </c>
      <c r="L215" s="40">
        <v>0</v>
      </c>
      <c r="M215" s="34">
        <f>ROUND(ROUND(L215,2)*ROUND(G215,3),2)</f>
        <v>0</v>
      </c>
      <c r="N215" s="38" t="s">
        <v>54</v>
      </c>
      <c r="O215">
        <f>(M215*21)/100</f>
        <v>0</v>
      </c>
      <c r="P215" t="s">
        <v>27</v>
      </c>
    </row>
    <row r="216" spans="1:16" x14ac:dyDescent="0.2">
      <c r="A216" s="37" t="s">
        <v>55</v>
      </c>
      <c r="E216" s="41" t="s">
        <v>51</v>
      </c>
    </row>
    <row r="217" spans="1:16" x14ac:dyDescent="0.2">
      <c r="A217" s="37" t="s">
        <v>56</v>
      </c>
      <c r="E217" s="42" t="s">
        <v>474</v>
      </c>
    </row>
    <row r="218" spans="1:16" x14ac:dyDescent="0.2">
      <c r="A218" t="s">
        <v>58</v>
      </c>
      <c r="E218" s="41" t="s">
        <v>59</v>
      </c>
    </row>
    <row r="219" spans="1:16" x14ac:dyDescent="0.2">
      <c r="A219" t="s">
        <v>49</v>
      </c>
      <c r="B219" s="36" t="s">
        <v>261</v>
      </c>
      <c r="C219" s="36" t="s">
        <v>475</v>
      </c>
      <c r="D219" s="37" t="s">
        <v>51</v>
      </c>
      <c r="E219" s="13" t="s">
        <v>476</v>
      </c>
      <c r="F219" s="38" t="s">
        <v>94</v>
      </c>
      <c r="G219" s="39">
        <v>1</v>
      </c>
      <c r="H219" s="38">
        <v>0</v>
      </c>
      <c r="I219" s="38">
        <f>ROUND(G219*H219,6)</f>
        <v>0</v>
      </c>
      <c r="L219" s="40">
        <v>0</v>
      </c>
      <c r="M219" s="34">
        <f>ROUND(ROUND(L219,2)*ROUND(G219,3),2)</f>
        <v>0</v>
      </c>
      <c r="N219" s="38" t="s">
        <v>54</v>
      </c>
      <c r="O219">
        <f>(M219*21)/100</f>
        <v>0</v>
      </c>
      <c r="P219" t="s">
        <v>27</v>
      </c>
    </row>
    <row r="220" spans="1:16" x14ac:dyDescent="0.2">
      <c r="A220" s="37" t="s">
        <v>55</v>
      </c>
      <c r="E220" s="41" t="s">
        <v>51</v>
      </c>
    </row>
    <row r="221" spans="1:16" x14ac:dyDescent="0.2">
      <c r="A221" s="37" t="s">
        <v>56</v>
      </c>
      <c r="E221" s="42" t="s">
        <v>477</v>
      </c>
    </row>
    <row r="222" spans="1:16" x14ac:dyDescent="0.2">
      <c r="A222" t="s">
        <v>58</v>
      </c>
      <c r="E222" s="41" t="s">
        <v>59</v>
      </c>
    </row>
    <row r="223" spans="1:16" x14ac:dyDescent="0.2">
      <c r="A223" t="s">
        <v>49</v>
      </c>
      <c r="B223" s="36" t="s">
        <v>264</v>
      </c>
      <c r="C223" s="36" t="s">
        <v>478</v>
      </c>
      <c r="D223" s="37" t="s">
        <v>51</v>
      </c>
      <c r="E223" s="13" t="s">
        <v>479</v>
      </c>
      <c r="F223" s="38" t="s">
        <v>94</v>
      </c>
      <c r="G223" s="39">
        <v>4</v>
      </c>
      <c r="H223" s="38">
        <v>0</v>
      </c>
      <c r="I223" s="38">
        <f>ROUND(G223*H223,6)</f>
        <v>0</v>
      </c>
      <c r="L223" s="40">
        <v>0</v>
      </c>
      <c r="M223" s="34">
        <f>ROUND(ROUND(L223,2)*ROUND(G223,3),2)</f>
        <v>0</v>
      </c>
      <c r="N223" s="38" t="s">
        <v>54</v>
      </c>
      <c r="O223">
        <f>(M223*21)/100</f>
        <v>0</v>
      </c>
      <c r="P223" t="s">
        <v>27</v>
      </c>
    </row>
    <row r="224" spans="1:16" x14ac:dyDescent="0.2">
      <c r="A224" s="37" t="s">
        <v>55</v>
      </c>
      <c r="E224" s="41" t="s">
        <v>51</v>
      </c>
    </row>
    <row r="225" spans="1:16" x14ac:dyDescent="0.2">
      <c r="A225" s="37" t="s">
        <v>56</v>
      </c>
      <c r="E225" s="42" t="s">
        <v>480</v>
      </c>
    </row>
    <row r="226" spans="1:16" x14ac:dyDescent="0.2">
      <c r="A226" t="s">
        <v>58</v>
      </c>
      <c r="E226" s="41" t="s">
        <v>59</v>
      </c>
    </row>
    <row r="227" spans="1:16" x14ac:dyDescent="0.2">
      <c r="A227" t="s">
        <v>49</v>
      </c>
      <c r="B227" s="36" t="s">
        <v>267</v>
      </c>
      <c r="C227" s="36" t="s">
        <v>481</v>
      </c>
      <c r="D227" s="37" t="s">
        <v>51</v>
      </c>
      <c r="E227" s="13" t="s">
        <v>482</v>
      </c>
      <c r="F227" s="38" t="s">
        <v>94</v>
      </c>
      <c r="G227" s="39">
        <v>10</v>
      </c>
      <c r="H227" s="38">
        <v>0</v>
      </c>
      <c r="I227" s="38">
        <f>ROUND(G227*H227,6)</f>
        <v>0</v>
      </c>
      <c r="L227" s="40">
        <v>0</v>
      </c>
      <c r="M227" s="34">
        <f>ROUND(ROUND(L227,2)*ROUND(G227,3),2)</f>
        <v>0</v>
      </c>
      <c r="N227" s="38" t="s">
        <v>54</v>
      </c>
      <c r="O227">
        <f>(M227*21)/100</f>
        <v>0</v>
      </c>
      <c r="P227" t="s">
        <v>27</v>
      </c>
    </row>
    <row r="228" spans="1:16" x14ac:dyDescent="0.2">
      <c r="A228" s="37" t="s">
        <v>55</v>
      </c>
      <c r="E228" s="41" t="s">
        <v>51</v>
      </c>
    </row>
    <row r="229" spans="1:16" x14ac:dyDescent="0.2">
      <c r="A229" s="37" t="s">
        <v>56</v>
      </c>
      <c r="E229" s="42" t="s">
        <v>483</v>
      </c>
    </row>
    <row r="230" spans="1:16" x14ac:dyDescent="0.2">
      <c r="A230" t="s">
        <v>58</v>
      </c>
      <c r="E230" s="41" t="s">
        <v>59</v>
      </c>
    </row>
    <row r="231" spans="1:16" x14ac:dyDescent="0.2">
      <c r="A231" t="s">
        <v>49</v>
      </c>
      <c r="B231" s="36" t="s">
        <v>98</v>
      </c>
      <c r="C231" s="36" t="s">
        <v>484</v>
      </c>
      <c r="D231" s="37" t="s">
        <v>51</v>
      </c>
      <c r="E231" s="13" t="s">
        <v>485</v>
      </c>
      <c r="F231" s="38" t="s">
        <v>94</v>
      </c>
      <c r="G231" s="39">
        <v>1</v>
      </c>
      <c r="H231" s="38">
        <v>0</v>
      </c>
      <c r="I231" s="38">
        <f>ROUND(G231*H231,6)</f>
        <v>0</v>
      </c>
      <c r="L231" s="40">
        <v>0</v>
      </c>
      <c r="M231" s="34">
        <f>ROUND(ROUND(L231,2)*ROUND(G231,3),2)</f>
        <v>0</v>
      </c>
      <c r="N231" s="38" t="s">
        <v>54</v>
      </c>
      <c r="O231">
        <f>(M231*21)/100</f>
        <v>0</v>
      </c>
      <c r="P231" t="s">
        <v>27</v>
      </c>
    </row>
    <row r="232" spans="1:16" x14ac:dyDescent="0.2">
      <c r="A232" s="37" t="s">
        <v>55</v>
      </c>
      <c r="E232" s="41" t="s">
        <v>51</v>
      </c>
    </row>
    <row r="233" spans="1:16" x14ac:dyDescent="0.2">
      <c r="A233" s="37" t="s">
        <v>56</v>
      </c>
      <c r="E233" s="42" t="s">
        <v>486</v>
      </c>
    </row>
    <row r="234" spans="1:16" x14ac:dyDescent="0.2">
      <c r="A234" t="s">
        <v>58</v>
      </c>
      <c r="E234" s="41" t="s">
        <v>59</v>
      </c>
    </row>
    <row r="235" spans="1:16" x14ac:dyDescent="0.2">
      <c r="A235" t="s">
        <v>49</v>
      </c>
      <c r="B235" s="36" t="s">
        <v>101</v>
      </c>
      <c r="C235" s="36" t="s">
        <v>487</v>
      </c>
      <c r="D235" s="37" t="s">
        <v>51</v>
      </c>
      <c r="E235" s="13" t="s">
        <v>488</v>
      </c>
      <c r="F235" s="38" t="s">
        <v>65</v>
      </c>
      <c r="G235" s="39">
        <v>3</v>
      </c>
      <c r="H235" s="38">
        <v>0</v>
      </c>
      <c r="I235" s="38">
        <f>ROUND(G235*H235,6)</f>
        <v>0</v>
      </c>
      <c r="L235" s="40">
        <v>0</v>
      </c>
      <c r="M235" s="34">
        <f>ROUND(ROUND(L235,2)*ROUND(G235,3),2)</f>
        <v>0</v>
      </c>
      <c r="N235" s="38" t="s">
        <v>54</v>
      </c>
      <c r="O235">
        <f>(M235*21)/100</f>
        <v>0</v>
      </c>
      <c r="P235" t="s">
        <v>27</v>
      </c>
    </row>
    <row r="236" spans="1:16" x14ac:dyDescent="0.2">
      <c r="A236" s="37" t="s">
        <v>55</v>
      </c>
      <c r="E236" s="41" t="s">
        <v>51</v>
      </c>
    </row>
    <row r="237" spans="1:16" x14ac:dyDescent="0.2">
      <c r="A237" s="37" t="s">
        <v>56</v>
      </c>
      <c r="E237" s="42" t="s">
        <v>489</v>
      </c>
    </row>
    <row r="238" spans="1:16" x14ac:dyDescent="0.2">
      <c r="A238" t="s">
        <v>58</v>
      </c>
      <c r="E238" s="41" t="s">
        <v>59</v>
      </c>
    </row>
    <row r="239" spans="1:16" x14ac:dyDescent="0.2">
      <c r="A239" t="s">
        <v>49</v>
      </c>
      <c r="B239" s="36" t="s">
        <v>104</v>
      </c>
      <c r="C239" s="36" t="s">
        <v>490</v>
      </c>
      <c r="D239" s="37" t="s">
        <v>51</v>
      </c>
      <c r="E239" s="13" t="s">
        <v>491</v>
      </c>
      <c r="F239" s="38" t="s">
        <v>94</v>
      </c>
      <c r="G239" s="39">
        <v>3</v>
      </c>
      <c r="H239" s="38">
        <v>0</v>
      </c>
      <c r="I239" s="38">
        <f>ROUND(G239*H239,6)</f>
        <v>0</v>
      </c>
      <c r="L239" s="40">
        <v>0</v>
      </c>
      <c r="M239" s="34">
        <f>ROUND(ROUND(L239,2)*ROUND(G239,3),2)</f>
        <v>0</v>
      </c>
      <c r="N239" s="38" t="s">
        <v>54</v>
      </c>
      <c r="O239">
        <f>(M239*21)/100</f>
        <v>0</v>
      </c>
      <c r="P239" t="s">
        <v>27</v>
      </c>
    </row>
    <row r="240" spans="1:16" x14ac:dyDescent="0.2">
      <c r="A240" s="37" t="s">
        <v>55</v>
      </c>
      <c r="E240" s="41" t="s">
        <v>51</v>
      </c>
    </row>
    <row r="241" spans="1:16" x14ac:dyDescent="0.2">
      <c r="A241" s="37" t="s">
        <v>56</v>
      </c>
      <c r="E241" s="42" t="s">
        <v>492</v>
      </c>
    </row>
    <row r="242" spans="1:16" x14ac:dyDescent="0.2">
      <c r="A242" t="s">
        <v>58</v>
      </c>
      <c r="E242" s="41" t="s">
        <v>59</v>
      </c>
    </row>
    <row r="243" spans="1:16" x14ac:dyDescent="0.2">
      <c r="A243" t="s">
        <v>49</v>
      </c>
      <c r="B243" s="36" t="s">
        <v>107</v>
      </c>
      <c r="C243" s="36" t="s">
        <v>493</v>
      </c>
      <c r="D243" s="37" t="s">
        <v>51</v>
      </c>
      <c r="E243" s="13" t="s">
        <v>494</v>
      </c>
      <c r="F243" s="38" t="s">
        <v>94</v>
      </c>
      <c r="G243" s="39">
        <v>1</v>
      </c>
      <c r="H243" s="38">
        <v>0</v>
      </c>
      <c r="I243" s="38">
        <f>ROUND(G243*H243,6)</f>
        <v>0</v>
      </c>
      <c r="L243" s="40">
        <v>0</v>
      </c>
      <c r="M243" s="34">
        <f>ROUND(ROUND(L243,2)*ROUND(G243,3),2)</f>
        <v>0</v>
      </c>
      <c r="N243" s="38" t="s">
        <v>54</v>
      </c>
      <c r="O243">
        <f>(M243*21)/100</f>
        <v>0</v>
      </c>
      <c r="P243" t="s">
        <v>27</v>
      </c>
    </row>
    <row r="244" spans="1:16" x14ac:dyDescent="0.2">
      <c r="A244" s="37" t="s">
        <v>55</v>
      </c>
      <c r="E244" s="41" t="s">
        <v>51</v>
      </c>
    </row>
    <row r="245" spans="1:16" x14ac:dyDescent="0.2">
      <c r="A245" s="37" t="s">
        <v>56</v>
      </c>
      <c r="E245" s="42" t="s">
        <v>495</v>
      </c>
    </row>
    <row r="246" spans="1:16" x14ac:dyDescent="0.2">
      <c r="A246" t="s">
        <v>58</v>
      </c>
      <c r="E246" s="41" t="s">
        <v>59</v>
      </c>
    </row>
    <row r="247" spans="1:16" x14ac:dyDescent="0.2">
      <c r="A247" t="s">
        <v>49</v>
      </c>
      <c r="B247" s="36" t="s">
        <v>110</v>
      </c>
      <c r="C247" s="36" t="s">
        <v>496</v>
      </c>
      <c r="D247" s="37" t="s">
        <v>51</v>
      </c>
      <c r="E247" s="13" t="s">
        <v>497</v>
      </c>
      <c r="F247" s="38" t="s">
        <v>94</v>
      </c>
      <c r="G247" s="39">
        <v>2</v>
      </c>
      <c r="H247" s="38">
        <v>0</v>
      </c>
      <c r="I247" s="38">
        <f>ROUND(G247*H247,6)</f>
        <v>0</v>
      </c>
      <c r="L247" s="40">
        <v>0</v>
      </c>
      <c r="M247" s="34">
        <f>ROUND(ROUND(L247,2)*ROUND(G247,3),2)</f>
        <v>0</v>
      </c>
      <c r="N247" s="38" t="s">
        <v>54</v>
      </c>
      <c r="O247">
        <f>(M247*21)/100</f>
        <v>0</v>
      </c>
      <c r="P247" t="s">
        <v>27</v>
      </c>
    </row>
    <row r="248" spans="1:16" x14ac:dyDescent="0.2">
      <c r="A248" s="37" t="s">
        <v>55</v>
      </c>
      <c r="E248" s="41" t="s">
        <v>51</v>
      </c>
    </row>
    <row r="249" spans="1:16" x14ac:dyDescent="0.2">
      <c r="A249" s="37" t="s">
        <v>56</v>
      </c>
      <c r="E249" s="42" t="s">
        <v>498</v>
      </c>
    </row>
    <row r="250" spans="1:16" x14ac:dyDescent="0.2">
      <c r="A250" t="s">
        <v>58</v>
      </c>
      <c r="E250" s="41" t="s">
        <v>59</v>
      </c>
    </row>
    <row r="251" spans="1:16" x14ac:dyDescent="0.2">
      <c r="A251" t="s">
        <v>49</v>
      </c>
      <c r="B251" s="36" t="s">
        <v>113</v>
      </c>
      <c r="C251" s="36" t="s">
        <v>499</v>
      </c>
      <c r="D251" s="37" t="s">
        <v>51</v>
      </c>
      <c r="E251" s="13" t="s">
        <v>500</v>
      </c>
      <c r="F251" s="38" t="s">
        <v>94</v>
      </c>
      <c r="G251" s="39">
        <v>1</v>
      </c>
      <c r="H251" s="38">
        <v>0</v>
      </c>
      <c r="I251" s="38">
        <f>ROUND(G251*H251,6)</f>
        <v>0</v>
      </c>
      <c r="L251" s="40">
        <v>0</v>
      </c>
      <c r="M251" s="34">
        <f>ROUND(ROUND(L251,2)*ROUND(G251,3),2)</f>
        <v>0</v>
      </c>
      <c r="N251" s="38" t="s">
        <v>54</v>
      </c>
      <c r="O251">
        <f>(M251*21)/100</f>
        <v>0</v>
      </c>
      <c r="P251" t="s">
        <v>27</v>
      </c>
    </row>
    <row r="252" spans="1:16" x14ac:dyDescent="0.2">
      <c r="A252" s="37" t="s">
        <v>55</v>
      </c>
      <c r="E252" s="41" t="s">
        <v>51</v>
      </c>
    </row>
    <row r="253" spans="1:16" x14ac:dyDescent="0.2">
      <c r="A253" s="37" t="s">
        <v>56</v>
      </c>
      <c r="E253" s="42" t="s">
        <v>501</v>
      </c>
    </row>
    <row r="254" spans="1:16" x14ac:dyDescent="0.2">
      <c r="A254" t="s">
        <v>58</v>
      </c>
      <c r="E254" s="41" t="s">
        <v>59</v>
      </c>
    </row>
    <row r="255" spans="1:16" x14ac:dyDescent="0.2">
      <c r="A255" t="s">
        <v>49</v>
      </c>
      <c r="B255" s="36" t="s">
        <v>116</v>
      </c>
      <c r="C255" s="36" t="s">
        <v>502</v>
      </c>
      <c r="D255" s="37" t="s">
        <v>51</v>
      </c>
      <c r="E255" s="13" t="s">
        <v>503</v>
      </c>
      <c r="F255" s="38" t="s">
        <v>94</v>
      </c>
      <c r="G255" s="39">
        <v>1</v>
      </c>
      <c r="H255" s="38">
        <v>0</v>
      </c>
      <c r="I255" s="38">
        <f>ROUND(G255*H255,6)</f>
        <v>0</v>
      </c>
      <c r="L255" s="40">
        <v>0</v>
      </c>
      <c r="M255" s="34">
        <f>ROUND(ROUND(L255,2)*ROUND(G255,3),2)</f>
        <v>0</v>
      </c>
      <c r="N255" s="38" t="s">
        <v>54</v>
      </c>
      <c r="O255">
        <f>(M255*21)/100</f>
        <v>0</v>
      </c>
      <c r="P255" t="s">
        <v>27</v>
      </c>
    </row>
    <row r="256" spans="1:16" x14ac:dyDescent="0.2">
      <c r="A256" s="37" t="s">
        <v>55</v>
      </c>
      <c r="E256" s="41" t="s">
        <v>51</v>
      </c>
    </row>
    <row r="257" spans="1:16" x14ac:dyDescent="0.2">
      <c r="A257" s="37" t="s">
        <v>56</v>
      </c>
      <c r="E257" s="42" t="s">
        <v>504</v>
      </c>
    </row>
    <row r="258" spans="1:16" x14ac:dyDescent="0.2">
      <c r="A258" t="s">
        <v>58</v>
      </c>
      <c r="E258" s="41" t="s">
        <v>59</v>
      </c>
    </row>
    <row r="259" spans="1:16" x14ac:dyDescent="0.2">
      <c r="A259" t="s">
        <v>49</v>
      </c>
      <c r="B259" s="36" t="s">
        <v>119</v>
      </c>
      <c r="C259" s="36" t="s">
        <v>505</v>
      </c>
      <c r="D259" s="37" t="s">
        <v>51</v>
      </c>
      <c r="E259" s="13" t="s">
        <v>506</v>
      </c>
      <c r="F259" s="38" t="s">
        <v>94</v>
      </c>
      <c r="G259" s="39">
        <v>4</v>
      </c>
      <c r="H259" s="38">
        <v>0</v>
      </c>
      <c r="I259" s="38">
        <f>ROUND(G259*H259,6)</f>
        <v>0</v>
      </c>
      <c r="L259" s="40">
        <v>0</v>
      </c>
      <c r="M259" s="34">
        <f>ROUND(ROUND(L259,2)*ROUND(G259,3),2)</f>
        <v>0</v>
      </c>
      <c r="N259" s="38" t="s">
        <v>54</v>
      </c>
      <c r="O259">
        <f>(M259*21)/100</f>
        <v>0</v>
      </c>
      <c r="P259" t="s">
        <v>27</v>
      </c>
    </row>
    <row r="260" spans="1:16" x14ac:dyDescent="0.2">
      <c r="A260" s="37" t="s">
        <v>55</v>
      </c>
      <c r="E260" s="41" t="s">
        <v>51</v>
      </c>
    </row>
    <row r="261" spans="1:16" x14ac:dyDescent="0.2">
      <c r="A261" s="37" t="s">
        <v>56</v>
      </c>
      <c r="E261" s="42" t="s">
        <v>507</v>
      </c>
    </row>
    <row r="262" spans="1:16" x14ac:dyDescent="0.2">
      <c r="A262" t="s">
        <v>58</v>
      </c>
      <c r="E262" s="41" t="s">
        <v>59</v>
      </c>
    </row>
    <row r="263" spans="1:16" x14ac:dyDescent="0.2">
      <c r="A263" t="s">
        <v>49</v>
      </c>
      <c r="B263" s="36" t="s">
        <v>122</v>
      </c>
      <c r="C263" s="36" t="s">
        <v>508</v>
      </c>
      <c r="D263" s="37" t="s">
        <v>51</v>
      </c>
      <c r="E263" s="13" t="s">
        <v>509</v>
      </c>
      <c r="F263" s="38" t="s">
        <v>94</v>
      </c>
      <c r="G263" s="39">
        <v>4</v>
      </c>
      <c r="H263" s="38">
        <v>0</v>
      </c>
      <c r="I263" s="38">
        <f>ROUND(G263*H263,6)</f>
        <v>0</v>
      </c>
      <c r="L263" s="40">
        <v>0</v>
      </c>
      <c r="M263" s="34">
        <f>ROUND(ROUND(L263,2)*ROUND(G263,3),2)</f>
        <v>0</v>
      </c>
      <c r="N263" s="38" t="s">
        <v>54</v>
      </c>
      <c r="O263">
        <f>(M263*21)/100</f>
        <v>0</v>
      </c>
      <c r="P263" t="s">
        <v>27</v>
      </c>
    </row>
    <row r="264" spans="1:16" x14ac:dyDescent="0.2">
      <c r="A264" s="37" t="s">
        <v>55</v>
      </c>
      <c r="E264" s="41" t="s">
        <v>51</v>
      </c>
    </row>
    <row r="265" spans="1:16" x14ac:dyDescent="0.2">
      <c r="A265" s="37" t="s">
        <v>56</v>
      </c>
      <c r="E265" s="42" t="s">
        <v>510</v>
      </c>
    </row>
    <row r="266" spans="1:16" x14ac:dyDescent="0.2">
      <c r="A266" t="s">
        <v>58</v>
      </c>
      <c r="E266" s="41" t="s">
        <v>59</v>
      </c>
    </row>
    <row r="267" spans="1:16" x14ac:dyDescent="0.2">
      <c r="A267" t="s">
        <v>49</v>
      </c>
      <c r="B267" s="36" t="s">
        <v>125</v>
      </c>
      <c r="C267" s="36" t="s">
        <v>511</v>
      </c>
      <c r="D267" s="37" t="s">
        <v>51</v>
      </c>
      <c r="E267" s="13" t="s">
        <v>512</v>
      </c>
      <c r="F267" s="38" t="s">
        <v>94</v>
      </c>
      <c r="G267" s="39">
        <v>2</v>
      </c>
      <c r="H267" s="38">
        <v>0</v>
      </c>
      <c r="I267" s="38">
        <f>ROUND(G267*H267,6)</f>
        <v>0</v>
      </c>
      <c r="L267" s="40">
        <v>0</v>
      </c>
      <c r="M267" s="34">
        <f>ROUND(ROUND(L267,2)*ROUND(G267,3),2)</f>
        <v>0</v>
      </c>
      <c r="N267" s="38" t="s">
        <v>54</v>
      </c>
      <c r="O267">
        <f>(M267*21)/100</f>
        <v>0</v>
      </c>
      <c r="P267" t="s">
        <v>27</v>
      </c>
    </row>
    <row r="268" spans="1:16" x14ac:dyDescent="0.2">
      <c r="A268" s="37" t="s">
        <v>55</v>
      </c>
      <c r="E268" s="41" t="s">
        <v>51</v>
      </c>
    </row>
    <row r="269" spans="1:16" x14ac:dyDescent="0.2">
      <c r="A269" s="37" t="s">
        <v>56</v>
      </c>
      <c r="E269" s="42" t="s">
        <v>513</v>
      </c>
    </row>
    <row r="270" spans="1:16" x14ac:dyDescent="0.2">
      <c r="A270" t="s">
        <v>58</v>
      </c>
      <c r="E270" s="41" t="s">
        <v>59</v>
      </c>
    </row>
    <row r="271" spans="1:16" x14ac:dyDescent="0.2">
      <c r="A271" t="s">
        <v>49</v>
      </c>
      <c r="B271" s="36" t="s">
        <v>129</v>
      </c>
      <c r="C271" s="36" t="s">
        <v>514</v>
      </c>
      <c r="D271" s="37" t="s">
        <v>51</v>
      </c>
      <c r="E271" s="13" t="s">
        <v>515</v>
      </c>
      <c r="F271" s="38" t="s">
        <v>94</v>
      </c>
      <c r="G271" s="39">
        <v>4</v>
      </c>
      <c r="H271" s="38">
        <v>0</v>
      </c>
      <c r="I271" s="38">
        <f>ROUND(G271*H271,6)</f>
        <v>0</v>
      </c>
      <c r="L271" s="40">
        <v>0</v>
      </c>
      <c r="M271" s="34">
        <f>ROUND(ROUND(L271,2)*ROUND(G271,3),2)</f>
        <v>0</v>
      </c>
      <c r="N271" s="38" t="s">
        <v>54</v>
      </c>
      <c r="O271">
        <f>(M271*21)/100</f>
        <v>0</v>
      </c>
      <c r="P271" t="s">
        <v>27</v>
      </c>
    </row>
    <row r="272" spans="1:16" x14ac:dyDescent="0.2">
      <c r="A272" s="37" t="s">
        <v>55</v>
      </c>
      <c r="E272" s="41" t="s">
        <v>51</v>
      </c>
    </row>
    <row r="273" spans="1:16" x14ac:dyDescent="0.2">
      <c r="A273" s="37" t="s">
        <v>56</v>
      </c>
      <c r="E273" s="42" t="s">
        <v>516</v>
      </c>
    </row>
    <row r="274" spans="1:16" x14ac:dyDescent="0.2">
      <c r="A274" t="s">
        <v>58</v>
      </c>
      <c r="E274" s="41" t="s">
        <v>59</v>
      </c>
    </row>
    <row r="275" spans="1:16" x14ac:dyDescent="0.2">
      <c r="A275" t="s">
        <v>49</v>
      </c>
      <c r="B275" s="36" t="s">
        <v>132</v>
      </c>
      <c r="C275" s="36" t="s">
        <v>517</v>
      </c>
      <c r="D275" s="37" t="s">
        <v>51</v>
      </c>
      <c r="E275" s="13" t="s">
        <v>518</v>
      </c>
      <c r="F275" s="38" t="s">
        <v>94</v>
      </c>
      <c r="G275" s="39">
        <v>4</v>
      </c>
      <c r="H275" s="38">
        <v>0</v>
      </c>
      <c r="I275" s="38">
        <f>ROUND(G275*H275,6)</f>
        <v>0</v>
      </c>
      <c r="L275" s="40">
        <v>0</v>
      </c>
      <c r="M275" s="34">
        <f>ROUND(ROUND(L275,2)*ROUND(G275,3),2)</f>
        <v>0</v>
      </c>
      <c r="N275" s="38" t="s">
        <v>54</v>
      </c>
      <c r="O275">
        <f>(M275*21)/100</f>
        <v>0</v>
      </c>
      <c r="P275" t="s">
        <v>27</v>
      </c>
    </row>
    <row r="276" spans="1:16" x14ac:dyDescent="0.2">
      <c r="A276" s="37" t="s">
        <v>55</v>
      </c>
      <c r="E276" s="41" t="s">
        <v>51</v>
      </c>
    </row>
    <row r="277" spans="1:16" x14ac:dyDescent="0.2">
      <c r="A277" s="37" t="s">
        <v>56</v>
      </c>
      <c r="E277" s="42" t="s">
        <v>519</v>
      </c>
    </row>
    <row r="278" spans="1:16" x14ac:dyDescent="0.2">
      <c r="A278" t="s">
        <v>58</v>
      </c>
      <c r="E278" s="41" t="s">
        <v>59</v>
      </c>
    </row>
    <row r="279" spans="1:16" x14ac:dyDescent="0.2">
      <c r="A279" t="s">
        <v>49</v>
      </c>
      <c r="B279" s="36" t="s">
        <v>270</v>
      </c>
      <c r="C279" s="36" t="s">
        <v>520</v>
      </c>
      <c r="D279" s="37" t="s">
        <v>51</v>
      </c>
      <c r="E279" s="13" t="s">
        <v>521</v>
      </c>
      <c r="F279" s="38" t="s">
        <v>94</v>
      </c>
      <c r="G279" s="39">
        <v>2</v>
      </c>
      <c r="H279" s="38">
        <v>0</v>
      </c>
      <c r="I279" s="38">
        <f>ROUND(G279*H279,6)</f>
        <v>0</v>
      </c>
      <c r="L279" s="40">
        <v>0</v>
      </c>
      <c r="M279" s="34">
        <f>ROUND(ROUND(L279,2)*ROUND(G279,3),2)</f>
        <v>0</v>
      </c>
      <c r="N279" s="38" t="s">
        <v>54</v>
      </c>
      <c r="O279">
        <f>(M279*21)/100</f>
        <v>0</v>
      </c>
      <c r="P279" t="s">
        <v>27</v>
      </c>
    </row>
    <row r="280" spans="1:16" x14ac:dyDescent="0.2">
      <c r="A280" s="37" t="s">
        <v>55</v>
      </c>
      <c r="E280" s="41" t="s">
        <v>51</v>
      </c>
    </row>
    <row r="281" spans="1:16" x14ac:dyDescent="0.2">
      <c r="A281" s="37" t="s">
        <v>56</v>
      </c>
      <c r="E281" s="42" t="s">
        <v>522</v>
      </c>
    </row>
    <row r="282" spans="1:16" x14ac:dyDescent="0.2">
      <c r="A282" t="s">
        <v>58</v>
      </c>
      <c r="E282" s="41" t="s">
        <v>59</v>
      </c>
    </row>
    <row r="283" spans="1:16" x14ac:dyDescent="0.2">
      <c r="A283" t="s">
        <v>49</v>
      </c>
      <c r="B283" s="36" t="s">
        <v>273</v>
      </c>
      <c r="C283" s="36" t="s">
        <v>523</v>
      </c>
      <c r="D283" s="37" t="s">
        <v>51</v>
      </c>
      <c r="E283" s="13" t="s">
        <v>524</v>
      </c>
      <c r="F283" s="38" t="s">
        <v>94</v>
      </c>
      <c r="G283" s="39">
        <v>20</v>
      </c>
      <c r="H283" s="38">
        <v>0</v>
      </c>
      <c r="I283" s="38">
        <f>ROUND(G283*H283,6)</f>
        <v>0</v>
      </c>
      <c r="L283" s="40">
        <v>0</v>
      </c>
      <c r="M283" s="34">
        <f>ROUND(ROUND(L283,2)*ROUND(G283,3),2)</f>
        <v>0</v>
      </c>
      <c r="N283" s="38" t="s">
        <v>54</v>
      </c>
      <c r="O283">
        <f>(M283*21)/100</f>
        <v>0</v>
      </c>
      <c r="P283" t="s">
        <v>27</v>
      </c>
    </row>
    <row r="284" spans="1:16" x14ac:dyDescent="0.2">
      <c r="A284" s="37" t="s">
        <v>55</v>
      </c>
      <c r="E284" s="41" t="s">
        <v>51</v>
      </c>
    </row>
    <row r="285" spans="1:16" x14ac:dyDescent="0.2">
      <c r="A285" s="37" t="s">
        <v>56</v>
      </c>
      <c r="E285" s="42" t="s">
        <v>525</v>
      </c>
    </row>
    <row r="286" spans="1:16" x14ac:dyDescent="0.2">
      <c r="A286" t="s">
        <v>58</v>
      </c>
      <c r="E286" s="41" t="s">
        <v>59</v>
      </c>
    </row>
    <row r="287" spans="1:16" x14ac:dyDescent="0.2">
      <c r="A287" t="s">
        <v>49</v>
      </c>
      <c r="B287" s="36" t="s">
        <v>135</v>
      </c>
      <c r="C287" s="36" t="s">
        <v>526</v>
      </c>
      <c r="D287" s="37" t="s">
        <v>51</v>
      </c>
      <c r="E287" s="13" t="s">
        <v>527</v>
      </c>
      <c r="F287" s="38" t="s">
        <v>528</v>
      </c>
      <c r="G287" s="39">
        <v>6</v>
      </c>
      <c r="H287" s="38">
        <v>0</v>
      </c>
      <c r="I287" s="38">
        <f>ROUND(G287*H287,6)</f>
        <v>0</v>
      </c>
      <c r="L287" s="40">
        <v>0</v>
      </c>
      <c r="M287" s="34">
        <f>ROUND(ROUND(L287,2)*ROUND(G287,3),2)</f>
        <v>0</v>
      </c>
      <c r="N287" s="38" t="s">
        <v>54</v>
      </c>
      <c r="O287">
        <f>(M287*21)/100</f>
        <v>0</v>
      </c>
      <c r="P287" t="s">
        <v>27</v>
      </c>
    </row>
    <row r="288" spans="1:16" x14ac:dyDescent="0.2">
      <c r="A288" s="37" t="s">
        <v>55</v>
      </c>
      <c r="E288" s="41" t="s">
        <v>51</v>
      </c>
    </row>
    <row r="289" spans="1:16" x14ac:dyDescent="0.2">
      <c r="A289" s="37" t="s">
        <v>56</v>
      </c>
      <c r="E289" s="42" t="s">
        <v>529</v>
      </c>
    </row>
    <row r="290" spans="1:16" x14ac:dyDescent="0.2">
      <c r="A290" t="s">
        <v>58</v>
      </c>
      <c r="E290" s="41" t="s">
        <v>59</v>
      </c>
    </row>
    <row r="291" spans="1:16" x14ac:dyDescent="0.2">
      <c r="A291" t="s">
        <v>49</v>
      </c>
      <c r="B291" s="36" t="s">
        <v>276</v>
      </c>
      <c r="C291" s="36" t="s">
        <v>530</v>
      </c>
      <c r="D291" s="37" t="s">
        <v>51</v>
      </c>
      <c r="E291" s="13" t="s">
        <v>531</v>
      </c>
      <c r="F291" s="38" t="s">
        <v>65</v>
      </c>
      <c r="G291" s="39">
        <v>5</v>
      </c>
      <c r="H291" s="38">
        <v>0</v>
      </c>
      <c r="I291" s="38">
        <f>ROUND(G291*H291,6)</f>
        <v>0</v>
      </c>
      <c r="L291" s="40">
        <v>0</v>
      </c>
      <c r="M291" s="34">
        <f>ROUND(ROUND(L291,2)*ROUND(G291,3),2)</f>
        <v>0</v>
      </c>
      <c r="N291" s="38" t="s">
        <v>54</v>
      </c>
      <c r="O291">
        <f>(M291*21)/100</f>
        <v>0</v>
      </c>
      <c r="P291" t="s">
        <v>27</v>
      </c>
    </row>
    <row r="292" spans="1:16" x14ac:dyDescent="0.2">
      <c r="A292" s="37" t="s">
        <v>55</v>
      </c>
      <c r="E292" s="41" t="s">
        <v>51</v>
      </c>
    </row>
    <row r="293" spans="1:16" x14ac:dyDescent="0.2">
      <c r="A293" s="37" t="s">
        <v>56</v>
      </c>
      <c r="E293" s="42" t="s">
        <v>532</v>
      </c>
    </row>
    <row r="294" spans="1:16" x14ac:dyDescent="0.2">
      <c r="A294" t="s">
        <v>58</v>
      </c>
      <c r="E294" s="41" t="s">
        <v>59</v>
      </c>
    </row>
    <row r="295" spans="1:16" x14ac:dyDescent="0.2">
      <c r="A295" t="s">
        <v>49</v>
      </c>
      <c r="B295" s="36" t="s">
        <v>279</v>
      </c>
      <c r="C295" s="36" t="s">
        <v>533</v>
      </c>
      <c r="D295" s="37" t="s">
        <v>51</v>
      </c>
      <c r="E295" s="13" t="s">
        <v>534</v>
      </c>
      <c r="F295" s="38" t="s">
        <v>65</v>
      </c>
      <c r="G295" s="39">
        <v>5</v>
      </c>
      <c r="H295" s="38">
        <v>0</v>
      </c>
      <c r="I295" s="38">
        <f>ROUND(G295*H295,6)</f>
        <v>0</v>
      </c>
      <c r="L295" s="40">
        <v>0</v>
      </c>
      <c r="M295" s="34">
        <f>ROUND(ROUND(L295,2)*ROUND(G295,3),2)</f>
        <v>0</v>
      </c>
      <c r="N295" s="38" t="s">
        <v>54</v>
      </c>
      <c r="O295">
        <f>(M295*21)/100</f>
        <v>0</v>
      </c>
      <c r="P295" t="s">
        <v>27</v>
      </c>
    </row>
    <row r="296" spans="1:16" x14ac:dyDescent="0.2">
      <c r="A296" s="37" t="s">
        <v>55</v>
      </c>
      <c r="E296" s="41" t="s">
        <v>51</v>
      </c>
    </row>
    <row r="297" spans="1:16" x14ac:dyDescent="0.2">
      <c r="A297" s="37" t="s">
        <v>56</v>
      </c>
      <c r="E297" s="42" t="s">
        <v>535</v>
      </c>
    </row>
    <row r="298" spans="1:16" x14ac:dyDescent="0.2">
      <c r="A298" t="s">
        <v>58</v>
      </c>
      <c r="E298" s="41" t="s">
        <v>59</v>
      </c>
    </row>
    <row r="299" spans="1:16" x14ac:dyDescent="0.2">
      <c r="A299" t="s">
        <v>49</v>
      </c>
      <c r="B299" s="36" t="s">
        <v>138</v>
      </c>
      <c r="C299" s="36" t="s">
        <v>536</v>
      </c>
      <c r="D299" s="37" t="s">
        <v>51</v>
      </c>
      <c r="E299" s="13" t="s">
        <v>537</v>
      </c>
      <c r="F299" s="38" t="s">
        <v>94</v>
      </c>
      <c r="G299" s="39">
        <v>12</v>
      </c>
      <c r="H299" s="38">
        <v>0</v>
      </c>
      <c r="I299" s="38">
        <f>ROUND(G299*H299,6)</f>
        <v>0</v>
      </c>
      <c r="L299" s="40">
        <v>0</v>
      </c>
      <c r="M299" s="34">
        <f>ROUND(ROUND(L299,2)*ROUND(G299,3),2)</f>
        <v>0</v>
      </c>
      <c r="N299" s="38" t="s">
        <v>54</v>
      </c>
      <c r="O299">
        <f>(M299*21)/100</f>
        <v>0</v>
      </c>
      <c r="P299" t="s">
        <v>27</v>
      </c>
    </row>
    <row r="300" spans="1:16" x14ac:dyDescent="0.2">
      <c r="A300" s="37" t="s">
        <v>55</v>
      </c>
      <c r="E300" s="41" t="s">
        <v>51</v>
      </c>
    </row>
    <row r="301" spans="1:16" x14ac:dyDescent="0.2">
      <c r="A301" s="37" t="s">
        <v>56</v>
      </c>
      <c r="E301" s="42" t="s">
        <v>538</v>
      </c>
    </row>
    <row r="302" spans="1:16" x14ac:dyDescent="0.2">
      <c r="A302" t="s">
        <v>58</v>
      </c>
      <c r="E302" s="41" t="s">
        <v>59</v>
      </c>
    </row>
    <row r="303" spans="1:16" x14ac:dyDescent="0.2">
      <c r="A303" t="s">
        <v>49</v>
      </c>
      <c r="B303" s="36" t="s">
        <v>284</v>
      </c>
      <c r="C303" s="36" t="s">
        <v>539</v>
      </c>
      <c r="D303" s="37" t="s">
        <v>51</v>
      </c>
      <c r="E303" s="13" t="s">
        <v>540</v>
      </c>
      <c r="F303" s="38" t="s">
        <v>94</v>
      </c>
      <c r="G303" s="39">
        <v>12</v>
      </c>
      <c r="H303" s="38">
        <v>0</v>
      </c>
      <c r="I303" s="38">
        <f>ROUND(G303*H303,6)</f>
        <v>0</v>
      </c>
      <c r="L303" s="40">
        <v>0</v>
      </c>
      <c r="M303" s="34">
        <f>ROUND(ROUND(L303,2)*ROUND(G303,3),2)</f>
        <v>0</v>
      </c>
      <c r="N303" s="38" t="s">
        <v>54</v>
      </c>
      <c r="O303">
        <f>(M303*21)/100</f>
        <v>0</v>
      </c>
      <c r="P303" t="s">
        <v>27</v>
      </c>
    </row>
    <row r="304" spans="1:16" x14ac:dyDescent="0.2">
      <c r="A304" s="37" t="s">
        <v>55</v>
      </c>
      <c r="E304" s="41" t="s">
        <v>51</v>
      </c>
    </row>
    <row r="305" spans="1:16" x14ac:dyDescent="0.2">
      <c r="A305" s="37" t="s">
        <v>56</v>
      </c>
      <c r="E305" s="42" t="s">
        <v>541</v>
      </c>
    </row>
    <row r="306" spans="1:16" x14ac:dyDescent="0.2">
      <c r="A306" t="s">
        <v>58</v>
      </c>
      <c r="E306" s="41" t="s">
        <v>59</v>
      </c>
    </row>
    <row r="307" spans="1:16" x14ac:dyDescent="0.2">
      <c r="A307" t="s">
        <v>49</v>
      </c>
      <c r="B307" s="36" t="s">
        <v>292</v>
      </c>
      <c r="C307" s="36" t="s">
        <v>542</v>
      </c>
      <c r="D307" s="37" t="s">
        <v>51</v>
      </c>
      <c r="E307" s="13" t="s">
        <v>543</v>
      </c>
      <c r="F307" s="38" t="s">
        <v>94</v>
      </c>
      <c r="G307" s="39">
        <v>4</v>
      </c>
      <c r="H307" s="38">
        <v>0</v>
      </c>
      <c r="I307" s="38">
        <f>ROUND(G307*H307,6)</f>
        <v>0</v>
      </c>
      <c r="L307" s="40">
        <v>0</v>
      </c>
      <c r="M307" s="34">
        <f>ROUND(ROUND(L307,2)*ROUND(G307,3),2)</f>
        <v>0</v>
      </c>
      <c r="N307" s="38" t="s">
        <v>54</v>
      </c>
      <c r="O307">
        <f>(M307*21)/100</f>
        <v>0</v>
      </c>
      <c r="P307" t="s">
        <v>27</v>
      </c>
    </row>
    <row r="308" spans="1:16" x14ac:dyDescent="0.2">
      <c r="A308" s="37" t="s">
        <v>55</v>
      </c>
      <c r="E308" s="41" t="s">
        <v>51</v>
      </c>
    </row>
    <row r="309" spans="1:16" x14ac:dyDescent="0.2">
      <c r="A309" s="37" t="s">
        <v>56</v>
      </c>
      <c r="E309" s="42" t="s">
        <v>544</v>
      </c>
    </row>
    <row r="310" spans="1:16" x14ac:dyDescent="0.2">
      <c r="A310" t="s">
        <v>58</v>
      </c>
      <c r="E310" s="41" t="s">
        <v>59</v>
      </c>
    </row>
    <row r="311" spans="1:16" x14ac:dyDescent="0.2">
      <c r="A311" t="s">
        <v>49</v>
      </c>
      <c r="B311" s="36" t="s">
        <v>296</v>
      </c>
      <c r="C311" s="36" t="s">
        <v>545</v>
      </c>
      <c r="D311" s="37" t="s">
        <v>51</v>
      </c>
      <c r="E311" s="13" t="s">
        <v>546</v>
      </c>
      <c r="F311" s="38" t="s">
        <v>94</v>
      </c>
      <c r="G311" s="39">
        <v>4</v>
      </c>
      <c r="H311" s="38">
        <v>0</v>
      </c>
      <c r="I311" s="38">
        <f>ROUND(G311*H311,6)</f>
        <v>0</v>
      </c>
      <c r="L311" s="40">
        <v>0</v>
      </c>
      <c r="M311" s="34">
        <f>ROUND(ROUND(L311,2)*ROUND(G311,3),2)</f>
        <v>0</v>
      </c>
      <c r="N311" s="38" t="s">
        <v>54</v>
      </c>
      <c r="O311">
        <f>(M311*21)/100</f>
        <v>0</v>
      </c>
      <c r="P311" t="s">
        <v>27</v>
      </c>
    </row>
    <row r="312" spans="1:16" x14ac:dyDescent="0.2">
      <c r="A312" s="37" t="s">
        <v>55</v>
      </c>
      <c r="E312" s="41" t="s">
        <v>51</v>
      </c>
    </row>
    <row r="313" spans="1:16" x14ac:dyDescent="0.2">
      <c r="A313" s="37" t="s">
        <v>56</v>
      </c>
      <c r="E313" s="42" t="s">
        <v>547</v>
      </c>
    </row>
    <row r="314" spans="1:16" x14ac:dyDescent="0.2">
      <c r="A314" t="s">
        <v>58</v>
      </c>
      <c r="E314" s="41" t="s">
        <v>59</v>
      </c>
    </row>
    <row r="315" spans="1:16" x14ac:dyDescent="0.2">
      <c r="A315" t="s">
        <v>46</v>
      </c>
      <c r="C315" s="33" t="s">
        <v>282</v>
      </c>
      <c r="E315" s="35" t="s">
        <v>283</v>
      </c>
      <c r="J315" s="34">
        <f>0</f>
        <v>0</v>
      </c>
      <c r="K315" s="34">
        <f>0</f>
        <v>0</v>
      </c>
      <c r="L315" s="34">
        <f>0+L316+L320</f>
        <v>0</v>
      </c>
      <c r="M315" s="34">
        <f>0+M316+M320</f>
        <v>0</v>
      </c>
    </row>
    <row r="316" spans="1:16" ht="25.5" x14ac:dyDescent="0.2">
      <c r="A316" t="s">
        <v>49</v>
      </c>
      <c r="B316" s="36" t="s">
        <v>300</v>
      </c>
      <c r="C316" s="36" t="s">
        <v>285</v>
      </c>
      <c r="D316" s="37" t="s">
        <v>286</v>
      </c>
      <c r="E316" s="13" t="s">
        <v>287</v>
      </c>
      <c r="F316" s="38" t="s">
        <v>288</v>
      </c>
      <c r="G316" s="39">
        <v>3.4</v>
      </c>
      <c r="H316" s="38">
        <v>0</v>
      </c>
      <c r="I316" s="38">
        <f>ROUND(G316*H316,6)</f>
        <v>0</v>
      </c>
      <c r="L316" s="40">
        <v>0</v>
      </c>
      <c r="M316" s="34">
        <f>ROUND(ROUND(L316,2)*ROUND(G316,3),2)</f>
        <v>0</v>
      </c>
      <c r="N316" s="38" t="s">
        <v>289</v>
      </c>
      <c r="O316">
        <f>(M316*21)/100</f>
        <v>0</v>
      </c>
      <c r="P316" t="s">
        <v>27</v>
      </c>
    </row>
    <row r="317" spans="1:16" ht="25.5" x14ac:dyDescent="0.2">
      <c r="A317" s="37" t="s">
        <v>55</v>
      </c>
      <c r="E317" s="41" t="s">
        <v>290</v>
      </c>
    </row>
    <row r="318" spans="1:16" x14ac:dyDescent="0.2">
      <c r="A318" s="37" t="s">
        <v>56</v>
      </c>
      <c r="E318" s="42" t="s">
        <v>548</v>
      </c>
    </row>
    <row r="319" spans="1:16" ht="102" x14ac:dyDescent="0.2">
      <c r="A319" t="s">
        <v>58</v>
      </c>
      <c r="E319" s="41" t="s">
        <v>291</v>
      </c>
    </row>
    <row r="320" spans="1:16" ht="25.5" x14ac:dyDescent="0.2">
      <c r="A320" t="s">
        <v>49</v>
      </c>
      <c r="B320" s="36" t="s">
        <v>304</v>
      </c>
      <c r="C320" s="36" t="s">
        <v>313</v>
      </c>
      <c r="D320" s="37" t="s">
        <v>314</v>
      </c>
      <c r="E320" s="13" t="s">
        <v>315</v>
      </c>
      <c r="F320" s="38" t="s">
        <v>288</v>
      </c>
      <c r="G320" s="39">
        <v>0.2</v>
      </c>
      <c r="H320" s="38">
        <v>0</v>
      </c>
      <c r="I320" s="38">
        <f>ROUND(G320*H320,6)</f>
        <v>0</v>
      </c>
      <c r="L320" s="40">
        <v>0</v>
      </c>
      <c r="M320" s="34">
        <f>ROUND(ROUND(L320,2)*ROUND(G320,3),2)</f>
        <v>0</v>
      </c>
      <c r="N320" s="38" t="s">
        <v>289</v>
      </c>
      <c r="O320">
        <f>(M320*21)/100</f>
        <v>0</v>
      </c>
      <c r="P320" t="s">
        <v>27</v>
      </c>
    </row>
    <row r="321" spans="1:5" ht="25.5" x14ac:dyDescent="0.2">
      <c r="A321" s="37" t="s">
        <v>55</v>
      </c>
      <c r="E321" s="41" t="s">
        <v>290</v>
      </c>
    </row>
    <row r="322" spans="1:5" x14ac:dyDescent="0.2">
      <c r="A322" s="37" t="s">
        <v>56</v>
      </c>
      <c r="E322" s="42" t="s">
        <v>549</v>
      </c>
    </row>
    <row r="323" spans="1:5" ht="102" x14ac:dyDescent="0.2">
      <c r="A323" t="s">
        <v>58</v>
      </c>
      <c r="E323"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F32" sqref="F3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COUNTIFS(L8:L10,"=0",A8:A10,"P")+COUNTIFS(L8:L10,"",A8:A10,"P")+SUM(Q8:Q10)</f>
        <v>1</v>
      </c>
    </row>
    <row r="8" spans="1:20" x14ac:dyDescent="0.2">
      <c r="A8" t="s">
        <v>44</v>
      </c>
      <c r="C8" s="30" t="s">
        <v>2982</v>
      </c>
      <c r="E8" s="32" t="s">
        <v>2981</v>
      </c>
      <c r="J8" s="31">
        <f>0+J9</f>
        <v>0</v>
      </c>
      <c r="K8" s="31">
        <f>0+K9</f>
        <v>0</v>
      </c>
      <c r="L8" s="31">
        <f>0+L9</f>
        <v>0</v>
      </c>
      <c r="M8" s="31">
        <f>0+M9</f>
        <v>0</v>
      </c>
    </row>
    <row r="9" spans="1:20" x14ac:dyDescent="0.2">
      <c r="A9" t="s">
        <v>46</v>
      </c>
      <c r="C9" s="33" t="s">
        <v>151</v>
      </c>
      <c r="E9" s="35" t="s">
        <v>1458</v>
      </c>
      <c r="J9" s="34">
        <f>0</f>
        <v>0</v>
      </c>
      <c r="K9" s="34">
        <f>0</f>
        <v>0</v>
      </c>
      <c r="L9" s="34">
        <f>0+L10</f>
        <v>0</v>
      </c>
      <c r="M9" s="34">
        <f>0+M10</f>
        <v>0</v>
      </c>
    </row>
    <row r="10" spans="1:20" x14ac:dyDescent="0.2">
      <c r="A10" t="s">
        <v>49</v>
      </c>
      <c r="B10" s="36" t="s">
        <v>47</v>
      </c>
      <c r="C10" s="36" t="s">
        <v>2650</v>
      </c>
      <c r="D10" s="37" t="s">
        <v>51</v>
      </c>
      <c r="E10" s="13" t="s">
        <v>2651</v>
      </c>
      <c r="F10" s="38" t="s">
        <v>94</v>
      </c>
      <c r="G10" s="39">
        <v>8</v>
      </c>
      <c r="H10" s="38">
        <v>0</v>
      </c>
      <c r="I10" s="38">
        <f>ROUND(G10*H10,6)</f>
        <v>0</v>
      </c>
      <c r="L10" s="40">
        <v>0</v>
      </c>
      <c r="M10" s="34">
        <f>ROUND(ROUND(L10,2)*ROUND(G10,3),2)</f>
        <v>0</v>
      </c>
      <c r="N10" s="38" t="s">
        <v>54</v>
      </c>
      <c r="O10">
        <f>(M10*21)/100</f>
        <v>0</v>
      </c>
      <c r="P10" t="s">
        <v>27</v>
      </c>
    </row>
    <row r="11" spans="1:20" ht="38.25" x14ac:dyDescent="0.2">
      <c r="A11" s="37" t="s">
        <v>55</v>
      </c>
      <c r="E11" s="41" t="s">
        <v>2983</v>
      </c>
    </row>
    <row r="12" spans="1:20" x14ac:dyDescent="0.2">
      <c r="A12" s="37" t="s">
        <v>56</v>
      </c>
      <c r="E12" s="42" t="s">
        <v>2417</v>
      </c>
    </row>
    <row r="13" spans="1:20" x14ac:dyDescent="0.2">
      <c r="A13" t="s">
        <v>58</v>
      </c>
      <c r="E13"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O154"/>
  <sheetViews>
    <sheetView showGridLines="0" zoomScale="85" zoomScaleNormal="85" zoomScaleSheetLayoutView="85" workbookViewId="0">
      <pane ySplit="12" topLeftCell="A73" activePane="bottomLeft" state="frozen"/>
      <selection activeCell="B1" sqref="B1"/>
      <selection pane="bottomLeft" activeCell="H39" sqref="H39"/>
    </sheetView>
  </sheetViews>
  <sheetFormatPr defaultColWidth="9.140625" defaultRowHeight="11.25" x14ac:dyDescent="0.2"/>
  <cols>
    <col min="1" max="1" width="4.5703125" style="334" hidden="1" customWidth="1"/>
    <col min="2" max="2" width="8.5703125" style="334" customWidth="1"/>
    <col min="3" max="3" width="10.5703125" style="334" customWidth="1"/>
    <col min="4" max="4" width="10" style="334" customWidth="1"/>
    <col min="5" max="5" width="16.85546875" style="334" customWidth="1"/>
    <col min="6" max="6" width="74.140625" style="334" customWidth="1"/>
    <col min="7" max="7" width="9" style="335" customWidth="1"/>
    <col min="8" max="8" width="13" style="335" customWidth="1"/>
    <col min="9" max="9" width="10.85546875" style="335" customWidth="1"/>
    <col min="10" max="10" width="10.140625" style="335" customWidth="1"/>
    <col min="11" max="11" width="12.85546875" style="335" customWidth="1"/>
    <col min="12" max="12" width="19" style="335" customWidth="1"/>
    <col min="13" max="13" width="9.140625" style="334" customWidth="1"/>
    <col min="14" max="16384" width="9.140625" style="334"/>
  </cols>
  <sheetData>
    <row r="1" spans="1:15" s="377" customFormat="1" ht="30.75" customHeight="1" thickTop="1" thickBot="1" x14ac:dyDescent="0.25">
      <c r="B1" s="452" t="s">
        <v>4505</v>
      </c>
      <c r="C1" s="451"/>
      <c r="D1" s="451"/>
      <c r="E1" s="451"/>
      <c r="F1" s="451"/>
      <c r="G1" s="451"/>
      <c r="H1" s="451"/>
      <c r="I1" s="450"/>
      <c r="J1" s="449"/>
      <c r="K1" s="449"/>
      <c r="L1" s="448" t="str">
        <f>D3</f>
        <v>SO 61-36-42</v>
      </c>
    </row>
    <row r="2" spans="1:15" s="377" customFormat="1" ht="57" customHeight="1" thickTop="1" thickBot="1" x14ac:dyDescent="0.25">
      <c r="B2" s="447" t="s">
        <v>4504</v>
      </c>
      <c r="C2" s="446"/>
      <c r="D2" s="445" t="s">
        <v>51</v>
      </c>
      <c r="E2" s="444"/>
      <c r="F2" s="443" t="s">
        <v>3</v>
      </c>
      <c r="G2" s="442"/>
      <c r="H2" s="441"/>
      <c r="I2" s="440" t="s">
        <v>4503</v>
      </c>
      <c r="J2" s="439"/>
      <c r="K2" s="438">
        <f>SUMIFS(L:L,B:B,"SOUČET")</f>
        <v>999399.1</v>
      </c>
      <c r="L2" s="437"/>
    </row>
    <row r="3" spans="1:15" s="377" customFormat="1" ht="42.75" customHeight="1" thickTop="1" thickBot="1" x14ac:dyDescent="0.25">
      <c r="B3" s="436" t="s">
        <v>4502</v>
      </c>
      <c r="C3" s="435"/>
      <c r="D3" s="434" t="s">
        <v>2986</v>
      </c>
      <c r="E3" s="433"/>
      <c r="F3" s="432" t="s">
        <v>2985</v>
      </c>
      <c r="G3" s="431"/>
      <c r="H3" s="430"/>
      <c r="I3" s="429"/>
      <c r="J3" s="428"/>
      <c r="K3" s="427"/>
      <c r="L3" s="426"/>
    </row>
    <row r="4" spans="1:15" s="377" customFormat="1" ht="18" customHeight="1" thickTop="1" x14ac:dyDescent="0.2">
      <c r="B4" s="425" t="s">
        <v>4501</v>
      </c>
      <c r="C4" s="400"/>
      <c r="D4" s="408"/>
      <c r="E4" s="417" t="s">
        <v>4569</v>
      </c>
      <c r="F4" s="424" t="str">
        <f>IF(E4='[6]Kategorie monitoringu'!A1,'[6]Kategorie monitoringu'!B1,IF(E4='[6]Kategorie monitoringu'!A2,'[6]Kategorie monitoringu'!B2,IF(E4='[6]Kategorie monitoringu'!A3,'[6]Kategorie monitoringu'!B3,IF(E4='[6]Kategorie monitoringu'!A4,'[6]Kategorie monitoringu'!B4,IF(E4='[6]Kategorie monitoringu'!A5,'[6]Kategorie monitoringu'!B5,IF(E4='[6]Kategorie monitoringu'!A6,'[6]Kategorie monitoringu'!B6,IF(E4='[6]Kategorie monitoringu'!A7,'[6]Kategorie monitoringu'!B7,IF(E4='[6]Kategorie monitoringu'!A8,'[6]Kategorie monitoringu'!B8,IF(E4='[6]Kategorie monitoringu'!A9,'[6]Kategorie monitoringu'!B9,IF(E4='[6]Kategorie monitoringu'!A10,'[6]Kategorie monitoringu'!B10,IF(E4='[6]Kategorie monitoringu'!A11,'[6]Kategorie monitoringu'!B11,IF(E4='[6]Kategorie monitoringu'!A12,'[6]Kategorie monitoringu'!B12,IF(E4='[6]Kategorie monitoringu'!A13,'[6]Kategorie monitoringu'!B13,IF(E4='[6]Kategorie monitoringu'!A14,'[6]Kategorie monitoringu'!B14,IF(E4='[6]Kategorie monitoringu'!A15,'[6]Kategorie monitoringu'!B15,IF(E4='[6]Kategorie monitoringu'!A16,'[6]Kategorie monitoringu'!B16,IF(E4='[6]Kategorie monitoringu'!A17,'[6]Kategorie monitoringu'!B17,IF(E4='[6]Kategorie monitoringu'!A18,'[6]Kategorie monitoringu'!B18,IF(E4='[6]Kategorie monitoringu'!A19,'[6]Kategorie monitoringu'!B19,IF(E4='[6]Kategorie monitoringu'!A20,'[6]Kategorie monitoringu'!B20,IF(E4='[6]Kategorie monitoringu'!A21,'[6]Kategorie monitoringu'!B21,IF(E4='[6]Kategorie monitoringu'!A22,'[6]Kategorie monitoringu'!B22,IF(E4='[6]Kategorie monitoringu'!A23,'[6]Kategorie monitoringu'!B23,IF(E4='[6]Kategorie monitoringu'!A24,'[6]Kategorie monitoringu'!B24,IF(E4='[6]Kategorie monitoringu'!A25,'[6]Kategorie monitoringu'!B25,"")))))))))))))))))))))))))</f>
        <v>Potrubní vedení</v>
      </c>
      <c r="G4" s="423"/>
      <c r="H4" s="422"/>
      <c r="I4" s="421" t="s">
        <v>4500</v>
      </c>
      <c r="J4" s="420"/>
      <c r="K4" s="419">
        <v>827</v>
      </c>
      <c r="L4" s="418"/>
    </row>
    <row r="5" spans="1:15" s="377" customFormat="1" ht="18" customHeight="1" x14ac:dyDescent="0.2">
      <c r="B5" s="414" t="s">
        <v>4499</v>
      </c>
      <c r="C5" s="413"/>
      <c r="D5" s="413"/>
      <c r="E5" s="417" t="s">
        <v>4498</v>
      </c>
      <c r="F5" s="416" t="str">
        <f>IF((E5="Stádium 2"),"  Dokumentace pro územní řízení - DUR",(IF((E5="Stádium 3"),"  Projektová dokumentace (DOS/DSP)","")))</f>
        <v xml:space="preserve">  Projektová dokumentace (DOS/DSP)</v>
      </c>
      <c r="G5" s="416"/>
      <c r="H5" s="415"/>
      <c r="I5" s="409" t="s">
        <v>4497</v>
      </c>
      <c r="J5" s="408"/>
      <c r="K5" s="277">
        <v>5213510006</v>
      </c>
      <c r="L5" s="407"/>
    </row>
    <row r="6" spans="1:15" s="377" customFormat="1" ht="18" customHeight="1" x14ac:dyDescent="0.2">
      <c r="B6" s="414" t="s">
        <v>4496</v>
      </c>
      <c r="C6" s="413"/>
      <c r="D6" s="413"/>
      <c r="E6" s="412" t="s">
        <v>2212</v>
      </c>
      <c r="F6" s="411"/>
      <c r="G6" s="411"/>
      <c r="H6" s="410"/>
      <c r="I6" s="409" t="s">
        <v>4494</v>
      </c>
      <c r="J6" s="408"/>
      <c r="K6" s="277">
        <v>631500293</v>
      </c>
      <c r="L6" s="407"/>
      <c r="O6" s="406"/>
    </row>
    <row r="7" spans="1:15" s="377" customFormat="1" ht="18" customHeight="1" x14ac:dyDescent="0.2">
      <c r="B7" s="405" t="s">
        <v>4493</v>
      </c>
      <c r="C7" s="393"/>
      <c r="D7" s="393"/>
      <c r="E7" s="273">
        <v>44621</v>
      </c>
      <c r="F7" s="404" t="s">
        <v>4491</v>
      </c>
      <c r="G7" s="403"/>
      <c r="H7" s="402"/>
      <c r="I7" s="401" t="s">
        <v>4490</v>
      </c>
      <c r="J7" s="400"/>
      <c r="K7" s="267">
        <v>2021</v>
      </c>
      <c r="L7" s="399"/>
      <c r="O7" s="398"/>
    </row>
    <row r="8" spans="1:15" s="377" customFormat="1" ht="19.5" customHeight="1" thickBot="1" x14ac:dyDescent="0.25">
      <c r="B8" s="397" t="s">
        <v>4488</v>
      </c>
      <c r="C8" s="396"/>
      <c r="D8" s="396"/>
      <c r="E8" s="262">
        <v>45535</v>
      </c>
      <c r="F8" s="395" t="s">
        <v>4568</v>
      </c>
      <c r="G8" s="260" t="s">
        <v>4567</v>
      </c>
      <c r="H8" s="259"/>
      <c r="I8" s="394" t="s">
        <v>4484</v>
      </c>
      <c r="J8" s="393"/>
      <c r="K8" s="256">
        <v>44631</v>
      </c>
      <c r="L8" s="392"/>
    </row>
    <row r="9" spans="1:15" s="377" customFormat="1" ht="9.75" customHeight="1" x14ac:dyDescent="0.2">
      <c r="B9" s="391" t="s">
        <v>4566</v>
      </c>
      <c r="C9" s="390"/>
      <c r="D9" s="390"/>
      <c r="E9" s="390"/>
      <c r="F9" s="390"/>
      <c r="G9" s="390"/>
      <c r="H9" s="390"/>
      <c r="I9" s="390"/>
      <c r="J9" s="390"/>
      <c r="K9" s="389" t="str">
        <f>$I$5</f>
        <v>ISPROFIN:</v>
      </c>
      <c r="L9" s="388">
        <f>K5</f>
        <v>5213510006</v>
      </c>
    </row>
    <row r="10" spans="1:15" s="377" customFormat="1" ht="15" customHeight="1" x14ac:dyDescent="0.2">
      <c r="B10" s="387" t="s">
        <v>30</v>
      </c>
      <c r="C10" s="385" t="s">
        <v>31</v>
      </c>
      <c r="D10" s="385" t="s">
        <v>32</v>
      </c>
      <c r="E10" s="385" t="s">
        <v>4483</v>
      </c>
      <c r="F10" s="386" t="s">
        <v>4482</v>
      </c>
      <c r="G10" s="386" t="s">
        <v>34</v>
      </c>
      <c r="H10" s="386" t="s">
        <v>35</v>
      </c>
      <c r="I10" s="385" t="s">
        <v>36</v>
      </c>
      <c r="J10" s="385" t="s">
        <v>37</v>
      </c>
      <c r="K10" s="384" t="s">
        <v>4481</v>
      </c>
      <c r="L10" s="383"/>
    </row>
    <row r="11" spans="1:15" s="377" customFormat="1" ht="15" customHeight="1" x14ac:dyDescent="0.2">
      <c r="B11" s="387"/>
      <c r="C11" s="385"/>
      <c r="D11" s="385"/>
      <c r="E11" s="385"/>
      <c r="F11" s="386"/>
      <c r="G11" s="386"/>
      <c r="H11" s="386"/>
      <c r="I11" s="385"/>
      <c r="J11" s="385"/>
      <c r="K11" s="384"/>
      <c r="L11" s="383"/>
    </row>
    <row r="12" spans="1:15" s="377" customFormat="1" ht="12.75" customHeight="1" thickBot="1" x14ac:dyDescent="0.25">
      <c r="B12" s="382"/>
      <c r="C12" s="380"/>
      <c r="D12" s="380"/>
      <c r="E12" s="380"/>
      <c r="F12" s="381"/>
      <c r="G12" s="381"/>
      <c r="H12" s="381"/>
      <c r="I12" s="380"/>
      <c r="J12" s="380"/>
      <c r="K12" s="379" t="s">
        <v>40</v>
      </c>
      <c r="L12" s="378" t="s">
        <v>41</v>
      </c>
    </row>
    <row r="13" spans="1:15" s="375" customFormat="1" ht="20.100000000000001" customHeight="1" thickBot="1" x14ac:dyDescent="0.25">
      <c r="A13" s="375" t="s">
        <v>4480</v>
      </c>
      <c r="B13" s="374" t="s">
        <v>4479</v>
      </c>
      <c r="C13" s="373" t="s">
        <v>953</v>
      </c>
      <c r="D13" s="372"/>
      <c r="E13" s="372"/>
      <c r="F13" s="371" t="s">
        <v>1208</v>
      </c>
      <c r="G13" s="370"/>
      <c r="H13" s="370"/>
      <c r="I13" s="370"/>
      <c r="J13" s="370"/>
      <c r="K13" s="370"/>
      <c r="L13" s="369"/>
    </row>
    <row r="14" spans="1:15" s="375" customFormat="1" ht="13.5" customHeight="1" thickBot="1" x14ac:dyDescent="0.25">
      <c r="A14" s="376" t="s">
        <v>49</v>
      </c>
      <c r="B14" s="368" t="s">
        <v>47</v>
      </c>
      <c r="C14" s="367" t="s">
        <v>4565</v>
      </c>
      <c r="D14" s="364" t="s">
        <v>4509</v>
      </c>
      <c r="E14" s="364" t="s">
        <v>4508</v>
      </c>
      <c r="F14" s="366" t="s">
        <v>2282</v>
      </c>
      <c r="G14" s="364" t="s">
        <v>4560</v>
      </c>
      <c r="H14" s="365">
        <v>1</v>
      </c>
      <c r="I14" s="364">
        <v>0</v>
      </c>
      <c r="J14" s="364">
        <f>ROUND(H14,3)*I14</f>
        <v>0</v>
      </c>
      <c r="K14" s="363">
        <v>10000</v>
      </c>
      <c r="L14" s="362">
        <f>ROUND((ROUND(H14,3)*ROUND(K14,2)),2)</f>
        <v>10000</v>
      </c>
    </row>
    <row r="15" spans="1:15" s="375" customFormat="1" ht="12.75" customHeight="1" x14ac:dyDescent="0.2">
      <c r="A15" s="376" t="s">
        <v>55</v>
      </c>
      <c r="B15" s="361"/>
      <c r="C15" s="360"/>
      <c r="D15" s="360"/>
      <c r="E15" s="359"/>
      <c r="F15" s="358" t="s">
        <v>2370</v>
      </c>
      <c r="G15" s="357"/>
      <c r="H15" s="356"/>
      <c r="I15" s="356"/>
      <c r="J15" s="356"/>
      <c r="K15" s="356"/>
      <c r="L15" s="355"/>
    </row>
    <row r="16" spans="1:15" s="375" customFormat="1" ht="12.75" customHeight="1" x14ac:dyDescent="0.2">
      <c r="A16" s="376" t="s">
        <v>56</v>
      </c>
      <c r="B16" s="354"/>
      <c r="C16" s="353"/>
      <c r="D16" s="353"/>
      <c r="E16" s="352"/>
      <c r="F16" s="351" t="s">
        <v>4564</v>
      </c>
      <c r="G16" s="350"/>
      <c r="H16" s="349"/>
      <c r="I16" s="349"/>
      <c r="J16" s="349"/>
      <c r="K16" s="349"/>
      <c r="L16" s="348"/>
    </row>
    <row r="17" spans="1:12" s="375" customFormat="1" ht="12.75" customHeight="1" thickBot="1" x14ac:dyDescent="0.25">
      <c r="A17" s="376" t="s">
        <v>58</v>
      </c>
      <c r="B17" s="346"/>
      <c r="C17" s="345"/>
      <c r="D17" s="345"/>
      <c r="E17" s="344"/>
      <c r="F17" s="343" t="s">
        <v>59</v>
      </c>
      <c r="G17" s="342"/>
      <c r="H17" s="341"/>
      <c r="I17" s="341"/>
      <c r="J17" s="341"/>
      <c r="K17" s="341"/>
      <c r="L17" s="340"/>
    </row>
    <row r="18" spans="1:12" ht="13.5" customHeight="1" thickBot="1" x14ac:dyDescent="0.25">
      <c r="A18" s="347" t="s">
        <v>49</v>
      </c>
      <c r="B18" s="368" t="s">
        <v>27</v>
      </c>
      <c r="C18" s="367" t="s">
        <v>4563</v>
      </c>
      <c r="D18" s="364" t="s">
        <v>4509</v>
      </c>
      <c r="E18" s="364" t="s">
        <v>4508</v>
      </c>
      <c r="F18" s="366" t="s">
        <v>2286</v>
      </c>
      <c r="G18" s="364" t="s">
        <v>4558</v>
      </c>
      <c r="H18" s="365">
        <v>1</v>
      </c>
      <c r="I18" s="364">
        <v>0</v>
      </c>
      <c r="J18" s="364">
        <f>ROUND(H18,3)*I18</f>
        <v>0</v>
      </c>
      <c r="K18" s="363">
        <v>10000</v>
      </c>
      <c r="L18" s="362">
        <f>ROUND((ROUND(H18,3)*ROUND(K18,2)),2)</f>
        <v>10000</v>
      </c>
    </row>
    <row r="19" spans="1:12" ht="12.75" customHeight="1" x14ac:dyDescent="0.2">
      <c r="A19" s="347" t="s">
        <v>55</v>
      </c>
      <c r="B19" s="361"/>
      <c r="C19" s="360"/>
      <c r="D19" s="360"/>
      <c r="E19" s="359"/>
      <c r="F19" s="358" t="s">
        <v>2371</v>
      </c>
      <c r="G19" s="357"/>
      <c r="H19" s="356"/>
      <c r="I19" s="356"/>
      <c r="J19" s="356"/>
      <c r="K19" s="356"/>
      <c r="L19" s="355"/>
    </row>
    <row r="20" spans="1:12" ht="12.75" customHeight="1" x14ac:dyDescent="0.2">
      <c r="A20" s="347" t="s">
        <v>56</v>
      </c>
      <c r="B20" s="354"/>
      <c r="C20" s="353"/>
      <c r="D20" s="353"/>
      <c r="E20" s="352"/>
      <c r="F20" s="351" t="s">
        <v>2284</v>
      </c>
      <c r="G20" s="350"/>
      <c r="H20" s="349"/>
      <c r="I20" s="349"/>
      <c r="J20" s="349"/>
      <c r="K20" s="349"/>
      <c r="L20" s="348"/>
    </row>
    <row r="21" spans="1:12" ht="12.75" customHeight="1" thickBot="1" x14ac:dyDescent="0.25">
      <c r="A21" s="347" t="s">
        <v>58</v>
      </c>
      <c r="B21" s="346"/>
      <c r="C21" s="345"/>
      <c r="D21" s="345"/>
      <c r="E21" s="344"/>
      <c r="F21" s="343" t="s">
        <v>59</v>
      </c>
      <c r="G21" s="342"/>
      <c r="H21" s="341"/>
      <c r="I21" s="341"/>
      <c r="J21" s="341"/>
      <c r="K21" s="341"/>
      <c r="L21" s="340"/>
    </row>
    <row r="22" spans="1:12" ht="13.5" customHeight="1" thickBot="1" x14ac:dyDescent="0.25">
      <c r="A22" s="347" t="s">
        <v>49</v>
      </c>
      <c r="B22" s="368" t="s">
        <v>26</v>
      </c>
      <c r="C22" s="367" t="s">
        <v>4562</v>
      </c>
      <c r="D22" s="364" t="s">
        <v>4509</v>
      </c>
      <c r="E22" s="364" t="s">
        <v>4508</v>
      </c>
      <c r="F22" s="366" t="s">
        <v>2289</v>
      </c>
      <c r="G22" s="364" t="s">
        <v>4558</v>
      </c>
      <c r="H22" s="365">
        <v>1</v>
      </c>
      <c r="I22" s="364">
        <v>0</v>
      </c>
      <c r="J22" s="364">
        <f>ROUND(H22,3)*I22</f>
        <v>0</v>
      </c>
      <c r="K22" s="363">
        <v>60000</v>
      </c>
      <c r="L22" s="362">
        <f>ROUND((ROUND(H22,3)*ROUND(K22,2)),2)</f>
        <v>60000</v>
      </c>
    </row>
    <row r="23" spans="1:12" ht="12.75" customHeight="1" x14ac:dyDescent="0.2">
      <c r="A23" s="347" t="s">
        <v>55</v>
      </c>
      <c r="B23" s="361"/>
      <c r="C23" s="360"/>
      <c r="D23" s="360"/>
      <c r="E23" s="359"/>
      <c r="F23" s="358" t="s">
        <v>51</v>
      </c>
      <c r="G23" s="357"/>
      <c r="H23" s="356"/>
      <c r="I23" s="356"/>
      <c r="J23" s="356"/>
      <c r="K23" s="356"/>
      <c r="L23" s="355"/>
    </row>
    <row r="24" spans="1:12" ht="12.75" customHeight="1" x14ac:dyDescent="0.2">
      <c r="A24" s="347" t="s">
        <v>56</v>
      </c>
      <c r="B24" s="354"/>
      <c r="C24" s="353"/>
      <c r="D24" s="353"/>
      <c r="E24" s="352"/>
      <c r="F24" s="351" t="s">
        <v>2284</v>
      </c>
      <c r="G24" s="350"/>
      <c r="H24" s="349"/>
      <c r="I24" s="349"/>
      <c r="J24" s="349"/>
      <c r="K24" s="349"/>
      <c r="L24" s="348"/>
    </row>
    <row r="25" spans="1:12" ht="12.75" customHeight="1" thickBot="1" x14ac:dyDescent="0.25">
      <c r="A25" s="347" t="s">
        <v>58</v>
      </c>
      <c r="B25" s="346"/>
      <c r="C25" s="345"/>
      <c r="D25" s="345"/>
      <c r="E25" s="344"/>
      <c r="F25" s="343" t="s">
        <v>59</v>
      </c>
      <c r="G25" s="342"/>
      <c r="H25" s="341"/>
      <c r="I25" s="341"/>
      <c r="J25" s="341"/>
      <c r="K25" s="341"/>
      <c r="L25" s="340"/>
    </row>
    <row r="26" spans="1:12" ht="13.5" customHeight="1" thickBot="1" x14ac:dyDescent="0.25">
      <c r="A26" s="347" t="s">
        <v>49</v>
      </c>
      <c r="B26" s="368" t="s">
        <v>62</v>
      </c>
      <c r="C26" s="367" t="s">
        <v>4561</v>
      </c>
      <c r="D26" s="364" t="s">
        <v>4509</v>
      </c>
      <c r="E26" s="364" t="s">
        <v>4508</v>
      </c>
      <c r="F26" s="366" t="s">
        <v>2291</v>
      </c>
      <c r="G26" s="364" t="s">
        <v>4560</v>
      </c>
      <c r="H26" s="365">
        <v>1</v>
      </c>
      <c r="I26" s="364">
        <v>0</v>
      </c>
      <c r="J26" s="364">
        <f>ROUND(H26,3)*I26</f>
        <v>0</v>
      </c>
      <c r="K26" s="363">
        <v>15000</v>
      </c>
      <c r="L26" s="362">
        <f>ROUND((ROUND(H26,3)*ROUND(K26,2)),2)</f>
        <v>15000</v>
      </c>
    </row>
    <row r="27" spans="1:12" ht="12.75" customHeight="1" x14ac:dyDescent="0.2">
      <c r="A27" s="347" t="s">
        <v>55</v>
      </c>
      <c r="B27" s="361"/>
      <c r="C27" s="360"/>
      <c r="D27" s="360"/>
      <c r="E27" s="359"/>
      <c r="F27" s="358" t="s">
        <v>51</v>
      </c>
      <c r="G27" s="357"/>
      <c r="H27" s="356"/>
      <c r="I27" s="356"/>
      <c r="J27" s="356"/>
      <c r="K27" s="356"/>
      <c r="L27" s="355"/>
    </row>
    <row r="28" spans="1:12" ht="12.75" customHeight="1" x14ac:dyDescent="0.2">
      <c r="A28" s="347" t="s">
        <v>56</v>
      </c>
      <c r="B28" s="354"/>
      <c r="C28" s="353"/>
      <c r="D28" s="353"/>
      <c r="E28" s="352"/>
      <c r="F28" s="351" t="s">
        <v>2284</v>
      </c>
      <c r="G28" s="350"/>
      <c r="H28" s="349"/>
      <c r="I28" s="349"/>
      <c r="J28" s="349"/>
      <c r="K28" s="349"/>
      <c r="L28" s="348"/>
    </row>
    <row r="29" spans="1:12" ht="12.75" customHeight="1" thickBot="1" x14ac:dyDescent="0.25">
      <c r="A29" s="347" t="s">
        <v>58</v>
      </c>
      <c r="B29" s="346"/>
      <c r="C29" s="345"/>
      <c r="D29" s="345"/>
      <c r="E29" s="344"/>
      <c r="F29" s="343" t="s">
        <v>59</v>
      </c>
      <c r="G29" s="342"/>
      <c r="H29" s="341"/>
      <c r="I29" s="341"/>
      <c r="J29" s="341"/>
      <c r="K29" s="341"/>
      <c r="L29" s="340"/>
    </row>
    <row r="30" spans="1:12" ht="13.5" customHeight="1" thickBot="1" x14ac:dyDescent="0.25">
      <c r="A30" s="347" t="s">
        <v>49</v>
      </c>
      <c r="B30" s="368" t="s">
        <v>66</v>
      </c>
      <c r="C30" s="367" t="s">
        <v>4559</v>
      </c>
      <c r="D30" s="364" t="s">
        <v>4509</v>
      </c>
      <c r="E30" s="364" t="s">
        <v>4508</v>
      </c>
      <c r="F30" s="366" t="s">
        <v>1216</v>
      </c>
      <c r="G30" s="364" t="s">
        <v>4558</v>
      </c>
      <c r="H30" s="365">
        <v>1</v>
      </c>
      <c r="I30" s="364">
        <v>0</v>
      </c>
      <c r="J30" s="364">
        <f>ROUND(H30,3)*I30</f>
        <v>0</v>
      </c>
      <c r="K30" s="363">
        <v>15000</v>
      </c>
      <c r="L30" s="362">
        <f>ROUND((ROUND(H30,3)*ROUND(K30,2)),2)</f>
        <v>15000</v>
      </c>
    </row>
    <row r="31" spans="1:12" ht="12.75" customHeight="1" x14ac:dyDescent="0.2">
      <c r="A31" s="347" t="s">
        <v>55</v>
      </c>
      <c r="B31" s="361"/>
      <c r="C31" s="360"/>
      <c r="D31" s="360"/>
      <c r="E31" s="359"/>
      <c r="F31" s="358" t="s">
        <v>51</v>
      </c>
      <c r="G31" s="357"/>
      <c r="H31" s="356"/>
      <c r="I31" s="356"/>
      <c r="J31" s="356"/>
      <c r="K31" s="356"/>
      <c r="L31" s="355"/>
    </row>
    <row r="32" spans="1:12" ht="12.75" customHeight="1" x14ac:dyDescent="0.2">
      <c r="A32" s="347" t="s">
        <v>56</v>
      </c>
      <c r="B32" s="354"/>
      <c r="C32" s="353"/>
      <c r="D32" s="353"/>
      <c r="E32" s="352"/>
      <c r="F32" s="351" t="s">
        <v>2284</v>
      </c>
      <c r="G32" s="350"/>
      <c r="H32" s="349"/>
      <c r="I32" s="349"/>
      <c r="J32" s="349"/>
      <c r="K32" s="349"/>
      <c r="L32" s="348"/>
    </row>
    <row r="33" spans="1:12" ht="12.75" customHeight="1" thickBot="1" x14ac:dyDescent="0.25">
      <c r="A33" s="347" t="s">
        <v>58</v>
      </c>
      <c r="B33" s="346"/>
      <c r="C33" s="345"/>
      <c r="D33" s="345"/>
      <c r="E33" s="344"/>
      <c r="F33" s="343" t="s">
        <v>59</v>
      </c>
      <c r="G33" s="342"/>
      <c r="H33" s="341"/>
      <c r="I33" s="341"/>
      <c r="J33" s="341"/>
      <c r="K33" s="341"/>
      <c r="L33" s="340"/>
    </row>
    <row r="34" spans="1:12" ht="13.5" customHeight="1" thickBot="1" x14ac:dyDescent="0.25">
      <c r="A34" s="334" t="s">
        <v>4478</v>
      </c>
      <c r="B34" s="339" t="s">
        <v>4477</v>
      </c>
      <c r="C34" s="337" t="s">
        <v>4476</v>
      </c>
      <c r="D34" s="338"/>
      <c r="E34" s="338"/>
      <c r="F34" s="338" t="s">
        <v>1208</v>
      </c>
      <c r="G34" s="337"/>
      <c r="H34" s="337"/>
      <c r="I34" s="337"/>
      <c r="J34" s="337"/>
      <c r="K34" s="337"/>
      <c r="L34" s="336">
        <f>SUM(L14:L33)</f>
        <v>110000</v>
      </c>
    </row>
    <row r="35" spans="1:12" ht="20.100000000000001" customHeight="1" thickBot="1" x14ac:dyDescent="0.25">
      <c r="A35" s="347" t="s">
        <v>4480</v>
      </c>
      <c r="B35" s="374" t="s">
        <v>4479</v>
      </c>
      <c r="C35" s="373" t="s">
        <v>2295</v>
      </c>
      <c r="D35" s="372"/>
      <c r="E35" s="372"/>
      <c r="F35" s="371" t="s">
        <v>2296</v>
      </c>
      <c r="G35" s="370"/>
      <c r="H35" s="370"/>
      <c r="I35" s="370"/>
      <c r="J35" s="370"/>
      <c r="K35" s="370"/>
      <c r="L35" s="369"/>
    </row>
    <row r="36" spans="1:12" ht="31.5" customHeight="1" thickBot="1" x14ac:dyDescent="0.25">
      <c r="A36" s="347" t="s">
        <v>49</v>
      </c>
      <c r="B36" s="368" t="s">
        <v>145</v>
      </c>
      <c r="C36" s="367" t="s">
        <v>4557</v>
      </c>
      <c r="D36" s="364">
        <v>901</v>
      </c>
      <c r="E36" s="364" t="s">
        <v>289</v>
      </c>
      <c r="F36" s="366" t="s">
        <v>4556</v>
      </c>
      <c r="G36" s="364" t="s">
        <v>4549</v>
      </c>
      <c r="H36" s="365">
        <v>259.56</v>
      </c>
      <c r="I36" s="364">
        <v>0</v>
      </c>
      <c r="J36" s="364">
        <f>ROUND(H36,3)*I36</f>
        <v>0</v>
      </c>
      <c r="K36" s="363">
        <v>700.8</v>
      </c>
      <c r="L36" s="362">
        <f>ROUND((ROUND(H36,3)*ROUND(K36,2)),2)</f>
        <v>181899.65</v>
      </c>
    </row>
    <row r="37" spans="1:12" ht="28.5" customHeight="1" x14ac:dyDescent="0.2">
      <c r="A37" s="347" t="s">
        <v>55</v>
      </c>
      <c r="B37" s="361"/>
      <c r="C37" s="360"/>
      <c r="D37" s="360"/>
      <c r="E37" s="359"/>
      <c r="F37" s="358" t="s">
        <v>4789</v>
      </c>
      <c r="G37" s="357"/>
      <c r="H37" s="356"/>
      <c r="I37" s="356"/>
      <c r="J37" s="356"/>
      <c r="K37" s="356"/>
      <c r="L37" s="355"/>
    </row>
    <row r="38" spans="1:12" ht="21" customHeight="1" x14ac:dyDescent="0.2">
      <c r="A38" s="347" t="s">
        <v>56</v>
      </c>
      <c r="B38" s="354"/>
      <c r="C38" s="353"/>
      <c r="D38" s="353"/>
      <c r="E38" s="352"/>
      <c r="F38" s="351" t="s">
        <v>2988</v>
      </c>
      <c r="G38" s="350"/>
      <c r="H38" s="349"/>
      <c r="I38" s="349"/>
      <c r="J38" s="349"/>
      <c r="K38" s="349"/>
      <c r="L38" s="348"/>
    </row>
    <row r="39" spans="1:12" ht="102" customHeight="1" thickBot="1" x14ac:dyDescent="0.25">
      <c r="A39" s="347" t="s">
        <v>58</v>
      </c>
      <c r="B39" s="346"/>
      <c r="C39" s="345"/>
      <c r="D39" s="345"/>
      <c r="E39" s="344"/>
      <c r="F39" s="343" t="s">
        <v>4632</v>
      </c>
      <c r="G39" s="342"/>
      <c r="H39" s="341"/>
      <c r="I39" s="341"/>
      <c r="J39" s="341"/>
      <c r="K39" s="341"/>
      <c r="L39" s="340"/>
    </row>
    <row r="40" spans="1:12" ht="27.75" customHeight="1" thickBot="1" x14ac:dyDescent="0.25">
      <c r="A40" s="347" t="s">
        <v>49</v>
      </c>
      <c r="B40" s="368" t="s">
        <v>148</v>
      </c>
      <c r="C40" s="367" t="s">
        <v>4553</v>
      </c>
      <c r="D40" s="364">
        <v>907</v>
      </c>
      <c r="E40" s="364" t="s">
        <v>289</v>
      </c>
      <c r="F40" s="366" t="s">
        <v>4552</v>
      </c>
      <c r="G40" s="364" t="s">
        <v>4549</v>
      </c>
      <c r="H40" s="365">
        <v>7.4610000000000003</v>
      </c>
      <c r="I40" s="364">
        <v>0</v>
      </c>
      <c r="J40" s="364">
        <f>ROUND(H40,3)*I40</f>
        <v>0</v>
      </c>
      <c r="K40" s="363">
        <v>418.4</v>
      </c>
      <c r="L40" s="362">
        <f>ROUND((ROUND(H40,3)*ROUND(K40,2)),2)</f>
        <v>3121.68</v>
      </c>
    </row>
    <row r="41" spans="1:12" ht="12.75" customHeight="1" x14ac:dyDescent="0.2">
      <c r="A41" s="347" t="s">
        <v>55</v>
      </c>
      <c r="B41" s="361"/>
      <c r="C41" s="360"/>
      <c r="D41" s="360"/>
      <c r="E41" s="359"/>
      <c r="F41" s="358" t="s">
        <v>2989</v>
      </c>
      <c r="G41" s="357"/>
      <c r="H41" s="356"/>
      <c r="I41" s="356"/>
      <c r="J41" s="356"/>
      <c r="K41" s="356"/>
      <c r="L41" s="355"/>
    </row>
    <row r="42" spans="1:12" ht="12.75" customHeight="1" x14ac:dyDescent="0.2">
      <c r="A42" s="347" t="s">
        <v>56</v>
      </c>
      <c r="B42" s="354"/>
      <c r="C42" s="353"/>
      <c r="D42" s="353"/>
      <c r="E42" s="352"/>
      <c r="F42" s="351" t="s">
        <v>2990</v>
      </c>
      <c r="G42" s="350"/>
      <c r="H42" s="349"/>
      <c r="I42" s="349"/>
      <c r="J42" s="349"/>
      <c r="K42" s="349"/>
      <c r="L42" s="348"/>
    </row>
    <row r="43" spans="1:12" ht="99" customHeight="1" thickBot="1" x14ac:dyDescent="0.25">
      <c r="A43" s="347" t="s">
        <v>58</v>
      </c>
      <c r="B43" s="346"/>
      <c r="C43" s="345"/>
      <c r="D43" s="345"/>
      <c r="E43" s="344"/>
      <c r="F43" s="343" t="s">
        <v>4632</v>
      </c>
      <c r="G43" s="342"/>
      <c r="H43" s="341"/>
      <c r="I43" s="341"/>
      <c r="J43" s="341"/>
      <c r="K43" s="341"/>
      <c r="L43" s="340"/>
    </row>
    <row r="44" spans="1:12" ht="28.5" customHeight="1" thickBot="1" x14ac:dyDescent="0.25">
      <c r="A44" s="347" t="s">
        <v>49</v>
      </c>
      <c r="B44" s="368" t="s">
        <v>151</v>
      </c>
      <c r="C44" s="367" t="s">
        <v>4551</v>
      </c>
      <c r="D44" s="364">
        <v>935</v>
      </c>
      <c r="E44" s="364" t="s">
        <v>289</v>
      </c>
      <c r="F44" s="366" t="s">
        <v>4550</v>
      </c>
      <c r="G44" s="364" t="s">
        <v>4549</v>
      </c>
      <c r="H44" s="365">
        <v>0.13500000000000001</v>
      </c>
      <c r="I44" s="364">
        <v>0</v>
      </c>
      <c r="J44" s="364">
        <f>ROUND(H44,3)*I44</f>
        <v>0</v>
      </c>
      <c r="K44" s="363">
        <v>2356.4</v>
      </c>
      <c r="L44" s="362">
        <f>ROUND((ROUND(H44,3)*ROUND(K44,2)),2)</f>
        <v>318.11</v>
      </c>
    </row>
    <row r="45" spans="1:12" ht="12.75" customHeight="1" x14ac:dyDescent="0.2">
      <c r="A45" s="347" t="s">
        <v>55</v>
      </c>
      <c r="B45" s="361"/>
      <c r="C45" s="360"/>
      <c r="D45" s="360"/>
      <c r="E45" s="359"/>
      <c r="F45" s="358" t="s">
        <v>2991</v>
      </c>
      <c r="G45" s="357"/>
      <c r="H45" s="356"/>
      <c r="I45" s="356"/>
      <c r="J45" s="356"/>
      <c r="K45" s="356"/>
      <c r="L45" s="355"/>
    </row>
    <row r="46" spans="1:12" ht="12" customHeight="1" x14ac:dyDescent="0.2">
      <c r="A46" s="347" t="s">
        <v>56</v>
      </c>
      <c r="B46" s="354"/>
      <c r="C46" s="353"/>
      <c r="D46" s="353"/>
      <c r="E46" s="352"/>
      <c r="F46" s="351" t="s">
        <v>2992</v>
      </c>
      <c r="G46" s="350"/>
      <c r="H46" s="349"/>
      <c r="I46" s="349"/>
      <c r="J46" s="349"/>
      <c r="K46" s="349"/>
      <c r="L46" s="348"/>
    </row>
    <row r="47" spans="1:12" ht="99" customHeight="1" thickBot="1" x14ac:dyDescent="0.25">
      <c r="A47" s="347" t="s">
        <v>58</v>
      </c>
      <c r="B47" s="346"/>
      <c r="C47" s="345"/>
      <c r="D47" s="345"/>
      <c r="E47" s="344"/>
      <c r="F47" s="343" t="s">
        <v>4632</v>
      </c>
      <c r="G47" s="342"/>
      <c r="H47" s="341"/>
      <c r="I47" s="341"/>
      <c r="J47" s="341"/>
      <c r="K47" s="341"/>
      <c r="L47" s="340"/>
    </row>
    <row r="48" spans="1:12" ht="13.5" customHeight="1" thickBot="1" x14ac:dyDescent="0.25">
      <c r="A48" s="334" t="s">
        <v>4478</v>
      </c>
      <c r="B48" s="339" t="s">
        <v>4477</v>
      </c>
      <c r="C48" s="337" t="s">
        <v>4476</v>
      </c>
      <c r="D48" s="338"/>
      <c r="E48" s="338"/>
      <c r="F48" s="338" t="s">
        <v>2296</v>
      </c>
      <c r="G48" s="337"/>
      <c r="H48" s="337"/>
      <c r="I48" s="337"/>
      <c r="J48" s="337"/>
      <c r="K48" s="337"/>
      <c r="L48" s="336">
        <f>SUM(L36:L47)</f>
        <v>185339.43999999997</v>
      </c>
    </row>
    <row r="49" spans="1:12" ht="20.100000000000001" customHeight="1" thickBot="1" x14ac:dyDescent="0.25">
      <c r="A49" s="347" t="s">
        <v>4480</v>
      </c>
      <c r="B49" s="374" t="s">
        <v>4479</v>
      </c>
      <c r="C49" s="373" t="s">
        <v>47</v>
      </c>
      <c r="D49" s="372"/>
      <c r="E49" s="372"/>
      <c r="F49" s="371" t="s">
        <v>325</v>
      </c>
      <c r="G49" s="370"/>
      <c r="H49" s="370"/>
      <c r="I49" s="370"/>
      <c r="J49" s="370"/>
      <c r="K49" s="370"/>
      <c r="L49" s="369"/>
    </row>
    <row r="50" spans="1:12" ht="13.5" customHeight="1" thickBot="1" x14ac:dyDescent="0.25">
      <c r="A50" s="347" t="s">
        <v>49</v>
      </c>
      <c r="B50" s="368" t="s">
        <v>154</v>
      </c>
      <c r="C50" s="367" t="s">
        <v>4548</v>
      </c>
      <c r="D50" s="364" t="s">
        <v>4509</v>
      </c>
      <c r="E50" s="364" t="s">
        <v>4508</v>
      </c>
      <c r="F50" s="366" t="s">
        <v>2385</v>
      </c>
      <c r="G50" s="364" t="s">
        <v>4513</v>
      </c>
      <c r="H50" s="365">
        <v>25.4</v>
      </c>
      <c r="I50" s="364">
        <v>0</v>
      </c>
      <c r="J50" s="364">
        <f>ROUND(H50,3)*I50</f>
        <v>0</v>
      </c>
      <c r="K50" s="363">
        <v>649</v>
      </c>
      <c r="L50" s="362">
        <f>ROUND((ROUND(H50,3)*ROUND(K50,2)),2)</f>
        <v>16484.599999999999</v>
      </c>
    </row>
    <row r="51" spans="1:12" ht="12.75" customHeight="1" x14ac:dyDescent="0.2">
      <c r="A51" s="347" t="s">
        <v>55</v>
      </c>
      <c r="B51" s="361"/>
      <c r="C51" s="360"/>
      <c r="D51" s="360"/>
      <c r="E51" s="359"/>
      <c r="F51" s="358" t="s">
        <v>2589</v>
      </c>
      <c r="G51" s="357"/>
      <c r="H51" s="356"/>
      <c r="I51" s="356"/>
      <c r="J51" s="356"/>
      <c r="K51" s="356"/>
      <c r="L51" s="355"/>
    </row>
    <row r="52" spans="1:12" ht="12.75" customHeight="1" x14ac:dyDescent="0.2">
      <c r="A52" s="347" t="s">
        <v>56</v>
      </c>
      <c r="B52" s="354"/>
      <c r="C52" s="353"/>
      <c r="D52" s="353"/>
      <c r="E52" s="352"/>
      <c r="F52" s="351" t="s">
        <v>2993</v>
      </c>
      <c r="G52" s="350"/>
      <c r="H52" s="349"/>
      <c r="I52" s="349"/>
      <c r="J52" s="349"/>
      <c r="K52" s="349"/>
      <c r="L52" s="348"/>
    </row>
    <row r="53" spans="1:12" ht="12.75" customHeight="1" thickBot="1" x14ac:dyDescent="0.25">
      <c r="A53" s="347" t="s">
        <v>58</v>
      </c>
      <c r="B53" s="346"/>
      <c r="C53" s="345"/>
      <c r="D53" s="345"/>
      <c r="E53" s="344"/>
      <c r="F53" s="343" t="s">
        <v>59</v>
      </c>
      <c r="G53" s="342"/>
      <c r="H53" s="341"/>
      <c r="I53" s="341"/>
      <c r="J53" s="341"/>
      <c r="K53" s="341"/>
      <c r="L53" s="340"/>
    </row>
    <row r="54" spans="1:12" ht="13.5" customHeight="1" thickBot="1" x14ac:dyDescent="0.25">
      <c r="A54" s="347" t="s">
        <v>49</v>
      </c>
      <c r="B54" s="368" t="s">
        <v>157</v>
      </c>
      <c r="C54" s="367" t="s">
        <v>4547</v>
      </c>
      <c r="D54" s="364" t="s">
        <v>4509</v>
      </c>
      <c r="E54" s="364" t="s">
        <v>4508</v>
      </c>
      <c r="F54" s="366" t="s">
        <v>2389</v>
      </c>
      <c r="G54" s="364" t="s">
        <v>4513</v>
      </c>
      <c r="H54" s="365">
        <v>101.6</v>
      </c>
      <c r="I54" s="364">
        <v>0</v>
      </c>
      <c r="J54" s="364">
        <f>ROUND(H54,3)*I54</f>
        <v>0</v>
      </c>
      <c r="K54" s="363">
        <v>267</v>
      </c>
      <c r="L54" s="362">
        <f>ROUND((ROUND(H54,3)*ROUND(K54,2)),2)</f>
        <v>27127.200000000001</v>
      </c>
    </row>
    <row r="55" spans="1:12" ht="12.75" customHeight="1" x14ac:dyDescent="0.2">
      <c r="A55" s="347" t="s">
        <v>55</v>
      </c>
      <c r="B55" s="361"/>
      <c r="C55" s="360"/>
      <c r="D55" s="360"/>
      <c r="E55" s="359"/>
      <c r="F55" s="358" t="s">
        <v>2589</v>
      </c>
      <c r="G55" s="357"/>
      <c r="H55" s="356"/>
      <c r="I55" s="356"/>
      <c r="J55" s="356"/>
      <c r="K55" s="356"/>
      <c r="L55" s="355"/>
    </row>
    <row r="56" spans="1:12" ht="12.75" customHeight="1" x14ac:dyDescent="0.2">
      <c r="A56" s="347" t="s">
        <v>56</v>
      </c>
      <c r="B56" s="354"/>
      <c r="C56" s="353"/>
      <c r="D56" s="353"/>
      <c r="E56" s="352"/>
      <c r="F56" s="351" t="s">
        <v>2994</v>
      </c>
      <c r="G56" s="350"/>
      <c r="H56" s="349"/>
      <c r="I56" s="349"/>
      <c r="J56" s="349"/>
      <c r="K56" s="349"/>
      <c r="L56" s="348"/>
    </row>
    <row r="57" spans="1:12" ht="12.75" customHeight="1" thickBot="1" x14ac:dyDescent="0.25">
      <c r="A57" s="347" t="s">
        <v>58</v>
      </c>
      <c r="B57" s="346"/>
      <c r="C57" s="345"/>
      <c r="D57" s="345"/>
      <c r="E57" s="344"/>
      <c r="F57" s="343" t="s">
        <v>59</v>
      </c>
      <c r="G57" s="342"/>
      <c r="H57" s="341"/>
      <c r="I57" s="341"/>
      <c r="J57" s="341"/>
      <c r="K57" s="341"/>
      <c r="L57" s="340"/>
    </row>
    <row r="58" spans="1:12" ht="13.5" customHeight="1" thickBot="1" x14ac:dyDescent="0.25">
      <c r="A58" s="347" t="s">
        <v>49</v>
      </c>
      <c r="B58" s="368" t="s">
        <v>69</v>
      </c>
      <c r="C58" s="367" t="s">
        <v>4543</v>
      </c>
      <c r="D58" s="364" t="s">
        <v>4509</v>
      </c>
      <c r="E58" s="364" t="s">
        <v>4508</v>
      </c>
      <c r="F58" s="366" t="s">
        <v>2397</v>
      </c>
      <c r="G58" s="364" t="s">
        <v>4513</v>
      </c>
      <c r="H58" s="365">
        <v>246.18</v>
      </c>
      <c r="I58" s="364">
        <v>0</v>
      </c>
      <c r="J58" s="364">
        <f>ROUND(H58,3)*I58</f>
        <v>0</v>
      </c>
      <c r="K58" s="363">
        <v>272</v>
      </c>
      <c r="L58" s="362">
        <f>ROUND((ROUND(H58,3)*ROUND(K58,2)),2)</f>
        <v>66960.960000000006</v>
      </c>
    </row>
    <row r="59" spans="1:12" ht="24" customHeight="1" x14ac:dyDescent="0.2">
      <c r="A59" s="347" t="s">
        <v>55</v>
      </c>
      <c r="B59" s="361"/>
      <c r="C59" s="360"/>
      <c r="D59" s="360"/>
      <c r="E59" s="359"/>
      <c r="F59" s="358" t="s">
        <v>2995</v>
      </c>
      <c r="G59" s="357"/>
      <c r="H59" s="356"/>
      <c r="I59" s="356"/>
      <c r="J59" s="356"/>
      <c r="K59" s="356"/>
      <c r="L59" s="355"/>
    </row>
    <row r="60" spans="1:12" ht="12.75" customHeight="1" x14ac:dyDescent="0.2">
      <c r="A60" s="347" t="s">
        <v>56</v>
      </c>
      <c r="B60" s="354"/>
      <c r="C60" s="353"/>
      <c r="D60" s="353"/>
      <c r="E60" s="352"/>
      <c r="F60" s="351" t="s">
        <v>4788</v>
      </c>
      <c r="G60" s="350"/>
      <c r="H60" s="349"/>
      <c r="I60" s="349"/>
      <c r="J60" s="349"/>
      <c r="K60" s="349"/>
      <c r="L60" s="348"/>
    </row>
    <row r="61" spans="1:12" ht="12.75" customHeight="1" thickBot="1" x14ac:dyDescent="0.25">
      <c r="A61" s="347" t="s">
        <v>58</v>
      </c>
      <c r="B61" s="346"/>
      <c r="C61" s="345"/>
      <c r="D61" s="345"/>
      <c r="E61" s="344"/>
      <c r="F61" s="343" t="s">
        <v>59</v>
      </c>
      <c r="G61" s="342"/>
      <c r="H61" s="341"/>
      <c r="I61" s="341"/>
      <c r="J61" s="341"/>
      <c r="K61" s="341"/>
      <c r="L61" s="340"/>
    </row>
    <row r="62" spans="1:12" ht="13.5" customHeight="1" thickBot="1" x14ac:dyDescent="0.25">
      <c r="A62" s="347" t="s">
        <v>49</v>
      </c>
      <c r="B62" s="368" t="s">
        <v>73</v>
      </c>
      <c r="C62" s="367" t="s">
        <v>4787</v>
      </c>
      <c r="D62" s="364" t="s">
        <v>4509</v>
      </c>
      <c r="E62" s="364" t="s">
        <v>4508</v>
      </c>
      <c r="F62" s="366" t="s">
        <v>3003</v>
      </c>
      <c r="G62" s="364" t="s">
        <v>4507</v>
      </c>
      <c r="H62" s="365">
        <v>24</v>
      </c>
      <c r="I62" s="364">
        <v>0</v>
      </c>
      <c r="J62" s="364">
        <f>ROUND(H62,3)*I62</f>
        <v>0</v>
      </c>
      <c r="K62" s="363">
        <v>13000</v>
      </c>
      <c r="L62" s="362">
        <f>ROUND((ROUND(H62,3)*ROUND(K62,2)),2)</f>
        <v>312000</v>
      </c>
    </row>
    <row r="63" spans="1:12" ht="39.75" customHeight="1" x14ac:dyDescent="0.2">
      <c r="A63" s="347" t="s">
        <v>55</v>
      </c>
      <c r="B63" s="361"/>
      <c r="C63" s="360"/>
      <c r="D63" s="360"/>
      <c r="E63" s="359"/>
      <c r="F63" s="358" t="s">
        <v>3004</v>
      </c>
      <c r="G63" s="357"/>
      <c r="H63" s="356"/>
      <c r="I63" s="356"/>
      <c r="J63" s="356"/>
      <c r="K63" s="356"/>
      <c r="L63" s="355"/>
    </row>
    <row r="64" spans="1:12" ht="12.75" customHeight="1" x14ac:dyDescent="0.2">
      <c r="A64" s="347" t="s">
        <v>56</v>
      </c>
      <c r="B64" s="354"/>
      <c r="C64" s="353"/>
      <c r="D64" s="353"/>
      <c r="E64" s="352"/>
      <c r="F64" s="351" t="s">
        <v>3005</v>
      </c>
      <c r="G64" s="350"/>
      <c r="H64" s="349"/>
      <c r="I64" s="349"/>
      <c r="J64" s="349"/>
      <c r="K64" s="349"/>
      <c r="L64" s="348"/>
    </row>
    <row r="65" spans="1:12" ht="12.75" customHeight="1" thickBot="1" x14ac:dyDescent="0.25">
      <c r="A65" s="347" t="s">
        <v>58</v>
      </c>
      <c r="B65" s="346"/>
      <c r="C65" s="345"/>
      <c r="D65" s="345"/>
      <c r="E65" s="344"/>
      <c r="F65" s="343" t="s">
        <v>59</v>
      </c>
      <c r="G65" s="342"/>
      <c r="H65" s="341"/>
      <c r="I65" s="341"/>
      <c r="J65" s="341"/>
      <c r="K65" s="341"/>
      <c r="L65" s="340"/>
    </row>
    <row r="66" spans="1:12" ht="13.5" customHeight="1" thickBot="1" x14ac:dyDescent="0.25">
      <c r="A66" s="347" t="s">
        <v>49</v>
      </c>
      <c r="B66" s="368" t="s">
        <v>76</v>
      </c>
      <c r="C66" s="367" t="s">
        <v>4627</v>
      </c>
      <c r="D66" s="364" t="s">
        <v>4509</v>
      </c>
      <c r="E66" s="364" t="s">
        <v>4508</v>
      </c>
      <c r="F66" s="366" t="s">
        <v>892</v>
      </c>
      <c r="G66" s="364" t="s">
        <v>4513</v>
      </c>
      <c r="H66" s="365">
        <v>22</v>
      </c>
      <c r="I66" s="364">
        <v>0</v>
      </c>
      <c r="J66" s="364">
        <f>ROUND(H66,3)*I66</f>
        <v>0</v>
      </c>
      <c r="K66" s="363">
        <v>18.2</v>
      </c>
      <c r="L66" s="362">
        <f>ROUND((ROUND(H66,3)*ROUND(K66,2)),2)</f>
        <v>400.4</v>
      </c>
    </row>
    <row r="67" spans="1:12" ht="12.75" customHeight="1" x14ac:dyDescent="0.2">
      <c r="A67" s="347" t="s">
        <v>55</v>
      </c>
      <c r="B67" s="361"/>
      <c r="C67" s="360"/>
      <c r="D67" s="360"/>
      <c r="E67" s="359"/>
      <c r="F67" s="358" t="s">
        <v>2490</v>
      </c>
      <c r="G67" s="357"/>
      <c r="H67" s="356"/>
      <c r="I67" s="356"/>
      <c r="J67" s="356"/>
      <c r="K67" s="356"/>
      <c r="L67" s="355"/>
    </row>
    <row r="68" spans="1:12" ht="12.75" customHeight="1" x14ac:dyDescent="0.2">
      <c r="A68" s="347" t="s">
        <v>56</v>
      </c>
      <c r="B68" s="354"/>
      <c r="C68" s="353"/>
      <c r="D68" s="353"/>
      <c r="E68" s="352"/>
      <c r="F68" s="351" t="s">
        <v>2997</v>
      </c>
      <c r="G68" s="350"/>
      <c r="H68" s="349"/>
      <c r="I68" s="349"/>
      <c r="J68" s="349"/>
      <c r="K68" s="349"/>
      <c r="L68" s="348"/>
    </row>
    <row r="69" spans="1:12" ht="12.75" customHeight="1" thickBot="1" x14ac:dyDescent="0.25">
      <c r="A69" s="347" t="s">
        <v>58</v>
      </c>
      <c r="B69" s="346"/>
      <c r="C69" s="345"/>
      <c r="D69" s="345"/>
      <c r="E69" s="344"/>
      <c r="F69" s="343" t="s">
        <v>59</v>
      </c>
      <c r="G69" s="342"/>
      <c r="H69" s="341"/>
      <c r="I69" s="341"/>
      <c r="J69" s="341"/>
      <c r="K69" s="341"/>
      <c r="L69" s="340"/>
    </row>
    <row r="70" spans="1:12" ht="13.5" customHeight="1" thickBot="1" x14ac:dyDescent="0.25">
      <c r="A70" s="347" t="s">
        <v>49</v>
      </c>
      <c r="B70" s="368" t="s">
        <v>79</v>
      </c>
      <c r="C70" s="367" t="s">
        <v>4541</v>
      </c>
      <c r="D70" s="364" t="s">
        <v>4509</v>
      </c>
      <c r="E70" s="364" t="s">
        <v>4508</v>
      </c>
      <c r="F70" s="366" t="s">
        <v>61</v>
      </c>
      <c r="G70" s="364" t="s">
        <v>4513</v>
      </c>
      <c r="H70" s="365">
        <v>224.18</v>
      </c>
      <c r="I70" s="364">
        <v>0</v>
      </c>
      <c r="J70" s="364">
        <f>ROUND(H70,3)*I70</f>
        <v>0</v>
      </c>
      <c r="K70" s="363">
        <v>125</v>
      </c>
      <c r="L70" s="362">
        <f>ROUND((ROUND(H70,3)*ROUND(K70,2)),2)</f>
        <v>28022.5</v>
      </c>
    </row>
    <row r="71" spans="1:12" ht="12.75" customHeight="1" x14ac:dyDescent="0.2">
      <c r="A71" s="347" t="s">
        <v>55</v>
      </c>
      <c r="B71" s="361"/>
      <c r="C71" s="360"/>
      <c r="D71" s="360"/>
      <c r="E71" s="359"/>
      <c r="F71" s="358" t="s">
        <v>2998</v>
      </c>
      <c r="G71" s="357"/>
      <c r="H71" s="356"/>
      <c r="I71" s="356"/>
      <c r="J71" s="356"/>
      <c r="K71" s="356"/>
      <c r="L71" s="355"/>
    </row>
    <row r="72" spans="1:12" ht="12.75" customHeight="1" x14ac:dyDescent="0.2">
      <c r="A72" s="347" t="s">
        <v>56</v>
      </c>
      <c r="B72" s="354"/>
      <c r="C72" s="353"/>
      <c r="D72" s="353"/>
      <c r="E72" s="352"/>
      <c r="F72" s="351" t="s">
        <v>2999</v>
      </c>
      <c r="G72" s="350"/>
      <c r="H72" s="349"/>
      <c r="I72" s="349"/>
      <c r="J72" s="349"/>
      <c r="K72" s="349"/>
      <c r="L72" s="348"/>
    </row>
    <row r="73" spans="1:12" ht="12.75" customHeight="1" thickBot="1" x14ac:dyDescent="0.25">
      <c r="A73" s="347" t="s">
        <v>58</v>
      </c>
      <c r="B73" s="346"/>
      <c r="C73" s="345"/>
      <c r="D73" s="345"/>
      <c r="E73" s="344"/>
      <c r="F73" s="343" t="s">
        <v>59</v>
      </c>
      <c r="G73" s="342"/>
      <c r="H73" s="341"/>
      <c r="I73" s="341"/>
      <c r="J73" s="341"/>
      <c r="K73" s="341"/>
      <c r="L73" s="340"/>
    </row>
    <row r="74" spans="1:12" ht="13.5" customHeight="1" thickBot="1" x14ac:dyDescent="0.25">
      <c r="A74" s="347" t="s">
        <v>49</v>
      </c>
      <c r="B74" s="368" t="s">
        <v>160</v>
      </c>
      <c r="C74" s="367" t="s">
        <v>4540</v>
      </c>
      <c r="D74" s="364" t="s">
        <v>4509</v>
      </c>
      <c r="E74" s="364" t="s">
        <v>4508</v>
      </c>
      <c r="F74" s="366" t="s">
        <v>2403</v>
      </c>
      <c r="G74" s="364" t="s">
        <v>4513</v>
      </c>
      <c r="H74" s="365">
        <v>16.899999999999999</v>
      </c>
      <c r="I74" s="364">
        <v>0</v>
      </c>
      <c r="J74" s="364">
        <f>ROUND(H74,3)*I74</f>
        <v>0</v>
      </c>
      <c r="K74" s="363">
        <v>830</v>
      </c>
      <c r="L74" s="362">
        <f>ROUND((ROUND(H74,3)*ROUND(K74,2)),2)</f>
        <v>14027</v>
      </c>
    </row>
    <row r="75" spans="1:12" ht="12.75" customHeight="1" x14ac:dyDescent="0.2">
      <c r="A75" s="347" t="s">
        <v>55</v>
      </c>
      <c r="B75" s="361"/>
      <c r="C75" s="360"/>
      <c r="D75" s="360"/>
      <c r="E75" s="359"/>
      <c r="F75" s="358" t="s">
        <v>3000</v>
      </c>
      <c r="G75" s="357"/>
      <c r="H75" s="356"/>
      <c r="I75" s="356"/>
      <c r="J75" s="356"/>
      <c r="K75" s="356"/>
      <c r="L75" s="355"/>
    </row>
    <row r="76" spans="1:12" ht="12.75" customHeight="1" x14ac:dyDescent="0.2">
      <c r="A76" s="347" t="s">
        <v>56</v>
      </c>
      <c r="B76" s="354"/>
      <c r="C76" s="353"/>
      <c r="D76" s="353"/>
      <c r="E76" s="352"/>
      <c r="F76" s="351" t="s">
        <v>4786</v>
      </c>
      <c r="G76" s="350"/>
      <c r="H76" s="349"/>
      <c r="I76" s="349"/>
      <c r="J76" s="349"/>
      <c r="K76" s="349"/>
      <c r="L76" s="348"/>
    </row>
    <row r="77" spans="1:12" ht="12.75" customHeight="1" thickBot="1" x14ac:dyDescent="0.25">
      <c r="A77" s="347" t="s">
        <v>58</v>
      </c>
      <c r="B77" s="346"/>
      <c r="C77" s="345"/>
      <c r="D77" s="345"/>
      <c r="E77" s="344"/>
      <c r="F77" s="343" t="s">
        <v>59</v>
      </c>
      <c r="G77" s="342"/>
      <c r="H77" s="341"/>
      <c r="I77" s="341"/>
      <c r="J77" s="341"/>
      <c r="K77" s="341"/>
      <c r="L77" s="340"/>
    </row>
    <row r="78" spans="1:12" ht="13.5" customHeight="1" thickBot="1" x14ac:dyDescent="0.25">
      <c r="A78" s="334" t="s">
        <v>4478</v>
      </c>
      <c r="B78" s="339" t="s">
        <v>4477</v>
      </c>
      <c r="C78" s="337" t="s">
        <v>4476</v>
      </c>
      <c r="D78" s="338"/>
      <c r="E78" s="338"/>
      <c r="F78" s="338" t="s">
        <v>325</v>
      </c>
      <c r="G78" s="337"/>
      <c r="H78" s="337"/>
      <c r="I78" s="337"/>
      <c r="J78" s="337"/>
      <c r="K78" s="337"/>
      <c r="L78" s="336">
        <f>SUM(L50:L77)</f>
        <v>465022.66000000003</v>
      </c>
    </row>
    <row r="79" spans="1:12" ht="20.100000000000001" customHeight="1" thickBot="1" x14ac:dyDescent="0.25">
      <c r="A79" s="347" t="s">
        <v>4480</v>
      </c>
      <c r="B79" s="374" t="s">
        <v>4479</v>
      </c>
      <c r="C79" s="373" t="s">
        <v>27</v>
      </c>
      <c r="D79" s="372"/>
      <c r="E79" s="372"/>
      <c r="F79" s="371" t="s">
        <v>1063</v>
      </c>
      <c r="G79" s="370"/>
      <c r="H79" s="370"/>
      <c r="I79" s="370"/>
      <c r="J79" s="370"/>
      <c r="K79" s="370"/>
      <c r="L79" s="369"/>
    </row>
    <row r="80" spans="1:12" ht="13.5" customHeight="1" thickBot="1" x14ac:dyDescent="0.25">
      <c r="A80" s="347" t="s">
        <v>49</v>
      </c>
      <c r="B80" s="368" t="s">
        <v>82</v>
      </c>
      <c r="C80" s="367" t="s">
        <v>4736</v>
      </c>
      <c r="D80" s="364" t="s">
        <v>4509</v>
      </c>
      <c r="E80" s="364" t="s">
        <v>4508</v>
      </c>
      <c r="F80" s="366" t="s">
        <v>2601</v>
      </c>
      <c r="G80" s="364" t="s">
        <v>4507</v>
      </c>
      <c r="H80" s="365">
        <v>40</v>
      </c>
      <c r="I80" s="364">
        <v>0</v>
      </c>
      <c r="J80" s="364">
        <f>ROUND(H80,3)*I80</f>
        <v>0</v>
      </c>
      <c r="K80" s="363">
        <v>289</v>
      </c>
      <c r="L80" s="362">
        <f>ROUND((ROUND(H80,3)*ROUND(K80,2)),2)</f>
        <v>11560</v>
      </c>
    </row>
    <row r="81" spans="1:12" ht="38.25" customHeight="1" x14ac:dyDescent="0.2">
      <c r="A81" s="347" t="s">
        <v>55</v>
      </c>
      <c r="B81" s="361"/>
      <c r="C81" s="360"/>
      <c r="D81" s="360"/>
      <c r="E81" s="359"/>
      <c r="F81" s="358" t="s">
        <v>3006</v>
      </c>
      <c r="G81" s="357"/>
      <c r="H81" s="356"/>
      <c r="I81" s="356"/>
      <c r="J81" s="356"/>
      <c r="K81" s="356"/>
      <c r="L81" s="355"/>
    </row>
    <row r="82" spans="1:12" ht="12.75" customHeight="1" x14ac:dyDescent="0.2">
      <c r="A82" s="347" t="s">
        <v>56</v>
      </c>
      <c r="B82" s="354"/>
      <c r="C82" s="353"/>
      <c r="D82" s="353"/>
      <c r="E82" s="352"/>
      <c r="F82" s="351" t="s">
        <v>3007</v>
      </c>
      <c r="G82" s="350"/>
      <c r="H82" s="349"/>
      <c r="I82" s="349"/>
      <c r="J82" s="349"/>
      <c r="K82" s="349"/>
      <c r="L82" s="348"/>
    </row>
    <row r="83" spans="1:12" ht="12.75" customHeight="1" thickBot="1" x14ac:dyDescent="0.25">
      <c r="A83" s="347" t="s">
        <v>58</v>
      </c>
      <c r="B83" s="346"/>
      <c r="C83" s="345"/>
      <c r="D83" s="345"/>
      <c r="E83" s="344"/>
      <c r="F83" s="343" t="s">
        <v>59</v>
      </c>
      <c r="G83" s="342"/>
      <c r="H83" s="341"/>
      <c r="I83" s="341"/>
      <c r="J83" s="341"/>
      <c r="K83" s="341"/>
      <c r="L83" s="340"/>
    </row>
    <row r="84" spans="1:12" ht="13.5" customHeight="1" thickBot="1" x14ac:dyDescent="0.25">
      <c r="A84" s="334" t="s">
        <v>4478</v>
      </c>
      <c r="B84" s="339" t="s">
        <v>4477</v>
      </c>
      <c r="C84" s="337" t="s">
        <v>4476</v>
      </c>
      <c r="D84" s="338"/>
      <c r="E84" s="338"/>
      <c r="F84" s="338" t="s">
        <v>1063</v>
      </c>
      <c r="G84" s="337"/>
      <c r="H84" s="337"/>
      <c r="I84" s="337"/>
      <c r="J84" s="337"/>
      <c r="K84" s="337"/>
      <c r="L84" s="336">
        <f>SUM(L80:L83)</f>
        <v>11560</v>
      </c>
    </row>
    <row r="85" spans="1:12" ht="20.100000000000001" customHeight="1" thickBot="1" x14ac:dyDescent="0.25">
      <c r="A85" s="347" t="s">
        <v>4480</v>
      </c>
      <c r="B85" s="374" t="s">
        <v>4479</v>
      </c>
      <c r="C85" s="373" t="s">
        <v>62</v>
      </c>
      <c r="D85" s="372"/>
      <c r="E85" s="372"/>
      <c r="F85" s="371" t="s">
        <v>1366</v>
      </c>
      <c r="G85" s="370"/>
      <c r="H85" s="370"/>
      <c r="I85" s="370"/>
      <c r="J85" s="370"/>
      <c r="K85" s="370"/>
      <c r="L85" s="369"/>
    </row>
    <row r="86" spans="1:12" ht="13.5" customHeight="1" thickBot="1" x14ac:dyDescent="0.25">
      <c r="A86" s="347" t="s">
        <v>49</v>
      </c>
      <c r="B86" s="368" t="s">
        <v>163</v>
      </c>
      <c r="C86" s="367" t="s">
        <v>4538</v>
      </c>
      <c r="D86" s="364" t="s">
        <v>4509</v>
      </c>
      <c r="E86" s="364" t="s">
        <v>4508</v>
      </c>
      <c r="F86" s="366" t="s">
        <v>1583</v>
      </c>
      <c r="G86" s="364" t="s">
        <v>4513</v>
      </c>
      <c r="H86" s="365">
        <v>3.6</v>
      </c>
      <c r="I86" s="364">
        <v>0</v>
      </c>
      <c r="J86" s="364">
        <f>ROUND(H86,3)*I86</f>
        <v>0</v>
      </c>
      <c r="K86" s="363">
        <v>2760</v>
      </c>
      <c r="L86" s="362">
        <f>ROUND((ROUND(H86,3)*ROUND(K86,2)),2)</f>
        <v>9936</v>
      </c>
    </row>
    <row r="87" spans="1:12" ht="12.75" customHeight="1" x14ac:dyDescent="0.2">
      <c r="A87" s="347" t="s">
        <v>55</v>
      </c>
      <c r="B87" s="361"/>
      <c r="C87" s="360"/>
      <c r="D87" s="360"/>
      <c r="E87" s="359"/>
      <c r="F87" s="358" t="s">
        <v>3008</v>
      </c>
      <c r="G87" s="357"/>
      <c r="H87" s="356"/>
      <c r="I87" s="356"/>
      <c r="J87" s="356"/>
      <c r="K87" s="356"/>
      <c r="L87" s="355"/>
    </row>
    <row r="88" spans="1:12" ht="12.75" customHeight="1" x14ac:dyDescent="0.2">
      <c r="A88" s="347" t="s">
        <v>56</v>
      </c>
      <c r="B88" s="354"/>
      <c r="C88" s="353"/>
      <c r="D88" s="353"/>
      <c r="E88" s="352"/>
      <c r="F88" s="351" t="s">
        <v>3009</v>
      </c>
      <c r="G88" s="350"/>
      <c r="H88" s="349"/>
      <c r="I88" s="349"/>
      <c r="J88" s="349"/>
      <c r="K88" s="349"/>
      <c r="L88" s="348"/>
    </row>
    <row r="89" spans="1:12" ht="12.75" customHeight="1" thickBot="1" x14ac:dyDescent="0.25">
      <c r="A89" s="347" t="s">
        <v>58</v>
      </c>
      <c r="B89" s="346"/>
      <c r="C89" s="345"/>
      <c r="D89" s="345"/>
      <c r="E89" s="344"/>
      <c r="F89" s="343" t="s">
        <v>59</v>
      </c>
      <c r="G89" s="342"/>
      <c r="H89" s="341"/>
      <c r="I89" s="341"/>
      <c r="J89" s="341"/>
      <c r="K89" s="341"/>
      <c r="L89" s="340"/>
    </row>
    <row r="90" spans="1:12" ht="13.5" customHeight="1" thickBot="1" x14ac:dyDescent="0.25">
      <c r="A90" s="347" t="s">
        <v>49</v>
      </c>
      <c r="B90" s="368" t="s">
        <v>85</v>
      </c>
      <c r="C90" s="367" t="s">
        <v>4537</v>
      </c>
      <c r="D90" s="364" t="s">
        <v>4509</v>
      </c>
      <c r="E90" s="364" t="s">
        <v>4508</v>
      </c>
      <c r="F90" s="366" t="s">
        <v>1003</v>
      </c>
      <c r="G90" s="364" t="s">
        <v>4513</v>
      </c>
      <c r="H90" s="365">
        <v>4.84</v>
      </c>
      <c r="I90" s="364">
        <v>0</v>
      </c>
      <c r="J90" s="364">
        <f>ROUND(H90,3)*I90</f>
        <v>0</v>
      </c>
      <c r="K90" s="363">
        <v>899</v>
      </c>
      <c r="L90" s="362">
        <f>ROUND((ROUND(H90,3)*ROUND(K90,2)),2)</f>
        <v>4351.16</v>
      </c>
    </row>
    <row r="91" spans="1:12" ht="12.75" customHeight="1" x14ac:dyDescent="0.2">
      <c r="A91" s="347" t="s">
        <v>55</v>
      </c>
      <c r="B91" s="361"/>
      <c r="C91" s="360"/>
      <c r="D91" s="360"/>
      <c r="E91" s="359"/>
      <c r="F91" s="358" t="s">
        <v>3010</v>
      </c>
      <c r="G91" s="357"/>
      <c r="H91" s="356"/>
      <c r="I91" s="356"/>
      <c r="J91" s="356"/>
      <c r="K91" s="356"/>
      <c r="L91" s="355"/>
    </row>
    <row r="92" spans="1:12" ht="12.75" customHeight="1" x14ac:dyDescent="0.2">
      <c r="A92" s="347" t="s">
        <v>56</v>
      </c>
      <c r="B92" s="354"/>
      <c r="C92" s="353"/>
      <c r="D92" s="353"/>
      <c r="E92" s="352"/>
      <c r="F92" s="351" t="s">
        <v>3011</v>
      </c>
      <c r="G92" s="350"/>
      <c r="H92" s="349"/>
      <c r="I92" s="349"/>
      <c r="J92" s="349"/>
      <c r="K92" s="349"/>
      <c r="L92" s="348"/>
    </row>
    <row r="93" spans="1:12" ht="12.75" customHeight="1" thickBot="1" x14ac:dyDescent="0.25">
      <c r="A93" s="347" t="s">
        <v>58</v>
      </c>
      <c r="B93" s="346"/>
      <c r="C93" s="345"/>
      <c r="D93" s="345"/>
      <c r="E93" s="344"/>
      <c r="F93" s="343" t="s">
        <v>59</v>
      </c>
      <c r="G93" s="342"/>
      <c r="H93" s="341"/>
      <c r="I93" s="341"/>
      <c r="J93" s="341"/>
      <c r="K93" s="341"/>
      <c r="L93" s="340"/>
    </row>
    <row r="94" spans="1:12" ht="13.5" customHeight="1" thickBot="1" x14ac:dyDescent="0.25">
      <c r="A94" s="334" t="s">
        <v>4478</v>
      </c>
      <c r="B94" s="339" t="s">
        <v>4477</v>
      </c>
      <c r="C94" s="337" t="s">
        <v>4476</v>
      </c>
      <c r="D94" s="338"/>
      <c r="E94" s="338"/>
      <c r="F94" s="338" t="s">
        <v>1366</v>
      </c>
      <c r="G94" s="337"/>
      <c r="H94" s="337"/>
      <c r="I94" s="337"/>
      <c r="J94" s="337"/>
      <c r="K94" s="337"/>
      <c r="L94" s="336">
        <f>SUM(L86:L93)</f>
        <v>14287.16</v>
      </c>
    </row>
    <row r="95" spans="1:12" ht="20.100000000000001" customHeight="1" thickBot="1" x14ac:dyDescent="0.25">
      <c r="A95" s="347" t="s">
        <v>4480</v>
      </c>
      <c r="B95" s="374" t="s">
        <v>4479</v>
      </c>
      <c r="C95" s="373" t="s">
        <v>151</v>
      </c>
      <c r="D95" s="372"/>
      <c r="E95" s="372"/>
      <c r="F95" s="371" t="s">
        <v>1458</v>
      </c>
      <c r="G95" s="370"/>
      <c r="H95" s="370"/>
      <c r="I95" s="370"/>
      <c r="J95" s="370"/>
      <c r="K95" s="370"/>
      <c r="L95" s="369"/>
    </row>
    <row r="96" spans="1:12" ht="13.5" customHeight="1" thickBot="1" x14ac:dyDescent="0.25">
      <c r="A96" s="347" t="s">
        <v>49</v>
      </c>
      <c r="B96" s="368" t="s">
        <v>166</v>
      </c>
      <c r="C96" s="367" t="s">
        <v>4769</v>
      </c>
      <c r="D96" s="364" t="s">
        <v>4509</v>
      </c>
      <c r="E96" s="364" t="s">
        <v>4508</v>
      </c>
      <c r="F96" s="366" t="s">
        <v>2796</v>
      </c>
      <c r="G96" s="364" t="s">
        <v>4507</v>
      </c>
      <c r="H96" s="365">
        <v>64</v>
      </c>
      <c r="I96" s="364">
        <v>0</v>
      </c>
      <c r="J96" s="364">
        <f>ROUND(H96,3)*I96</f>
        <v>0</v>
      </c>
      <c r="K96" s="363">
        <v>276</v>
      </c>
      <c r="L96" s="362">
        <f>ROUND((ROUND(H96,3)*ROUND(K96,2)),2)</f>
        <v>17664</v>
      </c>
    </row>
    <row r="97" spans="1:12" ht="12.75" customHeight="1" x14ac:dyDescent="0.2">
      <c r="A97" s="347" t="s">
        <v>55</v>
      </c>
      <c r="B97" s="361"/>
      <c r="C97" s="360"/>
      <c r="D97" s="360"/>
      <c r="E97" s="359"/>
      <c r="F97" s="358" t="s">
        <v>3012</v>
      </c>
      <c r="G97" s="357"/>
      <c r="H97" s="356"/>
      <c r="I97" s="356"/>
      <c r="J97" s="356"/>
      <c r="K97" s="356"/>
      <c r="L97" s="355"/>
    </row>
    <row r="98" spans="1:12" ht="12.75" customHeight="1" x14ac:dyDescent="0.2">
      <c r="A98" s="347" t="s">
        <v>56</v>
      </c>
      <c r="B98" s="354"/>
      <c r="C98" s="353"/>
      <c r="D98" s="353"/>
      <c r="E98" s="352"/>
      <c r="F98" s="351" t="s">
        <v>3013</v>
      </c>
      <c r="G98" s="350"/>
      <c r="H98" s="349"/>
      <c r="I98" s="349"/>
      <c r="J98" s="349"/>
      <c r="K98" s="349"/>
      <c r="L98" s="348"/>
    </row>
    <row r="99" spans="1:12" ht="12.75" customHeight="1" thickBot="1" x14ac:dyDescent="0.25">
      <c r="A99" s="347" t="s">
        <v>58</v>
      </c>
      <c r="B99" s="346"/>
      <c r="C99" s="345"/>
      <c r="D99" s="345"/>
      <c r="E99" s="344"/>
      <c r="F99" s="343" t="s">
        <v>59</v>
      </c>
      <c r="G99" s="342"/>
      <c r="H99" s="341"/>
      <c r="I99" s="341"/>
      <c r="J99" s="341"/>
      <c r="K99" s="341"/>
      <c r="L99" s="340"/>
    </row>
    <row r="100" spans="1:12" ht="13.5" customHeight="1" thickBot="1" x14ac:dyDescent="0.25">
      <c r="A100" s="347" t="s">
        <v>49</v>
      </c>
      <c r="B100" s="368" t="s">
        <v>169</v>
      </c>
      <c r="C100" s="367" t="s">
        <v>4785</v>
      </c>
      <c r="D100" s="364" t="s">
        <v>4509</v>
      </c>
      <c r="E100" s="364" t="s">
        <v>4508</v>
      </c>
      <c r="F100" s="366" t="s">
        <v>3015</v>
      </c>
      <c r="G100" s="364" t="s">
        <v>4507</v>
      </c>
      <c r="H100" s="365">
        <v>24</v>
      </c>
      <c r="I100" s="364">
        <v>0</v>
      </c>
      <c r="J100" s="364">
        <f>ROUND(H100,3)*I100</f>
        <v>0</v>
      </c>
      <c r="K100" s="363">
        <v>191</v>
      </c>
      <c r="L100" s="362">
        <f>ROUND((ROUND(H100,3)*ROUND(K100,2)),2)</f>
        <v>4584</v>
      </c>
    </row>
    <row r="101" spans="1:12" ht="29.25" customHeight="1" x14ac:dyDescent="0.2">
      <c r="A101" s="347" t="s">
        <v>55</v>
      </c>
      <c r="B101" s="361"/>
      <c r="C101" s="360"/>
      <c r="D101" s="360"/>
      <c r="E101" s="359"/>
      <c r="F101" s="358" t="s">
        <v>3016</v>
      </c>
      <c r="G101" s="357"/>
      <c r="H101" s="356"/>
      <c r="I101" s="356"/>
      <c r="J101" s="356"/>
      <c r="K101" s="356"/>
      <c r="L101" s="355"/>
    </row>
    <row r="102" spans="1:12" ht="12.75" customHeight="1" x14ac:dyDescent="0.2">
      <c r="A102" s="347" t="s">
        <v>56</v>
      </c>
      <c r="B102" s="354"/>
      <c r="C102" s="353"/>
      <c r="D102" s="353"/>
      <c r="E102" s="352"/>
      <c r="F102" s="351" t="s">
        <v>3005</v>
      </c>
      <c r="G102" s="350"/>
      <c r="H102" s="349"/>
      <c r="I102" s="349"/>
      <c r="J102" s="349"/>
      <c r="K102" s="349"/>
      <c r="L102" s="348"/>
    </row>
    <row r="103" spans="1:12" ht="12.75" customHeight="1" thickBot="1" x14ac:dyDescent="0.25">
      <c r="A103" s="347" t="s">
        <v>58</v>
      </c>
      <c r="B103" s="346"/>
      <c r="C103" s="345"/>
      <c r="D103" s="345"/>
      <c r="E103" s="344"/>
      <c r="F103" s="343" t="s">
        <v>59</v>
      </c>
      <c r="G103" s="342"/>
      <c r="H103" s="341"/>
      <c r="I103" s="341"/>
      <c r="J103" s="341"/>
      <c r="K103" s="341"/>
      <c r="L103" s="340"/>
    </row>
    <row r="104" spans="1:12" ht="13.5" customHeight="1" thickBot="1" x14ac:dyDescent="0.25">
      <c r="A104" s="347" t="s">
        <v>49</v>
      </c>
      <c r="B104" s="368" t="s">
        <v>172</v>
      </c>
      <c r="C104" s="367" t="s">
        <v>4723</v>
      </c>
      <c r="D104" s="364" t="s">
        <v>4509</v>
      </c>
      <c r="E104" s="364" t="s">
        <v>4508</v>
      </c>
      <c r="F104" s="366" t="s">
        <v>2624</v>
      </c>
      <c r="G104" s="364" t="s">
        <v>4517</v>
      </c>
      <c r="H104" s="365">
        <v>3</v>
      </c>
      <c r="I104" s="364">
        <v>0</v>
      </c>
      <c r="J104" s="364">
        <f>ROUND(H104,3)*I104</f>
        <v>0</v>
      </c>
      <c r="K104" s="363">
        <v>6310</v>
      </c>
      <c r="L104" s="362">
        <f>ROUND((ROUND(H104,3)*ROUND(K104,2)),2)</f>
        <v>18930</v>
      </c>
    </row>
    <row r="105" spans="1:12" ht="12.75" customHeight="1" x14ac:dyDescent="0.2">
      <c r="A105" s="347" t="s">
        <v>55</v>
      </c>
      <c r="B105" s="361"/>
      <c r="C105" s="360"/>
      <c r="D105" s="360"/>
      <c r="E105" s="359"/>
      <c r="F105" s="358" t="s">
        <v>3017</v>
      </c>
      <c r="G105" s="357"/>
      <c r="H105" s="356"/>
      <c r="I105" s="356"/>
      <c r="J105" s="356"/>
      <c r="K105" s="356"/>
      <c r="L105" s="355"/>
    </row>
    <row r="106" spans="1:12" ht="12.75" customHeight="1" x14ac:dyDescent="0.2">
      <c r="A106" s="347" t="s">
        <v>56</v>
      </c>
      <c r="B106" s="354"/>
      <c r="C106" s="353"/>
      <c r="D106" s="353"/>
      <c r="E106" s="352"/>
      <c r="F106" s="351" t="s">
        <v>2546</v>
      </c>
      <c r="G106" s="350"/>
      <c r="H106" s="349"/>
      <c r="I106" s="349"/>
      <c r="J106" s="349"/>
      <c r="K106" s="349"/>
      <c r="L106" s="348"/>
    </row>
    <row r="107" spans="1:12" ht="12.75" customHeight="1" thickBot="1" x14ac:dyDescent="0.25">
      <c r="A107" s="347" t="s">
        <v>58</v>
      </c>
      <c r="B107" s="346"/>
      <c r="C107" s="345"/>
      <c r="D107" s="345"/>
      <c r="E107" s="344"/>
      <c r="F107" s="343" t="s">
        <v>59</v>
      </c>
      <c r="G107" s="342"/>
      <c r="H107" s="341"/>
      <c r="I107" s="341"/>
      <c r="J107" s="341"/>
      <c r="K107" s="341"/>
      <c r="L107" s="340"/>
    </row>
    <row r="108" spans="1:12" ht="13.5" customHeight="1" thickBot="1" x14ac:dyDescent="0.25">
      <c r="A108" s="347" t="s">
        <v>49</v>
      </c>
      <c r="B108" s="368" t="s">
        <v>88</v>
      </c>
      <c r="C108" s="367" t="s">
        <v>4721</v>
      </c>
      <c r="D108" s="364" t="s">
        <v>4509</v>
      </c>
      <c r="E108" s="364" t="s">
        <v>4508</v>
      </c>
      <c r="F108" s="366" t="s">
        <v>2633</v>
      </c>
      <c r="G108" s="364" t="s">
        <v>4517</v>
      </c>
      <c r="H108" s="365">
        <v>1</v>
      </c>
      <c r="I108" s="364">
        <v>0</v>
      </c>
      <c r="J108" s="364">
        <f>ROUND(H108,3)*I108</f>
        <v>0</v>
      </c>
      <c r="K108" s="363">
        <v>3270</v>
      </c>
      <c r="L108" s="362">
        <f>ROUND((ROUND(H108,3)*ROUND(K108,2)),2)</f>
        <v>3270</v>
      </c>
    </row>
    <row r="109" spans="1:12" ht="12.75" customHeight="1" x14ac:dyDescent="0.2">
      <c r="A109" s="347" t="s">
        <v>55</v>
      </c>
      <c r="B109" s="361"/>
      <c r="C109" s="360"/>
      <c r="D109" s="360"/>
      <c r="E109" s="359"/>
      <c r="F109" s="358" t="s">
        <v>3018</v>
      </c>
      <c r="G109" s="357"/>
      <c r="H109" s="356"/>
      <c r="I109" s="356"/>
      <c r="J109" s="356"/>
      <c r="K109" s="356"/>
      <c r="L109" s="355"/>
    </row>
    <row r="110" spans="1:12" ht="12.75" customHeight="1" x14ac:dyDescent="0.2">
      <c r="A110" s="347" t="s">
        <v>56</v>
      </c>
      <c r="B110" s="354"/>
      <c r="C110" s="353"/>
      <c r="D110" s="353"/>
      <c r="E110" s="352"/>
      <c r="F110" s="351" t="s">
        <v>2284</v>
      </c>
      <c r="G110" s="350"/>
      <c r="H110" s="349"/>
      <c r="I110" s="349"/>
      <c r="J110" s="349"/>
      <c r="K110" s="349"/>
      <c r="L110" s="348"/>
    </row>
    <row r="111" spans="1:12" ht="12.75" customHeight="1" thickBot="1" x14ac:dyDescent="0.25">
      <c r="A111" s="347" t="s">
        <v>58</v>
      </c>
      <c r="B111" s="346"/>
      <c r="C111" s="345"/>
      <c r="D111" s="345"/>
      <c r="E111" s="344"/>
      <c r="F111" s="343" t="s">
        <v>59</v>
      </c>
      <c r="G111" s="342"/>
      <c r="H111" s="341"/>
      <c r="I111" s="341"/>
      <c r="J111" s="341"/>
      <c r="K111" s="341"/>
      <c r="L111" s="340"/>
    </row>
    <row r="112" spans="1:12" ht="13.5" customHeight="1" thickBot="1" x14ac:dyDescent="0.25">
      <c r="A112" s="347" t="s">
        <v>49</v>
      </c>
      <c r="B112" s="368" t="s">
        <v>175</v>
      </c>
      <c r="C112" s="367" t="s">
        <v>4674</v>
      </c>
      <c r="D112" s="364" t="s">
        <v>4509</v>
      </c>
      <c r="E112" s="364" t="s">
        <v>4508</v>
      </c>
      <c r="F112" s="366" t="s">
        <v>2724</v>
      </c>
      <c r="G112" s="364" t="s">
        <v>4517</v>
      </c>
      <c r="H112" s="365">
        <v>3</v>
      </c>
      <c r="I112" s="364">
        <v>0</v>
      </c>
      <c r="J112" s="364">
        <f>ROUND(H112,3)*I112</f>
        <v>0</v>
      </c>
      <c r="K112" s="363">
        <v>24500</v>
      </c>
      <c r="L112" s="362">
        <f>ROUND((ROUND(H112,3)*ROUND(K112,2)),2)</f>
        <v>73500</v>
      </c>
    </row>
    <row r="113" spans="1:12" ht="75" customHeight="1" x14ac:dyDescent="0.2">
      <c r="A113" s="347" t="s">
        <v>55</v>
      </c>
      <c r="B113" s="361"/>
      <c r="C113" s="360"/>
      <c r="D113" s="360"/>
      <c r="E113" s="359"/>
      <c r="F113" s="358" t="s">
        <v>4784</v>
      </c>
      <c r="G113" s="357"/>
      <c r="H113" s="356"/>
      <c r="I113" s="356"/>
      <c r="J113" s="356"/>
      <c r="K113" s="356"/>
      <c r="L113" s="355"/>
    </row>
    <row r="114" spans="1:12" ht="12.75" customHeight="1" x14ac:dyDescent="0.2">
      <c r="A114" s="347" t="s">
        <v>56</v>
      </c>
      <c r="B114" s="354"/>
      <c r="C114" s="353"/>
      <c r="D114" s="353"/>
      <c r="E114" s="352"/>
      <c r="F114" s="351" t="s">
        <v>3020</v>
      </c>
      <c r="G114" s="350"/>
      <c r="H114" s="349"/>
      <c r="I114" s="349"/>
      <c r="J114" s="349"/>
      <c r="K114" s="349"/>
      <c r="L114" s="348"/>
    </row>
    <row r="115" spans="1:12" ht="12.75" customHeight="1" thickBot="1" x14ac:dyDescent="0.25">
      <c r="A115" s="347" t="s">
        <v>58</v>
      </c>
      <c r="B115" s="346"/>
      <c r="C115" s="345"/>
      <c r="D115" s="345"/>
      <c r="E115" s="344"/>
      <c r="F115" s="343" t="s">
        <v>59</v>
      </c>
      <c r="G115" s="342"/>
      <c r="H115" s="341"/>
      <c r="I115" s="341"/>
      <c r="J115" s="341"/>
      <c r="K115" s="341"/>
      <c r="L115" s="340"/>
    </row>
    <row r="116" spans="1:12" ht="13.5" customHeight="1" thickBot="1" x14ac:dyDescent="0.25">
      <c r="A116" s="347" t="s">
        <v>49</v>
      </c>
      <c r="B116" s="368" t="s">
        <v>179</v>
      </c>
      <c r="C116" s="367" t="s">
        <v>4523</v>
      </c>
      <c r="D116" s="364" t="s">
        <v>4509</v>
      </c>
      <c r="E116" s="364" t="s">
        <v>4508</v>
      </c>
      <c r="F116" s="366" t="s">
        <v>2453</v>
      </c>
      <c r="G116" s="364" t="s">
        <v>4517</v>
      </c>
      <c r="H116" s="365">
        <v>5</v>
      </c>
      <c r="I116" s="364">
        <v>0</v>
      </c>
      <c r="J116" s="364">
        <f>ROUND(H116,3)*I116</f>
        <v>0</v>
      </c>
      <c r="K116" s="363">
        <v>1310</v>
      </c>
      <c r="L116" s="362">
        <f>ROUND((ROUND(H116,3)*ROUND(K116,2)),2)</f>
        <v>6550</v>
      </c>
    </row>
    <row r="117" spans="1:12" ht="28.5" customHeight="1" x14ac:dyDescent="0.2">
      <c r="A117" s="347" t="s">
        <v>55</v>
      </c>
      <c r="B117" s="361"/>
      <c r="C117" s="360"/>
      <c r="D117" s="360"/>
      <c r="E117" s="359"/>
      <c r="F117" s="358" t="s">
        <v>2567</v>
      </c>
      <c r="G117" s="357"/>
      <c r="H117" s="356"/>
      <c r="I117" s="356"/>
      <c r="J117" s="356"/>
      <c r="K117" s="356"/>
      <c r="L117" s="355"/>
    </row>
    <row r="118" spans="1:12" ht="12.75" customHeight="1" x14ac:dyDescent="0.2">
      <c r="A118" s="347" t="s">
        <v>56</v>
      </c>
      <c r="B118" s="354"/>
      <c r="C118" s="353"/>
      <c r="D118" s="353"/>
      <c r="E118" s="352"/>
      <c r="F118" s="351" t="s">
        <v>2440</v>
      </c>
      <c r="G118" s="350"/>
      <c r="H118" s="349"/>
      <c r="I118" s="349"/>
      <c r="J118" s="349"/>
      <c r="K118" s="349"/>
      <c r="L118" s="348"/>
    </row>
    <row r="119" spans="1:12" ht="12.75" customHeight="1" thickBot="1" x14ac:dyDescent="0.25">
      <c r="A119" s="347" t="s">
        <v>58</v>
      </c>
      <c r="B119" s="346"/>
      <c r="C119" s="345"/>
      <c r="D119" s="345"/>
      <c r="E119" s="344"/>
      <c r="F119" s="343" t="s">
        <v>59</v>
      </c>
      <c r="G119" s="342"/>
      <c r="H119" s="341"/>
      <c r="I119" s="341"/>
      <c r="J119" s="341"/>
      <c r="K119" s="341"/>
      <c r="L119" s="340"/>
    </row>
    <row r="120" spans="1:12" ht="13.5" customHeight="1" thickBot="1" x14ac:dyDescent="0.25">
      <c r="A120" s="347" t="s">
        <v>49</v>
      </c>
      <c r="B120" s="368" t="s">
        <v>182</v>
      </c>
      <c r="C120" s="367" t="s">
        <v>4531</v>
      </c>
      <c r="D120" s="364" t="s">
        <v>4509</v>
      </c>
      <c r="E120" s="364" t="s">
        <v>4508</v>
      </c>
      <c r="F120" s="366" t="s">
        <v>2430</v>
      </c>
      <c r="G120" s="364" t="s">
        <v>4507</v>
      </c>
      <c r="H120" s="365">
        <v>67.2</v>
      </c>
      <c r="I120" s="364">
        <v>0</v>
      </c>
      <c r="J120" s="364">
        <f>ROUND(H120,3)*I120</f>
        <v>0</v>
      </c>
      <c r="K120" s="363">
        <v>17.2</v>
      </c>
      <c r="L120" s="362">
        <f>ROUND((ROUND(H120,3)*ROUND(K120,2)),2)</f>
        <v>1155.8399999999999</v>
      </c>
    </row>
    <row r="121" spans="1:12" ht="12.75" customHeight="1" x14ac:dyDescent="0.2">
      <c r="A121" s="347" t="s">
        <v>55</v>
      </c>
      <c r="B121" s="361"/>
      <c r="C121" s="360"/>
      <c r="D121" s="360"/>
      <c r="E121" s="359"/>
      <c r="F121" s="358" t="s">
        <v>2726</v>
      </c>
      <c r="G121" s="357"/>
      <c r="H121" s="356"/>
      <c r="I121" s="356"/>
      <c r="J121" s="356"/>
      <c r="K121" s="356"/>
      <c r="L121" s="355"/>
    </row>
    <row r="122" spans="1:12" ht="12.75" customHeight="1" x14ac:dyDescent="0.2">
      <c r="A122" s="347" t="s">
        <v>56</v>
      </c>
      <c r="B122" s="354"/>
      <c r="C122" s="353"/>
      <c r="D122" s="353"/>
      <c r="E122" s="352"/>
      <c r="F122" s="351" t="s">
        <v>3021</v>
      </c>
      <c r="G122" s="350"/>
      <c r="H122" s="349"/>
      <c r="I122" s="349"/>
      <c r="J122" s="349"/>
      <c r="K122" s="349"/>
      <c r="L122" s="348"/>
    </row>
    <row r="123" spans="1:12" ht="12.75" customHeight="1" thickBot="1" x14ac:dyDescent="0.25">
      <c r="A123" s="347" t="s">
        <v>58</v>
      </c>
      <c r="B123" s="346"/>
      <c r="C123" s="345"/>
      <c r="D123" s="345"/>
      <c r="E123" s="344"/>
      <c r="F123" s="343" t="s">
        <v>59</v>
      </c>
      <c r="G123" s="342"/>
      <c r="H123" s="341"/>
      <c r="I123" s="341"/>
      <c r="J123" s="341"/>
      <c r="K123" s="341"/>
      <c r="L123" s="340"/>
    </row>
    <row r="124" spans="1:12" ht="13.5" customHeight="1" thickBot="1" x14ac:dyDescent="0.25">
      <c r="A124" s="347" t="s">
        <v>49</v>
      </c>
      <c r="B124" s="368" t="s">
        <v>91</v>
      </c>
      <c r="C124" s="367" t="s">
        <v>4530</v>
      </c>
      <c r="D124" s="364" t="s">
        <v>4509</v>
      </c>
      <c r="E124" s="364" t="s">
        <v>4508</v>
      </c>
      <c r="F124" s="366" t="s">
        <v>2434</v>
      </c>
      <c r="G124" s="364" t="s">
        <v>4507</v>
      </c>
      <c r="H124" s="365">
        <v>40</v>
      </c>
      <c r="I124" s="364">
        <v>0</v>
      </c>
      <c r="J124" s="364">
        <f>ROUND(H124,3)*I124</f>
        <v>0</v>
      </c>
      <c r="K124" s="363">
        <v>17.2</v>
      </c>
      <c r="L124" s="362">
        <f>ROUND((ROUND(H124,3)*ROUND(K124,2)),2)</f>
        <v>688</v>
      </c>
    </row>
    <row r="125" spans="1:12" ht="12.75" customHeight="1" x14ac:dyDescent="0.2">
      <c r="A125" s="347" t="s">
        <v>55</v>
      </c>
      <c r="B125" s="361"/>
      <c r="C125" s="360"/>
      <c r="D125" s="360"/>
      <c r="E125" s="359"/>
      <c r="F125" s="358" t="s">
        <v>2886</v>
      </c>
      <c r="G125" s="357"/>
      <c r="H125" s="356"/>
      <c r="I125" s="356"/>
      <c r="J125" s="356"/>
      <c r="K125" s="356"/>
      <c r="L125" s="355"/>
    </row>
    <row r="126" spans="1:12" ht="12.75" customHeight="1" x14ac:dyDescent="0.2">
      <c r="A126" s="347" t="s">
        <v>56</v>
      </c>
      <c r="B126" s="354"/>
      <c r="C126" s="353"/>
      <c r="D126" s="353"/>
      <c r="E126" s="352"/>
      <c r="F126" s="351" t="s">
        <v>3007</v>
      </c>
      <c r="G126" s="350"/>
      <c r="H126" s="349"/>
      <c r="I126" s="349"/>
      <c r="J126" s="349"/>
      <c r="K126" s="349"/>
      <c r="L126" s="348"/>
    </row>
    <row r="127" spans="1:12" ht="12.75" customHeight="1" thickBot="1" x14ac:dyDescent="0.25">
      <c r="A127" s="347" t="s">
        <v>58</v>
      </c>
      <c r="B127" s="346"/>
      <c r="C127" s="345"/>
      <c r="D127" s="345"/>
      <c r="E127" s="344"/>
      <c r="F127" s="343" t="s">
        <v>59</v>
      </c>
      <c r="G127" s="342"/>
      <c r="H127" s="341"/>
      <c r="I127" s="341"/>
      <c r="J127" s="341"/>
      <c r="K127" s="341"/>
      <c r="L127" s="340"/>
    </row>
    <row r="128" spans="1:12" ht="13.5" customHeight="1" thickBot="1" x14ac:dyDescent="0.25">
      <c r="A128" s="347" t="s">
        <v>49</v>
      </c>
      <c r="B128" s="368" t="s">
        <v>185</v>
      </c>
      <c r="C128" s="367" t="s">
        <v>4761</v>
      </c>
      <c r="D128" s="364" t="s">
        <v>4509</v>
      </c>
      <c r="E128" s="364" t="s">
        <v>4508</v>
      </c>
      <c r="F128" s="366" t="s">
        <v>2812</v>
      </c>
      <c r="G128" s="364" t="s">
        <v>4517</v>
      </c>
      <c r="H128" s="365">
        <v>2</v>
      </c>
      <c r="I128" s="364">
        <v>0</v>
      </c>
      <c r="J128" s="364">
        <f>ROUND(H128,3)*I128</f>
        <v>0</v>
      </c>
      <c r="K128" s="363">
        <v>2130</v>
      </c>
      <c r="L128" s="362">
        <f>ROUND((ROUND(H128,3)*ROUND(K128,2)),2)</f>
        <v>4260</v>
      </c>
    </row>
    <row r="129" spans="1:12" ht="12.75" customHeight="1" x14ac:dyDescent="0.2">
      <c r="A129" s="347" t="s">
        <v>55</v>
      </c>
      <c r="B129" s="361"/>
      <c r="C129" s="360"/>
      <c r="D129" s="360"/>
      <c r="E129" s="359"/>
      <c r="F129" s="358" t="s">
        <v>2443</v>
      </c>
      <c r="G129" s="357"/>
      <c r="H129" s="356"/>
      <c r="I129" s="356"/>
      <c r="J129" s="356"/>
      <c r="K129" s="356"/>
      <c r="L129" s="355"/>
    </row>
    <row r="130" spans="1:12" ht="12.75" customHeight="1" x14ac:dyDescent="0.2">
      <c r="A130" s="347" t="s">
        <v>56</v>
      </c>
      <c r="B130" s="354"/>
      <c r="C130" s="353"/>
      <c r="D130" s="353"/>
      <c r="E130" s="352"/>
      <c r="F130" s="351" t="s">
        <v>2413</v>
      </c>
      <c r="G130" s="350"/>
      <c r="H130" s="349"/>
      <c r="I130" s="349"/>
      <c r="J130" s="349"/>
      <c r="K130" s="349"/>
      <c r="L130" s="348"/>
    </row>
    <row r="131" spans="1:12" ht="12.75" customHeight="1" thickBot="1" x14ac:dyDescent="0.25">
      <c r="A131" s="347" t="s">
        <v>58</v>
      </c>
      <c r="B131" s="346"/>
      <c r="C131" s="345"/>
      <c r="D131" s="345"/>
      <c r="E131" s="344"/>
      <c r="F131" s="343" t="s">
        <v>59</v>
      </c>
      <c r="G131" s="342"/>
      <c r="H131" s="341"/>
      <c r="I131" s="341"/>
      <c r="J131" s="341"/>
      <c r="K131" s="341"/>
      <c r="L131" s="340"/>
    </row>
    <row r="132" spans="1:12" ht="13.5" customHeight="1" thickBot="1" x14ac:dyDescent="0.25">
      <c r="A132" s="347" t="s">
        <v>49</v>
      </c>
      <c r="B132" s="368" t="s">
        <v>189</v>
      </c>
      <c r="C132" s="367" t="s">
        <v>4601</v>
      </c>
      <c r="D132" s="364" t="s">
        <v>4509</v>
      </c>
      <c r="E132" s="364" t="s">
        <v>4508</v>
      </c>
      <c r="F132" s="366" t="s">
        <v>2553</v>
      </c>
      <c r="G132" s="364" t="s">
        <v>4507</v>
      </c>
      <c r="H132" s="365">
        <v>64</v>
      </c>
      <c r="I132" s="364">
        <v>0</v>
      </c>
      <c r="J132" s="364">
        <f>ROUND(H132,3)*I132</f>
        <v>0</v>
      </c>
      <c r="K132" s="363">
        <v>90</v>
      </c>
      <c r="L132" s="362">
        <f>ROUND((ROUND(H132,3)*ROUND(K132,2)),2)</f>
        <v>5760</v>
      </c>
    </row>
    <row r="133" spans="1:12" ht="12.75" customHeight="1" x14ac:dyDescent="0.2">
      <c r="A133" s="347" t="s">
        <v>55</v>
      </c>
      <c r="B133" s="361"/>
      <c r="C133" s="360"/>
      <c r="D133" s="360"/>
      <c r="E133" s="359"/>
      <c r="F133" s="358" t="s">
        <v>3022</v>
      </c>
      <c r="G133" s="357"/>
      <c r="H133" s="356"/>
      <c r="I133" s="356"/>
      <c r="J133" s="356"/>
      <c r="K133" s="356"/>
      <c r="L133" s="355"/>
    </row>
    <row r="134" spans="1:12" ht="12.75" customHeight="1" x14ac:dyDescent="0.2">
      <c r="A134" s="347" t="s">
        <v>56</v>
      </c>
      <c r="B134" s="354"/>
      <c r="C134" s="353"/>
      <c r="D134" s="353"/>
      <c r="E134" s="352"/>
      <c r="F134" s="351" t="s">
        <v>3013</v>
      </c>
      <c r="G134" s="350"/>
      <c r="H134" s="349"/>
      <c r="I134" s="349"/>
      <c r="J134" s="349"/>
      <c r="K134" s="349"/>
      <c r="L134" s="348"/>
    </row>
    <row r="135" spans="1:12" ht="12.75" customHeight="1" thickBot="1" x14ac:dyDescent="0.25">
      <c r="A135" s="347" t="s">
        <v>58</v>
      </c>
      <c r="B135" s="346"/>
      <c r="C135" s="345"/>
      <c r="D135" s="345"/>
      <c r="E135" s="344"/>
      <c r="F135" s="343" t="s">
        <v>59</v>
      </c>
      <c r="G135" s="342"/>
      <c r="H135" s="341"/>
      <c r="I135" s="341"/>
      <c r="J135" s="341"/>
      <c r="K135" s="341"/>
      <c r="L135" s="340"/>
    </row>
    <row r="136" spans="1:12" ht="13.5" customHeight="1" thickBot="1" x14ac:dyDescent="0.25">
      <c r="A136" s="347" t="s">
        <v>49</v>
      </c>
      <c r="B136" s="368" t="s">
        <v>192</v>
      </c>
      <c r="C136" s="367" t="s">
        <v>4597</v>
      </c>
      <c r="D136" s="364" t="s">
        <v>4509</v>
      </c>
      <c r="E136" s="364" t="s">
        <v>4508</v>
      </c>
      <c r="F136" s="366" t="s">
        <v>2560</v>
      </c>
      <c r="G136" s="364" t="s">
        <v>4507</v>
      </c>
      <c r="H136" s="365">
        <v>64</v>
      </c>
      <c r="I136" s="364">
        <v>0</v>
      </c>
      <c r="J136" s="364">
        <f>ROUND(H136,3)*I136</f>
        <v>0</v>
      </c>
      <c r="K136" s="363">
        <v>71</v>
      </c>
      <c r="L136" s="362">
        <f>ROUND((ROUND(H136,3)*ROUND(K136,2)),2)</f>
        <v>4544</v>
      </c>
    </row>
    <row r="137" spans="1:12" ht="12.75" customHeight="1" x14ac:dyDescent="0.2">
      <c r="A137" s="347" t="s">
        <v>55</v>
      </c>
      <c r="B137" s="361"/>
      <c r="C137" s="360"/>
      <c r="D137" s="360"/>
      <c r="E137" s="359"/>
      <c r="F137" s="358" t="s">
        <v>3022</v>
      </c>
      <c r="G137" s="357"/>
      <c r="H137" s="356"/>
      <c r="I137" s="356"/>
      <c r="J137" s="356"/>
      <c r="K137" s="356"/>
      <c r="L137" s="355"/>
    </row>
    <row r="138" spans="1:12" ht="12.75" customHeight="1" x14ac:dyDescent="0.2">
      <c r="A138" s="347" t="s">
        <v>56</v>
      </c>
      <c r="B138" s="354"/>
      <c r="C138" s="353"/>
      <c r="D138" s="353"/>
      <c r="E138" s="352"/>
      <c r="F138" s="351" t="s">
        <v>3013</v>
      </c>
      <c r="G138" s="350"/>
      <c r="H138" s="349"/>
      <c r="I138" s="349"/>
      <c r="J138" s="349"/>
      <c r="K138" s="349"/>
      <c r="L138" s="348"/>
    </row>
    <row r="139" spans="1:12" ht="12.75" customHeight="1" thickBot="1" x14ac:dyDescent="0.25">
      <c r="A139" s="347" t="s">
        <v>58</v>
      </c>
      <c r="B139" s="346"/>
      <c r="C139" s="345"/>
      <c r="D139" s="345"/>
      <c r="E139" s="344"/>
      <c r="F139" s="343" t="s">
        <v>59</v>
      </c>
      <c r="G139" s="342"/>
      <c r="H139" s="341"/>
      <c r="I139" s="341"/>
      <c r="J139" s="341"/>
      <c r="K139" s="341"/>
      <c r="L139" s="340"/>
    </row>
    <row r="140" spans="1:12" ht="13.5" customHeight="1" thickBot="1" x14ac:dyDescent="0.25">
      <c r="A140" s="334" t="s">
        <v>4478</v>
      </c>
      <c r="B140" s="339" t="s">
        <v>4477</v>
      </c>
      <c r="C140" s="337" t="s">
        <v>4476</v>
      </c>
      <c r="D140" s="338"/>
      <c r="E140" s="338"/>
      <c r="F140" s="338" t="s">
        <v>1458</v>
      </c>
      <c r="G140" s="337"/>
      <c r="H140" s="337"/>
      <c r="I140" s="337"/>
      <c r="J140" s="337"/>
      <c r="K140" s="337"/>
      <c r="L140" s="336">
        <f>SUM(L96:L139)</f>
        <v>140905.84</v>
      </c>
    </row>
    <row r="141" spans="1:12" ht="20.100000000000001" customHeight="1" thickBot="1" x14ac:dyDescent="0.25">
      <c r="A141" s="347" t="s">
        <v>4480</v>
      </c>
      <c r="B141" s="374" t="s">
        <v>4479</v>
      </c>
      <c r="C141" s="373" t="s">
        <v>154</v>
      </c>
      <c r="D141" s="372"/>
      <c r="E141" s="372"/>
      <c r="F141" s="371" t="s">
        <v>909</v>
      </c>
      <c r="G141" s="370"/>
      <c r="H141" s="370"/>
      <c r="I141" s="370"/>
      <c r="J141" s="370"/>
      <c r="K141" s="370"/>
      <c r="L141" s="369"/>
    </row>
    <row r="142" spans="1:12" ht="13.5" customHeight="1" thickBot="1" x14ac:dyDescent="0.25">
      <c r="A142" s="347" t="s">
        <v>49</v>
      </c>
      <c r="B142" s="368" t="s">
        <v>195</v>
      </c>
      <c r="C142" s="367" t="s">
        <v>4515</v>
      </c>
      <c r="D142" s="364" t="s">
        <v>4509</v>
      </c>
      <c r="E142" s="364" t="s">
        <v>4508</v>
      </c>
      <c r="F142" s="366" t="s">
        <v>2458</v>
      </c>
      <c r="G142" s="364" t="s">
        <v>4507</v>
      </c>
      <c r="H142" s="365">
        <v>254</v>
      </c>
      <c r="I142" s="364">
        <v>0</v>
      </c>
      <c r="J142" s="364">
        <f>ROUND(H142,3)*I142</f>
        <v>0</v>
      </c>
      <c r="K142" s="363">
        <v>157</v>
      </c>
      <c r="L142" s="362">
        <f>ROUND((ROUND(H142,3)*ROUND(K142,2)),2)</f>
        <v>39878</v>
      </c>
    </row>
    <row r="143" spans="1:12" ht="12.75" customHeight="1" x14ac:dyDescent="0.2">
      <c r="A143" s="347" t="s">
        <v>55</v>
      </c>
      <c r="B143" s="361"/>
      <c r="C143" s="360"/>
      <c r="D143" s="360"/>
      <c r="E143" s="359"/>
      <c r="F143" s="358" t="s">
        <v>2459</v>
      </c>
      <c r="G143" s="357"/>
      <c r="H143" s="356"/>
      <c r="I143" s="356"/>
      <c r="J143" s="356"/>
      <c r="K143" s="356"/>
      <c r="L143" s="355"/>
    </row>
    <row r="144" spans="1:12" ht="12.75" customHeight="1" x14ac:dyDescent="0.2">
      <c r="A144" s="347" t="s">
        <v>56</v>
      </c>
      <c r="B144" s="354"/>
      <c r="C144" s="353"/>
      <c r="D144" s="353"/>
      <c r="E144" s="352"/>
      <c r="F144" s="351" t="s">
        <v>3023</v>
      </c>
      <c r="G144" s="350"/>
      <c r="H144" s="349"/>
      <c r="I144" s="349"/>
      <c r="J144" s="349"/>
      <c r="K144" s="349"/>
      <c r="L144" s="348"/>
    </row>
    <row r="145" spans="1:12" ht="12.75" customHeight="1" thickBot="1" x14ac:dyDescent="0.25">
      <c r="A145" s="347" t="s">
        <v>58</v>
      </c>
      <c r="B145" s="346"/>
      <c r="C145" s="345"/>
      <c r="D145" s="345"/>
      <c r="E145" s="344"/>
      <c r="F145" s="343" t="s">
        <v>59</v>
      </c>
      <c r="G145" s="342"/>
      <c r="H145" s="341"/>
      <c r="I145" s="341"/>
      <c r="J145" s="341"/>
      <c r="K145" s="341"/>
      <c r="L145" s="340"/>
    </row>
    <row r="146" spans="1:12" ht="13.5" customHeight="1" thickBot="1" x14ac:dyDescent="0.25">
      <c r="A146" s="347" t="s">
        <v>49</v>
      </c>
      <c r="B146" s="368" t="s">
        <v>198</v>
      </c>
      <c r="C146" s="367" t="s">
        <v>4783</v>
      </c>
      <c r="D146" s="364" t="s">
        <v>4509</v>
      </c>
      <c r="E146" s="364" t="s">
        <v>4508</v>
      </c>
      <c r="F146" s="366" t="s">
        <v>3025</v>
      </c>
      <c r="G146" s="364" t="s">
        <v>4517</v>
      </c>
      <c r="H146" s="365">
        <v>4</v>
      </c>
      <c r="I146" s="364">
        <v>0</v>
      </c>
      <c r="J146" s="364">
        <f>ROUND(H146,3)*I146</f>
        <v>0</v>
      </c>
      <c r="K146" s="363">
        <v>3030</v>
      </c>
      <c r="L146" s="362">
        <f>ROUND((ROUND(H146,3)*ROUND(K146,2)),2)</f>
        <v>12120</v>
      </c>
    </row>
    <row r="147" spans="1:12" ht="12.75" customHeight="1" x14ac:dyDescent="0.2">
      <c r="A147" s="347" t="s">
        <v>55</v>
      </c>
      <c r="B147" s="361"/>
      <c r="C147" s="360"/>
      <c r="D147" s="360"/>
      <c r="E147" s="359"/>
      <c r="F147" s="358" t="s">
        <v>3026</v>
      </c>
      <c r="G147" s="357"/>
      <c r="H147" s="356"/>
      <c r="I147" s="356"/>
      <c r="J147" s="356"/>
      <c r="K147" s="356"/>
      <c r="L147" s="355"/>
    </row>
    <row r="148" spans="1:12" ht="12.75" customHeight="1" x14ac:dyDescent="0.2">
      <c r="A148" s="347" t="s">
        <v>56</v>
      </c>
      <c r="B148" s="354"/>
      <c r="C148" s="353"/>
      <c r="D148" s="353"/>
      <c r="E148" s="352"/>
      <c r="F148" s="351" t="s">
        <v>2513</v>
      </c>
      <c r="G148" s="350"/>
      <c r="H148" s="349"/>
      <c r="I148" s="349"/>
      <c r="J148" s="349"/>
      <c r="K148" s="349"/>
      <c r="L148" s="348"/>
    </row>
    <row r="149" spans="1:12" ht="12.75" customHeight="1" thickBot="1" x14ac:dyDescent="0.25">
      <c r="A149" s="347" t="s">
        <v>58</v>
      </c>
      <c r="B149" s="346"/>
      <c r="C149" s="345"/>
      <c r="D149" s="345"/>
      <c r="E149" s="344"/>
      <c r="F149" s="343" t="s">
        <v>59</v>
      </c>
      <c r="G149" s="342"/>
      <c r="H149" s="341"/>
      <c r="I149" s="341"/>
      <c r="J149" s="341"/>
      <c r="K149" s="341"/>
      <c r="L149" s="340"/>
    </row>
    <row r="150" spans="1:12" ht="13.5" customHeight="1" thickBot="1" x14ac:dyDescent="0.25">
      <c r="A150" s="347" t="s">
        <v>49</v>
      </c>
      <c r="B150" s="368" t="s">
        <v>95</v>
      </c>
      <c r="C150" s="367" t="s">
        <v>4576</v>
      </c>
      <c r="D150" s="364" t="s">
        <v>4509</v>
      </c>
      <c r="E150" s="364" t="s">
        <v>4508</v>
      </c>
      <c r="F150" s="366" t="s">
        <v>2570</v>
      </c>
      <c r="G150" s="364" t="s">
        <v>4507</v>
      </c>
      <c r="H150" s="365">
        <v>63</v>
      </c>
      <c r="I150" s="364">
        <v>0</v>
      </c>
      <c r="J150" s="364">
        <f>ROUND(H150,3)*I150</f>
        <v>0</v>
      </c>
      <c r="K150" s="363">
        <v>322</v>
      </c>
      <c r="L150" s="362">
        <f>ROUND((ROUND(H150,3)*ROUND(K150,2)),2)</f>
        <v>20286</v>
      </c>
    </row>
    <row r="151" spans="1:12" ht="24.75" customHeight="1" x14ac:dyDescent="0.2">
      <c r="A151" s="347" t="s">
        <v>55</v>
      </c>
      <c r="B151" s="361"/>
      <c r="C151" s="360"/>
      <c r="D151" s="360"/>
      <c r="E151" s="359"/>
      <c r="F151" s="358" t="s">
        <v>3027</v>
      </c>
      <c r="G151" s="357"/>
      <c r="H151" s="356"/>
      <c r="I151" s="356"/>
      <c r="J151" s="356"/>
      <c r="K151" s="356"/>
      <c r="L151" s="355"/>
    </row>
    <row r="152" spans="1:12" ht="12.75" customHeight="1" x14ac:dyDescent="0.2">
      <c r="A152" s="347" t="s">
        <v>56</v>
      </c>
      <c r="B152" s="354"/>
      <c r="C152" s="353"/>
      <c r="D152" s="353"/>
      <c r="E152" s="352"/>
      <c r="F152" s="351" t="s">
        <v>3028</v>
      </c>
      <c r="G152" s="350"/>
      <c r="H152" s="349"/>
      <c r="I152" s="349"/>
      <c r="J152" s="349"/>
      <c r="K152" s="349"/>
      <c r="L152" s="348"/>
    </row>
    <row r="153" spans="1:12" ht="12.75" customHeight="1" thickBot="1" x14ac:dyDescent="0.25">
      <c r="A153" s="347" t="s">
        <v>58</v>
      </c>
      <c r="B153" s="346"/>
      <c r="C153" s="345"/>
      <c r="D153" s="345"/>
      <c r="E153" s="344"/>
      <c r="F153" s="343" t="s">
        <v>59</v>
      </c>
      <c r="G153" s="342"/>
      <c r="H153" s="341"/>
      <c r="I153" s="341"/>
      <c r="J153" s="341"/>
      <c r="K153" s="341"/>
      <c r="L153" s="340"/>
    </row>
    <row r="154" spans="1:12" ht="13.5" customHeight="1" thickBot="1" x14ac:dyDescent="0.25">
      <c r="A154" s="334" t="s">
        <v>4478</v>
      </c>
      <c r="B154" s="339" t="s">
        <v>4477</v>
      </c>
      <c r="C154" s="337" t="s">
        <v>4476</v>
      </c>
      <c r="D154" s="338"/>
      <c r="E154" s="338"/>
      <c r="F154" s="338" t="s">
        <v>909</v>
      </c>
      <c r="G154" s="337"/>
      <c r="H154" s="337"/>
      <c r="I154" s="337"/>
      <c r="J154" s="337"/>
      <c r="K154" s="337"/>
      <c r="L154" s="336">
        <f>SUM(L142:L153)</f>
        <v>72284</v>
      </c>
    </row>
  </sheetData>
  <sheetProtection password="A3B1" sheet="1" objects="1" scenarios="1" formatCells="0" formatColumns="0" formatRows="0" insertColumns="0" insertRows="0" deleteColumns="0" deleteRows="0" sort="0" autoFilter="0"/>
  <autoFilter ref="A12:L12"/>
  <mergeCells count="28">
    <mergeCell ref="B1:H1"/>
    <mergeCell ref="B2:C2"/>
    <mergeCell ref="I2:J2"/>
    <mergeCell ref="C10:C12"/>
    <mergeCell ref="D10:D12"/>
    <mergeCell ref="B9:J9"/>
    <mergeCell ref="I7:J7"/>
    <mergeCell ref="I4:J4"/>
    <mergeCell ref="F10:F12"/>
    <mergeCell ref="G10:G12"/>
    <mergeCell ref="E10:E12"/>
    <mergeCell ref="I8:J8"/>
    <mergeCell ref="K2:L2"/>
    <mergeCell ref="K10:L11"/>
    <mergeCell ref="I10:I12"/>
    <mergeCell ref="J10:J12"/>
    <mergeCell ref="B4:D4"/>
    <mergeCell ref="I5:J5"/>
    <mergeCell ref="F5:H5"/>
    <mergeCell ref="B7:D7"/>
    <mergeCell ref="B10:B12"/>
    <mergeCell ref="H10:H12"/>
    <mergeCell ref="K3:L3"/>
    <mergeCell ref="I6:J6"/>
    <mergeCell ref="F6:H6"/>
    <mergeCell ref="F7:H7"/>
    <mergeCell ref="B8:D8"/>
    <mergeCell ref="G8:H8"/>
  </mergeCells>
  <conditionalFormatting sqref="F6">
    <cfRule type="expression" dxfId="8" priority="8">
      <formula>$E$5="Ostatní"</formula>
    </cfRule>
    <cfRule type="expression" dxfId="7" priority="9">
      <formula>$E$6="Ostatní"</formula>
    </cfRule>
  </conditionalFormatting>
  <conditionalFormatting sqref="E8">
    <cfRule type="expression" dxfId="6" priority="7">
      <formula>$E$8=""</formula>
    </cfRule>
  </conditionalFormatting>
  <conditionalFormatting sqref="E7">
    <cfRule type="expression" dxfId="5" priority="6">
      <formula>$E$7=""</formula>
    </cfRule>
  </conditionalFormatting>
  <conditionalFormatting sqref="G8:H8">
    <cfRule type="expression" dxfId="4" priority="5">
      <formula>IF($G$8="Titul Jméno Příjmení","Vybarvit",IF($G$8="","Vybarvit",""))="Vybarvit"</formula>
    </cfRule>
  </conditionalFormatting>
  <conditionalFormatting sqref="K8">
    <cfRule type="expression" dxfId="3" priority="4">
      <formula>$K$8=""</formula>
    </cfRule>
  </conditionalFormatting>
  <conditionalFormatting sqref="K7">
    <cfRule type="expression" dxfId="2" priority="3">
      <formula>$K$7=""</formula>
    </cfRule>
  </conditionalFormatting>
  <conditionalFormatting sqref="K6">
    <cfRule type="expression" dxfId="1" priority="2">
      <formula>$K$6=""</formula>
    </cfRule>
  </conditionalFormatting>
  <conditionalFormatting sqref="K5">
    <cfRule type="expression" dxfId="0" priority="1">
      <formula>$K$5=""</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s>
  <pageMargins left="0.70866141732283505" right="0.70866141732283505" top="0.74803149606299202" bottom="0.74803149606299202" header="0.31496062992126" footer="0.31496062992126"/>
  <pageSetup paperSize="9" scale="67"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'S:\Stavby\Optimalizace trati Praha Smíchov (mimo) – Černošice (mimo)\Podklady pro zadání\Dotazy\[SO 61-36-42.xlsm]Kategorie monitoringu'!#REF!</xm:f>
          </x14:formula1>
          <xm:sqref>E4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COUNTIFS(L8:L140,"=0",A8:A140,"P")+COUNTIFS(L8:L140,"",A8:A140,"P")+SUM(Q8:Q140)</f>
        <v>32</v>
      </c>
    </row>
    <row r="8" spans="1:20" x14ac:dyDescent="0.2">
      <c r="A8" t="s">
        <v>44</v>
      </c>
      <c r="C8" s="30" t="s">
        <v>2986</v>
      </c>
      <c r="E8" s="32" t="s">
        <v>2985</v>
      </c>
      <c r="J8" s="31">
        <f>0+J9+J30+J43+J72+J77+J86+J131</f>
        <v>0</v>
      </c>
      <c r="K8" s="31">
        <f>0+K9+K30+K43+K72+K77+K86+K131</f>
        <v>0</v>
      </c>
      <c r="L8" s="31">
        <f>0+L9+L30+L43+L72+L77+L86+L131</f>
        <v>0</v>
      </c>
      <c r="M8" s="31">
        <f>0+M9+M30+M43+M72+M77+M86+M131</f>
        <v>0</v>
      </c>
    </row>
    <row r="9" spans="1:20" x14ac:dyDescent="0.2">
      <c r="A9" t="s">
        <v>46</v>
      </c>
      <c r="C9" s="33" t="s">
        <v>953</v>
      </c>
      <c r="E9" s="35" t="s">
        <v>1208</v>
      </c>
      <c r="J9" s="34">
        <f>0</f>
        <v>0</v>
      </c>
      <c r="K9" s="34">
        <f>0</f>
        <v>0</v>
      </c>
      <c r="L9" s="34">
        <f>0+L10+L14+L18+L22+L26</f>
        <v>0</v>
      </c>
      <c r="M9" s="34">
        <f>0+M10+M14+M18+M22+M26</f>
        <v>0</v>
      </c>
    </row>
    <row r="10" spans="1:20" x14ac:dyDescent="0.2">
      <c r="A10" t="s">
        <v>49</v>
      </c>
      <c r="B10" s="36" t="s">
        <v>91</v>
      </c>
      <c r="C10" s="36" t="s">
        <v>2281</v>
      </c>
      <c r="D10" s="37" t="s">
        <v>51</v>
      </c>
      <c r="E10" s="13" t="s">
        <v>2282</v>
      </c>
      <c r="F10" s="38" t="s">
        <v>957</v>
      </c>
      <c r="G10" s="39">
        <v>1</v>
      </c>
      <c r="H10" s="38">
        <v>0</v>
      </c>
      <c r="I10" s="38">
        <f>ROUND(G10*H10,6)</f>
        <v>0</v>
      </c>
      <c r="L10" s="40">
        <v>0</v>
      </c>
      <c r="M10" s="34">
        <f>ROUND(ROUND(L10,2)*ROUND(G10,3),2)</f>
        <v>0</v>
      </c>
      <c r="N10" s="38" t="s">
        <v>54</v>
      </c>
      <c r="O10">
        <f>(M10*21)/100</f>
        <v>0</v>
      </c>
      <c r="P10" t="s">
        <v>27</v>
      </c>
    </row>
    <row r="11" spans="1:20" x14ac:dyDescent="0.2">
      <c r="A11" s="37" t="s">
        <v>55</v>
      </c>
      <c r="E11" s="41" t="s">
        <v>2370</v>
      </c>
    </row>
    <row r="12" spans="1:20" x14ac:dyDescent="0.2">
      <c r="A12" s="37" t="s">
        <v>56</v>
      </c>
      <c r="E12" s="42" t="s">
        <v>2284</v>
      </c>
    </row>
    <row r="13" spans="1:20" x14ac:dyDescent="0.2">
      <c r="A13" t="s">
        <v>58</v>
      </c>
      <c r="E13" s="41" t="s">
        <v>59</v>
      </c>
    </row>
    <row r="14" spans="1:20" x14ac:dyDescent="0.2">
      <c r="A14" t="s">
        <v>49</v>
      </c>
      <c r="B14" s="36" t="s">
        <v>185</v>
      </c>
      <c r="C14" s="36" t="s">
        <v>2285</v>
      </c>
      <c r="D14" s="37" t="s">
        <v>51</v>
      </c>
      <c r="E14" s="13" t="s">
        <v>2286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2371</v>
      </c>
    </row>
    <row r="16" spans="1:20" x14ac:dyDescent="0.2">
      <c r="A16" s="37" t="s">
        <v>56</v>
      </c>
      <c r="E16" s="42" t="s">
        <v>2284</v>
      </c>
    </row>
    <row r="17" spans="1:16" x14ac:dyDescent="0.2">
      <c r="A17" t="s">
        <v>58</v>
      </c>
      <c r="E17" s="41" t="s">
        <v>2372</v>
      </c>
    </row>
    <row r="18" spans="1:16" x14ac:dyDescent="0.2">
      <c r="A18" t="s">
        <v>49</v>
      </c>
      <c r="B18" s="36" t="s">
        <v>189</v>
      </c>
      <c r="C18" s="36" t="s">
        <v>2288</v>
      </c>
      <c r="D18" s="37" t="s">
        <v>51</v>
      </c>
      <c r="E18" s="13" t="s">
        <v>2289</v>
      </c>
      <c r="F18" s="38" t="s">
        <v>957</v>
      </c>
      <c r="G18" s="39">
        <v>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2284</v>
      </c>
    </row>
    <row r="21" spans="1:16" x14ac:dyDescent="0.2">
      <c r="A21" t="s">
        <v>58</v>
      </c>
      <c r="E21" s="41" t="s">
        <v>59</v>
      </c>
    </row>
    <row r="22" spans="1:16" x14ac:dyDescent="0.2">
      <c r="A22" t="s">
        <v>49</v>
      </c>
      <c r="B22" s="36" t="s">
        <v>192</v>
      </c>
      <c r="C22" s="36" t="s">
        <v>2290</v>
      </c>
      <c r="D22" s="37" t="s">
        <v>51</v>
      </c>
      <c r="E22" s="13" t="s">
        <v>2291</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2284</v>
      </c>
    </row>
    <row r="25" spans="1:16" ht="76.5" x14ac:dyDescent="0.2">
      <c r="A25" t="s">
        <v>58</v>
      </c>
      <c r="E25" s="41" t="s">
        <v>2293</v>
      </c>
    </row>
    <row r="26" spans="1:16" x14ac:dyDescent="0.2">
      <c r="A26" t="s">
        <v>49</v>
      </c>
      <c r="B26" s="36" t="s">
        <v>195</v>
      </c>
      <c r="C26" s="36" t="s">
        <v>1215</v>
      </c>
      <c r="D26" s="37" t="s">
        <v>51</v>
      </c>
      <c r="E26" s="13" t="s">
        <v>1216</v>
      </c>
      <c r="F26" s="38" t="s">
        <v>957</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2284</v>
      </c>
    </row>
    <row r="29" spans="1:16" x14ac:dyDescent="0.2">
      <c r="A29" t="s">
        <v>58</v>
      </c>
      <c r="E29" s="41" t="s">
        <v>59</v>
      </c>
    </row>
    <row r="30" spans="1:16" x14ac:dyDescent="0.2">
      <c r="A30" t="s">
        <v>46</v>
      </c>
      <c r="C30" s="33" t="s">
        <v>2295</v>
      </c>
      <c r="E30" s="35" t="s">
        <v>2296</v>
      </c>
      <c r="J30" s="34">
        <f>0</f>
        <v>0</v>
      </c>
      <c r="K30" s="34">
        <f>0</f>
        <v>0</v>
      </c>
      <c r="L30" s="34">
        <f>0+L31+L35+L39</f>
        <v>0</v>
      </c>
      <c r="M30" s="34">
        <f>0+M31+M35+M39</f>
        <v>0</v>
      </c>
    </row>
    <row r="31" spans="1:16" ht="25.5" x14ac:dyDescent="0.2">
      <c r="A31" t="s">
        <v>49</v>
      </c>
      <c r="B31" s="36" t="s">
        <v>175</v>
      </c>
      <c r="C31" s="36" t="s">
        <v>285</v>
      </c>
      <c r="D31" s="37" t="s">
        <v>286</v>
      </c>
      <c r="E31" s="13" t="s">
        <v>287</v>
      </c>
      <c r="F31" s="38" t="s">
        <v>288</v>
      </c>
      <c r="G31" s="39">
        <v>259.56</v>
      </c>
      <c r="H31" s="38">
        <v>0</v>
      </c>
      <c r="I31" s="38">
        <f>ROUND(G31*H31,6)</f>
        <v>0</v>
      </c>
      <c r="L31" s="40">
        <v>0</v>
      </c>
      <c r="M31" s="34">
        <f>ROUND(ROUND(L31,2)*ROUND(G31,3),2)</f>
        <v>0</v>
      </c>
      <c r="N31" s="38" t="s">
        <v>289</v>
      </c>
      <c r="O31">
        <f>(M31*21)/100</f>
        <v>0</v>
      </c>
      <c r="P31" t="s">
        <v>27</v>
      </c>
    </row>
    <row r="32" spans="1:16" ht="25.5" x14ac:dyDescent="0.2">
      <c r="A32" s="37" t="s">
        <v>55</v>
      </c>
      <c r="E32" s="41" t="s">
        <v>2987</v>
      </c>
    </row>
    <row r="33" spans="1:16" x14ac:dyDescent="0.2">
      <c r="A33" s="37" t="s">
        <v>56</v>
      </c>
      <c r="E33" s="42" t="s">
        <v>2988</v>
      </c>
    </row>
    <row r="34" spans="1:16" ht="102" x14ac:dyDescent="0.2">
      <c r="A34" t="s">
        <v>58</v>
      </c>
      <c r="E34" s="41" t="s">
        <v>291</v>
      </c>
    </row>
    <row r="35" spans="1:16" ht="25.5" x14ac:dyDescent="0.2">
      <c r="A35" t="s">
        <v>49</v>
      </c>
      <c r="B35" s="36" t="s">
        <v>179</v>
      </c>
      <c r="C35" s="36" t="s">
        <v>1046</v>
      </c>
      <c r="D35" s="37" t="s">
        <v>1047</v>
      </c>
      <c r="E35" s="13" t="s">
        <v>837</v>
      </c>
      <c r="F35" s="38" t="s">
        <v>288</v>
      </c>
      <c r="G35" s="39">
        <v>7.4610000000000003</v>
      </c>
      <c r="H35" s="38">
        <v>0</v>
      </c>
      <c r="I35" s="38">
        <f>ROUND(G35*H35,6)</f>
        <v>0</v>
      </c>
      <c r="L35" s="40">
        <v>0</v>
      </c>
      <c r="M35" s="34">
        <f>ROUND(ROUND(L35,2)*ROUND(G35,3),2)</f>
        <v>0</v>
      </c>
      <c r="N35" s="38" t="s">
        <v>289</v>
      </c>
      <c r="O35">
        <f>(M35*21)/100</f>
        <v>0</v>
      </c>
      <c r="P35" t="s">
        <v>27</v>
      </c>
    </row>
    <row r="36" spans="1:16" x14ac:dyDescent="0.2">
      <c r="A36" s="37" t="s">
        <v>55</v>
      </c>
      <c r="E36" s="41" t="s">
        <v>2989</v>
      </c>
    </row>
    <row r="37" spans="1:16" x14ac:dyDescent="0.2">
      <c r="A37" s="37" t="s">
        <v>56</v>
      </c>
      <c r="E37" s="42" t="s">
        <v>2990</v>
      </c>
    </row>
    <row r="38" spans="1:16" ht="102" x14ac:dyDescent="0.2">
      <c r="A38" t="s">
        <v>58</v>
      </c>
      <c r="E38" s="41" t="s">
        <v>291</v>
      </c>
    </row>
    <row r="39" spans="1:16" ht="25.5" x14ac:dyDescent="0.2">
      <c r="A39" t="s">
        <v>49</v>
      </c>
      <c r="B39" s="36" t="s">
        <v>182</v>
      </c>
      <c r="C39" s="36" t="s">
        <v>2379</v>
      </c>
      <c r="D39" s="37" t="s">
        <v>2380</v>
      </c>
      <c r="E39" s="13" t="s">
        <v>2381</v>
      </c>
      <c r="F39" s="38" t="s">
        <v>288</v>
      </c>
      <c r="G39" s="39">
        <v>0.13500000000000001</v>
      </c>
      <c r="H39" s="38">
        <v>0</v>
      </c>
      <c r="I39" s="38">
        <f>ROUND(G39*H39,6)</f>
        <v>0</v>
      </c>
      <c r="L39" s="40">
        <v>0</v>
      </c>
      <c r="M39" s="34">
        <f>ROUND(ROUND(L39,2)*ROUND(G39,3),2)</f>
        <v>0</v>
      </c>
      <c r="N39" s="38" t="s">
        <v>289</v>
      </c>
      <c r="O39">
        <f>(M39*21)/100</f>
        <v>0</v>
      </c>
      <c r="P39" t="s">
        <v>27</v>
      </c>
    </row>
    <row r="40" spans="1:16" x14ac:dyDescent="0.2">
      <c r="A40" s="37" t="s">
        <v>55</v>
      </c>
      <c r="E40" s="41" t="s">
        <v>2991</v>
      </c>
    </row>
    <row r="41" spans="1:16" x14ac:dyDescent="0.2">
      <c r="A41" s="37" t="s">
        <v>56</v>
      </c>
      <c r="E41" s="42" t="s">
        <v>2992</v>
      </c>
    </row>
    <row r="42" spans="1:16" ht="102" x14ac:dyDescent="0.2">
      <c r="A42" t="s">
        <v>58</v>
      </c>
      <c r="E42" s="41" t="s">
        <v>291</v>
      </c>
    </row>
    <row r="43" spans="1:16" x14ac:dyDescent="0.2">
      <c r="A43" t="s">
        <v>46</v>
      </c>
      <c r="C43" s="33" t="s">
        <v>47</v>
      </c>
      <c r="E43" s="35" t="s">
        <v>325</v>
      </c>
      <c r="J43" s="34">
        <f>0</f>
        <v>0</v>
      </c>
      <c r="K43" s="34">
        <f>0</f>
        <v>0</v>
      </c>
      <c r="L43" s="34">
        <f>0+L44+L48+L52+L56+L60+L64+L68</f>
        <v>0</v>
      </c>
      <c r="M43" s="34">
        <f>0+M44+M48+M52+M56+M60+M64+M68</f>
        <v>0</v>
      </c>
    </row>
    <row r="44" spans="1:16" x14ac:dyDescent="0.2">
      <c r="A44" t="s">
        <v>49</v>
      </c>
      <c r="B44" s="36" t="s">
        <v>47</v>
      </c>
      <c r="C44" s="36" t="s">
        <v>2384</v>
      </c>
      <c r="D44" s="37" t="s">
        <v>51</v>
      </c>
      <c r="E44" s="13" t="s">
        <v>2385</v>
      </c>
      <c r="F44" s="38" t="s">
        <v>53</v>
      </c>
      <c r="G44" s="39">
        <v>25.4</v>
      </c>
      <c r="H44" s="38">
        <v>0</v>
      </c>
      <c r="I44" s="38">
        <f>ROUND(G44*H44,6)</f>
        <v>0</v>
      </c>
      <c r="L44" s="40">
        <v>0</v>
      </c>
      <c r="M44" s="34">
        <f>ROUND(ROUND(L44,2)*ROUND(G44,3),2)</f>
        <v>0</v>
      </c>
      <c r="N44" s="38" t="s">
        <v>54</v>
      </c>
      <c r="O44">
        <f>(M44*21)/100</f>
        <v>0</v>
      </c>
      <c r="P44" t="s">
        <v>27</v>
      </c>
    </row>
    <row r="45" spans="1:16" x14ac:dyDescent="0.2">
      <c r="A45" s="37" t="s">
        <v>55</v>
      </c>
      <c r="E45" s="41" t="s">
        <v>2589</v>
      </c>
    </row>
    <row r="46" spans="1:16" x14ac:dyDescent="0.2">
      <c r="A46" s="37" t="s">
        <v>56</v>
      </c>
      <c r="E46" s="42" t="s">
        <v>2993</v>
      </c>
    </row>
    <row r="47" spans="1:16" x14ac:dyDescent="0.2">
      <c r="A47" t="s">
        <v>58</v>
      </c>
      <c r="E47" s="41" t="s">
        <v>59</v>
      </c>
    </row>
    <row r="48" spans="1:16" ht="25.5" x14ac:dyDescent="0.2">
      <c r="A48" t="s">
        <v>49</v>
      </c>
      <c r="B48" s="36" t="s">
        <v>27</v>
      </c>
      <c r="C48" s="36" t="s">
        <v>2388</v>
      </c>
      <c r="D48" s="37" t="s">
        <v>51</v>
      </c>
      <c r="E48" s="13" t="s">
        <v>2389</v>
      </c>
      <c r="F48" s="38" t="s">
        <v>53</v>
      </c>
      <c r="G48" s="39">
        <v>101.6</v>
      </c>
      <c r="H48" s="38">
        <v>0</v>
      </c>
      <c r="I48" s="38">
        <f>ROUND(G48*H48,6)</f>
        <v>0</v>
      </c>
      <c r="L48" s="40">
        <v>0</v>
      </c>
      <c r="M48" s="34">
        <f>ROUND(ROUND(L48,2)*ROUND(G48,3),2)</f>
        <v>0</v>
      </c>
      <c r="N48" s="38" t="s">
        <v>54</v>
      </c>
      <c r="O48">
        <f>(M48*21)/100</f>
        <v>0</v>
      </c>
      <c r="P48" t="s">
        <v>27</v>
      </c>
    </row>
    <row r="49" spans="1:16" x14ac:dyDescent="0.2">
      <c r="A49" s="37" t="s">
        <v>55</v>
      </c>
      <c r="E49" s="41" t="s">
        <v>2589</v>
      </c>
    </row>
    <row r="50" spans="1:16" x14ac:dyDescent="0.2">
      <c r="A50" s="37" t="s">
        <v>56</v>
      </c>
      <c r="E50" s="42" t="s">
        <v>2994</v>
      </c>
    </row>
    <row r="51" spans="1:16" x14ac:dyDescent="0.2">
      <c r="A51" t="s">
        <v>58</v>
      </c>
      <c r="E51" s="41" t="s">
        <v>59</v>
      </c>
    </row>
    <row r="52" spans="1:16" x14ac:dyDescent="0.2">
      <c r="A52" t="s">
        <v>49</v>
      </c>
      <c r="B52" s="36" t="s">
        <v>26</v>
      </c>
      <c r="C52" s="36" t="s">
        <v>2396</v>
      </c>
      <c r="D52" s="37" t="s">
        <v>51</v>
      </c>
      <c r="E52" s="13" t="s">
        <v>2397</v>
      </c>
      <c r="F52" s="38" t="s">
        <v>53</v>
      </c>
      <c r="G52" s="39">
        <v>246.18</v>
      </c>
      <c r="H52" s="38">
        <v>0</v>
      </c>
      <c r="I52" s="38">
        <f>ROUND(G52*H52,6)</f>
        <v>0</v>
      </c>
      <c r="L52" s="40">
        <v>0</v>
      </c>
      <c r="M52" s="34">
        <f>ROUND(ROUND(L52,2)*ROUND(G52,3),2)</f>
        <v>0</v>
      </c>
      <c r="N52" s="38" t="s">
        <v>54</v>
      </c>
      <c r="O52">
        <f>(M52*21)/100</f>
        <v>0</v>
      </c>
      <c r="P52" t="s">
        <v>27</v>
      </c>
    </row>
    <row r="53" spans="1:16" ht="38.25" x14ac:dyDescent="0.2">
      <c r="A53" s="37" t="s">
        <v>55</v>
      </c>
      <c r="E53" s="41" t="s">
        <v>2995</v>
      </c>
    </row>
    <row r="54" spans="1:16" x14ac:dyDescent="0.2">
      <c r="A54" s="37" t="s">
        <v>56</v>
      </c>
      <c r="E54" s="42" t="s">
        <v>2996</v>
      </c>
    </row>
    <row r="55" spans="1:16" x14ac:dyDescent="0.2">
      <c r="A55" t="s">
        <v>58</v>
      </c>
      <c r="E55" s="41" t="s">
        <v>59</v>
      </c>
    </row>
    <row r="56" spans="1:16" x14ac:dyDescent="0.2">
      <c r="A56" t="s">
        <v>49</v>
      </c>
      <c r="B56" s="36" t="s">
        <v>62</v>
      </c>
      <c r="C56" s="36" t="s">
        <v>891</v>
      </c>
      <c r="D56" s="37" t="s">
        <v>51</v>
      </c>
      <c r="E56" s="13" t="s">
        <v>892</v>
      </c>
      <c r="F56" s="38" t="s">
        <v>53</v>
      </c>
      <c r="G56" s="39">
        <v>22</v>
      </c>
      <c r="H56" s="38">
        <v>0</v>
      </c>
      <c r="I56" s="38">
        <f>ROUND(G56*H56,6)</f>
        <v>0</v>
      </c>
      <c r="L56" s="40">
        <v>0</v>
      </c>
      <c r="M56" s="34">
        <f>ROUND(ROUND(L56,2)*ROUND(G56,3),2)</f>
        <v>0</v>
      </c>
      <c r="N56" s="38" t="s">
        <v>54</v>
      </c>
      <c r="O56">
        <f>(M56*21)/100</f>
        <v>0</v>
      </c>
      <c r="P56" t="s">
        <v>27</v>
      </c>
    </row>
    <row r="57" spans="1:16" x14ac:dyDescent="0.2">
      <c r="A57" s="37" t="s">
        <v>55</v>
      </c>
      <c r="E57" s="41" t="s">
        <v>2490</v>
      </c>
    </row>
    <row r="58" spans="1:16" x14ac:dyDescent="0.2">
      <c r="A58" s="37" t="s">
        <v>56</v>
      </c>
      <c r="E58" s="42" t="s">
        <v>2997</v>
      </c>
    </row>
    <row r="59" spans="1:16" x14ac:dyDescent="0.2">
      <c r="A59" t="s">
        <v>58</v>
      </c>
      <c r="E59" s="41" t="s">
        <v>59</v>
      </c>
    </row>
    <row r="60" spans="1:16" x14ac:dyDescent="0.2">
      <c r="A60" t="s">
        <v>49</v>
      </c>
      <c r="B60" s="36" t="s">
        <v>66</v>
      </c>
      <c r="C60" s="36" t="s">
        <v>60</v>
      </c>
      <c r="D60" s="37" t="s">
        <v>51</v>
      </c>
      <c r="E60" s="13" t="s">
        <v>61</v>
      </c>
      <c r="F60" s="38" t="s">
        <v>53</v>
      </c>
      <c r="G60" s="39">
        <v>224.18</v>
      </c>
      <c r="H60" s="38">
        <v>0</v>
      </c>
      <c r="I60" s="38">
        <f>ROUND(G60*H60,6)</f>
        <v>0</v>
      </c>
      <c r="L60" s="40">
        <v>0</v>
      </c>
      <c r="M60" s="34">
        <f>ROUND(ROUND(L60,2)*ROUND(G60,3),2)</f>
        <v>0</v>
      </c>
      <c r="N60" s="38" t="s">
        <v>54</v>
      </c>
      <c r="O60">
        <f>(M60*21)/100</f>
        <v>0</v>
      </c>
      <c r="P60" t="s">
        <v>27</v>
      </c>
    </row>
    <row r="61" spans="1:16" x14ac:dyDescent="0.2">
      <c r="A61" s="37" t="s">
        <v>55</v>
      </c>
      <c r="E61" s="41" t="s">
        <v>2998</v>
      </c>
    </row>
    <row r="62" spans="1:16" x14ac:dyDescent="0.2">
      <c r="A62" s="37" t="s">
        <v>56</v>
      </c>
      <c r="E62" s="42" t="s">
        <v>2999</v>
      </c>
    </row>
    <row r="63" spans="1:16" x14ac:dyDescent="0.2">
      <c r="A63" t="s">
        <v>58</v>
      </c>
      <c r="E63" s="41" t="s">
        <v>59</v>
      </c>
    </row>
    <row r="64" spans="1:16" x14ac:dyDescent="0.2">
      <c r="A64" t="s">
        <v>49</v>
      </c>
      <c r="B64" s="36" t="s">
        <v>145</v>
      </c>
      <c r="C64" s="36" t="s">
        <v>2402</v>
      </c>
      <c r="D64" s="37" t="s">
        <v>51</v>
      </c>
      <c r="E64" s="13" t="s">
        <v>2403</v>
      </c>
      <c r="F64" s="38" t="s">
        <v>53</v>
      </c>
      <c r="G64" s="39">
        <v>16.899999999999999</v>
      </c>
      <c r="H64" s="38">
        <v>0</v>
      </c>
      <c r="I64" s="38">
        <f>ROUND(G64*H64,6)</f>
        <v>0</v>
      </c>
      <c r="L64" s="40">
        <v>0</v>
      </c>
      <c r="M64" s="34">
        <f>ROUND(ROUND(L64,2)*ROUND(G64,3),2)</f>
        <v>0</v>
      </c>
      <c r="N64" s="38" t="s">
        <v>54</v>
      </c>
      <c r="O64">
        <f>(M64*21)/100</f>
        <v>0</v>
      </c>
      <c r="P64" t="s">
        <v>27</v>
      </c>
    </row>
    <row r="65" spans="1:16" x14ac:dyDescent="0.2">
      <c r="A65" s="37" t="s">
        <v>55</v>
      </c>
      <c r="E65" s="41" t="s">
        <v>3000</v>
      </c>
    </row>
    <row r="66" spans="1:16" x14ac:dyDescent="0.2">
      <c r="A66" s="37" t="s">
        <v>56</v>
      </c>
      <c r="E66" s="42" t="s">
        <v>3001</v>
      </c>
    </row>
    <row r="67" spans="1:16" x14ac:dyDescent="0.2">
      <c r="A67" t="s">
        <v>58</v>
      </c>
      <c r="E67" s="41" t="s">
        <v>59</v>
      </c>
    </row>
    <row r="68" spans="1:16" x14ac:dyDescent="0.2">
      <c r="A68" t="s">
        <v>49</v>
      </c>
      <c r="B68" s="36" t="s">
        <v>198</v>
      </c>
      <c r="C68" s="36" t="s">
        <v>3002</v>
      </c>
      <c r="D68" s="37" t="s">
        <v>51</v>
      </c>
      <c r="E68" s="13" t="s">
        <v>3003</v>
      </c>
      <c r="F68" s="38" t="s">
        <v>65</v>
      </c>
      <c r="G68" s="39">
        <v>24</v>
      </c>
      <c r="H68" s="38">
        <v>0</v>
      </c>
      <c r="I68" s="38">
        <f>ROUND(G68*H68,6)</f>
        <v>0</v>
      </c>
      <c r="L68" s="40">
        <v>0</v>
      </c>
      <c r="M68" s="34">
        <f>ROUND(ROUND(L68,2)*ROUND(G68,3),2)</f>
        <v>0</v>
      </c>
      <c r="N68" s="38" t="s">
        <v>795</v>
      </c>
      <c r="O68">
        <f>(M68*21)/100</f>
        <v>0</v>
      </c>
      <c r="P68" t="s">
        <v>27</v>
      </c>
    </row>
    <row r="69" spans="1:16" ht="51" x14ac:dyDescent="0.2">
      <c r="A69" s="37" t="s">
        <v>55</v>
      </c>
      <c r="E69" s="41" t="s">
        <v>3004</v>
      </c>
    </row>
    <row r="70" spans="1:16" x14ac:dyDescent="0.2">
      <c r="A70" s="37" t="s">
        <v>56</v>
      </c>
      <c r="E70" s="42" t="s">
        <v>3005</v>
      </c>
    </row>
    <row r="71" spans="1:16" ht="25.5" x14ac:dyDescent="0.2">
      <c r="A71" t="s">
        <v>58</v>
      </c>
      <c r="E71" s="41" t="s">
        <v>2695</v>
      </c>
    </row>
    <row r="72" spans="1:16" x14ac:dyDescent="0.2">
      <c r="A72" t="s">
        <v>46</v>
      </c>
      <c r="C72" s="33" t="s">
        <v>27</v>
      </c>
      <c r="E72" s="35" t="s">
        <v>1063</v>
      </c>
      <c r="J72" s="34">
        <f>0</f>
        <v>0</v>
      </c>
      <c r="K72" s="34">
        <f>0</f>
        <v>0</v>
      </c>
      <c r="L72" s="34">
        <f>0+L73</f>
        <v>0</v>
      </c>
      <c r="M72" s="34">
        <f>0+M73</f>
        <v>0</v>
      </c>
    </row>
    <row r="73" spans="1:16" x14ac:dyDescent="0.2">
      <c r="A73" t="s">
        <v>49</v>
      </c>
      <c r="B73" s="36" t="s">
        <v>148</v>
      </c>
      <c r="C73" s="36" t="s">
        <v>2600</v>
      </c>
      <c r="D73" s="37" t="s">
        <v>51</v>
      </c>
      <c r="E73" s="13" t="s">
        <v>2601</v>
      </c>
      <c r="F73" s="38" t="s">
        <v>65</v>
      </c>
      <c r="G73" s="39">
        <v>40</v>
      </c>
      <c r="H73" s="38">
        <v>0</v>
      </c>
      <c r="I73" s="38">
        <f>ROUND(G73*H73,6)</f>
        <v>0</v>
      </c>
      <c r="L73" s="40">
        <v>0</v>
      </c>
      <c r="M73" s="34">
        <f>ROUND(ROUND(L73,2)*ROUND(G73,3),2)</f>
        <v>0</v>
      </c>
      <c r="N73" s="38" t="s">
        <v>54</v>
      </c>
      <c r="O73">
        <f>(M73*21)/100</f>
        <v>0</v>
      </c>
      <c r="P73" t="s">
        <v>27</v>
      </c>
    </row>
    <row r="74" spans="1:16" ht="51" x14ac:dyDescent="0.2">
      <c r="A74" s="37" t="s">
        <v>55</v>
      </c>
      <c r="E74" s="41" t="s">
        <v>3006</v>
      </c>
    </row>
    <row r="75" spans="1:16" x14ac:dyDescent="0.2">
      <c r="A75" s="37" t="s">
        <v>56</v>
      </c>
      <c r="E75" s="42" t="s">
        <v>3007</v>
      </c>
    </row>
    <row r="76" spans="1:16" x14ac:dyDescent="0.2">
      <c r="A76" t="s">
        <v>58</v>
      </c>
      <c r="E76" s="41" t="s">
        <v>59</v>
      </c>
    </row>
    <row r="77" spans="1:16" x14ac:dyDescent="0.2">
      <c r="A77" t="s">
        <v>46</v>
      </c>
      <c r="C77" s="33" t="s">
        <v>62</v>
      </c>
      <c r="E77" s="35" t="s">
        <v>1366</v>
      </c>
      <c r="J77" s="34">
        <f>0</f>
        <v>0</v>
      </c>
      <c r="K77" s="34">
        <f>0</f>
        <v>0</v>
      </c>
      <c r="L77" s="34">
        <f>0+L78+L82</f>
        <v>0</v>
      </c>
      <c r="M77" s="34">
        <f>0+M78+M82</f>
        <v>0</v>
      </c>
    </row>
    <row r="78" spans="1:16" x14ac:dyDescent="0.2">
      <c r="A78" t="s">
        <v>49</v>
      </c>
      <c r="B78" s="36" t="s">
        <v>151</v>
      </c>
      <c r="C78" s="36" t="s">
        <v>1582</v>
      </c>
      <c r="D78" s="37" t="s">
        <v>51</v>
      </c>
      <c r="E78" s="13" t="s">
        <v>1583</v>
      </c>
      <c r="F78" s="38" t="s">
        <v>53</v>
      </c>
      <c r="G78" s="39">
        <v>3.6</v>
      </c>
      <c r="H78" s="38">
        <v>0</v>
      </c>
      <c r="I78" s="38">
        <f>ROUND(G78*H78,6)</f>
        <v>0</v>
      </c>
      <c r="L78" s="40">
        <v>0</v>
      </c>
      <c r="M78" s="34">
        <f>ROUND(ROUND(L78,2)*ROUND(G78,3),2)</f>
        <v>0</v>
      </c>
      <c r="N78" s="38" t="s">
        <v>54</v>
      </c>
      <c r="O78">
        <f>(M78*21)/100</f>
        <v>0</v>
      </c>
      <c r="P78" t="s">
        <v>27</v>
      </c>
    </row>
    <row r="79" spans="1:16" x14ac:dyDescent="0.2">
      <c r="A79" s="37" t="s">
        <v>55</v>
      </c>
      <c r="E79" s="41" t="s">
        <v>3008</v>
      </c>
    </row>
    <row r="80" spans="1:16" x14ac:dyDescent="0.2">
      <c r="A80" s="37" t="s">
        <v>56</v>
      </c>
      <c r="E80" s="42" t="s">
        <v>3009</v>
      </c>
    </row>
    <row r="81" spans="1:16" x14ac:dyDescent="0.2">
      <c r="A81" t="s">
        <v>58</v>
      </c>
      <c r="E81" s="41" t="s">
        <v>59</v>
      </c>
    </row>
    <row r="82" spans="1:16" x14ac:dyDescent="0.2">
      <c r="A82" t="s">
        <v>49</v>
      </c>
      <c r="B82" s="36" t="s">
        <v>154</v>
      </c>
      <c r="C82" s="36" t="s">
        <v>1002</v>
      </c>
      <c r="D82" s="37" t="s">
        <v>51</v>
      </c>
      <c r="E82" s="13" t="s">
        <v>1003</v>
      </c>
      <c r="F82" s="38" t="s">
        <v>53</v>
      </c>
      <c r="G82" s="39">
        <v>4.84</v>
      </c>
      <c r="H82" s="38">
        <v>0</v>
      </c>
      <c r="I82" s="38">
        <f>ROUND(G82*H82,6)</f>
        <v>0</v>
      </c>
      <c r="L82" s="40">
        <v>0</v>
      </c>
      <c r="M82" s="34">
        <f>ROUND(ROUND(L82,2)*ROUND(G82,3),2)</f>
        <v>0</v>
      </c>
      <c r="N82" s="38" t="s">
        <v>54</v>
      </c>
      <c r="O82">
        <f>(M82*21)/100</f>
        <v>0</v>
      </c>
      <c r="P82" t="s">
        <v>27</v>
      </c>
    </row>
    <row r="83" spans="1:16" x14ac:dyDescent="0.2">
      <c r="A83" s="37" t="s">
        <v>55</v>
      </c>
      <c r="E83" s="41" t="s">
        <v>3010</v>
      </c>
    </row>
    <row r="84" spans="1:16" x14ac:dyDescent="0.2">
      <c r="A84" s="37" t="s">
        <v>56</v>
      </c>
      <c r="E84" s="42" t="s">
        <v>3011</v>
      </c>
    </row>
    <row r="85" spans="1:16" x14ac:dyDescent="0.2">
      <c r="A85" t="s">
        <v>58</v>
      </c>
      <c r="E85" s="41" t="s">
        <v>59</v>
      </c>
    </row>
    <row r="86" spans="1:16" x14ac:dyDescent="0.2">
      <c r="A86" t="s">
        <v>46</v>
      </c>
      <c r="C86" s="33" t="s">
        <v>151</v>
      </c>
      <c r="E86" s="35" t="s">
        <v>1458</v>
      </c>
      <c r="J86" s="34">
        <f>0</f>
        <v>0</v>
      </c>
      <c r="K86" s="34">
        <f>0</f>
        <v>0</v>
      </c>
      <c r="L86" s="34">
        <f>0+L87+L91+L95+L99+L103+L107+L111+L115+L119+L123+L127</f>
        <v>0</v>
      </c>
      <c r="M86" s="34">
        <f>0+M87+M91+M95+M99+M103+M107+M111+M115+M119+M123+M127</f>
        <v>0</v>
      </c>
    </row>
    <row r="87" spans="1:16" x14ac:dyDescent="0.2">
      <c r="A87" t="s">
        <v>49</v>
      </c>
      <c r="B87" s="36" t="s">
        <v>157</v>
      </c>
      <c r="C87" s="36" t="s">
        <v>2795</v>
      </c>
      <c r="D87" s="37" t="s">
        <v>51</v>
      </c>
      <c r="E87" s="13" t="s">
        <v>2796</v>
      </c>
      <c r="F87" s="38" t="s">
        <v>65</v>
      </c>
      <c r="G87" s="39">
        <v>64</v>
      </c>
      <c r="H87" s="38">
        <v>0</v>
      </c>
      <c r="I87" s="38">
        <f>ROUND(G87*H87,6)</f>
        <v>0</v>
      </c>
      <c r="L87" s="40">
        <v>0</v>
      </c>
      <c r="M87" s="34">
        <f>ROUND(ROUND(L87,2)*ROUND(G87,3),2)</f>
        <v>0</v>
      </c>
      <c r="N87" s="38" t="s">
        <v>54</v>
      </c>
      <c r="O87">
        <f>(M87*21)/100</f>
        <v>0</v>
      </c>
      <c r="P87" t="s">
        <v>27</v>
      </c>
    </row>
    <row r="88" spans="1:16" x14ac:dyDescent="0.2">
      <c r="A88" s="37" t="s">
        <v>55</v>
      </c>
      <c r="E88" s="41" t="s">
        <v>3012</v>
      </c>
    </row>
    <row r="89" spans="1:16" x14ac:dyDescent="0.2">
      <c r="A89" s="37" t="s">
        <v>56</v>
      </c>
      <c r="E89" s="42" t="s">
        <v>3013</v>
      </c>
    </row>
    <row r="90" spans="1:16" x14ac:dyDescent="0.2">
      <c r="A90" t="s">
        <v>58</v>
      </c>
      <c r="E90" s="41" t="s">
        <v>59</v>
      </c>
    </row>
    <row r="91" spans="1:16" x14ac:dyDescent="0.2">
      <c r="A91" t="s">
        <v>49</v>
      </c>
      <c r="B91" s="36" t="s">
        <v>69</v>
      </c>
      <c r="C91" s="36" t="s">
        <v>3014</v>
      </c>
      <c r="D91" s="37" t="s">
        <v>51</v>
      </c>
      <c r="E91" s="13" t="s">
        <v>3015</v>
      </c>
      <c r="F91" s="38" t="s">
        <v>65</v>
      </c>
      <c r="G91" s="39">
        <v>24</v>
      </c>
      <c r="H91" s="38">
        <v>0</v>
      </c>
      <c r="I91" s="38">
        <f>ROUND(G91*H91,6)</f>
        <v>0</v>
      </c>
      <c r="L91" s="40">
        <v>0</v>
      </c>
      <c r="M91" s="34">
        <f>ROUND(ROUND(L91,2)*ROUND(G91,3),2)</f>
        <v>0</v>
      </c>
      <c r="N91" s="38" t="s">
        <v>54</v>
      </c>
      <c r="O91">
        <f>(M91*21)/100</f>
        <v>0</v>
      </c>
      <c r="P91" t="s">
        <v>27</v>
      </c>
    </row>
    <row r="92" spans="1:16" ht="25.5" x14ac:dyDescent="0.2">
      <c r="A92" s="37" t="s">
        <v>55</v>
      </c>
      <c r="E92" s="41" t="s">
        <v>3016</v>
      </c>
    </row>
    <row r="93" spans="1:16" x14ac:dyDescent="0.2">
      <c r="A93" s="37" t="s">
        <v>56</v>
      </c>
      <c r="E93" s="42" t="s">
        <v>3005</v>
      </c>
    </row>
    <row r="94" spans="1:16" x14ac:dyDescent="0.2">
      <c r="A94" t="s">
        <v>58</v>
      </c>
      <c r="E94" s="41" t="s">
        <v>59</v>
      </c>
    </row>
    <row r="95" spans="1:16" x14ac:dyDescent="0.2">
      <c r="A95" t="s">
        <v>49</v>
      </c>
      <c r="B95" s="36" t="s">
        <v>73</v>
      </c>
      <c r="C95" s="36" t="s">
        <v>2623</v>
      </c>
      <c r="D95" s="37" t="s">
        <v>51</v>
      </c>
      <c r="E95" s="13" t="s">
        <v>2624</v>
      </c>
      <c r="F95" s="38" t="s">
        <v>94</v>
      </c>
      <c r="G95" s="39">
        <v>3</v>
      </c>
      <c r="H95" s="38">
        <v>0</v>
      </c>
      <c r="I95" s="38">
        <f>ROUND(G95*H95,6)</f>
        <v>0</v>
      </c>
      <c r="L95" s="40">
        <v>0</v>
      </c>
      <c r="M95" s="34">
        <f>ROUND(ROUND(L95,2)*ROUND(G95,3),2)</f>
        <v>0</v>
      </c>
      <c r="N95" s="38" t="s">
        <v>54</v>
      </c>
      <c r="O95">
        <f>(M95*21)/100</f>
        <v>0</v>
      </c>
      <c r="P95" t="s">
        <v>27</v>
      </c>
    </row>
    <row r="96" spans="1:16" ht="25.5" x14ac:dyDescent="0.2">
      <c r="A96" s="37" t="s">
        <v>55</v>
      </c>
      <c r="E96" s="41" t="s">
        <v>3017</v>
      </c>
    </row>
    <row r="97" spans="1:16" x14ac:dyDescent="0.2">
      <c r="A97" s="37" t="s">
        <v>56</v>
      </c>
      <c r="E97" s="42" t="s">
        <v>2546</v>
      </c>
    </row>
    <row r="98" spans="1:16" x14ac:dyDescent="0.2">
      <c r="A98" t="s">
        <v>58</v>
      </c>
      <c r="E98" s="41" t="s">
        <v>59</v>
      </c>
    </row>
    <row r="99" spans="1:16" x14ac:dyDescent="0.2">
      <c r="A99" t="s">
        <v>49</v>
      </c>
      <c r="B99" s="36" t="s">
        <v>76</v>
      </c>
      <c r="C99" s="36" t="s">
        <v>2632</v>
      </c>
      <c r="D99" s="37" t="s">
        <v>51</v>
      </c>
      <c r="E99" s="13" t="s">
        <v>2633</v>
      </c>
      <c r="F99" s="38" t="s">
        <v>94</v>
      </c>
      <c r="G99" s="39">
        <v>1</v>
      </c>
      <c r="H99" s="38">
        <v>0</v>
      </c>
      <c r="I99" s="38">
        <f>ROUND(G99*H99,6)</f>
        <v>0</v>
      </c>
      <c r="L99" s="40">
        <v>0</v>
      </c>
      <c r="M99" s="34">
        <f>ROUND(ROUND(L99,2)*ROUND(G99,3),2)</f>
        <v>0</v>
      </c>
      <c r="N99" s="38" t="s">
        <v>54</v>
      </c>
      <c r="O99">
        <f>(M99*21)/100</f>
        <v>0</v>
      </c>
      <c r="P99" t="s">
        <v>27</v>
      </c>
    </row>
    <row r="100" spans="1:16" x14ac:dyDescent="0.2">
      <c r="A100" s="37" t="s">
        <v>55</v>
      </c>
      <c r="E100" s="41" t="s">
        <v>3018</v>
      </c>
    </row>
    <row r="101" spans="1:16" x14ac:dyDescent="0.2">
      <c r="A101" s="37" t="s">
        <v>56</v>
      </c>
      <c r="E101" s="42" t="s">
        <v>2284</v>
      </c>
    </row>
    <row r="102" spans="1:16" x14ac:dyDescent="0.2">
      <c r="A102" t="s">
        <v>58</v>
      </c>
      <c r="E102" s="41" t="s">
        <v>59</v>
      </c>
    </row>
    <row r="103" spans="1:16" x14ac:dyDescent="0.2">
      <c r="A103" t="s">
        <v>49</v>
      </c>
      <c r="B103" s="36" t="s">
        <v>79</v>
      </c>
      <c r="C103" s="36" t="s">
        <v>2723</v>
      </c>
      <c r="D103" s="37" t="s">
        <v>51</v>
      </c>
      <c r="E103" s="13" t="s">
        <v>2724</v>
      </c>
      <c r="F103" s="38" t="s">
        <v>94</v>
      </c>
      <c r="G103" s="39">
        <v>3</v>
      </c>
      <c r="H103" s="38">
        <v>0</v>
      </c>
      <c r="I103" s="38">
        <f>ROUND(G103*H103,6)</f>
        <v>0</v>
      </c>
      <c r="L103" s="40">
        <v>0</v>
      </c>
      <c r="M103" s="34">
        <f>ROUND(ROUND(L103,2)*ROUND(G103,3),2)</f>
        <v>0</v>
      </c>
      <c r="N103" s="38" t="s">
        <v>54</v>
      </c>
      <c r="O103">
        <f>(M103*21)/100</f>
        <v>0</v>
      </c>
      <c r="P103" t="s">
        <v>27</v>
      </c>
    </row>
    <row r="104" spans="1:16" ht="89.25" x14ac:dyDescent="0.2">
      <c r="A104" s="37" t="s">
        <v>55</v>
      </c>
      <c r="E104" s="41" t="s">
        <v>3019</v>
      </c>
    </row>
    <row r="105" spans="1:16" x14ac:dyDescent="0.2">
      <c r="A105" s="37" t="s">
        <v>56</v>
      </c>
      <c r="E105" s="42" t="s">
        <v>3020</v>
      </c>
    </row>
    <row r="106" spans="1:16" x14ac:dyDescent="0.2">
      <c r="A106" t="s">
        <v>58</v>
      </c>
      <c r="E106" s="41" t="s">
        <v>59</v>
      </c>
    </row>
    <row r="107" spans="1:16" x14ac:dyDescent="0.2">
      <c r="A107" t="s">
        <v>49</v>
      </c>
      <c r="B107" s="36" t="s">
        <v>160</v>
      </c>
      <c r="C107" s="36" t="s">
        <v>2429</v>
      </c>
      <c r="D107" s="37" t="s">
        <v>51</v>
      </c>
      <c r="E107" s="13" t="s">
        <v>2430</v>
      </c>
      <c r="F107" s="38" t="s">
        <v>65</v>
      </c>
      <c r="G107" s="39">
        <v>67.2</v>
      </c>
      <c r="H107" s="38">
        <v>0</v>
      </c>
      <c r="I107" s="38">
        <f>ROUND(G107*H107,6)</f>
        <v>0</v>
      </c>
      <c r="L107" s="40">
        <v>0</v>
      </c>
      <c r="M107" s="34">
        <f>ROUND(ROUND(L107,2)*ROUND(G107,3),2)</f>
        <v>0</v>
      </c>
      <c r="N107" s="38" t="s">
        <v>54</v>
      </c>
      <c r="O107">
        <f>(M107*21)/100</f>
        <v>0</v>
      </c>
      <c r="P107" t="s">
        <v>27</v>
      </c>
    </row>
    <row r="108" spans="1:16" x14ac:dyDescent="0.2">
      <c r="A108" s="37" t="s">
        <v>55</v>
      </c>
      <c r="E108" s="41" t="s">
        <v>2726</v>
      </c>
    </row>
    <row r="109" spans="1:16" x14ac:dyDescent="0.2">
      <c r="A109" s="37" t="s">
        <v>56</v>
      </c>
      <c r="E109" s="42" t="s">
        <v>3021</v>
      </c>
    </row>
    <row r="110" spans="1:16" x14ac:dyDescent="0.2">
      <c r="A110" t="s">
        <v>58</v>
      </c>
      <c r="E110" s="41" t="s">
        <v>59</v>
      </c>
    </row>
    <row r="111" spans="1:16" x14ac:dyDescent="0.2">
      <c r="A111" t="s">
        <v>49</v>
      </c>
      <c r="B111" s="36" t="s">
        <v>82</v>
      </c>
      <c r="C111" s="36" t="s">
        <v>2433</v>
      </c>
      <c r="D111" s="37" t="s">
        <v>51</v>
      </c>
      <c r="E111" s="13" t="s">
        <v>2434</v>
      </c>
      <c r="F111" s="38" t="s">
        <v>65</v>
      </c>
      <c r="G111" s="39">
        <v>40</v>
      </c>
      <c r="H111" s="38">
        <v>0</v>
      </c>
      <c r="I111" s="38">
        <f>ROUND(G111*H111,6)</f>
        <v>0</v>
      </c>
      <c r="L111" s="40">
        <v>0</v>
      </c>
      <c r="M111" s="34">
        <f>ROUND(ROUND(L111,2)*ROUND(G111,3),2)</f>
        <v>0</v>
      </c>
      <c r="N111" s="38" t="s">
        <v>54</v>
      </c>
      <c r="O111">
        <f>(M111*21)/100</f>
        <v>0</v>
      </c>
      <c r="P111" t="s">
        <v>27</v>
      </c>
    </row>
    <row r="112" spans="1:16" x14ac:dyDescent="0.2">
      <c r="A112" s="37" t="s">
        <v>55</v>
      </c>
      <c r="E112" s="41" t="s">
        <v>2886</v>
      </c>
    </row>
    <row r="113" spans="1:16" x14ac:dyDescent="0.2">
      <c r="A113" s="37" t="s">
        <v>56</v>
      </c>
      <c r="E113" s="42" t="s">
        <v>3007</v>
      </c>
    </row>
    <row r="114" spans="1:16" x14ac:dyDescent="0.2">
      <c r="A114" t="s">
        <v>58</v>
      </c>
      <c r="E114" s="41" t="s">
        <v>59</v>
      </c>
    </row>
    <row r="115" spans="1:16" x14ac:dyDescent="0.2">
      <c r="A115" t="s">
        <v>49</v>
      </c>
      <c r="B115" s="36" t="s">
        <v>163</v>
      </c>
      <c r="C115" s="36" t="s">
        <v>2811</v>
      </c>
      <c r="D115" s="37" t="s">
        <v>51</v>
      </c>
      <c r="E115" s="13" t="s">
        <v>2812</v>
      </c>
      <c r="F115" s="38" t="s">
        <v>94</v>
      </c>
      <c r="G115" s="39">
        <v>2</v>
      </c>
      <c r="H115" s="38">
        <v>0</v>
      </c>
      <c r="I115" s="38">
        <f>ROUND(G115*H115,6)</f>
        <v>0</v>
      </c>
      <c r="L115" s="40">
        <v>0</v>
      </c>
      <c r="M115" s="34">
        <f>ROUND(ROUND(L115,2)*ROUND(G115,3),2)</f>
        <v>0</v>
      </c>
      <c r="N115" s="38" t="s">
        <v>54</v>
      </c>
      <c r="O115">
        <f>(M115*21)/100</f>
        <v>0</v>
      </c>
      <c r="P115" t="s">
        <v>27</v>
      </c>
    </row>
    <row r="116" spans="1:16" x14ac:dyDescent="0.2">
      <c r="A116" s="37" t="s">
        <v>55</v>
      </c>
      <c r="E116" s="41" t="s">
        <v>2443</v>
      </c>
    </row>
    <row r="117" spans="1:16" x14ac:dyDescent="0.2">
      <c r="A117" s="37" t="s">
        <v>56</v>
      </c>
      <c r="E117" s="42" t="s">
        <v>2413</v>
      </c>
    </row>
    <row r="118" spans="1:16" x14ac:dyDescent="0.2">
      <c r="A118" t="s">
        <v>58</v>
      </c>
      <c r="E118" s="41" t="s">
        <v>59</v>
      </c>
    </row>
    <row r="119" spans="1:16" x14ac:dyDescent="0.2">
      <c r="A119" t="s">
        <v>49</v>
      </c>
      <c r="B119" s="36" t="s">
        <v>85</v>
      </c>
      <c r="C119" s="36" t="s">
        <v>2552</v>
      </c>
      <c r="D119" s="37" t="s">
        <v>51</v>
      </c>
      <c r="E119" s="13" t="s">
        <v>2553</v>
      </c>
      <c r="F119" s="38" t="s">
        <v>65</v>
      </c>
      <c r="G119" s="39">
        <v>64</v>
      </c>
      <c r="H119" s="38">
        <v>0</v>
      </c>
      <c r="I119" s="38">
        <f>ROUND(G119*H119,6)</f>
        <v>0</v>
      </c>
      <c r="L119" s="40">
        <v>0</v>
      </c>
      <c r="M119" s="34">
        <f>ROUND(ROUND(L119,2)*ROUND(G119,3),2)</f>
        <v>0</v>
      </c>
      <c r="N119" s="38" t="s">
        <v>54</v>
      </c>
      <c r="O119">
        <f>(M119*21)/100</f>
        <v>0</v>
      </c>
      <c r="P119" t="s">
        <v>27</v>
      </c>
    </row>
    <row r="120" spans="1:16" x14ac:dyDescent="0.2">
      <c r="A120" s="37" t="s">
        <v>55</v>
      </c>
      <c r="E120" s="41" t="s">
        <v>3022</v>
      </c>
    </row>
    <row r="121" spans="1:16" x14ac:dyDescent="0.2">
      <c r="A121" s="37" t="s">
        <v>56</v>
      </c>
      <c r="E121" s="42" t="s">
        <v>3013</v>
      </c>
    </row>
    <row r="122" spans="1:16" x14ac:dyDescent="0.2">
      <c r="A122" t="s">
        <v>58</v>
      </c>
      <c r="E122" s="41" t="s">
        <v>59</v>
      </c>
    </row>
    <row r="123" spans="1:16" x14ac:dyDescent="0.2">
      <c r="A123" t="s">
        <v>49</v>
      </c>
      <c r="B123" s="36" t="s">
        <v>166</v>
      </c>
      <c r="C123" s="36" t="s">
        <v>2559</v>
      </c>
      <c r="D123" s="37" t="s">
        <v>51</v>
      </c>
      <c r="E123" s="13" t="s">
        <v>2560</v>
      </c>
      <c r="F123" s="38" t="s">
        <v>65</v>
      </c>
      <c r="G123" s="39">
        <v>64</v>
      </c>
      <c r="H123" s="38">
        <v>0</v>
      </c>
      <c r="I123" s="38">
        <f>ROUND(G123*H123,6)</f>
        <v>0</v>
      </c>
      <c r="L123" s="40">
        <v>0</v>
      </c>
      <c r="M123" s="34">
        <f>ROUND(ROUND(L123,2)*ROUND(G123,3),2)</f>
        <v>0</v>
      </c>
      <c r="N123" s="38" t="s">
        <v>54</v>
      </c>
      <c r="O123">
        <f>(M123*21)/100</f>
        <v>0</v>
      </c>
      <c r="P123" t="s">
        <v>27</v>
      </c>
    </row>
    <row r="124" spans="1:16" x14ac:dyDescent="0.2">
      <c r="A124" s="37" t="s">
        <v>55</v>
      </c>
      <c r="E124" s="41" t="s">
        <v>3022</v>
      </c>
    </row>
    <row r="125" spans="1:16" x14ac:dyDescent="0.2">
      <c r="A125" s="37" t="s">
        <v>56</v>
      </c>
      <c r="E125" s="42" t="s">
        <v>3013</v>
      </c>
    </row>
    <row r="126" spans="1:16" x14ac:dyDescent="0.2">
      <c r="A126" t="s">
        <v>58</v>
      </c>
      <c r="E126" s="41" t="s">
        <v>59</v>
      </c>
    </row>
    <row r="127" spans="1:16" x14ac:dyDescent="0.2">
      <c r="A127" t="s">
        <v>49</v>
      </c>
      <c r="B127" s="36" t="s">
        <v>95</v>
      </c>
      <c r="C127" s="36" t="s">
        <v>2452</v>
      </c>
      <c r="D127" s="37" t="s">
        <v>51</v>
      </c>
      <c r="E127" s="13" t="s">
        <v>2453</v>
      </c>
      <c r="F127" s="38" t="s">
        <v>94</v>
      </c>
      <c r="G127" s="39">
        <v>5</v>
      </c>
      <c r="H127" s="38">
        <v>0</v>
      </c>
      <c r="I127" s="38">
        <f>ROUND(G127*H127,6)</f>
        <v>0</v>
      </c>
      <c r="L127" s="40">
        <v>0</v>
      </c>
      <c r="M127" s="34">
        <f>ROUND(ROUND(L127,2)*ROUND(G127,3),2)</f>
        <v>0</v>
      </c>
      <c r="N127" s="38" t="s">
        <v>795</v>
      </c>
      <c r="O127">
        <f>(M127*21)/100</f>
        <v>0</v>
      </c>
      <c r="P127" t="s">
        <v>27</v>
      </c>
    </row>
    <row r="128" spans="1:16" ht="38.25" x14ac:dyDescent="0.2">
      <c r="A128" s="37" t="s">
        <v>55</v>
      </c>
      <c r="E128" s="41" t="s">
        <v>2567</v>
      </c>
    </row>
    <row r="129" spans="1:16" x14ac:dyDescent="0.2">
      <c r="A129" s="37" t="s">
        <v>56</v>
      </c>
      <c r="E129" s="42" t="s">
        <v>2440</v>
      </c>
    </row>
    <row r="130" spans="1:16" ht="38.25" x14ac:dyDescent="0.2">
      <c r="A130" t="s">
        <v>58</v>
      </c>
      <c r="E130" s="41" t="s">
        <v>2456</v>
      </c>
    </row>
    <row r="131" spans="1:16" x14ac:dyDescent="0.2">
      <c r="A131" t="s">
        <v>46</v>
      </c>
      <c r="C131" s="33" t="s">
        <v>154</v>
      </c>
      <c r="E131" s="35" t="s">
        <v>909</v>
      </c>
      <c r="J131" s="34">
        <f>0</f>
        <v>0</v>
      </c>
      <c r="K131" s="34">
        <f>0</f>
        <v>0</v>
      </c>
      <c r="L131" s="34">
        <f>0+L132+L136+L140</f>
        <v>0</v>
      </c>
      <c r="M131" s="34">
        <f>0+M132+M136+M140</f>
        <v>0</v>
      </c>
    </row>
    <row r="132" spans="1:16" x14ac:dyDescent="0.2">
      <c r="A132" t="s">
        <v>49</v>
      </c>
      <c r="B132" s="36" t="s">
        <v>169</v>
      </c>
      <c r="C132" s="36" t="s">
        <v>2457</v>
      </c>
      <c r="D132" s="37" t="s">
        <v>51</v>
      </c>
      <c r="E132" s="13" t="s">
        <v>2458</v>
      </c>
      <c r="F132" s="38" t="s">
        <v>65</v>
      </c>
      <c r="G132" s="39">
        <v>254</v>
      </c>
      <c r="H132" s="38">
        <v>0</v>
      </c>
      <c r="I132" s="38">
        <f>ROUND(G132*H132,6)</f>
        <v>0</v>
      </c>
      <c r="L132" s="40">
        <v>0</v>
      </c>
      <c r="M132" s="34">
        <f>ROUND(ROUND(L132,2)*ROUND(G132,3),2)</f>
        <v>0</v>
      </c>
      <c r="N132" s="38" t="s">
        <v>54</v>
      </c>
      <c r="O132">
        <f>(M132*21)/100</f>
        <v>0</v>
      </c>
      <c r="P132" t="s">
        <v>27</v>
      </c>
    </row>
    <row r="133" spans="1:16" x14ac:dyDescent="0.2">
      <c r="A133" s="37" t="s">
        <v>55</v>
      </c>
      <c r="E133" s="41" t="s">
        <v>2459</v>
      </c>
    </row>
    <row r="134" spans="1:16" x14ac:dyDescent="0.2">
      <c r="A134" s="37" t="s">
        <v>56</v>
      </c>
      <c r="E134" s="42" t="s">
        <v>3023</v>
      </c>
    </row>
    <row r="135" spans="1:16" x14ac:dyDescent="0.2">
      <c r="A135" t="s">
        <v>58</v>
      </c>
      <c r="E135" s="41" t="s">
        <v>59</v>
      </c>
    </row>
    <row r="136" spans="1:16" x14ac:dyDescent="0.2">
      <c r="A136" t="s">
        <v>49</v>
      </c>
      <c r="B136" s="36" t="s">
        <v>172</v>
      </c>
      <c r="C136" s="36" t="s">
        <v>3024</v>
      </c>
      <c r="D136" s="37" t="s">
        <v>51</v>
      </c>
      <c r="E136" s="13" t="s">
        <v>3025</v>
      </c>
      <c r="F136" s="38" t="s">
        <v>94</v>
      </c>
      <c r="G136" s="39">
        <v>4</v>
      </c>
      <c r="H136" s="38">
        <v>0</v>
      </c>
      <c r="I136" s="38">
        <f>ROUND(G136*H136,6)</f>
        <v>0</v>
      </c>
      <c r="L136" s="40">
        <v>0</v>
      </c>
      <c r="M136" s="34">
        <f>ROUND(ROUND(L136,2)*ROUND(G136,3),2)</f>
        <v>0</v>
      </c>
      <c r="N136" s="38" t="s">
        <v>54</v>
      </c>
      <c r="O136">
        <f>(M136*21)/100</f>
        <v>0</v>
      </c>
      <c r="P136" t="s">
        <v>27</v>
      </c>
    </row>
    <row r="137" spans="1:16" ht="25.5" x14ac:dyDescent="0.2">
      <c r="A137" s="37" t="s">
        <v>55</v>
      </c>
      <c r="E137" s="41" t="s">
        <v>3026</v>
      </c>
    </row>
    <row r="138" spans="1:16" x14ac:dyDescent="0.2">
      <c r="A138" s="37" t="s">
        <v>56</v>
      </c>
      <c r="E138" s="42" t="s">
        <v>2513</v>
      </c>
    </row>
    <row r="139" spans="1:16" x14ac:dyDescent="0.2">
      <c r="A139" t="s">
        <v>58</v>
      </c>
      <c r="E139" s="41" t="s">
        <v>59</v>
      </c>
    </row>
    <row r="140" spans="1:16" x14ac:dyDescent="0.2">
      <c r="A140" t="s">
        <v>49</v>
      </c>
      <c r="B140" s="36" t="s">
        <v>88</v>
      </c>
      <c r="C140" s="36" t="s">
        <v>2569</v>
      </c>
      <c r="D140" s="37" t="s">
        <v>51</v>
      </c>
      <c r="E140" s="13" t="s">
        <v>2570</v>
      </c>
      <c r="F140" s="38" t="s">
        <v>65</v>
      </c>
      <c r="G140" s="39">
        <v>63</v>
      </c>
      <c r="H140" s="38">
        <v>0</v>
      </c>
      <c r="I140" s="38">
        <f>ROUND(G140*H140,6)</f>
        <v>0</v>
      </c>
      <c r="L140" s="40">
        <v>0</v>
      </c>
      <c r="M140" s="34">
        <f>ROUND(ROUND(L140,2)*ROUND(G140,3),2)</f>
        <v>0</v>
      </c>
      <c r="N140" s="38" t="s">
        <v>54</v>
      </c>
      <c r="O140">
        <f>(M140*21)/100</f>
        <v>0</v>
      </c>
      <c r="P140" t="s">
        <v>27</v>
      </c>
    </row>
    <row r="141" spans="1:16" ht="25.5" x14ac:dyDescent="0.2">
      <c r="A141" s="37" t="s">
        <v>55</v>
      </c>
      <c r="E141" s="41" t="s">
        <v>3027</v>
      </c>
    </row>
    <row r="142" spans="1:16" x14ac:dyDescent="0.2">
      <c r="A142" s="37" t="s">
        <v>56</v>
      </c>
      <c r="E142" s="42" t="s">
        <v>3028</v>
      </c>
    </row>
    <row r="143" spans="1:16" x14ac:dyDescent="0.2">
      <c r="A143" t="s">
        <v>58</v>
      </c>
      <c r="E143"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COUNTIFS(L8:L113,"=0",A8:A113,"P")+COUNTIFS(L8:L113,"",A8:A113,"P")+SUM(Q8:Q113)</f>
        <v>26</v>
      </c>
    </row>
    <row r="8" spans="1:20" x14ac:dyDescent="0.2">
      <c r="A8" t="s">
        <v>44</v>
      </c>
      <c r="C8" s="30" t="s">
        <v>3031</v>
      </c>
      <c r="E8" s="32" t="s">
        <v>3030</v>
      </c>
      <c r="J8" s="31">
        <f>0+J9+J34+J83+J108</f>
        <v>0</v>
      </c>
      <c r="K8" s="31">
        <f>0+K9+K34+K83+K108</f>
        <v>0</v>
      </c>
      <c r="L8" s="31">
        <f>0+L9+L34+L83+L108</f>
        <v>0</v>
      </c>
      <c r="M8" s="31">
        <f>0+M9+M34+M83+M108</f>
        <v>0</v>
      </c>
    </row>
    <row r="9" spans="1:20" x14ac:dyDescent="0.2">
      <c r="A9" t="s">
        <v>46</v>
      </c>
      <c r="C9" s="33" t="s">
        <v>47</v>
      </c>
      <c r="E9" s="35" t="s">
        <v>325</v>
      </c>
      <c r="J9" s="34">
        <f>0</f>
        <v>0</v>
      </c>
      <c r="K9" s="34">
        <f>0</f>
        <v>0</v>
      </c>
      <c r="L9" s="34">
        <f>0+L10+L14+L18+L22+L26+L30</f>
        <v>0</v>
      </c>
      <c r="M9" s="34">
        <f>0+M10+M14+M18+M22+M26+M30</f>
        <v>0</v>
      </c>
    </row>
    <row r="10" spans="1:20" x14ac:dyDescent="0.2">
      <c r="A10" t="s">
        <v>49</v>
      </c>
      <c r="B10" s="36" t="s">
        <v>47</v>
      </c>
      <c r="C10" s="36" t="s">
        <v>331</v>
      </c>
      <c r="D10" s="37" t="s">
        <v>51</v>
      </c>
      <c r="E10" s="13" t="s">
        <v>332</v>
      </c>
      <c r="F10" s="38" t="s">
        <v>53</v>
      </c>
      <c r="G10" s="39">
        <v>88.45</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3032</v>
      </c>
    </row>
    <row r="13" spans="1:20" x14ac:dyDescent="0.2">
      <c r="A13" t="s">
        <v>58</v>
      </c>
      <c r="E13" s="41" t="s">
        <v>59</v>
      </c>
    </row>
    <row r="14" spans="1:20" x14ac:dyDescent="0.2">
      <c r="A14" t="s">
        <v>49</v>
      </c>
      <c r="B14" s="36" t="s">
        <v>27</v>
      </c>
      <c r="C14" s="36" t="s">
        <v>50</v>
      </c>
      <c r="D14" s="37" t="s">
        <v>51</v>
      </c>
      <c r="E14" s="13" t="s">
        <v>52</v>
      </c>
      <c r="F14" s="38" t="s">
        <v>53</v>
      </c>
      <c r="G14" s="39">
        <v>86.543999999999997</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3033</v>
      </c>
    </row>
    <row r="17" spans="1:16" x14ac:dyDescent="0.2">
      <c r="A17" t="s">
        <v>58</v>
      </c>
      <c r="E17" s="41" t="s">
        <v>59</v>
      </c>
    </row>
    <row r="18" spans="1:16" x14ac:dyDescent="0.2">
      <c r="A18" t="s">
        <v>49</v>
      </c>
      <c r="B18" s="36" t="s">
        <v>26</v>
      </c>
      <c r="C18" s="36" t="s">
        <v>3034</v>
      </c>
      <c r="D18" s="37" t="s">
        <v>51</v>
      </c>
      <c r="E18" s="13" t="s">
        <v>3035</v>
      </c>
      <c r="F18" s="38" t="s">
        <v>53</v>
      </c>
      <c r="G18" s="39">
        <v>22.902999999999999</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3036</v>
      </c>
    </row>
    <row r="21" spans="1:16" x14ac:dyDescent="0.2">
      <c r="A21" t="s">
        <v>58</v>
      </c>
      <c r="E21" s="41" t="s">
        <v>59</v>
      </c>
    </row>
    <row r="22" spans="1:16" x14ac:dyDescent="0.2">
      <c r="A22" t="s">
        <v>49</v>
      </c>
      <c r="B22" s="36" t="s">
        <v>62</v>
      </c>
      <c r="C22" s="36" t="s">
        <v>891</v>
      </c>
      <c r="D22" s="37" t="s">
        <v>51</v>
      </c>
      <c r="E22" s="13" t="s">
        <v>892</v>
      </c>
      <c r="F22" s="38" t="s">
        <v>53</v>
      </c>
      <c r="G22" s="39">
        <v>22.902999999999999</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3037</v>
      </c>
    </row>
    <row r="25" spans="1:16" x14ac:dyDescent="0.2">
      <c r="A25" t="s">
        <v>58</v>
      </c>
      <c r="E25" s="41" t="s">
        <v>59</v>
      </c>
    </row>
    <row r="26" spans="1:16" x14ac:dyDescent="0.2">
      <c r="A26" t="s">
        <v>49</v>
      </c>
      <c r="B26" s="36" t="s">
        <v>66</v>
      </c>
      <c r="C26" s="36" t="s">
        <v>60</v>
      </c>
      <c r="D26" s="37" t="s">
        <v>51</v>
      </c>
      <c r="E26" s="13" t="s">
        <v>61</v>
      </c>
      <c r="F26" s="38" t="s">
        <v>53</v>
      </c>
      <c r="G26" s="39">
        <v>152.09100000000001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3038</v>
      </c>
    </row>
    <row r="29" spans="1:16" x14ac:dyDescent="0.2">
      <c r="A29" t="s">
        <v>58</v>
      </c>
      <c r="E29" s="41" t="s">
        <v>59</v>
      </c>
    </row>
    <row r="30" spans="1:16" x14ac:dyDescent="0.2">
      <c r="A30" t="s">
        <v>49</v>
      </c>
      <c r="B30" s="36" t="s">
        <v>145</v>
      </c>
      <c r="C30" s="36" t="s">
        <v>2402</v>
      </c>
      <c r="D30" s="37" t="s">
        <v>51</v>
      </c>
      <c r="E30" s="13" t="s">
        <v>2403</v>
      </c>
      <c r="F30" s="38" t="s">
        <v>53</v>
      </c>
      <c r="G30" s="39">
        <v>22.902999999999999</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3036</v>
      </c>
    </row>
    <row r="33" spans="1:16" x14ac:dyDescent="0.2">
      <c r="A33" t="s">
        <v>58</v>
      </c>
      <c r="E33" s="41" t="s">
        <v>59</v>
      </c>
    </row>
    <row r="34" spans="1:16" x14ac:dyDescent="0.2">
      <c r="A34" t="s">
        <v>46</v>
      </c>
      <c r="C34" s="33" t="s">
        <v>151</v>
      </c>
      <c r="E34" s="35" t="s">
        <v>1458</v>
      </c>
      <c r="J34" s="34">
        <f>0</f>
        <v>0</v>
      </c>
      <c r="K34" s="34">
        <f>0</f>
        <v>0</v>
      </c>
      <c r="L34" s="34">
        <f>0+L35+L39+L43+L47+L51+L55+L59+L63+L67+L71+L75+L79</f>
        <v>0</v>
      </c>
      <c r="M34" s="34">
        <f>0+M35+M39+M43+M47+M51+M55+M59+M63+M67+M71+M75+M79</f>
        <v>0</v>
      </c>
    </row>
    <row r="35" spans="1:16" x14ac:dyDescent="0.2">
      <c r="A35" t="s">
        <v>49</v>
      </c>
      <c r="B35" s="36" t="s">
        <v>148</v>
      </c>
      <c r="C35" s="36" t="s">
        <v>3039</v>
      </c>
      <c r="D35" s="37" t="s">
        <v>51</v>
      </c>
      <c r="E35" s="13" t="s">
        <v>3040</v>
      </c>
      <c r="F35" s="38" t="s">
        <v>65</v>
      </c>
      <c r="G35" s="39">
        <v>12.9</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3041</v>
      </c>
    </row>
    <row r="38" spans="1:16" x14ac:dyDescent="0.2">
      <c r="A38" t="s">
        <v>58</v>
      </c>
      <c r="E38" s="41" t="s">
        <v>59</v>
      </c>
    </row>
    <row r="39" spans="1:16" x14ac:dyDescent="0.2">
      <c r="A39" t="s">
        <v>49</v>
      </c>
      <c r="B39" s="36" t="s">
        <v>151</v>
      </c>
      <c r="C39" s="36" t="s">
        <v>2795</v>
      </c>
      <c r="D39" s="37" t="s">
        <v>51</v>
      </c>
      <c r="E39" s="13" t="s">
        <v>2796</v>
      </c>
      <c r="F39" s="38" t="s">
        <v>65</v>
      </c>
      <c r="G39" s="39">
        <v>83</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3041</v>
      </c>
    </row>
    <row r="42" spans="1:16" x14ac:dyDescent="0.2">
      <c r="A42" t="s">
        <v>58</v>
      </c>
      <c r="E42" s="41" t="s">
        <v>59</v>
      </c>
    </row>
    <row r="43" spans="1:16" x14ac:dyDescent="0.2">
      <c r="A43" t="s">
        <v>49</v>
      </c>
      <c r="B43" s="36" t="s">
        <v>154</v>
      </c>
      <c r="C43" s="36" t="s">
        <v>2410</v>
      </c>
      <c r="D43" s="37" t="s">
        <v>51</v>
      </c>
      <c r="E43" s="13" t="s">
        <v>2411</v>
      </c>
      <c r="F43" s="38" t="s">
        <v>65</v>
      </c>
      <c r="G43" s="39">
        <v>18</v>
      </c>
      <c r="H43" s="38">
        <v>0</v>
      </c>
      <c r="I43" s="38">
        <f>ROUND(G43*H43,6)</f>
        <v>0</v>
      </c>
      <c r="L43" s="40">
        <v>0</v>
      </c>
      <c r="M43" s="34">
        <f>ROUND(ROUND(L43,2)*ROUND(G43,3),2)</f>
        <v>0</v>
      </c>
      <c r="N43" s="38" t="s">
        <v>54</v>
      </c>
      <c r="O43">
        <f>(M43*21)/100</f>
        <v>0</v>
      </c>
      <c r="P43" t="s">
        <v>27</v>
      </c>
    </row>
    <row r="44" spans="1:16" x14ac:dyDescent="0.2">
      <c r="A44" s="37" t="s">
        <v>55</v>
      </c>
      <c r="E44" s="41" t="s">
        <v>51</v>
      </c>
    </row>
    <row r="45" spans="1:16" x14ac:dyDescent="0.2">
      <c r="A45" s="37" t="s">
        <v>56</v>
      </c>
      <c r="E45" s="42" t="s">
        <v>3041</v>
      </c>
    </row>
    <row r="46" spans="1:16" x14ac:dyDescent="0.2">
      <c r="A46" t="s">
        <v>58</v>
      </c>
      <c r="E46" s="41" t="s">
        <v>59</v>
      </c>
    </row>
    <row r="47" spans="1:16" x14ac:dyDescent="0.2">
      <c r="A47" t="s">
        <v>49</v>
      </c>
      <c r="B47" s="36" t="s">
        <v>157</v>
      </c>
      <c r="C47" s="36" t="s">
        <v>3042</v>
      </c>
      <c r="D47" s="37" t="s">
        <v>51</v>
      </c>
      <c r="E47" s="13" t="s">
        <v>3043</v>
      </c>
      <c r="F47" s="38" t="s">
        <v>94</v>
      </c>
      <c r="G47" s="39">
        <v>1</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3041</v>
      </c>
    </row>
    <row r="50" spans="1:16" x14ac:dyDescent="0.2">
      <c r="A50" t="s">
        <v>58</v>
      </c>
      <c r="E50" s="41" t="s">
        <v>59</v>
      </c>
    </row>
    <row r="51" spans="1:16" x14ac:dyDescent="0.2">
      <c r="A51" t="s">
        <v>49</v>
      </c>
      <c r="B51" s="36" t="s">
        <v>69</v>
      </c>
      <c r="C51" s="36" t="s">
        <v>2539</v>
      </c>
      <c r="D51" s="37" t="s">
        <v>51</v>
      </c>
      <c r="E51" s="13" t="s">
        <v>2540</v>
      </c>
      <c r="F51" s="38" t="s">
        <v>94</v>
      </c>
      <c r="G51" s="39">
        <v>1</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3041</v>
      </c>
    </row>
    <row r="54" spans="1:16" x14ac:dyDescent="0.2">
      <c r="A54" t="s">
        <v>58</v>
      </c>
      <c r="E54" s="41" t="s">
        <v>59</v>
      </c>
    </row>
    <row r="55" spans="1:16" x14ac:dyDescent="0.2">
      <c r="A55" t="s">
        <v>49</v>
      </c>
      <c r="B55" s="36" t="s">
        <v>73</v>
      </c>
      <c r="C55" s="36" t="s">
        <v>2429</v>
      </c>
      <c r="D55" s="37" t="s">
        <v>51</v>
      </c>
      <c r="E55" s="13" t="s">
        <v>2430</v>
      </c>
      <c r="F55" s="38" t="s">
        <v>65</v>
      </c>
      <c r="G55" s="39">
        <v>84</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3041</v>
      </c>
    </row>
    <row r="58" spans="1:16" x14ac:dyDescent="0.2">
      <c r="A58" t="s">
        <v>58</v>
      </c>
      <c r="E58" s="41" t="s">
        <v>59</v>
      </c>
    </row>
    <row r="59" spans="1:16" x14ac:dyDescent="0.2">
      <c r="A59" t="s">
        <v>49</v>
      </c>
      <c r="B59" s="36" t="s">
        <v>76</v>
      </c>
      <c r="C59" s="36" t="s">
        <v>2433</v>
      </c>
      <c r="D59" s="37" t="s">
        <v>51</v>
      </c>
      <c r="E59" s="13" t="s">
        <v>2434</v>
      </c>
      <c r="F59" s="38" t="s">
        <v>65</v>
      </c>
      <c r="G59" s="39">
        <v>84</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3041</v>
      </c>
    </row>
    <row r="62" spans="1:16" x14ac:dyDescent="0.2">
      <c r="A62" t="s">
        <v>58</v>
      </c>
      <c r="E62" s="41" t="s">
        <v>59</v>
      </c>
    </row>
    <row r="63" spans="1:16" x14ac:dyDescent="0.2">
      <c r="A63" t="s">
        <v>49</v>
      </c>
      <c r="B63" s="36" t="s">
        <v>79</v>
      </c>
      <c r="C63" s="36" t="s">
        <v>3044</v>
      </c>
      <c r="D63" s="37" t="s">
        <v>51</v>
      </c>
      <c r="E63" s="13" t="s">
        <v>3045</v>
      </c>
      <c r="F63" s="38" t="s">
        <v>94</v>
      </c>
      <c r="G63" s="39">
        <v>6</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3041</v>
      </c>
    </row>
    <row r="66" spans="1:16" x14ac:dyDescent="0.2">
      <c r="A66" t="s">
        <v>58</v>
      </c>
      <c r="E66" s="41" t="s">
        <v>59</v>
      </c>
    </row>
    <row r="67" spans="1:16" x14ac:dyDescent="0.2">
      <c r="A67" t="s">
        <v>49</v>
      </c>
      <c r="B67" s="36" t="s">
        <v>160</v>
      </c>
      <c r="C67" s="36" t="s">
        <v>3046</v>
      </c>
      <c r="D67" s="37" t="s">
        <v>51</v>
      </c>
      <c r="E67" s="13" t="s">
        <v>3047</v>
      </c>
      <c r="F67" s="38" t="s">
        <v>94</v>
      </c>
      <c r="G67" s="39">
        <v>2</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3041</v>
      </c>
    </row>
    <row r="70" spans="1:16" x14ac:dyDescent="0.2">
      <c r="A70" t="s">
        <v>58</v>
      </c>
      <c r="E70" s="41" t="s">
        <v>59</v>
      </c>
    </row>
    <row r="71" spans="1:16" x14ac:dyDescent="0.2">
      <c r="A71" t="s">
        <v>49</v>
      </c>
      <c r="B71" s="36" t="s">
        <v>82</v>
      </c>
      <c r="C71" s="36" t="s">
        <v>3048</v>
      </c>
      <c r="D71" s="37" t="s">
        <v>51</v>
      </c>
      <c r="E71" s="13" t="s">
        <v>3049</v>
      </c>
      <c r="F71" s="38" t="s">
        <v>94</v>
      </c>
      <c r="G71" s="39">
        <v>2</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3041</v>
      </c>
    </row>
    <row r="74" spans="1:16" x14ac:dyDescent="0.2">
      <c r="A74" t="s">
        <v>58</v>
      </c>
      <c r="E74" s="41" t="s">
        <v>59</v>
      </c>
    </row>
    <row r="75" spans="1:16" x14ac:dyDescent="0.2">
      <c r="A75" t="s">
        <v>49</v>
      </c>
      <c r="B75" s="36" t="s">
        <v>163</v>
      </c>
      <c r="C75" s="36" t="s">
        <v>2552</v>
      </c>
      <c r="D75" s="37" t="s">
        <v>51</v>
      </c>
      <c r="E75" s="13" t="s">
        <v>2553</v>
      </c>
      <c r="F75" s="38" t="s">
        <v>65</v>
      </c>
      <c r="G75" s="39">
        <v>95.9</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3041</v>
      </c>
    </row>
    <row r="78" spans="1:16" x14ac:dyDescent="0.2">
      <c r="A78" t="s">
        <v>58</v>
      </c>
      <c r="E78" s="41" t="s">
        <v>59</v>
      </c>
    </row>
    <row r="79" spans="1:16" x14ac:dyDescent="0.2">
      <c r="A79" t="s">
        <v>49</v>
      </c>
      <c r="B79" s="36" t="s">
        <v>85</v>
      </c>
      <c r="C79" s="36" t="s">
        <v>2444</v>
      </c>
      <c r="D79" s="37" t="s">
        <v>51</v>
      </c>
      <c r="E79" s="13" t="s">
        <v>2445</v>
      </c>
      <c r="F79" s="38" t="s">
        <v>65</v>
      </c>
      <c r="G79" s="39">
        <v>18</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3041</v>
      </c>
    </row>
    <row r="82" spans="1:16" x14ac:dyDescent="0.2">
      <c r="A82" t="s">
        <v>58</v>
      </c>
      <c r="E82" s="41" t="s">
        <v>59</v>
      </c>
    </row>
    <row r="83" spans="1:16" x14ac:dyDescent="0.2">
      <c r="A83" t="s">
        <v>46</v>
      </c>
      <c r="C83" s="33" t="s">
        <v>154</v>
      </c>
      <c r="E83" s="35" t="s">
        <v>3050</v>
      </c>
      <c r="J83" s="34">
        <f>0</f>
        <v>0</v>
      </c>
      <c r="K83" s="34">
        <f>0</f>
        <v>0</v>
      </c>
      <c r="L83" s="34">
        <f>0+L84+L88+L92+L96+L100+L104</f>
        <v>0</v>
      </c>
      <c r="M83" s="34">
        <f>0+M84+M88+M92+M96+M100+M104</f>
        <v>0</v>
      </c>
    </row>
    <row r="84" spans="1:16" x14ac:dyDescent="0.2">
      <c r="A84" t="s">
        <v>49</v>
      </c>
      <c r="B84" s="36" t="s">
        <v>166</v>
      </c>
      <c r="C84" s="36" t="s">
        <v>3051</v>
      </c>
      <c r="D84" s="37" t="s">
        <v>51</v>
      </c>
      <c r="E84" s="13" t="s">
        <v>3052</v>
      </c>
      <c r="F84" s="38" t="s">
        <v>65</v>
      </c>
      <c r="G84" s="39">
        <v>10.9</v>
      </c>
      <c r="H84" s="38">
        <v>0</v>
      </c>
      <c r="I84" s="38">
        <f>ROUND(G84*H84,6)</f>
        <v>0</v>
      </c>
      <c r="L84" s="40">
        <v>0</v>
      </c>
      <c r="M84" s="34">
        <f>ROUND(ROUND(L84,2)*ROUND(G84,3),2)</f>
        <v>0</v>
      </c>
      <c r="N84" s="38" t="s">
        <v>54</v>
      </c>
      <c r="O84">
        <f>(M84*21)/100</f>
        <v>0</v>
      </c>
      <c r="P84" t="s">
        <v>27</v>
      </c>
    </row>
    <row r="85" spans="1:16" x14ac:dyDescent="0.2">
      <c r="A85" s="37" t="s">
        <v>55</v>
      </c>
      <c r="E85" s="41" t="s">
        <v>51</v>
      </c>
    </row>
    <row r="86" spans="1:16" x14ac:dyDescent="0.2">
      <c r="A86" s="37" t="s">
        <v>56</v>
      </c>
      <c r="E86" s="42" t="s">
        <v>3041</v>
      </c>
    </row>
    <row r="87" spans="1:16" x14ac:dyDescent="0.2">
      <c r="A87" t="s">
        <v>58</v>
      </c>
      <c r="E87" s="41" t="s">
        <v>59</v>
      </c>
    </row>
    <row r="88" spans="1:16" x14ac:dyDescent="0.2">
      <c r="A88" t="s">
        <v>49</v>
      </c>
      <c r="B88" s="36" t="s">
        <v>169</v>
      </c>
      <c r="C88" s="36" t="s">
        <v>3053</v>
      </c>
      <c r="D88" s="37" t="s">
        <v>51</v>
      </c>
      <c r="E88" s="13" t="s">
        <v>3054</v>
      </c>
      <c r="F88" s="38" t="s">
        <v>65</v>
      </c>
      <c r="G88" s="39">
        <v>77.8</v>
      </c>
      <c r="H88" s="38">
        <v>0</v>
      </c>
      <c r="I88" s="38">
        <f>ROUND(G88*H88,6)</f>
        <v>0</v>
      </c>
      <c r="L88" s="40">
        <v>0</v>
      </c>
      <c r="M88" s="34">
        <f>ROUND(ROUND(L88,2)*ROUND(G88,3),2)</f>
        <v>0</v>
      </c>
      <c r="N88" s="38" t="s">
        <v>54</v>
      </c>
      <c r="O88">
        <f>(M88*21)/100</f>
        <v>0</v>
      </c>
      <c r="P88" t="s">
        <v>27</v>
      </c>
    </row>
    <row r="89" spans="1:16" x14ac:dyDescent="0.2">
      <c r="A89" s="37" t="s">
        <v>55</v>
      </c>
      <c r="E89" s="41" t="s">
        <v>51</v>
      </c>
    </row>
    <row r="90" spans="1:16" x14ac:dyDescent="0.2">
      <c r="A90" s="37" t="s">
        <v>56</v>
      </c>
      <c r="E90" s="42" t="s">
        <v>3041</v>
      </c>
    </row>
    <row r="91" spans="1:16" x14ac:dyDescent="0.2">
      <c r="A91" t="s">
        <v>58</v>
      </c>
      <c r="E91" s="41" t="s">
        <v>59</v>
      </c>
    </row>
    <row r="92" spans="1:16" x14ac:dyDescent="0.2">
      <c r="A92" t="s">
        <v>49</v>
      </c>
      <c r="B92" s="36" t="s">
        <v>172</v>
      </c>
      <c r="C92" s="36" t="s">
        <v>3055</v>
      </c>
      <c r="D92" s="37" t="s">
        <v>51</v>
      </c>
      <c r="E92" s="13" t="s">
        <v>3056</v>
      </c>
      <c r="F92" s="38" t="s">
        <v>65</v>
      </c>
      <c r="G92" s="39">
        <v>15.43</v>
      </c>
      <c r="H92" s="38">
        <v>0</v>
      </c>
      <c r="I92" s="38">
        <f>ROUND(G92*H92,6)</f>
        <v>0</v>
      </c>
      <c r="L92" s="40">
        <v>0</v>
      </c>
      <c r="M92" s="34">
        <f>ROUND(ROUND(L92,2)*ROUND(G92,3),2)</f>
        <v>0</v>
      </c>
      <c r="N92" s="38" t="s">
        <v>54</v>
      </c>
      <c r="O92">
        <f>(M92*21)/100</f>
        <v>0</v>
      </c>
      <c r="P92" t="s">
        <v>27</v>
      </c>
    </row>
    <row r="93" spans="1:16" x14ac:dyDescent="0.2">
      <c r="A93" s="37" t="s">
        <v>55</v>
      </c>
      <c r="E93" s="41" t="s">
        <v>51</v>
      </c>
    </row>
    <row r="94" spans="1:16" x14ac:dyDescent="0.2">
      <c r="A94" s="37" t="s">
        <v>56</v>
      </c>
      <c r="E94" s="42" t="s">
        <v>3041</v>
      </c>
    </row>
    <row r="95" spans="1:16" x14ac:dyDescent="0.2">
      <c r="A95" t="s">
        <v>58</v>
      </c>
      <c r="E95" s="41" t="s">
        <v>59</v>
      </c>
    </row>
    <row r="96" spans="1:16" x14ac:dyDescent="0.2">
      <c r="A96" t="s">
        <v>49</v>
      </c>
      <c r="B96" s="36" t="s">
        <v>88</v>
      </c>
      <c r="C96" s="36" t="s">
        <v>3057</v>
      </c>
      <c r="D96" s="37" t="s">
        <v>51</v>
      </c>
      <c r="E96" s="13" t="s">
        <v>3058</v>
      </c>
      <c r="F96" s="38" t="s">
        <v>65</v>
      </c>
      <c r="G96" s="39">
        <v>10.9</v>
      </c>
      <c r="H96" s="38">
        <v>0</v>
      </c>
      <c r="I96" s="38">
        <f>ROUND(G96*H96,6)</f>
        <v>0</v>
      </c>
      <c r="L96" s="40">
        <v>0</v>
      </c>
      <c r="M96" s="34">
        <f>ROUND(ROUND(L96,2)*ROUND(G96,3),2)</f>
        <v>0</v>
      </c>
      <c r="N96" s="38" t="s">
        <v>54</v>
      </c>
      <c r="O96">
        <f>(M96*21)/100</f>
        <v>0</v>
      </c>
      <c r="P96" t="s">
        <v>27</v>
      </c>
    </row>
    <row r="97" spans="1:16" x14ac:dyDescent="0.2">
      <c r="A97" s="37" t="s">
        <v>55</v>
      </c>
      <c r="E97" s="41" t="s">
        <v>51</v>
      </c>
    </row>
    <row r="98" spans="1:16" x14ac:dyDescent="0.2">
      <c r="A98" s="37" t="s">
        <v>56</v>
      </c>
      <c r="E98" s="42" t="s">
        <v>3041</v>
      </c>
    </row>
    <row r="99" spans="1:16" x14ac:dyDescent="0.2">
      <c r="A99" t="s">
        <v>58</v>
      </c>
      <c r="E99" s="41" t="s">
        <v>59</v>
      </c>
    </row>
    <row r="100" spans="1:16" ht="25.5" x14ac:dyDescent="0.2">
      <c r="A100" t="s">
        <v>49</v>
      </c>
      <c r="B100" s="36" t="s">
        <v>175</v>
      </c>
      <c r="C100" s="36" t="s">
        <v>3059</v>
      </c>
      <c r="D100" s="37" t="s">
        <v>51</v>
      </c>
      <c r="E100" s="13" t="s">
        <v>3060</v>
      </c>
      <c r="F100" s="38" t="s">
        <v>65</v>
      </c>
      <c r="G100" s="39">
        <v>77.8</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x14ac:dyDescent="0.2">
      <c r="A102" s="37" t="s">
        <v>56</v>
      </c>
      <c r="E102" s="42" t="s">
        <v>3041</v>
      </c>
    </row>
    <row r="103" spans="1:16" x14ac:dyDescent="0.2">
      <c r="A103" t="s">
        <v>58</v>
      </c>
      <c r="E103" s="41" t="s">
        <v>59</v>
      </c>
    </row>
    <row r="104" spans="1:16" ht="25.5" x14ac:dyDescent="0.2">
      <c r="A104" t="s">
        <v>49</v>
      </c>
      <c r="B104" s="36" t="s">
        <v>179</v>
      </c>
      <c r="C104" s="36" t="s">
        <v>3061</v>
      </c>
      <c r="D104" s="37" t="s">
        <v>51</v>
      </c>
      <c r="E104" s="13" t="s">
        <v>3062</v>
      </c>
      <c r="F104" s="38" t="s">
        <v>65</v>
      </c>
      <c r="G104" s="39">
        <v>15.43</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x14ac:dyDescent="0.2">
      <c r="A106" s="37" t="s">
        <v>56</v>
      </c>
      <c r="E106" s="42" t="s">
        <v>3041</v>
      </c>
    </row>
    <row r="107" spans="1:16" x14ac:dyDescent="0.2">
      <c r="A107" t="s">
        <v>58</v>
      </c>
      <c r="E107" s="41" t="s">
        <v>59</v>
      </c>
    </row>
    <row r="108" spans="1:16" x14ac:dyDescent="0.2">
      <c r="A108" t="s">
        <v>46</v>
      </c>
      <c r="C108" s="33" t="s">
        <v>282</v>
      </c>
      <c r="E108" s="35" t="s">
        <v>3063</v>
      </c>
      <c r="J108" s="34">
        <f>0</f>
        <v>0</v>
      </c>
      <c r="K108" s="34">
        <f>0</f>
        <v>0</v>
      </c>
      <c r="L108" s="34">
        <f>0+L109+L113</f>
        <v>0</v>
      </c>
      <c r="M108" s="34">
        <f>0+M109+M113</f>
        <v>0</v>
      </c>
    </row>
    <row r="109" spans="1:16" ht="25.5" x14ac:dyDescent="0.2">
      <c r="A109" t="s">
        <v>49</v>
      </c>
      <c r="B109" s="36" t="s">
        <v>182</v>
      </c>
      <c r="C109" s="36" t="s">
        <v>285</v>
      </c>
      <c r="D109" s="37" t="s">
        <v>286</v>
      </c>
      <c r="E109" s="13" t="s">
        <v>287</v>
      </c>
      <c r="F109" s="38" t="s">
        <v>288</v>
      </c>
      <c r="G109" s="39">
        <v>41.225999999999999</v>
      </c>
      <c r="H109" s="38">
        <v>0</v>
      </c>
      <c r="I109" s="38">
        <f>ROUND(G109*H109,6)</f>
        <v>0</v>
      </c>
      <c r="L109" s="40">
        <v>0</v>
      </c>
      <c r="M109" s="34">
        <f>ROUND(ROUND(L109,2)*ROUND(G109,3),2)</f>
        <v>0</v>
      </c>
      <c r="N109" s="38" t="s">
        <v>289</v>
      </c>
      <c r="O109">
        <f>(M109*21)/100</f>
        <v>0</v>
      </c>
      <c r="P109" t="s">
        <v>27</v>
      </c>
    </row>
    <row r="110" spans="1:16" ht="25.5" x14ac:dyDescent="0.2">
      <c r="A110" s="37" t="s">
        <v>55</v>
      </c>
      <c r="E110" s="41" t="s">
        <v>3064</v>
      </c>
    </row>
    <row r="111" spans="1:16" x14ac:dyDescent="0.2">
      <c r="A111" s="37" t="s">
        <v>56</v>
      </c>
      <c r="E111" s="42" t="s">
        <v>3065</v>
      </c>
    </row>
    <row r="112" spans="1:16" ht="102" x14ac:dyDescent="0.2">
      <c r="A112" t="s">
        <v>58</v>
      </c>
      <c r="E112" s="41" t="s">
        <v>291</v>
      </c>
    </row>
    <row r="113" spans="1:16" ht="25.5" x14ac:dyDescent="0.2">
      <c r="A113" t="s">
        <v>49</v>
      </c>
      <c r="B113" s="36" t="s">
        <v>91</v>
      </c>
      <c r="C113" s="36" t="s">
        <v>1049</v>
      </c>
      <c r="D113" s="37" t="s">
        <v>1050</v>
      </c>
      <c r="E113" s="13" t="s">
        <v>1051</v>
      </c>
      <c r="F113" s="38" t="s">
        <v>288</v>
      </c>
      <c r="G113" s="39">
        <v>0.19600000000000001</v>
      </c>
      <c r="H113" s="38">
        <v>0</v>
      </c>
      <c r="I113" s="38">
        <f>ROUND(G113*H113,6)</f>
        <v>0</v>
      </c>
      <c r="L113" s="40">
        <v>0</v>
      </c>
      <c r="M113" s="34">
        <f>ROUND(ROUND(L113,2)*ROUND(G113,3),2)</f>
        <v>0</v>
      </c>
      <c r="N113" s="38" t="s">
        <v>289</v>
      </c>
      <c r="O113">
        <f>(M113*21)/100</f>
        <v>0</v>
      </c>
      <c r="P113" t="s">
        <v>27</v>
      </c>
    </row>
    <row r="114" spans="1:16" ht="25.5" x14ac:dyDescent="0.2">
      <c r="A114" s="37" t="s">
        <v>55</v>
      </c>
      <c r="E114" s="41" t="s">
        <v>3064</v>
      </c>
    </row>
    <row r="115" spans="1:16" x14ac:dyDescent="0.2">
      <c r="A115" s="37" t="s">
        <v>56</v>
      </c>
      <c r="E115" s="42" t="s">
        <v>3066</v>
      </c>
    </row>
    <row r="116" spans="1:16" ht="102" x14ac:dyDescent="0.2">
      <c r="A116" t="s">
        <v>58</v>
      </c>
      <c r="E116"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2365</v>
      </c>
      <c r="M3" s="43">
        <f>Rekapitulace!C42</f>
        <v>0</v>
      </c>
      <c r="N3" s="25" t="s">
        <v>0</v>
      </c>
      <c r="O3" t="s">
        <v>23</v>
      </c>
      <c r="P3" t="s">
        <v>27</v>
      </c>
    </row>
    <row r="4" spans="1:20" ht="32.1" customHeight="1" x14ac:dyDescent="0.2">
      <c r="A4" s="28" t="s">
        <v>20</v>
      </c>
      <c r="B4" s="29" t="s">
        <v>28</v>
      </c>
      <c r="C4" s="2" t="s">
        <v>2365</v>
      </c>
      <c r="D4" s="9"/>
      <c r="E4" s="3" t="s">
        <v>2366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COUNTIFS(L8:L97,"=0",A8:A97,"P")+COUNTIFS(L8:L97,"",A8:A97,"P")+SUM(Q8:Q97)</f>
        <v>22</v>
      </c>
    </row>
    <row r="8" spans="1:20" x14ac:dyDescent="0.2">
      <c r="A8" t="s">
        <v>44</v>
      </c>
      <c r="C8" s="30" t="s">
        <v>3069</v>
      </c>
      <c r="E8" s="32" t="s">
        <v>3068</v>
      </c>
      <c r="J8" s="31">
        <f>0+J9+J34+J83+J92</f>
        <v>0</v>
      </c>
      <c r="K8" s="31">
        <f>0+K9+K34+K83+K92</f>
        <v>0</v>
      </c>
      <c r="L8" s="31">
        <f>0+L9+L34+L83+L92</f>
        <v>0</v>
      </c>
      <c r="M8" s="31">
        <f>0+M9+M34+M83+M92</f>
        <v>0</v>
      </c>
    </row>
    <row r="9" spans="1:20" x14ac:dyDescent="0.2">
      <c r="A9" t="s">
        <v>46</v>
      </c>
      <c r="C9" s="33" t="s">
        <v>47</v>
      </c>
      <c r="E9" s="35" t="s">
        <v>325</v>
      </c>
      <c r="J9" s="34">
        <f>0</f>
        <v>0</v>
      </c>
      <c r="K9" s="34">
        <f>0</f>
        <v>0</v>
      </c>
      <c r="L9" s="34">
        <f>0+L10+L14+L18+L22+L26+L30</f>
        <v>0</v>
      </c>
      <c r="M9" s="34">
        <f>0+M10+M14+M18+M22+M26+M30</f>
        <v>0</v>
      </c>
    </row>
    <row r="10" spans="1:20" x14ac:dyDescent="0.2">
      <c r="A10" t="s">
        <v>49</v>
      </c>
      <c r="B10" s="36" t="s">
        <v>47</v>
      </c>
      <c r="C10" s="36" t="s">
        <v>331</v>
      </c>
      <c r="D10" s="37" t="s">
        <v>51</v>
      </c>
      <c r="E10" s="13" t="s">
        <v>332</v>
      </c>
      <c r="F10" s="38" t="s">
        <v>53</v>
      </c>
      <c r="G10" s="39">
        <v>87.575000000000003</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3070</v>
      </c>
    </row>
    <row r="13" spans="1:20" x14ac:dyDescent="0.2">
      <c r="A13" t="s">
        <v>58</v>
      </c>
      <c r="E13" s="41" t="s">
        <v>59</v>
      </c>
    </row>
    <row r="14" spans="1:20" x14ac:dyDescent="0.2">
      <c r="A14" t="s">
        <v>49</v>
      </c>
      <c r="B14" s="36" t="s">
        <v>27</v>
      </c>
      <c r="C14" s="36" t="s">
        <v>50</v>
      </c>
      <c r="D14" s="37" t="s">
        <v>51</v>
      </c>
      <c r="E14" s="13" t="s">
        <v>52</v>
      </c>
      <c r="F14" s="38" t="s">
        <v>53</v>
      </c>
      <c r="G14" s="39">
        <v>91.25</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3071</v>
      </c>
    </row>
    <row r="17" spans="1:16" x14ac:dyDescent="0.2">
      <c r="A17" t="s">
        <v>58</v>
      </c>
      <c r="E17" s="41" t="s">
        <v>59</v>
      </c>
    </row>
    <row r="18" spans="1:16" x14ac:dyDescent="0.2">
      <c r="A18" t="s">
        <v>49</v>
      </c>
      <c r="B18" s="36" t="s">
        <v>26</v>
      </c>
      <c r="C18" s="36" t="s">
        <v>3034</v>
      </c>
      <c r="D18" s="37" t="s">
        <v>51</v>
      </c>
      <c r="E18" s="13" t="s">
        <v>3035</v>
      </c>
      <c r="F18" s="38" t="s">
        <v>53</v>
      </c>
      <c r="G18" s="39">
        <v>20.468</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3072</v>
      </c>
    </row>
    <row r="21" spans="1:16" x14ac:dyDescent="0.2">
      <c r="A21" t="s">
        <v>58</v>
      </c>
      <c r="E21" s="41" t="s">
        <v>59</v>
      </c>
    </row>
    <row r="22" spans="1:16" x14ac:dyDescent="0.2">
      <c r="A22" t="s">
        <v>49</v>
      </c>
      <c r="B22" s="36" t="s">
        <v>62</v>
      </c>
      <c r="C22" s="36" t="s">
        <v>891</v>
      </c>
      <c r="D22" s="37" t="s">
        <v>51</v>
      </c>
      <c r="E22" s="13" t="s">
        <v>892</v>
      </c>
      <c r="F22" s="38" t="s">
        <v>53</v>
      </c>
      <c r="G22" s="39">
        <v>20.468</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3072</v>
      </c>
    </row>
    <row r="25" spans="1:16" x14ac:dyDescent="0.2">
      <c r="A25" t="s">
        <v>58</v>
      </c>
      <c r="E25" s="41" t="s">
        <v>59</v>
      </c>
    </row>
    <row r="26" spans="1:16" x14ac:dyDescent="0.2">
      <c r="A26" t="s">
        <v>49</v>
      </c>
      <c r="B26" s="36" t="s">
        <v>66</v>
      </c>
      <c r="C26" s="36" t="s">
        <v>60</v>
      </c>
      <c r="D26" s="37" t="s">
        <v>51</v>
      </c>
      <c r="E26" s="13" t="s">
        <v>61</v>
      </c>
      <c r="F26" s="38" t="s">
        <v>53</v>
      </c>
      <c r="G26" s="39">
        <v>158.357</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3038</v>
      </c>
    </row>
    <row r="29" spans="1:16" x14ac:dyDescent="0.2">
      <c r="A29" t="s">
        <v>58</v>
      </c>
      <c r="E29" s="41" t="s">
        <v>59</v>
      </c>
    </row>
    <row r="30" spans="1:16" x14ac:dyDescent="0.2">
      <c r="A30" t="s">
        <v>49</v>
      </c>
      <c r="B30" s="36" t="s">
        <v>145</v>
      </c>
      <c r="C30" s="36" t="s">
        <v>2402</v>
      </c>
      <c r="D30" s="37" t="s">
        <v>51</v>
      </c>
      <c r="E30" s="13" t="s">
        <v>2403</v>
      </c>
      <c r="F30" s="38" t="s">
        <v>53</v>
      </c>
      <c r="G30" s="39">
        <v>20.468</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3073</v>
      </c>
    </row>
    <row r="33" spans="1:16" x14ac:dyDescent="0.2">
      <c r="A33" t="s">
        <v>58</v>
      </c>
      <c r="E33" s="41" t="s">
        <v>59</v>
      </c>
    </row>
    <row r="34" spans="1:16" x14ac:dyDescent="0.2">
      <c r="A34" t="s">
        <v>46</v>
      </c>
      <c r="C34" s="33" t="s">
        <v>151</v>
      </c>
      <c r="E34" s="35" t="s">
        <v>1458</v>
      </c>
      <c r="J34" s="34">
        <f>0</f>
        <v>0</v>
      </c>
      <c r="K34" s="34">
        <f>0</f>
        <v>0</v>
      </c>
      <c r="L34" s="34">
        <f>0+L35+L39+L43+L47+L51+L55+L59+L63+L67+L71+L75+L79</f>
        <v>0</v>
      </c>
      <c r="M34" s="34">
        <f>0+M35+M39+M43+M47+M51+M55+M59+M63+M67+M71+M75+M79</f>
        <v>0</v>
      </c>
    </row>
    <row r="35" spans="1:16" x14ac:dyDescent="0.2">
      <c r="A35" t="s">
        <v>49</v>
      </c>
      <c r="B35" s="36" t="s">
        <v>148</v>
      </c>
      <c r="C35" s="36" t="s">
        <v>3074</v>
      </c>
      <c r="D35" s="37" t="s">
        <v>51</v>
      </c>
      <c r="E35" s="13" t="s">
        <v>3075</v>
      </c>
      <c r="F35" s="38" t="s">
        <v>65</v>
      </c>
      <c r="G35" s="39">
        <v>8.5</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3041</v>
      </c>
    </row>
    <row r="38" spans="1:16" x14ac:dyDescent="0.2">
      <c r="A38" t="s">
        <v>58</v>
      </c>
      <c r="E38" s="41" t="s">
        <v>59</v>
      </c>
    </row>
    <row r="39" spans="1:16" x14ac:dyDescent="0.2">
      <c r="A39" t="s">
        <v>49</v>
      </c>
      <c r="B39" s="36" t="s">
        <v>151</v>
      </c>
      <c r="C39" s="36" t="s">
        <v>3039</v>
      </c>
      <c r="D39" s="37" t="s">
        <v>51</v>
      </c>
      <c r="E39" s="13" t="s">
        <v>3040</v>
      </c>
      <c r="F39" s="38" t="s">
        <v>65</v>
      </c>
      <c r="G39" s="39">
        <v>29.5</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3041</v>
      </c>
    </row>
    <row r="42" spans="1:16" x14ac:dyDescent="0.2">
      <c r="A42" t="s">
        <v>58</v>
      </c>
      <c r="E42" s="41" t="s">
        <v>59</v>
      </c>
    </row>
    <row r="43" spans="1:16" x14ac:dyDescent="0.2">
      <c r="A43" t="s">
        <v>49</v>
      </c>
      <c r="B43" s="36" t="s">
        <v>154</v>
      </c>
      <c r="C43" s="36" t="s">
        <v>2795</v>
      </c>
      <c r="D43" s="37" t="s">
        <v>51</v>
      </c>
      <c r="E43" s="13" t="s">
        <v>2796</v>
      </c>
      <c r="F43" s="38" t="s">
        <v>65</v>
      </c>
      <c r="G43" s="39">
        <v>83</v>
      </c>
      <c r="H43" s="38">
        <v>0</v>
      </c>
      <c r="I43" s="38">
        <f>ROUND(G43*H43,6)</f>
        <v>0</v>
      </c>
      <c r="L43" s="40">
        <v>0</v>
      </c>
      <c r="M43" s="34">
        <f>ROUND(ROUND(L43,2)*ROUND(G43,3),2)</f>
        <v>0</v>
      </c>
      <c r="N43" s="38" t="s">
        <v>54</v>
      </c>
      <c r="O43">
        <f>(M43*21)/100</f>
        <v>0</v>
      </c>
      <c r="P43" t="s">
        <v>27</v>
      </c>
    </row>
    <row r="44" spans="1:16" x14ac:dyDescent="0.2">
      <c r="A44" s="37" t="s">
        <v>55</v>
      </c>
      <c r="E44" s="41" t="s">
        <v>51</v>
      </c>
    </row>
    <row r="45" spans="1:16" x14ac:dyDescent="0.2">
      <c r="A45" s="37" t="s">
        <v>56</v>
      </c>
      <c r="E45" s="42" t="s">
        <v>3041</v>
      </c>
    </row>
    <row r="46" spans="1:16" x14ac:dyDescent="0.2">
      <c r="A46" t="s">
        <v>58</v>
      </c>
      <c r="E46" s="41" t="s">
        <v>59</v>
      </c>
    </row>
    <row r="47" spans="1:16" x14ac:dyDescent="0.2">
      <c r="A47" t="s">
        <v>49</v>
      </c>
      <c r="B47" s="36" t="s">
        <v>157</v>
      </c>
      <c r="C47" s="36" t="s">
        <v>3076</v>
      </c>
      <c r="D47" s="37" t="s">
        <v>51</v>
      </c>
      <c r="E47" s="13" t="s">
        <v>3077</v>
      </c>
      <c r="F47" s="38" t="s">
        <v>65</v>
      </c>
      <c r="G47" s="39">
        <v>12.2</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3041</v>
      </c>
    </row>
    <row r="50" spans="1:16" x14ac:dyDescent="0.2">
      <c r="A50" t="s">
        <v>58</v>
      </c>
      <c r="E50" s="41" t="s">
        <v>59</v>
      </c>
    </row>
    <row r="51" spans="1:16" x14ac:dyDescent="0.2">
      <c r="A51" t="s">
        <v>49</v>
      </c>
      <c r="B51" s="36" t="s">
        <v>69</v>
      </c>
      <c r="C51" s="36" t="s">
        <v>3078</v>
      </c>
      <c r="D51" s="37" t="s">
        <v>51</v>
      </c>
      <c r="E51" s="13" t="s">
        <v>3079</v>
      </c>
      <c r="F51" s="38" t="s">
        <v>65</v>
      </c>
      <c r="G51" s="39">
        <v>20.7</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3041</v>
      </c>
    </row>
    <row r="54" spans="1:16" x14ac:dyDescent="0.2">
      <c r="A54" t="s">
        <v>58</v>
      </c>
      <c r="E54" s="41" t="s">
        <v>59</v>
      </c>
    </row>
    <row r="55" spans="1:16" x14ac:dyDescent="0.2">
      <c r="A55" t="s">
        <v>49</v>
      </c>
      <c r="B55" s="36" t="s">
        <v>73</v>
      </c>
      <c r="C55" s="36" t="s">
        <v>2632</v>
      </c>
      <c r="D55" s="37" t="s">
        <v>51</v>
      </c>
      <c r="E55" s="13" t="s">
        <v>2633</v>
      </c>
      <c r="F55" s="38" t="s">
        <v>94</v>
      </c>
      <c r="G55" s="39">
        <v>2</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3041</v>
      </c>
    </row>
    <row r="58" spans="1:16" x14ac:dyDescent="0.2">
      <c r="A58" t="s">
        <v>58</v>
      </c>
      <c r="E58" s="41" t="s">
        <v>59</v>
      </c>
    </row>
    <row r="59" spans="1:16" x14ac:dyDescent="0.2">
      <c r="A59" t="s">
        <v>49</v>
      </c>
      <c r="B59" s="36" t="s">
        <v>76</v>
      </c>
      <c r="C59" s="36" t="s">
        <v>2719</v>
      </c>
      <c r="D59" s="37" t="s">
        <v>51</v>
      </c>
      <c r="E59" s="13" t="s">
        <v>2720</v>
      </c>
      <c r="F59" s="38" t="s">
        <v>94</v>
      </c>
      <c r="G59" s="39">
        <v>2</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3041</v>
      </c>
    </row>
    <row r="62" spans="1:16" x14ac:dyDescent="0.2">
      <c r="A62" t="s">
        <v>58</v>
      </c>
      <c r="E62" s="41" t="s">
        <v>59</v>
      </c>
    </row>
    <row r="63" spans="1:16" x14ac:dyDescent="0.2">
      <c r="A63" t="s">
        <v>49</v>
      </c>
      <c r="B63" s="36" t="s">
        <v>79</v>
      </c>
      <c r="C63" s="36" t="s">
        <v>3080</v>
      </c>
      <c r="D63" s="37" t="s">
        <v>51</v>
      </c>
      <c r="E63" s="13" t="s">
        <v>3081</v>
      </c>
      <c r="F63" s="38" t="s">
        <v>94</v>
      </c>
      <c r="G63" s="39">
        <v>1</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3041</v>
      </c>
    </row>
    <row r="66" spans="1:16" x14ac:dyDescent="0.2">
      <c r="A66" t="s">
        <v>58</v>
      </c>
      <c r="E66" s="41" t="s">
        <v>59</v>
      </c>
    </row>
    <row r="67" spans="1:16" x14ac:dyDescent="0.2">
      <c r="A67" t="s">
        <v>49</v>
      </c>
      <c r="B67" s="36" t="s">
        <v>160</v>
      </c>
      <c r="C67" s="36" t="s">
        <v>2429</v>
      </c>
      <c r="D67" s="37" t="s">
        <v>51</v>
      </c>
      <c r="E67" s="13" t="s">
        <v>2430</v>
      </c>
      <c r="F67" s="38" t="s">
        <v>65</v>
      </c>
      <c r="G67" s="39">
        <v>98</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3041</v>
      </c>
    </row>
    <row r="70" spans="1:16" x14ac:dyDescent="0.2">
      <c r="A70" t="s">
        <v>58</v>
      </c>
      <c r="E70" s="41" t="s">
        <v>59</v>
      </c>
    </row>
    <row r="71" spans="1:16" x14ac:dyDescent="0.2">
      <c r="A71" t="s">
        <v>49</v>
      </c>
      <c r="B71" s="36" t="s">
        <v>82</v>
      </c>
      <c r="C71" s="36" t="s">
        <v>2433</v>
      </c>
      <c r="D71" s="37" t="s">
        <v>51</v>
      </c>
      <c r="E71" s="13" t="s">
        <v>2434</v>
      </c>
      <c r="F71" s="38" t="s">
        <v>65</v>
      </c>
      <c r="G71" s="39">
        <v>98</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3041</v>
      </c>
    </row>
    <row r="74" spans="1:16" x14ac:dyDescent="0.2">
      <c r="A74" t="s">
        <v>58</v>
      </c>
      <c r="E74" s="41" t="s">
        <v>59</v>
      </c>
    </row>
    <row r="75" spans="1:16" x14ac:dyDescent="0.2">
      <c r="A75" t="s">
        <v>49</v>
      </c>
      <c r="B75" s="36" t="s">
        <v>163</v>
      </c>
      <c r="C75" s="36" t="s">
        <v>3044</v>
      </c>
      <c r="D75" s="37" t="s">
        <v>51</v>
      </c>
      <c r="E75" s="13" t="s">
        <v>3045</v>
      </c>
      <c r="F75" s="38" t="s">
        <v>94</v>
      </c>
      <c r="G75" s="39">
        <v>8</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3041</v>
      </c>
    </row>
    <row r="78" spans="1:16" x14ac:dyDescent="0.2">
      <c r="A78" t="s">
        <v>58</v>
      </c>
      <c r="E78" s="41" t="s">
        <v>59</v>
      </c>
    </row>
    <row r="79" spans="1:16" x14ac:dyDescent="0.2">
      <c r="A79" t="s">
        <v>49</v>
      </c>
      <c r="B79" s="36" t="s">
        <v>85</v>
      </c>
      <c r="C79" s="36" t="s">
        <v>2552</v>
      </c>
      <c r="D79" s="37" t="s">
        <v>51</v>
      </c>
      <c r="E79" s="13" t="s">
        <v>2553</v>
      </c>
      <c r="F79" s="38" t="s">
        <v>65</v>
      </c>
      <c r="G79" s="39">
        <v>108.15</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3041</v>
      </c>
    </row>
    <row r="82" spans="1:16" x14ac:dyDescent="0.2">
      <c r="A82" t="s">
        <v>58</v>
      </c>
      <c r="E82" s="41" t="s">
        <v>59</v>
      </c>
    </row>
    <row r="83" spans="1:16" x14ac:dyDescent="0.2">
      <c r="A83" t="s">
        <v>46</v>
      </c>
      <c r="C83" s="33" t="s">
        <v>154</v>
      </c>
      <c r="E83" s="35" t="s">
        <v>3050</v>
      </c>
      <c r="J83" s="34">
        <f>0</f>
        <v>0</v>
      </c>
      <c r="K83" s="34">
        <f>0</f>
        <v>0</v>
      </c>
      <c r="L83" s="34">
        <f>0+L84+L88</f>
        <v>0</v>
      </c>
      <c r="M83" s="34">
        <f>0+M84+M88</f>
        <v>0</v>
      </c>
    </row>
    <row r="84" spans="1:16" x14ac:dyDescent="0.2">
      <c r="A84" t="s">
        <v>49</v>
      </c>
      <c r="B84" s="36" t="s">
        <v>166</v>
      </c>
      <c r="C84" s="36" t="s">
        <v>3051</v>
      </c>
      <c r="D84" s="37" t="s">
        <v>51</v>
      </c>
      <c r="E84" s="13" t="s">
        <v>3052</v>
      </c>
      <c r="F84" s="38" t="s">
        <v>65</v>
      </c>
      <c r="G84" s="39">
        <v>98.15</v>
      </c>
      <c r="H84" s="38">
        <v>0</v>
      </c>
      <c r="I84" s="38">
        <f>ROUND(G84*H84,6)</f>
        <v>0</v>
      </c>
      <c r="L84" s="40">
        <v>0</v>
      </c>
      <c r="M84" s="34">
        <f>ROUND(ROUND(L84,2)*ROUND(G84,3),2)</f>
        <v>0</v>
      </c>
      <c r="N84" s="38" t="s">
        <v>54</v>
      </c>
      <c r="O84">
        <f>(M84*21)/100</f>
        <v>0</v>
      </c>
      <c r="P84" t="s">
        <v>27</v>
      </c>
    </row>
    <row r="85" spans="1:16" x14ac:dyDescent="0.2">
      <c r="A85" s="37" t="s">
        <v>55</v>
      </c>
      <c r="E85" s="41" t="s">
        <v>51</v>
      </c>
    </row>
    <row r="86" spans="1:16" x14ac:dyDescent="0.2">
      <c r="A86" s="37" t="s">
        <v>56</v>
      </c>
      <c r="E86" s="42" t="s">
        <v>3041</v>
      </c>
    </row>
    <row r="87" spans="1:16" x14ac:dyDescent="0.2">
      <c r="A87" t="s">
        <v>58</v>
      </c>
      <c r="E87" s="41" t="s">
        <v>59</v>
      </c>
    </row>
    <row r="88" spans="1:16" x14ac:dyDescent="0.2">
      <c r="A88" t="s">
        <v>49</v>
      </c>
      <c r="B88" s="36" t="s">
        <v>169</v>
      </c>
      <c r="C88" s="36" t="s">
        <v>3057</v>
      </c>
      <c r="D88" s="37" t="s">
        <v>51</v>
      </c>
      <c r="E88" s="13" t="s">
        <v>3058</v>
      </c>
      <c r="F88" s="38" t="s">
        <v>65</v>
      </c>
      <c r="G88" s="39">
        <v>98.15</v>
      </c>
      <c r="H88" s="38">
        <v>0</v>
      </c>
      <c r="I88" s="38">
        <f>ROUND(G88*H88,6)</f>
        <v>0</v>
      </c>
      <c r="L88" s="40">
        <v>0</v>
      </c>
      <c r="M88" s="34">
        <f>ROUND(ROUND(L88,2)*ROUND(G88,3),2)</f>
        <v>0</v>
      </c>
      <c r="N88" s="38" t="s">
        <v>54</v>
      </c>
      <c r="O88">
        <f>(M88*21)/100</f>
        <v>0</v>
      </c>
      <c r="P88" t="s">
        <v>27</v>
      </c>
    </row>
    <row r="89" spans="1:16" x14ac:dyDescent="0.2">
      <c r="A89" s="37" t="s">
        <v>55</v>
      </c>
      <c r="E89" s="41" t="s">
        <v>51</v>
      </c>
    </row>
    <row r="90" spans="1:16" x14ac:dyDescent="0.2">
      <c r="A90" s="37" t="s">
        <v>56</v>
      </c>
      <c r="E90" s="42" t="s">
        <v>3041</v>
      </c>
    </row>
    <row r="91" spans="1:16" x14ac:dyDescent="0.2">
      <c r="A91" t="s">
        <v>58</v>
      </c>
      <c r="E91" s="41" t="s">
        <v>59</v>
      </c>
    </row>
    <row r="92" spans="1:16" x14ac:dyDescent="0.2">
      <c r="A92" t="s">
        <v>46</v>
      </c>
      <c r="C92" s="33" t="s">
        <v>282</v>
      </c>
      <c r="E92" s="35" t="s">
        <v>3063</v>
      </c>
      <c r="J92" s="34">
        <f>0</f>
        <v>0</v>
      </c>
      <c r="K92" s="34">
        <f>0</f>
        <v>0</v>
      </c>
      <c r="L92" s="34">
        <f>0+L93+L97</f>
        <v>0</v>
      </c>
      <c r="M92" s="34">
        <f>0+M93+M97</f>
        <v>0</v>
      </c>
    </row>
    <row r="93" spans="1:16" ht="25.5" x14ac:dyDescent="0.2">
      <c r="A93" t="s">
        <v>49</v>
      </c>
      <c r="B93" s="36" t="s">
        <v>172</v>
      </c>
      <c r="C93" s="36" t="s">
        <v>285</v>
      </c>
      <c r="D93" s="37" t="s">
        <v>286</v>
      </c>
      <c r="E93" s="13" t="s">
        <v>287</v>
      </c>
      <c r="F93" s="38" t="s">
        <v>288</v>
      </c>
      <c r="G93" s="39">
        <v>36.841999999999999</v>
      </c>
      <c r="H93" s="38">
        <v>0</v>
      </c>
      <c r="I93" s="38">
        <f>ROUND(G93*H93,6)</f>
        <v>0</v>
      </c>
      <c r="L93" s="40">
        <v>0</v>
      </c>
      <c r="M93" s="34">
        <f>ROUND(ROUND(L93,2)*ROUND(G93,3),2)</f>
        <v>0</v>
      </c>
      <c r="N93" s="38" t="s">
        <v>289</v>
      </c>
      <c r="O93">
        <f>(M93*21)/100</f>
        <v>0</v>
      </c>
      <c r="P93" t="s">
        <v>27</v>
      </c>
    </row>
    <row r="94" spans="1:16" ht="25.5" x14ac:dyDescent="0.2">
      <c r="A94" s="37" t="s">
        <v>55</v>
      </c>
      <c r="E94" s="41" t="s">
        <v>3064</v>
      </c>
    </row>
    <row r="95" spans="1:16" x14ac:dyDescent="0.2">
      <c r="A95" s="37" t="s">
        <v>56</v>
      </c>
      <c r="E95" s="42" t="s">
        <v>3082</v>
      </c>
    </row>
    <row r="96" spans="1:16" ht="102" x14ac:dyDescent="0.2">
      <c r="A96" t="s">
        <v>58</v>
      </c>
      <c r="E96" s="41" t="s">
        <v>291</v>
      </c>
    </row>
    <row r="97" spans="1:16" ht="25.5" x14ac:dyDescent="0.2">
      <c r="A97" t="s">
        <v>49</v>
      </c>
      <c r="B97" s="36" t="s">
        <v>88</v>
      </c>
      <c r="C97" s="36" t="s">
        <v>1049</v>
      </c>
      <c r="D97" s="37" t="s">
        <v>1050</v>
      </c>
      <c r="E97" s="13" t="s">
        <v>1051</v>
      </c>
      <c r="F97" s="38" t="s">
        <v>288</v>
      </c>
      <c r="G97" s="39">
        <v>5.5E-2</v>
      </c>
      <c r="H97" s="38">
        <v>0</v>
      </c>
      <c r="I97" s="38">
        <f>ROUND(G97*H97,6)</f>
        <v>0</v>
      </c>
      <c r="L97" s="40">
        <v>0</v>
      </c>
      <c r="M97" s="34">
        <f>ROUND(ROUND(L97,2)*ROUND(G97,3),2)</f>
        <v>0</v>
      </c>
      <c r="N97" s="38" t="s">
        <v>289</v>
      </c>
      <c r="O97">
        <f>(M97*21)/100</f>
        <v>0</v>
      </c>
      <c r="P97" t="s">
        <v>27</v>
      </c>
    </row>
    <row r="98" spans="1:16" ht="25.5" x14ac:dyDescent="0.2">
      <c r="A98" s="37" t="s">
        <v>55</v>
      </c>
      <c r="E98" s="41" t="s">
        <v>3064</v>
      </c>
    </row>
    <row r="99" spans="1:16" x14ac:dyDescent="0.2">
      <c r="A99" s="37" t="s">
        <v>56</v>
      </c>
      <c r="E99" s="42" t="s">
        <v>3083</v>
      </c>
    </row>
    <row r="100" spans="1:16" ht="102" x14ac:dyDescent="0.2">
      <c r="A100" t="s">
        <v>58</v>
      </c>
      <c r="E100"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3084</v>
      </c>
      <c r="M3" s="43">
        <f>Rekapitulace!C56</f>
        <v>0</v>
      </c>
      <c r="N3" s="25" t="s">
        <v>0</v>
      </c>
      <c r="O3" t="s">
        <v>23</v>
      </c>
      <c r="P3" t="s">
        <v>27</v>
      </c>
    </row>
    <row r="4" spans="1:20" ht="32.1" customHeight="1" x14ac:dyDescent="0.2">
      <c r="A4" s="28" t="s">
        <v>20</v>
      </c>
      <c r="B4" s="29" t="s">
        <v>28</v>
      </c>
      <c r="C4" s="2" t="s">
        <v>3084</v>
      </c>
      <c r="D4" s="9"/>
      <c r="E4" s="3" t="s">
        <v>3085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COUNTIFS(L8:L288,"=0",A8:A288,"P")+COUNTIFS(L8:L288,"",A8:A288,"P")+SUM(Q8:Q288)</f>
        <v>69</v>
      </c>
    </row>
    <row r="8" spans="1:20" x14ac:dyDescent="0.2">
      <c r="A8" t="s">
        <v>44</v>
      </c>
      <c r="C8" s="30" t="s">
        <v>3088</v>
      </c>
      <c r="E8" s="32" t="s">
        <v>3087</v>
      </c>
      <c r="J8" s="31">
        <f>0+J9+J14+J83+J92+J177+J206+J271</f>
        <v>0</v>
      </c>
      <c r="K8" s="31">
        <f>0+K9+K14+K83+K92+K177+K206+K271</f>
        <v>0</v>
      </c>
      <c r="L8" s="31">
        <f>0+L9+L14+L83+L92+L177+L206+L271</f>
        <v>0</v>
      </c>
      <c r="M8" s="31">
        <f>0+M9+M14+M83+M92+M177+M206+M271</f>
        <v>0</v>
      </c>
    </row>
    <row r="9" spans="1:20" x14ac:dyDescent="0.2">
      <c r="A9" t="s">
        <v>46</v>
      </c>
      <c r="C9" s="33" t="s">
        <v>953</v>
      </c>
      <c r="E9" s="35" t="s">
        <v>1208</v>
      </c>
      <c r="J9" s="34">
        <f>0</f>
        <v>0</v>
      </c>
      <c r="K9" s="34">
        <f>0</f>
        <v>0</v>
      </c>
      <c r="L9" s="34">
        <f>0+L10</f>
        <v>0</v>
      </c>
      <c r="M9" s="34">
        <f>0+M10</f>
        <v>0</v>
      </c>
    </row>
    <row r="10" spans="1:20" x14ac:dyDescent="0.2">
      <c r="A10" t="s">
        <v>49</v>
      </c>
      <c r="B10" s="36" t="s">
        <v>47</v>
      </c>
      <c r="C10" s="36" t="s">
        <v>3089</v>
      </c>
      <c r="D10" s="37" t="s">
        <v>3090</v>
      </c>
      <c r="E10" s="13" t="s">
        <v>3091</v>
      </c>
      <c r="F10" s="38" t="s">
        <v>957</v>
      </c>
      <c r="G10" s="39">
        <v>1</v>
      </c>
      <c r="H10" s="38">
        <v>0</v>
      </c>
      <c r="I10" s="38">
        <f>ROUND(G10*H10,6)</f>
        <v>0</v>
      </c>
      <c r="L10" s="40">
        <v>0</v>
      </c>
      <c r="M10" s="34">
        <f>ROUND(ROUND(L10,2)*ROUND(G10,3),2)</f>
        <v>0</v>
      </c>
      <c r="N10" s="38" t="s">
        <v>54</v>
      </c>
      <c r="O10">
        <f>(M10*21)/100</f>
        <v>0</v>
      </c>
      <c r="P10" t="s">
        <v>27</v>
      </c>
    </row>
    <row r="11" spans="1:20" ht="102" x14ac:dyDescent="0.2">
      <c r="A11" s="37" t="s">
        <v>55</v>
      </c>
      <c r="E11" s="41" t="s">
        <v>3092</v>
      </c>
    </row>
    <row r="12" spans="1:20" x14ac:dyDescent="0.2">
      <c r="A12" s="37" t="s">
        <v>56</v>
      </c>
      <c r="E12" s="42" t="s">
        <v>51</v>
      </c>
    </row>
    <row r="13" spans="1:20" x14ac:dyDescent="0.2">
      <c r="A13" t="s">
        <v>58</v>
      </c>
      <c r="E13" s="41" t="s">
        <v>59</v>
      </c>
    </row>
    <row r="14" spans="1:20" x14ac:dyDescent="0.2">
      <c r="A14" t="s">
        <v>46</v>
      </c>
      <c r="C14" s="33" t="s">
        <v>47</v>
      </c>
      <c r="E14" s="35" t="s">
        <v>325</v>
      </c>
      <c r="J14" s="34">
        <f>0</f>
        <v>0</v>
      </c>
      <c r="K14" s="34">
        <f>0</f>
        <v>0</v>
      </c>
      <c r="L14" s="34">
        <f>0+L15+L19+L23+L27+L31+L35+L39+L43+L47+L51+L55+L59+L63+L67+L71+L75+L79</f>
        <v>0</v>
      </c>
      <c r="M14" s="34">
        <f>0+M15+M19+M23+M27+M31+M35+M39+M43+M47+M51+M55+M59+M63+M67+M71+M75+M79</f>
        <v>0</v>
      </c>
    </row>
    <row r="15" spans="1:20" ht="25.5" x14ac:dyDescent="0.2">
      <c r="A15" t="s">
        <v>49</v>
      </c>
      <c r="B15" s="36" t="s">
        <v>27</v>
      </c>
      <c r="C15" s="36" t="s">
        <v>3093</v>
      </c>
      <c r="D15" s="37" t="s">
        <v>51</v>
      </c>
      <c r="E15" s="13" t="s">
        <v>3094</v>
      </c>
      <c r="F15" s="38" t="s">
        <v>53</v>
      </c>
      <c r="G15" s="39">
        <v>495</v>
      </c>
      <c r="H15" s="38">
        <v>0</v>
      </c>
      <c r="I15" s="38">
        <f>ROUND(G15*H15,6)</f>
        <v>0</v>
      </c>
      <c r="L15" s="40">
        <v>0</v>
      </c>
      <c r="M15" s="34">
        <f>ROUND(ROUND(L15,2)*ROUND(G15,3),2)</f>
        <v>0</v>
      </c>
      <c r="N15" s="38" t="s">
        <v>54</v>
      </c>
      <c r="O15">
        <f>(M15*21)/100</f>
        <v>0</v>
      </c>
      <c r="P15" t="s">
        <v>27</v>
      </c>
    </row>
    <row r="16" spans="1:20" x14ac:dyDescent="0.2">
      <c r="A16" s="37" t="s">
        <v>55</v>
      </c>
      <c r="E16" s="41" t="s">
        <v>51</v>
      </c>
    </row>
    <row r="17" spans="1:16" ht="89.25" x14ac:dyDescent="0.2">
      <c r="A17" s="37" t="s">
        <v>56</v>
      </c>
      <c r="E17" s="42" t="s">
        <v>3095</v>
      </c>
    </row>
    <row r="18" spans="1:16" x14ac:dyDescent="0.2">
      <c r="A18" t="s">
        <v>58</v>
      </c>
      <c r="E18" s="41" t="s">
        <v>59</v>
      </c>
    </row>
    <row r="19" spans="1:16" ht="25.5" x14ac:dyDescent="0.2">
      <c r="A19" t="s">
        <v>49</v>
      </c>
      <c r="B19" s="36" t="s">
        <v>26</v>
      </c>
      <c r="C19" s="36" t="s">
        <v>3096</v>
      </c>
      <c r="D19" s="37" t="s">
        <v>51</v>
      </c>
      <c r="E19" s="13" t="s">
        <v>3097</v>
      </c>
      <c r="F19" s="38" t="s">
        <v>53</v>
      </c>
      <c r="G19" s="39">
        <v>53.8</v>
      </c>
      <c r="H19" s="38">
        <v>0</v>
      </c>
      <c r="I19" s="38">
        <f>ROUND(G19*H19,6)</f>
        <v>0</v>
      </c>
      <c r="L19" s="40">
        <v>0</v>
      </c>
      <c r="M19" s="34">
        <f>ROUND(ROUND(L19,2)*ROUND(G19,3),2)</f>
        <v>0</v>
      </c>
      <c r="N19" s="38" t="s">
        <v>54</v>
      </c>
      <c r="O19">
        <f>(M19*21)/100</f>
        <v>0</v>
      </c>
      <c r="P19" t="s">
        <v>27</v>
      </c>
    </row>
    <row r="20" spans="1:16" x14ac:dyDescent="0.2">
      <c r="A20" s="37" t="s">
        <v>55</v>
      </c>
      <c r="E20" s="41" t="s">
        <v>3098</v>
      </c>
    </row>
    <row r="21" spans="1:16" ht="51" x14ac:dyDescent="0.2">
      <c r="A21" s="37" t="s">
        <v>56</v>
      </c>
      <c r="E21" s="42" t="s">
        <v>3099</v>
      </c>
    </row>
    <row r="22" spans="1:16" x14ac:dyDescent="0.2">
      <c r="A22" t="s">
        <v>58</v>
      </c>
      <c r="E22" s="41" t="s">
        <v>59</v>
      </c>
    </row>
    <row r="23" spans="1:16" ht="25.5" x14ac:dyDescent="0.2">
      <c r="A23" t="s">
        <v>49</v>
      </c>
      <c r="B23" s="36" t="s">
        <v>62</v>
      </c>
      <c r="C23" s="36" t="s">
        <v>3100</v>
      </c>
      <c r="D23" s="37" t="s">
        <v>51</v>
      </c>
      <c r="E23" s="13" t="s">
        <v>3101</v>
      </c>
      <c r="F23" s="38" t="s">
        <v>53</v>
      </c>
      <c r="G23" s="39">
        <v>83</v>
      </c>
      <c r="H23" s="38">
        <v>0</v>
      </c>
      <c r="I23" s="38">
        <f>ROUND(G23*H23,6)</f>
        <v>0</v>
      </c>
      <c r="L23" s="40">
        <v>0</v>
      </c>
      <c r="M23" s="34">
        <f>ROUND(ROUND(L23,2)*ROUND(G23,3),2)</f>
        <v>0</v>
      </c>
      <c r="N23" s="38" t="s">
        <v>54</v>
      </c>
      <c r="O23">
        <f>(M23*21)/100</f>
        <v>0</v>
      </c>
      <c r="P23" t="s">
        <v>27</v>
      </c>
    </row>
    <row r="24" spans="1:16" x14ac:dyDescent="0.2">
      <c r="A24" s="37" t="s">
        <v>55</v>
      </c>
      <c r="E24" s="41" t="s">
        <v>3102</v>
      </c>
    </row>
    <row r="25" spans="1:16" ht="76.5" x14ac:dyDescent="0.2">
      <c r="A25" s="37" t="s">
        <v>56</v>
      </c>
      <c r="E25" s="42" t="s">
        <v>3103</v>
      </c>
    </row>
    <row r="26" spans="1:16" x14ac:dyDescent="0.2">
      <c r="A26" t="s">
        <v>58</v>
      </c>
      <c r="E26" s="41" t="s">
        <v>59</v>
      </c>
    </row>
    <row r="27" spans="1:16" x14ac:dyDescent="0.2">
      <c r="A27" t="s">
        <v>49</v>
      </c>
      <c r="B27" s="36" t="s">
        <v>66</v>
      </c>
      <c r="C27" s="36" t="s">
        <v>3104</v>
      </c>
      <c r="D27" s="37" t="s">
        <v>51</v>
      </c>
      <c r="E27" s="13" t="s">
        <v>3105</v>
      </c>
      <c r="F27" s="38" t="s">
        <v>65</v>
      </c>
      <c r="G27" s="39">
        <v>73</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3106</v>
      </c>
    </row>
    <row r="30" spans="1:16" x14ac:dyDescent="0.2">
      <c r="A30" t="s">
        <v>58</v>
      </c>
      <c r="E30" s="41" t="s">
        <v>59</v>
      </c>
    </row>
    <row r="31" spans="1:16" ht="25.5" x14ac:dyDescent="0.2">
      <c r="A31" t="s">
        <v>49</v>
      </c>
      <c r="B31" s="36" t="s">
        <v>145</v>
      </c>
      <c r="C31" s="36" t="s">
        <v>3107</v>
      </c>
      <c r="D31" s="37" t="s">
        <v>51</v>
      </c>
      <c r="E31" s="13" t="s">
        <v>3108</v>
      </c>
      <c r="F31" s="38" t="s">
        <v>65</v>
      </c>
      <c r="G31" s="39">
        <v>234</v>
      </c>
      <c r="H31" s="38">
        <v>0</v>
      </c>
      <c r="I31" s="38">
        <f>ROUND(G31*H31,6)</f>
        <v>0</v>
      </c>
      <c r="L31" s="40">
        <v>0</v>
      </c>
      <c r="M31" s="34">
        <f>ROUND(ROUND(L31,2)*ROUND(G31,3),2)</f>
        <v>0</v>
      </c>
      <c r="N31" s="38" t="s">
        <v>54</v>
      </c>
      <c r="O31">
        <f>(M31*21)/100</f>
        <v>0</v>
      </c>
      <c r="P31" t="s">
        <v>27</v>
      </c>
    </row>
    <row r="32" spans="1:16" x14ac:dyDescent="0.2">
      <c r="A32" s="37" t="s">
        <v>55</v>
      </c>
      <c r="E32" s="41" t="s">
        <v>51</v>
      </c>
    </row>
    <row r="33" spans="1:16" ht="63.75" x14ac:dyDescent="0.2">
      <c r="A33" s="37" t="s">
        <v>56</v>
      </c>
      <c r="E33" s="42" t="s">
        <v>3109</v>
      </c>
    </row>
    <row r="34" spans="1:16" x14ac:dyDescent="0.2">
      <c r="A34" t="s">
        <v>58</v>
      </c>
      <c r="E34" s="41" t="s">
        <v>59</v>
      </c>
    </row>
    <row r="35" spans="1:16" x14ac:dyDescent="0.2">
      <c r="A35" t="s">
        <v>49</v>
      </c>
      <c r="B35" s="36" t="s">
        <v>148</v>
      </c>
      <c r="C35" s="36" t="s">
        <v>3110</v>
      </c>
      <c r="D35" s="37" t="s">
        <v>51</v>
      </c>
      <c r="E35" s="13" t="s">
        <v>3111</v>
      </c>
      <c r="F35" s="38" t="s">
        <v>65</v>
      </c>
      <c r="G35" s="39">
        <v>281</v>
      </c>
      <c r="H35" s="38">
        <v>0</v>
      </c>
      <c r="I35" s="38">
        <f>ROUND(G35*H35,6)</f>
        <v>0</v>
      </c>
      <c r="L35" s="40">
        <v>0</v>
      </c>
      <c r="M35" s="34">
        <f>ROUND(ROUND(L35,2)*ROUND(G35,3),2)</f>
        <v>0</v>
      </c>
      <c r="N35" s="38" t="s">
        <v>54</v>
      </c>
      <c r="O35">
        <f>(M35*21)/100</f>
        <v>0</v>
      </c>
      <c r="P35" t="s">
        <v>27</v>
      </c>
    </row>
    <row r="36" spans="1:16" x14ac:dyDescent="0.2">
      <c r="A36" s="37" t="s">
        <v>55</v>
      </c>
      <c r="E36" s="41" t="s">
        <v>3112</v>
      </c>
    </row>
    <row r="37" spans="1:16" ht="51" x14ac:dyDescent="0.2">
      <c r="A37" s="37" t="s">
        <v>56</v>
      </c>
      <c r="E37" s="42" t="s">
        <v>3113</v>
      </c>
    </row>
    <row r="38" spans="1:16" x14ac:dyDescent="0.2">
      <c r="A38" t="s">
        <v>58</v>
      </c>
      <c r="E38" s="41" t="s">
        <v>59</v>
      </c>
    </row>
    <row r="39" spans="1:16" x14ac:dyDescent="0.2">
      <c r="A39" t="s">
        <v>49</v>
      </c>
      <c r="B39" s="36" t="s">
        <v>151</v>
      </c>
      <c r="C39" s="36" t="s">
        <v>3114</v>
      </c>
      <c r="D39" s="37" t="s">
        <v>51</v>
      </c>
      <c r="E39" s="13" t="s">
        <v>3115</v>
      </c>
      <c r="F39" s="38" t="s">
        <v>53</v>
      </c>
      <c r="G39" s="39">
        <v>165</v>
      </c>
      <c r="H39" s="38">
        <v>0</v>
      </c>
      <c r="I39" s="38">
        <f>ROUND(G39*H39,6)</f>
        <v>0</v>
      </c>
      <c r="L39" s="40">
        <v>0</v>
      </c>
      <c r="M39" s="34">
        <f>ROUND(ROUND(L39,2)*ROUND(G39,3),2)</f>
        <v>0</v>
      </c>
      <c r="N39" s="38" t="s">
        <v>54</v>
      </c>
      <c r="O39">
        <f>(M39*21)/100</f>
        <v>0</v>
      </c>
      <c r="P39" t="s">
        <v>27</v>
      </c>
    </row>
    <row r="40" spans="1:16" x14ac:dyDescent="0.2">
      <c r="A40" s="37" t="s">
        <v>55</v>
      </c>
      <c r="E40" s="41" t="s">
        <v>51</v>
      </c>
    </row>
    <row r="41" spans="1:16" ht="76.5" x14ac:dyDescent="0.2">
      <c r="A41" s="37" t="s">
        <v>56</v>
      </c>
      <c r="E41" s="42" t="s">
        <v>3116</v>
      </c>
    </row>
    <row r="42" spans="1:16" x14ac:dyDescent="0.2">
      <c r="A42" t="s">
        <v>58</v>
      </c>
      <c r="E42" s="41" t="s">
        <v>59</v>
      </c>
    </row>
    <row r="43" spans="1:16" x14ac:dyDescent="0.2">
      <c r="A43" t="s">
        <v>49</v>
      </c>
      <c r="B43" s="36" t="s">
        <v>154</v>
      </c>
      <c r="C43" s="36" t="s">
        <v>3117</v>
      </c>
      <c r="D43" s="37" t="s">
        <v>51</v>
      </c>
      <c r="E43" s="13" t="s">
        <v>3118</v>
      </c>
      <c r="F43" s="38" t="s">
        <v>53</v>
      </c>
      <c r="G43" s="39">
        <v>952</v>
      </c>
      <c r="H43" s="38">
        <v>0</v>
      </c>
      <c r="I43" s="38">
        <f>ROUND(G43*H43,6)</f>
        <v>0</v>
      </c>
      <c r="L43" s="40">
        <v>0</v>
      </c>
      <c r="M43" s="34">
        <f>ROUND(ROUND(L43,2)*ROUND(G43,3),2)</f>
        <v>0</v>
      </c>
      <c r="N43" s="38" t="s">
        <v>54</v>
      </c>
      <c r="O43">
        <f>(M43*21)/100</f>
        <v>0</v>
      </c>
      <c r="P43" t="s">
        <v>27</v>
      </c>
    </row>
    <row r="44" spans="1:16" x14ac:dyDescent="0.2">
      <c r="A44" s="37" t="s">
        <v>55</v>
      </c>
      <c r="E44" s="41" t="s">
        <v>51</v>
      </c>
    </row>
    <row r="45" spans="1:16" ht="38.25" x14ac:dyDescent="0.2">
      <c r="A45" s="37" t="s">
        <v>56</v>
      </c>
      <c r="E45" s="42" t="s">
        <v>3119</v>
      </c>
    </row>
    <row r="46" spans="1:16" x14ac:dyDescent="0.2">
      <c r="A46" t="s">
        <v>58</v>
      </c>
      <c r="E46" s="41" t="s">
        <v>59</v>
      </c>
    </row>
    <row r="47" spans="1:16" x14ac:dyDescent="0.2">
      <c r="A47" t="s">
        <v>49</v>
      </c>
      <c r="B47" s="36" t="s">
        <v>157</v>
      </c>
      <c r="C47" s="36" t="s">
        <v>2301</v>
      </c>
      <c r="D47" s="37" t="s">
        <v>51</v>
      </c>
      <c r="E47" s="13" t="s">
        <v>2302</v>
      </c>
      <c r="F47" s="38" t="s">
        <v>53</v>
      </c>
      <c r="G47" s="39">
        <v>20.3</v>
      </c>
      <c r="H47" s="38">
        <v>0</v>
      </c>
      <c r="I47" s="38">
        <f>ROUND(G47*H47,6)</f>
        <v>0</v>
      </c>
      <c r="L47" s="40">
        <v>0</v>
      </c>
      <c r="M47" s="34">
        <f>ROUND(ROUND(L47,2)*ROUND(G47,3),2)</f>
        <v>0</v>
      </c>
      <c r="N47" s="38" t="s">
        <v>54</v>
      </c>
      <c r="O47">
        <f>(M47*21)/100</f>
        <v>0</v>
      </c>
      <c r="P47" t="s">
        <v>27</v>
      </c>
    </row>
    <row r="48" spans="1:16" x14ac:dyDescent="0.2">
      <c r="A48" s="37" t="s">
        <v>55</v>
      </c>
      <c r="E48" s="41" t="s">
        <v>51</v>
      </c>
    </row>
    <row r="49" spans="1:16" ht="63.75" x14ac:dyDescent="0.2">
      <c r="A49" s="37" t="s">
        <v>56</v>
      </c>
      <c r="E49" s="42" t="s">
        <v>3120</v>
      </c>
    </row>
    <row r="50" spans="1:16" x14ac:dyDescent="0.2">
      <c r="A50" t="s">
        <v>58</v>
      </c>
      <c r="E50" s="41" t="s">
        <v>59</v>
      </c>
    </row>
    <row r="51" spans="1:16" x14ac:dyDescent="0.2">
      <c r="A51" t="s">
        <v>49</v>
      </c>
      <c r="B51" s="36" t="s">
        <v>69</v>
      </c>
      <c r="C51" s="36" t="s">
        <v>2396</v>
      </c>
      <c r="D51" s="37" t="s">
        <v>51</v>
      </c>
      <c r="E51" s="13" t="s">
        <v>2397</v>
      </c>
      <c r="F51" s="38" t="s">
        <v>53</v>
      </c>
      <c r="G51" s="39">
        <v>22.8</v>
      </c>
      <c r="H51" s="38">
        <v>0</v>
      </c>
      <c r="I51" s="38">
        <f>ROUND(G51*H51,6)</f>
        <v>0</v>
      </c>
      <c r="L51" s="40">
        <v>0</v>
      </c>
      <c r="M51" s="34">
        <f>ROUND(ROUND(L51,2)*ROUND(G51,3),2)</f>
        <v>0</v>
      </c>
      <c r="N51" s="38" t="s">
        <v>54</v>
      </c>
      <c r="O51">
        <f>(M51*21)/100</f>
        <v>0</v>
      </c>
      <c r="P51" t="s">
        <v>27</v>
      </c>
    </row>
    <row r="52" spans="1:16" x14ac:dyDescent="0.2">
      <c r="A52" s="37" t="s">
        <v>55</v>
      </c>
      <c r="E52" s="41" t="s">
        <v>51</v>
      </c>
    </row>
    <row r="53" spans="1:16" ht="25.5" x14ac:dyDescent="0.2">
      <c r="A53" s="37" t="s">
        <v>56</v>
      </c>
      <c r="E53" s="42" t="s">
        <v>3121</v>
      </c>
    </row>
    <row r="54" spans="1:16" x14ac:dyDescent="0.2">
      <c r="A54" t="s">
        <v>58</v>
      </c>
      <c r="E54" s="41" t="s">
        <v>59</v>
      </c>
    </row>
    <row r="55" spans="1:16" x14ac:dyDescent="0.2">
      <c r="A55" t="s">
        <v>49</v>
      </c>
      <c r="B55" s="36" t="s">
        <v>73</v>
      </c>
      <c r="C55" s="36" t="s">
        <v>893</v>
      </c>
      <c r="D55" s="37" t="s">
        <v>51</v>
      </c>
      <c r="E55" s="13" t="s">
        <v>894</v>
      </c>
      <c r="F55" s="38" t="s">
        <v>53</v>
      </c>
      <c r="G55" s="39">
        <v>1425</v>
      </c>
      <c r="H55" s="38">
        <v>0</v>
      </c>
      <c r="I55" s="38">
        <f>ROUND(G55*H55,6)</f>
        <v>0</v>
      </c>
      <c r="L55" s="40">
        <v>0</v>
      </c>
      <c r="M55" s="34">
        <f>ROUND(ROUND(L55,2)*ROUND(G55,3),2)</f>
        <v>0</v>
      </c>
      <c r="N55" s="38" t="s">
        <v>54</v>
      </c>
      <c r="O55">
        <f>(M55*21)/100</f>
        <v>0</v>
      </c>
      <c r="P55" t="s">
        <v>27</v>
      </c>
    </row>
    <row r="56" spans="1:16" x14ac:dyDescent="0.2">
      <c r="A56" s="37" t="s">
        <v>55</v>
      </c>
      <c r="E56" s="41" t="s">
        <v>51</v>
      </c>
    </row>
    <row r="57" spans="1:16" ht="25.5" x14ac:dyDescent="0.2">
      <c r="A57" s="37" t="s">
        <v>56</v>
      </c>
      <c r="E57" s="42" t="s">
        <v>3122</v>
      </c>
    </row>
    <row r="58" spans="1:16" x14ac:dyDescent="0.2">
      <c r="A58" t="s">
        <v>58</v>
      </c>
      <c r="E58" s="41" t="s">
        <v>59</v>
      </c>
    </row>
    <row r="59" spans="1:16" x14ac:dyDescent="0.2">
      <c r="A59" t="s">
        <v>49</v>
      </c>
      <c r="B59" s="36" t="s">
        <v>76</v>
      </c>
      <c r="C59" s="36" t="s">
        <v>849</v>
      </c>
      <c r="D59" s="37" t="s">
        <v>51</v>
      </c>
      <c r="E59" s="13" t="s">
        <v>850</v>
      </c>
      <c r="F59" s="38" t="s">
        <v>144</v>
      </c>
      <c r="G59" s="39">
        <v>3979.95</v>
      </c>
      <c r="H59" s="38">
        <v>0</v>
      </c>
      <c r="I59" s="38">
        <f>ROUND(G59*H59,6)</f>
        <v>0</v>
      </c>
      <c r="L59" s="40">
        <v>0</v>
      </c>
      <c r="M59" s="34">
        <f>ROUND(ROUND(L59,2)*ROUND(G59,3),2)</f>
        <v>0</v>
      </c>
      <c r="N59" s="38" t="s">
        <v>54</v>
      </c>
      <c r="O59">
        <f>(M59*21)/100</f>
        <v>0</v>
      </c>
      <c r="P59" t="s">
        <v>27</v>
      </c>
    </row>
    <row r="60" spans="1:16" x14ac:dyDescent="0.2">
      <c r="A60" s="37" t="s">
        <v>55</v>
      </c>
      <c r="E60" s="41" t="s">
        <v>51</v>
      </c>
    </row>
    <row r="61" spans="1:16" ht="395.25" x14ac:dyDescent="0.2">
      <c r="A61" s="37" t="s">
        <v>56</v>
      </c>
      <c r="E61" s="42" t="s">
        <v>3123</v>
      </c>
    </row>
    <row r="62" spans="1:16" x14ac:dyDescent="0.2">
      <c r="A62" t="s">
        <v>58</v>
      </c>
      <c r="E62" s="41" t="s">
        <v>59</v>
      </c>
    </row>
    <row r="63" spans="1:16" x14ac:dyDescent="0.2">
      <c r="A63" t="s">
        <v>49</v>
      </c>
      <c r="B63" s="36" t="s">
        <v>79</v>
      </c>
      <c r="C63" s="36" t="s">
        <v>2841</v>
      </c>
      <c r="D63" s="37" t="s">
        <v>51</v>
      </c>
      <c r="E63" s="13" t="s">
        <v>2842</v>
      </c>
      <c r="F63" s="38" t="s">
        <v>144</v>
      </c>
      <c r="G63" s="39">
        <v>590</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3124</v>
      </c>
    </row>
    <row r="66" spans="1:16" x14ac:dyDescent="0.2">
      <c r="A66" t="s">
        <v>58</v>
      </c>
      <c r="E66" s="41" t="s">
        <v>59</v>
      </c>
    </row>
    <row r="67" spans="1:16" x14ac:dyDescent="0.2">
      <c r="A67" t="s">
        <v>49</v>
      </c>
      <c r="B67" s="36" t="s">
        <v>160</v>
      </c>
      <c r="C67" s="36" t="s">
        <v>1253</v>
      </c>
      <c r="D67" s="37" t="s">
        <v>51</v>
      </c>
      <c r="E67" s="13" t="s">
        <v>1254</v>
      </c>
      <c r="F67" s="38" t="s">
        <v>53</v>
      </c>
      <c r="G67" s="39">
        <v>234</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3125</v>
      </c>
    </row>
    <row r="70" spans="1:16" x14ac:dyDescent="0.2">
      <c r="A70" t="s">
        <v>58</v>
      </c>
      <c r="E70" s="41" t="s">
        <v>59</v>
      </c>
    </row>
    <row r="71" spans="1:16" x14ac:dyDescent="0.2">
      <c r="A71" t="s">
        <v>49</v>
      </c>
      <c r="B71" s="36" t="s">
        <v>82</v>
      </c>
      <c r="C71" s="36" t="s">
        <v>1824</v>
      </c>
      <c r="D71" s="37" t="s">
        <v>51</v>
      </c>
      <c r="E71" s="13" t="s">
        <v>1825</v>
      </c>
      <c r="F71" s="38" t="s">
        <v>144</v>
      </c>
      <c r="G71" s="39">
        <v>780</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3126</v>
      </c>
    </row>
    <row r="74" spans="1:16" x14ac:dyDescent="0.2">
      <c r="A74" t="s">
        <v>58</v>
      </c>
      <c r="E74" s="41" t="s">
        <v>59</v>
      </c>
    </row>
    <row r="75" spans="1:16" x14ac:dyDescent="0.2">
      <c r="A75" t="s">
        <v>49</v>
      </c>
      <c r="B75" s="36" t="s">
        <v>163</v>
      </c>
      <c r="C75" s="36" t="s">
        <v>1827</v>
      </c>
      <c r="D75" s="37" t="s">
        <v>51</v>
      </c>
      <c r="E75" s="13" t="s">
        <v>1828</v>
      </c>
      <c r="F75" s="38" t="s">
        <v>144</v>
      </c>
      <c r="G75" s="39">
        <v>3120</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3127</v>
      </c>
    </row>
    <row r="78" spans="1:16" x14ac:dyDescent="0.2">
      <c r="A78" t="s">
        <v>58</v>
      </c>
      <c r="E78" s="41" t="s">
        <v>59</v>
      </c>
    </row>
    <row r="79" spans="1:16" x14ac:dyDescent="0.2">
      <c r="A79" t="s">
        <v>49</v>
      </c>
      <c r="B79" s="36" t="s">
        <v>85</v>
      </c>
      <c r="C79" s="36" t="s">
        <v>3128</v>
      </c>
      <c r="D79" s="37" t="s">
        <v>51</v>
      </c>
      <c r="E79" s="13" t="s">
        <v>3129</v>
      </c>
      <c r="F79" s="38" t="s">
        <v>144</v>
      </c>
      <c r="G79" s="39">
        <v>3120</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3127</v>
      </c>
    </row>
    <row r="82" spans="1:16" x14ac:dyDescent="0.2">
      <c r="A82" t="s">
        <v>58</v>
      </c>
      <c r="E82" s="41" t="s">
        <v>59</v>
      </c>
    </row>
    <row r="83" spans="1:16" x14ac:dyDescent="0.2">
      <c r="A83" t="s">
        <v>46</v>
      </c>
      <c r="C83" s="33" t="s">
        <v>27</v>
      </c>
      <c r="E83" s="35" t="s">
        <v>1063</v>
      </c>
      <c r="J83" s="34">
        <f>0</f>
        <v>0</v>
      </c>
      <c r="K83" s="34">
        <f>0</f>
        <v>0</v>
      </c>
      <c r="L83" s="34">
        <f>0+L84+L88</f>
        <v>0</v>
      </c>
      <c r="M83" s="34">
        <f>0+M84+M88</f>
        <v>0</v>
      </c>
    </row>
    <row r="84" spans="1:16" x14ac:dyDescent="0.2">
      <c r="A84" t="s">
        <v>49</v>
      </c>
      <c r="B84" s="36" t="s">
        <v>166</v>
      </c>
      <c r="C84" s="36" t="s">
        <v>3130</v>
      </c>
      <c r="D84" s="37" t="s">
        <v>51</v>
      </c>
      <c r="E84" s="13" t="s">
        <v>3131</v>
      </c>
      <c r="F84" s="38" t="s">
        <v>65</v>
      </c>
      <c r="G84" s="39">
        <v>114</v>
      </c>
      <c r="H84" s="38">
        <v>0</v>
      </c>
      <c r="I84" s="38">
        <f>ROUND(G84*H84,6)</f>
        <v>0</v>
      </c>
      <c r="L84" s="40">
        <v>0</v>
      </c>
      <c r="M84" s="34">
        <f>ROUND(ROUND(L84,2)*ROUND(G84,3),2)</f>
        <v>0</v>
      </c>
      <c r="N84" s="38" t="s">
        <v>54</v>
      </c>
      <c r="O84">
        <f>(M84*21)/100</f>
        <v>0</v>
      </c>
      <c r="P84" t="s">
        <v>27</v>
      </c>
    </row>
    <row r="85" spans="1:16" x14ac:dyDescent="0.2">
      <c r="A85" s="37" t="s">
        <v>55</v>
      </c>
      <c r="E85" s="41" t="s">
        <v>3132</v>
      </c>
    </row>
    <row r="86" spans="1:16" ht="51" x14ac:dyDescent="0.2">
      <c r="A86" s="37" t="s">
        <v>56</v>
      </c>
      <c r="E86" s="42" t="s">
        <v>3133</v>
      </c>
    </row>
    <row r="87" spans="1:16" x14ac:dyDescent="0.2">
      <c r="A87" t="s">
        <v>58</v>
      </c>
      <c r="E87" s="41" t="s">
        <v>59</v>
      </c>
    </row>
    <row r="88" spans="1:16" x14ac:dyDescent="0.2">
      <c r="A88" t="s">
        <v>49</v>
      </c>
      <c r="B88" s="36" t="s">
        <v>169</v>
      </c>
      <c r="C88" s="36" t="s">
        <v>1857</v>
      </c>
      <c r="D88" s="37" t="s">
        <v>51</v>
      </c>
      <c r="E88" s="13" t="s">
        <v>1858</v>
      </c>
      <c r="F88" s="38" t="s">
        <v>144</v>
      </c>
      <c r="G88" s="39">
        <v>1130</v>
      </c>
      <c r="H88" s="38">
        <v>0</v>
      </c>
      <c r="I88" s="38">
        <f>ROUND(G88*H88,6)</f>
        <v>0</v>
      </c>
      <c r="L88" s="40">
        <v>0</v>
      </c>
      <c r="M88" s="34">
        <f>ROUND(ROUND(L88,2)*ROUND(G88,3),2)</f>
        <v>0</v>
      </c>
      <c r="N88" s="38" t="s">
        <v>54</v>
      </c>
      <c r="O88">
        <f>(M88*21)/100</f>
        <v>0</v>
      </c>
      <c r="P88" t="s">
        <v>27</v>
      </c>
    </row>
    <row r="89" spans="1:16" x14ac:dyDescent="0.2">
      <c r="A89" s="37" t="s">
        <v>55</v>
      </c>
      <c r="E89" s="41" t="s">
        <v>3134</v>
      </c>
    </row>
    <row r="90" spans="1:16" ht="63.75" x14ac:dyDescent="0.2">
      <c r="A90" s="37" t="s">
        <v>56</v>
      </c>
      <c r="E90" s="42" t="s">
        <v>3135</v>
      </c>
    </row>
    <row r="91" spans="1:16" x14ac:dyDescent="0.2">
      <c r="A91" t="s">
        <v>58</v>
      </c>
      <c r="E91" s="41" t="s">
        <v>59</v>
      </c>
    </row>
    <row r="92" spans="1:16" x14ac:dyDescent="0.2">
      <c r="A92" t="s">
        <v>46</v>
      </c>
      <c r="C92" s="33" t="s">
        <v>66</v>
      </c>
      <c r="E92" s="35" t="s">
        <v>898</v>
      </c>
      <c r="J92" s="34">
        <f>0</f>
        <v>0</v>
      </c>
      <c r="K92" s="34">
        <f>0</f>
        <v>0</v>
      </c>
      <c r="L92" s="34">
        <f>0+L93+L97+L101+L105+L109+L113+L117+L121+L125+L129+L133+L137+L141+L145+L149+L153+L157+L161+L165+L169+L173</f>
        <v>0</v>
      </c>
      <c r="M92" s="34">
        <f>0+M93+M97+M101+M105+M109+M113+M117+M121+M125+M129+M133+M137+M141+M145+M149+M153+M157+M161+M165+M169+M173</f>
        <v>0</v>
      </c>
    </row>
    <row r="93" spans="1:16" x14ac:dyDescent="0.2">
      <c r="A93" t="s">
        <v>49</v>
      </c>
      <c r="B93" s="36" t="s">
        <v>172</v>
      </c>
      <c r="C93" s="36" t="s">
        <v>3136</v>
      </c>
      <c r="D93" s="37" t="s">
        <v>51</v>
      </c>
      <c r="E93" s="13" t="s">
        <v>3137</v>
      </c>
      <c r="F93" s="38" t="s">
        <v>53</v>
      </c>
      <c r="G93" s="39">
        <v>12.5</v>
      </c>
      <c r="H93" s="38">
        <v>0</v>
      </c>
      <c r="I93" s="38">
        <f>ROUND(G93*H93,6)</f>
        <v>0</v>
      </c>
      <c r="L93" s="40">
        <v>0</v>
      </c>
      <c r="M93" s="34">
        <f>ROUND(ROUND(L93,2)*ROUND(G93,3),2)</f>
        <v>0</v>
      </c>
      <c r="N93" s="38" t="s">
        <v>54</v>
      </c>
      <c r="O93">
        <f>(M93*21)/100</f>
        <v>0</v>
      </c>
      <c r="P93" t="s">
        <v>27</v>
      </c>
    </row>
    <row r="94" spans="1:16" x14ac:dyDescent="0.2">
      <c r="A94" s="37" t="s">
        <v>55</v>
      </c>
      <c r="E94" s="41" t="s">
        <v>3138</v>
      </c>
    </row>
    <row r="95" spans="1:16" x14ac:dyDescent="0.2">
      <c r="A95" s="37" t="s">
        <v>56</v>
      </c>
      <c r="E95" s="42" t="s">
        <v>3139</v>
      </c>
    </row>
    <row r="96" spans="1:16" x14ac:dyDescent="0.2">
      <c r="A96" t="s">
        <v>58</v>
      </c>
      <c r="E96" s="41" t="s">
        <v>59</v>
      </c>
    </row>
    <row r="97" spans="1:16" x14ac:dyDescent="0.2">
      <c r="A97" t="s">
        <v>49</v>
      </c>
      <c r="B97" s="36" t="s">
        <v>88</v>
      </c>
      <c r="C97" s="36" t="s">
        <v>3140</v>
      </c>
      <c r="D97" s="37" t="s">
        <v>51</v>
      </c>
      <c r="E97" s="13" t="s">
        <v>3141</v>
      </c>
      <c r="F97" s="38" t="s">
        <v>53</v>
      </c>
      <c r="G97" s="39">
        <v>406.8</v>
      </c>
      <c r="H97" s="38">
        <v>0</v>
      </c>
      <c r="I97" s="38">
        <f>ROUND(G97*H97,6)</f>
        <v>0</v>
      </c>
      <c r="L97" s="40">
        <v>0</v>
      </c>
      <c r="M97" s="34">
        <f>ROUND(ROUND(L97,2)*ROUND(G97,3),2)</f>
        <v>0</v>
      </c>
      <c r="N97" s="38" t="s">
        <v>54</v>
      </c>
      <c r="O97">
        <f>(M97*21)/100</f>
        <v>0</v>
      </c>
      <c r="P97" t="s">
        <v>27</v>
      </c>
    </row>
    <row r="98" spans="1:16" x14ac:dyDescent="0.2">
      <c r="A98" s="37" t="s">
        <v>55</v>
      </c>
      <c r="E98" s="41" t="s">
        <v>3142</v>
      </c>
    </row>
    <row r="99" spans="1:16" ht="89.25" x14ac:dyDescent="0.2">
      <c r="A99" s="37" t="s">
        <v>56</v>
      </c>
      <c r="E99" s="42" t="s">
        <v>3143</v>
      </c>
    </row>
    <row r="100" spans="1:16" x14ac:dyDescent="0.2">
      <c r="A100" t="s">
        <v>58</v>
      </c>
      <c r="E100" s="41" t="s">
        <v>59</v>
      </c>
    </row>
    <row r="101" spans="1:16" x14ac:dyDescent="0.2">
      <c r="A101" t="s">
        <v>49</v>
      </c>
      <c r="B101" s="36" t="s">
        <v>175</v>
      </c>
      <c r="C101" s="36" t="s">
        <v>3144</v>
      </c>
      <c r="D101" s="37" t="s">
        <v>51</v>
      </c>
      <c r="E101" s="13" t="s">
        <v>3145</v>
      </c>
      <c r="F101" s="38" t="s">
        <v>53</v>
      </c>
      <c r="G101" s="39">
        <v>573.04999999999995</v>
      </c>
      <c r="H101" s="38">
        <v>0</v>
      </c>
      <c r="I101" s="38">
        <f>ROUND(G101*H101,6)</f>
        <v>0</v>
      </c>
      <c r="L101" s="40">
        <v>0</v>
      </c>
      <c r="M101" s="34">
        <f>ROUND(ROUND(L101,2)*ROUND(G101,3),2)</f>
        <v>0</v>
      </c>
      <c r="N101" s="38" t="s">
        <v>54</v>
      </c>
      <c r="O101">
        <f>(M101*21)/100</f>
        <v>0</v>
      </c>
      <c r="P101" t="s">
        <v>27</v>
      </c>
    </row>
    <row r="102" spans="1:16" x14ac:dyDescent="0.2">
      <c r="A102" s="37" t="s">
        <v>55</v>
      </c>
      <c r="E102" s="41" t="s">
        <v>3146</v>
      </c>
    </row>
    <row r="103" spans="1:16" ht="165.75" x14ac:dyDescent="0.2">
      <c r="A103" s="37" t="s">
        <v>56</v>
      </c>
      <c r="E103" s="42" t="s">
        <v>3147</v>
      </c>
    </row>
    <row r="104" spans="1:16" x14ac:dyDescent="0.2">
      <c r="A104" t="s">
        <v>58</v>
      </c>
      <c r="E104" s="41" t="s">
        <v>59</v>
      </c>
    </row>
    <row r="105" spans="1:16" x14ac:dyDescent="0.2">
      <c r="A105" t="s">
        <v>49</v>
      </c>
      <c r="B105" s="36" t="s">
        <v>179</v>
      </c>
      <c r="C105" s="36" t="s">
        <v>3148</v>
      </c>
      <c r="D105" s="37" t="s">
        <v>51</v>
      </c>
      <c r="E105" s="13" t="s">
        <v>3149</v>
      </c>
      <c r="F105" s="38" t="s">
        <v>53</v>
      </c>
      <c r="G105" s="39">
        <v>75.599999999999994</v>
      </c>
      <c r="H105" s="38">
        <v>0</v>
      </c>
      <c r="I105" s="38">
        <f>ROUND(G105*H105,6)</f>
        <v>0</v>
      </c>
      <c r="L105" s="40">
        <v>0</v>
      </c>
      <c r="M105" s="34">
        <f>ROUND(ROUND(L105,2)*ROUND(G105,3),2)</f>
        <v>0</v>
      </c>
      <c r="N105" s="38" t="s">
        <v>54</v>
      </c>
      <c r="O105">
        <f>(M105*21)/100</f>
        <v>0</v>
      </c>
      <c r="P105" t="s">
        <v>27</v>
      </c>
    </row>
    <row r="106" spans="1:16" x14ac:dyDescent="0.2">
      <c r="A106" s="37" t="s">
        <v>55</v>
      </c>
      <c r="E106" s="41" t="s">
        <v>3150</v>
      </c>
    </row>
    <row r="107" spans="1:16" x14ac:dyDescent="0.2">
      <c r="A107" s="37" t="s">
        <v>56</v>
      </c>
      <c r="E107" s="42" t="s">
        <v>3151</v>
      </c>
    </row>
    <row r="108" spans="1:16" x14ac:dyDescent="0.2">
      <c r="A108" t="s">
        <v>58</v>
      </c>
      <c r="E108" s="41" t="s">
        <v>59</v>
      </c>
    </row>
    <row r="109" spans="1:16" x14ac:dyDescent="0.2">
      <c r="A109" t="s">
        <v>49</v>
      </c>
      <c r="B109" s="36" t="s">
        <v>182</v>
      </c>
      <c r="C109" s="36" t="s">
        <v>3152</v>
      </c>
      <c r="D109" s="37" t="s">
        <v>51</v>
      </c>
      <c r="E109" s="13" t="s">
        <v>3153</v>
      </c>
      <c r="F109" s="38" t="s">
        <v>144</v>
      </c>
      <c r="G109" s="39">
        <v>2659</v>
      </c>
      <c r="H109" s="38">
        <v>0</v>
      </c>
      <c r="I109" s="38">
        <f>ROUND(G109*H109,6)</f>
        <v>0</v>
      </c>
      <c r="L109" s="40">
        <v>0</v>
      </c>
      <c r="M109" s="34">
        <f>ROUND(ROUND(L109,2)*ROUND(G109,3),2)</f>
        <v>0</v>
      </c>
      <c r="N109" s="38" t="s">
        <v>54</v>
      </c>
      <c r="O109">
        <f>(M109*21)/100</f>
        <v>0</v>
      </c>
      <c r="P109" t="s">
        <v>27</v>
      </c>
    </row>
    <row r="110" spans="1:16" x14ac:dyDescent="0.2">
      <c r="A110" s="37" t="s">
        <v>55</v>
      </c>
      <c r="E110" s="41" t="s">
        <v>3154</v>
      </c>
    </row>
    <row r="111" spans="1:16" ht="63.75" x14ac:dyDescent="0.2">
      <c r="A111" s="37" t="s">
        <v>56</v>
      </c>
      <c r="E111" s="42" t="s">
        <v>3155</v>
      </c>
    </row>
    <row r="112" spans="1:16" x14ac:dyDescent="0.2">
      <c r="A112" t="s">
        <v>58</v>
      </c>
      <c r="E112" s="41" t="s">
        <v>59</v>
      </c>
    </row>
    <row r="113" spans="1:16" x14ac:dyDescent="0.2">
      <c r="A113" t="s">
        <v>49</v>
      </c>
      <c r="B113" s="36" t="s">
        <v>91</v>
      </c>
      <c r="C113" s="36" t="s">
        <v>3156</v>
      </c>
      <c r="D113" s="37" t="s">
        <v>51</v>
      </c>
      <c r="E113" s="13" t="s">
        <v>3157</v>
      </c>
      <c r="F113" s="38" t="s">
        <v>144</v>
      </c>
      <c r="G113" s="39">
        <v>5487</v>
      </c>
      <c r="H113" s="38">
        <v>0</v>
      </c>
      <c r="I113" s="38">
        <f>ROUND(G113*H113,6)</f>
        <v>0</v>
      </c>
      <c r="L113" s="40">
        <v>0</v>
      </c>
      <c r="M113" s="34">
        <f>ROUND(ROUND(L113,2)*ROUND(G113,3),2)</f>
        <v>0</v>
      </c>
      <c r="N113" s="38" t="s">
        <v>54</v>
      </c>
      <c r="O113">
        <f>(M113*21)/100</f>
        <v>0</v>
      </c>
      <c r="P113" t="s">
        <v>27</v>
      </c>
    </row>
    <row r="114" spans="1:16" x14ac:dyDescent="0.2">
      <c r="A114" s="37" t="s">
        <v>55</v>
      </c>
      <c r="E114" s="41" t="s">
        <v>3158</v>
      </c>
    </row>
    <row r="115" spans="1:16" ht="114.75" x14ac:dyDescent="0.2">
      <c r="A115" s="37" t="s">
        <v>56</v>
      </c>
      <c r="E115" s="42" t="s">
        <v>3159</v>
      </c>
    </row>
    <row r="116" spans="1:16" x14ac:dyDescent="0.2">
      <c r="A116" t="s">
        <v>58</v>
      </c>
      <c r="E116" s="41" t="s">
        <v>59</v>
      </c>
    </row>
    <row r="117" spans="1:16" x14ac:dyDescent="0.2">
      <c r="A117" t="s">
        <v>49</v>
      </c>
      <c r="B117" s="36" t="s">
        <v>185</v>
      </c>
      <c r="C117" s="36" t="s">
        <v>3160</v>
      </c>
      <c r="D117" s="37" t="s">
        <v>51</v>
      </c>
      <c r="E117" s="13" t="s">
        <v>3161</v>
      </c>
      <c r="F117" s="38" t="s">
        <v>144</v>
      </c>
      <c r="G117" s="39">
        <v>359</v>
      </c>
      <c r="H117" s="38">
        <v>0</v>
      </c>
      <c r="I117" s="38">
        <f>ROUND(G117*H117,6)</f>
        <v>0</v>
      </c>
      <c r="L117" s="40">
        <v>0</v>
      </c>
      <c r="M117" s="34">
        <f>ROUND(ROUND(L117,2)*ROUND(G117,3),2)</f>
        <v>0</v>
      </c>
      <c r="N117" s="38" t="s">
        <v>54</v>
      </c>
      <c r="O117">
        <f>(M117*21)/100</f>
        <v>0</v>
      </c>
      <c r="P117" t="s">
        <v>27</v>
      </c>
    </row>
    <row r="118" spans="1:16" x14ac:dyDescent="0.2">
      <c r="A118" s="37" t="s">
        <v>55</v>
      </c>
      <c r="E118" s="41" t="s">
        <v>3162</v>
      </c>
    </row>
    <row r="119" spans="1:16" ht="25.5" x14ac:dyDescent="0.2">
      <c r="A119" s="37" t="s">
        <v>56</v>
      </c>
      <c r="E119" s="42" t="s">
        <v>3163</v>
      </c>
    </row>
    <row r="120" spans="1:16" x14ac:dyDescent="0.2">
      <c r="A120" t="s">
        <v>58</v>
      </c>
      <c r="E120" s="41" t="s">
        <v>59</v>
      </c>
    </row>
    <row r="121" spans="1:16" ht="25.5" x14ac:dyDescent="0.2">
      <c r="A121" t="s">
        <v>49</v>
      </c>
      <c r="B121" s="36" t="s">
        <v>189</v>
      </c>
      <c r="C121" s="36" t="s">
        <v>3164</v>
      </c>
      <c r="D121" s="37" t="s">
        <v>51</v>
      </c>
      <c r="E121" s="13" t="s">
        <v>3165</v>
      </c>
      <c r="F121" s="38" t="s">
        <v>144</v>
      </c>
      <c r="G121" s="39">
        <v>2564</v>
      </c>
      <c r="H121" s="38">
        <v>0</v>
      </c>
      <c r="I121" s="38">
        <f>ROUND(G121*H121,6)</f>
        <v>0</v>
      </c>
      <c r="L121" s="40">
        <v>0</v>
      </c>
      <c r="M121" s="34">
        <f>ROUND(ROUND(L121,2)*ROUND(G121,3),2)</f>
        <v>0</v>
      </c>
      <c r="N121" s="38" t="s">
        <v>54</v>
      </c>
      <c r="O121">
        <f>(M121*21)/100</f>
        <v>0</v>
      </c>
      <c r="P121" t="s">
        <v>27</v>
      </c>
    </row>
    <row r="122" spans="1:16" x14ac:dyDescent="0.2">
      <c r="A122" s="37" t="s">
        <v>55</v>
      </c>
      <c r="E122" s="41" t="s">
        <v>51</v>
      </c>
    </row>
    <row r="123" spans="1:16" ht="63.75" x14ac:dyDescent="0.2">
      <c r="A123" s="37" t="s">
        <v>56</v>
      </c>
      <c r="E123" s="42" t="s">
        <v>3166</v>
      </c>
    </row>
    <row r="124" spans="1:16" x14ac:dyDescent="0.2">
      <c r="A124" t="s">
        <v>58</v>
      </c>
      <c r="E124" s="41" t="s">
        <v>59</v>
      </c>
    </row>
    <row r="125" spans="1:16" x14ac:dyDescent="0.2">
      <c r="A125" t="s">
        <v>49</v>
      </c>
      <c r="B125" s="36" t="s">
        <v>192</v>
      </c>
      <c r="C125" s="36" t="s">
        <v>3167</v>
      </c>
      <c r="D125" s="37" t="s">
        <v>51</v>
      </c>
      <c r="E125" s="13" t="s">
        <v>3168</v>
      </c>
      <c r="F125" s="38" t="s">
        <v>144</v>
      </c>
      <c r="G125" s="39">
        <v>2564</v>
      </c>
      <c r="H125" s="38">
        <v>0</v>
      </c>
      <c r="I125" s="38">
        <f>ROUND(G125*H125,6)</f>
        <v>0</v>
      </c>
      <c r="L125" s="40">
        <v>0</v>
      </c>
      <c r="M125" s="34">
        <f>ROUND(ROUND(L125,2)*ROUND(G125,3),2)</f>
        <v>0</v>
      </c>
      <c r="N125" s="38" t="s">
        <v>54</v>
      </c>
      <c r="O125">
        <f>(M125*21)/100</f>
        <v>0</v>
      </c>
      <c r="P125" t="s">
        <v>27</v>
      </c>
    </row>
    <row r="126" spans="1:16" x14ac:dyDescent="0.2">
      <c r="A126" s="37" t="s">
        <v>55</v>
      </c>
      <c r="E126" s="41" t="s">
        <v>3169</v>
      </c>
    </row>
    <row r="127" spans="1:16" ht="63.75" x14ac:dyDescent="0.2">
      <c r="A127" s="37" t="s">
        <v>56</v>
      </c>
      <c r="E127" s="42" t="s">
        <v>3166</v>
      </c>
    </row>
    <row r="128" spans="1:16" x14ac:dyDescent="0.2">
      <c r="A128" t="s">
        <v>58</v>
      </c>
      <c r="E128" s="41" t="s">
        <v>59</v>
      </c>
    </row>
    <row r="129" spans="1:16" x14ac:dyDescent="0.2">
      <c r="A129" t="s">
        <v>49</v>
      </c>
      <c r="B129" s="36" t="s">
        <v>195</v>
      </c>
      <c r="C129" s="36" t="s">
        <v>3170</v>
      </c>
      <c r="D129" s="37" t="s">
        <v>51</v>
      </c>
      <c r="E129" s="13" t="s">
        <v>3171</v>
      </c>
      <c r="F129" s="38" t="s">
        <v>144</v>
      </c>
      <c r="G129" s="39">
        <v>2300</v>
      </c>
      <c r="H129" s="38">
        <v>0</v>
      </c>
      <c r="I129" s="38">
        <f>ROUND(G129*H129,6)</f>
        <v>0</v>
      </c>
      <c r="L129" s="40">
        <v>0</v>
      </c>
      <c r="M129" s="34">
        <f>ROUND(ROUND(L129,2)*ROUND(G129,3),2)</f>
        <v>0</v>
      </c>
      <c r="N129" s="38" t="s">
        <v>54</v>
      </c>
      <c r="O129">
        <f>(M129*21)/100</f>
        <v>0</v>
      </c>
      <c r="P129" t="s">
        <v>27</v>
      </c>
    </row>
    <row r="130" spans="1:16" x14ac:dyDescent="0.2">
      <c r="A130" s="37" t="s">
        <v>55</v>
      </c>
      <c r="E130" s="41" t="s">
        <v>3172</v>
      </c>
    </row>
    <row r="131" spans="1:16" ht="25.5" x14ac:dyDescent="0.2">
      <c r="A131" s="37" t="s">
        <v>56</v>
      </c>
      <c r="E131" s="42" t="s">
        <v>3173</v>
      </c>
    </row>
    <row r="132" spans="1:16" x14ac:dyDescent="0.2">
      <c r="A132" t="s">
        <v>58</v>
      </c>
      <c r="E132" s="41" t="s">
        <v>59</v>
      </c>
    </row>
    <row r="133" spans="1:16" x14ac:dyDescent="0.2">
      <c r="A133" t="s">
        <v>49</v>
      </c>
      <c r="B133" s="36" t="s">
        <v>198</v>
      </c>
      <c r="C133" s="36" t="s">
        <v>3174</v>
      </c>
      <c r="D133" s="37" t="s">
        <v>51</v>
      </c>
      <c r="E133" s="13" t="s">
        <v>3175</v>
      </c>
      <c r="F133" s="38" t="s">
        <v>144</v>
      </c>
      <c r="G133" s="39">
        <v>359</v>
      </c>
      <c r="H133" s="38">
        <v>0</v>
      </c>
      <c r="I133" s="38">
        <f>ROUND(G133*H133,6)</f>
        <v>0</v>
      </c>
      <c r="L133" s="40">
        <v>0</v>
      </c>
      <c r="M133" s="34">
        <f>ROUND(ROUND(L133,2)*ROUND(G133,3),2)</f>
        <v>0</v>
      </c>
      <c r="N133" s="38" t="s">
        <v>54</v>
      </c>
      <c r="O133">
        <f>(M133*21)/100</f>
        <v>0</v>
      </c>
      <c r="P133" t="s">
        <v>27</v>
      </c>
    </row>
    <row r="134" spans="1:16" x14ac:dyDescent="0.2">
      <c r="A134" s="37" t="s">
        <v>55</v>
      </c>
      <c r="E134" s="41" t="s">
        <v>3176</v>
      </c>
    </row>
    <row r="135" spans="1:16" ht="25.5" x14ac:dyDescent="0.2">
      <c r="A135" s="37" t="s">
        <v>56</v>
      </c>
      <c r="E135" s="42" t="s">
        <v>3177</v>
      </c>
    </row>
    <row r="136" spans="1:16" x14ac:dyDescent="0.2">
      <c r="A136" t="s">
        <v>58</v>
      </c>
      <c r="E136" s="41" t="s">
        <v>59</v>
      </c>
    </row>
    <row r="137" spans="1:16" x14ac:dyDescent="0.2">
      <c r="A137" t="s">
        <v>49</v>
      </c>
      <c r="B137" s="36" t="s">
        <v>95</v>
      </c>
      <c r="C137" s="36" t="s">
        <v>3178</v>
      </c>
      <c r="D137" s="37" t="s">
        <v>51</v>
      </c>
      <c r="E137" s="13" t="s">
        <v>3179</v>
      </c>
      <c r="F137" s="38" t="s">
        <v>144</v>
      </c>
      <c r="G137" s="39">
        <v>624</v>
      </c>
      <c r="H137" s="38">
        <v>0</v>
      </c>
      <c r="I137" s="38">
        <f>ROUND(G137*H137,6)</f>
        <v>0</v>
      </c>
      <c r="L137" s="40">
        <v>0</v>
      </c>
      <c r="M137" s="34">
        <f>ROUND(ROUND(L137,2)*ROUND(G137,3),2)</f>
        <v>0</v>
      </c>
      <c r="N137" s="38" t="s">
        <v>795</v>
      </c>
      <c r="O137">
        <f>(M137*21)/100</f>
        <v>0</v>
      </c>
      <c r="P137" t="s">
        <v>27</v>
      </c>
    </row>
    <row r="138" spans="1:16" x14ac:dyDescent="0.2">
      <c r="A138" s="37" t="s">
        <v>55</v>
      </c>
      <c r="E138" s="41" t="s">
        <v>3180</v>
      </c>
    </row>
    <row r="139" spans="1:16" ht="25.5" x14ac:dyDescent="0.2">
      <c r="A139" s="37" t="s">
        <v>56</v>
      </c>
      <c r="E139" s="42" t="s">
        <v>3181</v>
      </c>
    </row>
    <row r="140" spans="1:16" ht="25.5" x14ac:dyDescent="0.2">
      <c r="A140" t="s">
        <v>58</v>
      </c>
      <c r="E140" s="41" t="s">
        <v>3182</v>
      </c>
    </row>
    <row r="141" spans="1:16" x14ac:dyDescent="0.2">
      <c r="A141" t="s">
        <v>49</v>
      </c>
      <c r="B141" s="36" t="s">
        <v>201</v>
      </c>
      <c r="C141" s="36" t="s">
        <v>3183</v>
      </c>
      <c r="D141" s="37" t="s">
        <v>3090</v>
      </c>
      <c r="E141" s="13" t="s">
        <v>3184</v>
      </c>
      <c r="F141" s="38" t="s">
        <v>53</v>
      </c>
      <c r="G141" s="39">
        <v>175</v>
      </c>
      <c r="H141" s="38">
        <v>0</v>
      </c>
      <c r="I141" s="38">
        <f>ROUND(G141*H141,6)</f>
        <v>0</v>
      </c>
      <c r="L141" s="40">
        <v>0</v>
      </c>
      <c r="M141" s="34">
        <f>ROUND(ROUND(L141,2)*ROUND(G141,3),2)</f>
        <v>0</v>
      </c>
      <c r="N141" s="38" t="s">
        <v>54</v>
      </c>
      <c r="O141">
        <f>(M141*21)/100</f>
        <v>0</v>
      </c>
      <c r="P141" t="s">
        <v>27</v>
      </c>
    </row>
    <row r="142" spans="1:16" ht="63.75" x14ac:dyDescent="0.2">
      <c r="A142" s="37" t="s">
        <v>55</v>
      </c>
      <c r="E142" s="41" t="s">
        <v>3185</v>
      </c>
    </row>
    <row r="143" spans="1:16" ht="63.75" x14ac:dyDescent="0.2">
      <c r="A143" s="37" t="s">
        <v>56</v>
      </c>
      <c r="E143" s="42" t="s">
        <v>3186</v>
      </c>
    </row>
    <row r="144" spans="1:16" x14ac:dyDescent="0.2">
      <c r="A144" t="s">
        <v>58</v>
      </c>
      <c r="E144" s="41" t="s">
        <v>59</v>
      </c>
    </row>
    <row r="145" spans="1:16" x14ac:dyDescent="0.2">
      <c r="A145" t="s">
        <v>49</v>
      </c>
      <c r="B145" s="36" t="s">
        <v>204</v>
      </c>
      <c r="C145" s="36" t="s">
        <v>3187</v>
      </c>
      <c r="D145" s="37" t="s">
        <v>51</v>
      </c>
      <c r="E145" s="13" t="s">
        <v>3188</v>
      </c>
      <c r="F145" s="38" t="s">
        <v>53</v>
      </c>
      <c r="G145" s="39">
        <v>2.5</v>
      </c>
      <c r="H145" s="38">
        <v>0</v>
      </c>
      <c r="I145" s="38">
        <f>ROUND(G145*H145,6)</f>
        <v>0</v>
      </c>
      <c r="L145" s="40">
        <v>0</v>
      </c>
      <c r="M145" s="34">
        <f>ROUND(ROUND(L145,2)*ROUND(G145,3),2)</f>
        <v>0</v>
      </c>
      <c r="N145" s="38" t="s">
        <v>54</v>
      </c>
      <c r="O145">
        <f>(M145*21)/100</f>
        <v>0</v>
      </c>
      <c r="P145" t="s">
        <v>27</v>
      </c>
    </row>
    <row r="146" spans="1:16" x14ac:dyDescent="0.2">
      <c r="A146" s="37" t="s">
        <v>55</v>
      </c>
      <c r="E146" s="41" t="s">
        <v>3189</v>
      </c>
    </row>
    <row r="147" spans="1:16" x14ac:dyDescent="0.2">
      <c r="A147" s="37" t="s">
        <v>56</v>
      </c>
      <c r="E147" s="42" t="s">
        <v>3190</v>
      </c>
    </row>
    <row r="148" spans="1:16" x14ac:dyDescent="0.2">
      <c r="A148" t="s">
        <v>58</v>
      </c>
      <c r="E148" s="41" t="s">
        <v>59</v>
      </c>
    </row>
    <row r="149" spans="1:16" x14ac:dyDescent="0.2">
      <c r="A149" t="s">
        <v>49</v>
      </c>
      <c r="B149" s="36" t="s">
        <v>207</v>
      </c>
      <c r="C149" s="36" t="s">
        <v>3191</v>
      </c>
      <c r="D149" s="37" t="s">
        <v>51</v>
      </c>
      <c r="E149" s="13" t="s">
        <v>3192</v>
      </c>
      <c r="F149" s="38" t="s">
        <v>144</v>
      </c>
      <c r="G149" s="39">
        <v>53</v>
      </c>
      <c r="H149" s="38">
        <v>0</v>
      </c>
      <c r="I149" s="38">
        <f>ROUND(G149*H149,6)</f>
        <v>0</v>
      </c>
      <c r="L149" s="40">
        <v>0</v>
      </c>
      <c r="M149" s="34">
        <f>ROUND(ROUND(L149,2)*ROUND(G149,3),2)</f>
        <v>0</v>
      </c>
      <c r="N149" s="38" t="s">
        <v>54</v>
      </c>
      <c r="O149">
        <f>(M149*21)/100</f>
        <v>0</v>
      </c>
      <c r="P149" t="s">
        <v>27</v>
      </c>
    </row>
    <row r="150" spans="1:16" x14ac:dyDescent="0.2">
      <c r="A150" s="37" t="s">
        <v>55</v>
      </c>
      <c r="E150" s="41" t="s">
        <v>3193</v>
      </c>
    </row>
    <row r="151" spans="1:16" ht="25.5" x14ac:dyDescent="0.2">
      <c r="A151" s="37" t="s">
        <v>56</v>
      </c>
      <c r="E151" s="42" t="s">
        <v>3194</v>
      </c>
    </row>
    <row r="152" spans="1:16" x14ac:dyDescent="0.2">
      <c r="A152" t="s">
        <v>58</v>
      </c>
      <c r="E152" s="41" t="s">
        <v>59</v>
      </c>
    </row>
    <row r="153" spans="1:16" x14ac:dyDescent="0.2">
      <c r="A153" t="s">
        <v>49</v>
      </c>
      <c r="B153" s="36" t="s">
        <v>210</v>
      </c>
      <c r="C153" s="36" t="s">
        <v>1431</v>
      </c>
      <c r="D153" s="37" t="s">
        <v>51</v>
      </c>
      <c r="E153" s="13" t="s">
        <v>1432</v>
      </c>
      <c r="F153" s="38" t="s">
        <v>144</v>
      </c>
      <c r="G153" s="39">
        <v>706</v>
      </c>
      <c r="H153" s="38">
        <v>0</v>
      </c>
      <c r="I153" s="38">
        <f>ROUND(G153*H153,6)</f>
        <v>0</v>
      </c>
      <c r="L153" s="40">
        <v>0</v>
      </c>
      <c r="M153" s="34">
        <f>ROUND(ROUND(L153,2)*ROUND(G153,3),2)</f>
        <v>0</v>
      </c>
      <c r="N153" s="38" t="s">
        <v>54</v>
      </c>
      <c r="O153">
        <f>(M153*21)/100</f>
        <v>0</v>
      </c>
      <c r="P153" t="s">
        <v>27</v>
      </c>
    </row>
    <row r="154" spans="1:16" x14ac:dyDescent="0.2">
      <c r="A154" s="37" t="s">
        <v>55</v>
      </c>
      <c r="E154" s="41" t="s">
        <v>3195</v>
      </c>
    </row>
    <row r="155" spans="1:16" ht="38.25" x14ac:dyDescent="0.2">
      <c r="A155" s="37" t="s">
        <v>56</v>
      </c>
      <c r="E155" s="42" t="s">
        <v>3196</v>
      </c>
    </row>
    <row r="156" spans="1:16" x14ac:dyDescent="0.2">
      <c r="A156" t="s">
        <v>58</v>
      </c>
      <c r="E156" s="41" t="s">
        <v>59</v>
      </c>
    </row>
    <row r="157" spans="1:16" x14ac:dyDescent="0.2">
      <c r="A157" t="s">
        <v>49</v>
      </c>
      <c r="B157" s="36" t="s">
        <v>213</v>
      </c>
      <c r="C157" s="36" t="s">
        <v>3197</v>
      </c>
      <c r="D157" s="37" t="s">
        <v>51</v>
      </c>
      <c r="E157" s="13" t="s">
        <v>3198</v>
      </c>
      <c r="F157" s="38" t="s">
        <v>144</v>
      </c>
      <c r="G157" s="39">
        <v>67</v>
      </c>
      <c r="H157" s="38">
        <v>0</v>
      </c>
      <c r="I157" s="38">
        <f>ROUND(G157*H157,6)</f>
        <v>0</v>
      </c>
      <c r="L157" s="40">
        <v>0</v>
      </c>
      <c r="M157" s="34">
        <f>ROUND(ROUND(L157,2)*ROUND(G157,3),2)</f>
        <v>0</v>
      </c>
      <c r="N157" s="38" t="s">
        <v>54</v>
      </c>
      <c r="O157">
        <f>(M157*21)/100</f>
        <v>0</v>
      </c>
      <c r="P157" t="s">
        <v>27</v>
      </c>
    </row>
    <row r="158" spans="1:16" x14ac:dyDescent="0.2">
      <c r="A158" s="37" t="s">
        <v>55</v>
      </c>
      <c r="E158" s="41" t="s">
        <v>3195</v>
      </c>
    </row>
    <row r="159" spans="1:16" ht="25.5" x14ac:dyDescent="0.2">
      <c r="A159" s="37" t="s">
        <v>56</v>
      </c>
      <c r="E159" s="42" t="s">
        <v>3199</v>
      </c>
    </row>
    <row r="160" spans="1:16" x14ac:dyDescent="0.2">
      <c r="A160" t="s">
        <v>58</v>
      </c>
      <c r="E160" s="41" t="s">
        <v>59</v>
      </c>
    </row>
    <row r="161" spans="1:16" ht="25.5" x14ac:dyDescent="0.2">
      <c r="A161" t="s">
        <v>49</v>
      </c>
      <c r="B161" s="36" t="s">
        <v>216</v>
      </c>
      <c r="C161" s="36" t="s">
        <v>3200</v>
      </c>
      <c r="D161" s="37" t="s">
        <v>51</v>
      </c>
      <c r="E161" s="13" t="s">
        <v>3201</v>
      </c>
      <c r="F161" s="38" t="s">
        <v>144</v>
      </c>
      <c r="G161" s="39">
        <v>53</v>
      </c>
      <c r="H161" s="38">
        <v>0</v>
      </c>
      <c r="I161" s="38">
        <f>ROUND(G161*H161,6)</f>
        <v>0</v>
      </c>
      <c r="L161" s="40">
        <v>0</v>
      </c>
      <c r="M161" s="34">
        <f>ROUND(ROUND(L161,2)*ROUND(G161,3),2)</f>
        <v>0</v>
      </c>
      <c r="N161" s="38" t="s">
        <v>54</v>
      </c>
      <c r="O161">
        <f>(M161*21)/100</f>
        <v>0</v>
      </c>
      <c r="P161" t="s">
        <v>27</v>
      </c>
    </row>
    <row r="162" spans="1:16" x14ac:dyDescent="0.2">
      <c r="A162" s="37" t="s">
        <v>55</v>
      </c>
      <c r="E162" s="41" t="s">
        <v>3202</v>
      </c>
    </row>
    <row r="163" spans="1:16" x14ac:dyDescent="0.2">
      <c r="A163" s="37" t="s">
        <v>56</v>
      </c>
      <c r="E163" s="42" t="s">
        <v>3203</v>
      </c>
    </row>
    <row r="164" spans="1:16" x14ac:dyDescent="0.2">
      <c r="A164" t="s">
        <v>58</v>
      </c>
      <c r="E164" s="41" t="s">
        <v>59</v>
      </c>
    </row>
    <row r="165" spans="1:16" ht="25.5" x14ac:dyDescent="0.2">
      <c r="A165" t="s">
        <v>49</v>
      </c>
      <c r="B165" s="36" t="s">
        <v>219</v>
      </c>
      <c r="C165" s="36" t="s">
        <v>3204</v>
      </c>
      <c r="D165" s="37" t="s">
        <v>51</v>
      </c>
      <c r="E165" s="13" t="s">
        <v>3205</v>
      </c>
      <c r="F165" s="38" t="s">
        <v>144</v>
      </c>
      <c r="G165" s="39">
        <v>35.4</v>
      </c>
      <c r="H165" s="38">
        <v>0</v>
      </c>
      <c r="I165" s="38">
        <f>ROUND(G165*H165,6)</f>
        <v>0</v>
      </c>
      <c r="L165" s="40">
        <v>0</v>
      </c>
      <c r="M165" s="34">
        <f>ROUND(ROUND(L165,2)*ROUND(G165,3),2)</f>
        <v>0</v>
      </c>
      <c r="N165" s="38" t="s">
        <v>54</v>
      </c>
      <c r="O165">
        <f>(M165*21)/100</f>
        <v>0</v>
      </c>
      <c r="P165" t="s">
        <v>27</v>
      </c>
    </row>
    <row r="166" spans="1:16" ht="38.25" x14ac:dyDescent="0.2">
      <c r="A166" s="37" t="s">
        <v>55</v>
      </c>
      <c r="E166" s="41" t="s">
        <v>3206</v>
      </c>
    </row>
    <row r="167" spans="1:16" ht="25.5" x14ac:dyDescent="0.2">
      <c r="A167" s="37" t="s">
        <v>56</v>
      </c>
      <c r="E167" s="42" t="s">
        <v>3207</v>
      </c>
    </row>
    <row r="168" spans="1:16" x14ac:dyDescent="0.2">
      <c r="A168" t="s">
        <v>58</v>
      </c>
      <c r="E168" s="41" t="s">
        <v>59</v>
      </c>
    </row>
    <row r="169" spans="1:16" x14ac:dyDescent="0.2">
      <c r="A169" t="s">
        <v>49</v>
      </c>
      <c r="B169" s="36" t="s">
        <v>222</v>
      </c>
      <c r="C169" s="36" t="s">
        <v>3208</v>
      </c>
      <c r="D169" s="37" t="s">
        <v>51</v>
      </c>
      <c r="E169" s="13" t="s">
        <v>3209</v>
      </c>
      <c r="F169" s="38" t="s">
        <v>144</v>
      </c>
      <c r="G169" s="39">
        <v>156</v>
      </c>
      <c r="H169" s="38">
        <v>0</v>
      </c>
      <c r="I169" s="38">
        <f>ROUND(G169*H169,6)</f>
        <v>0</v>
      </c>
      <c r="L169" s="40">
        <v>0</v>
      </c>
      <c r="M169" s="34">
        <f>ROUND(ROUND(L169,2)*ROUND(G169,3),2)</f>
        <v>0</v>
      </c>
      <c r="N169" s="38" t="s">
        <v>54</v>
      </c>
      <c r="O169">
        <f>(M169*21)/100</f>
        <v>0</v>
      </c>
      <c r="P169" t="s">
        <v>27</v>
      </c>
    </row>
    <row r="170" spans="1:16" x14ac:dyDescent="0.2">
      <c r="A170" s="37" t="s">
        <v>55</v>
      </c>
      <c r="E170" s="41" t="s">
        <v>3210</v>
      </c>
    </row>
    <row r="171" spans="1:16" ht="25.5" x14ac:dyDescent="0.2">
      <c r="A171" s="37" t="s">
        <v>56</v>
      </c>
      <c r="E171" s="42" t="s">
        <v>3211</v>
      </c>
    </row>
    <row r="172" spans="1:16" x14ac:dyDescent="0.2">
      <c r="A172" t="s">
        <v>58</v>
      </c>
      <c r="E172" s="41" t="s">
        <v>59</v>
      </c>
    </row>
    <row r="173" spans="1:16" x14ac:dyDescent="0.2">
      <c r="A173" t="s">
        <v>49</v>
      </c>
      <c r="B173" s="36" t="s">
        <v>225</v>
      </c>
      <c r="C173" s="36" t="s">
        <v>1007</v>
      </c>
      <c r="D173" s="37" t="s">
        <v>51</v>
      </c>
      <c r="E173" s="13" t="s">
        <v>1008</v>
      </c>
      <c r="F173" s="38" t="s">
        <v>144</v>
      </c>
      <c r="G173" s="39">
        <v>150</v>
      </c>
      <c r="H173" s="38">
        <v>0</v>
      </c>
      <c r="I173" s="38">
        <f>ROUND(G173*H173,6)</f>
        <v>0</v>
      </c>
      <c r="L173" s="40">
        <v>0</v>
      </c>
      <c r="M173" s="34">
        <f>ROUND(ROUND(L173,2)*ROUND(G173,3),2)</f>
        <v>0</v>
      </c>
      <c r="N173" s="38" t="s">
        <v>54</v>
      </c>
      <c r="O173">
        <f>(M173*21)/100</f>
        <v>0</v>
      </c>
      <c r="P173" t="s">
        <v>27</v>
      </c>
    </row>
    <row r="174" spans="1:16" x14ac:dyDescent="0.2">
      <c r="A174" s="37" t="s">
        <v>55</v>
      </c>
      <c r="E174" s="41" t="s">
        <v>3212</v>
      </c>
    </row>
    <row r="175" spans="1:16" ht="76.5" x14ac:dyDescent="0.2">
      <c r="A175" s="37" t="s">
        <v>56</v>
      </c>
      <c r="E175" s="42" t="s">
        <v>3213</v>
      </c>
    </row>
    <row r="176" spans="1:16" x14ac:dyDescent="0.2">
      <c r="A176" t="s">
        <v>58</v>
      </c>
      <c r="E176" s="41" t="s">
        <v>59</v>
      </c>
    </row>
    <row r="177" spans="1:16" x14ac:dyDescent="0.2">
      <c r="A177" t="s">
        <v>46</v>
      </c>
      <c r="C177" s="33" t="s">
        <v>151</v>
      </c>
      <c r="E177" s="35" t="s">
        <v>1458</v>
      </c>
      <c r="J177" s="34">
        <f>0</f>
        <v>0</v>
      </c>
      <c r="K177" s="34">
        <f>0</f>
        <v>0</v>
      </c>
      <c r="L177" s="34">
        <f>0+L178+L182+L186+L190+L194+L198+L202</f>
        <v>0</v>
      </c>
      <c r="M177" s="34">
        <f>0+M178+M182+M186+M190+M194+M198+M202</f>
        <v>0</v>
      </c>
    </row>
    <row r="178" spans="1:16" x14ac:dyDescent="0.2">
      <c r="A178" t="s">
        <v>49</v>
      </c>
      <c r="B178" s="36" t="s">
        <v>228</v>
      </c>
      <c r="C178" s="36" t="s">
        <v>3214</v>
      </c>
      <c r="D178" s="37" t="s">
        <v>51</v>
      </c>
      <c r="E178" s="13" t="s">
        <v>3215</v>
      </c>
      <c r="F178" s="38" t="s">
        <v>94</v>
      </c>
      <c r="G178" s="39">
        <v>2</v>
      </c>
      <c r="H178" s="38">
        <v>0</v>
      </c>
      <c r="I178" s="38">
        <f>ROUND(G178*H178,6)</f>
        <v>0</v>
      </c>
      <c r="L178" s="40">
        <v>0</v>
      </c>
      <c r="M178" s="34">
        <f>ROUND(ROUND(L178,2)*ROUND(G178,3),2)</f>
        <v>0</v>
      </c>
      <c r="N178" s="38" t="s">
        <v>54</v>
      </c>
      <c r="O178">
        <f>(M178*21)/100</f>
        <v>0</v>
      </c>
      <c r="P178" t="s">
        <v>27</v>
      </c>
    </row>
    <row r="179" spans="1:16" x14ac:dyDescent="0.2">
      <c r="A179" s="37" t="s">
        <v>55</v>
      </c>
      <c r="E179" s="41" t="s">
        <v>51</v>
      </c>
    </row>
    <row r="180" spans="1:16" ht="25.5" x14ac:dyDescent="0.2">
      <c r="A180" s="37" t="s">
        <v>56</v>
      </c>
      <c r="E180" s="42" t="s">
        <v>3216</v>
      </c>
    </row>
    <row r="181" spans="1:16" x14ac:dyDescent="0.2">
      <c r="A181" t="s">
        <v>58</v>
      </c>
      <c r="E181" s="41" t="s">
        <v>59</v>
      </c>
    </row>
    <row r="182" spans="1:16" x14ac:dyDescent="0.2">
      <c r="A182" t="s">
        <v>49</v>
      </c>
      <c r="B182" s="36" t="s">
        <v>231</v>
      </c>
      <c r="C182" s="36" t="s">
        <v>3217</v>
      </c>
      <c r="D182" s="37" t="s">
        <v>47</v>
      </c>
      <c r="E182" s="13" t="s">
        <v>3218</v>
      </c>
      <c r="F182" s="38" t="s">
        <v>94</v>
      </c>
      <c r="G182" s="39">
        <v>11</v>
      </c>
      <c r="H182" s="38">
        <v>0</v>
      </c>
      <c r="I182" s="38">
        <f>ROUND(G182*H182,6)</f>
        <v>0</v>
      </c>
      <c r="L182" s="40">
        <v>0</v>
      </c>
      <c r="M182" s="34">
        <f>ROUND(ROUND(L182,2)*ROUND(G182,3),2)</f>
        <v>0</v>
      </c>
      <c r="N182" s="38" t="s">
        <v>54</v>
      </c>
      <c r="O182">
        <f>(M182*21)/100</f>
        <v>0</v>
      </c>
      <c r="P182" t="s">
        <v>27</v>
      </c>
    </row>
    <row r="183" spans="1:16" ht="25.5" x14ac:dyDescent="0.2">
      <c r="A183" s="37" t="s">
        <v>55</v>
      </c>
      <c r="E183" s="41" t="s">
        <v>3219</v>
      </c>
    </row>
    <row r="184" spans="1:16" ht="293.25" x14ac:dyDescent="0.2">
      <c r="A184" s="37" t="s">
        <v>56</v>
      </c>
      <c r="E184" s="42" t="s">
        <v>3220</v>
      </c>
    </row>
    <row r="185" spans="1:16" x14ac:dyDescent="0.2">
      <c r="A185" t="s">
        <v>58</v>
      </c>
      <c r="E185" s="41" t="s">
        <v>59</v>
      </c>
    </row>
    <row r="186" spans="1:16" x14ac:dyDescent="0.2">
      <c r="A186" t="s">
        <v>49</v>
      </c>
      <c r="B186" s="36" t="s">
        <v>234</v>
      </c>
      <c r="C186" s="36" t="s">
        <v>3217</v>
      </c>
      <c r="D186" s="37" t="s">
        <v>27</v>
      </c>
      <c r="E186" s="13" t="s">
        <v>3218</v>
      </c>
      <c r="F186" s="38" t="s">
        <v>94</v>
      </c>
      <c r="G186" s="39">
        <v>4</v>
      </c>
      <c r="H186" s="38">
        <v>0</v>
      </c>
      <c r="I186" s="38">
        <f>ROUND(G186*H186,6)</f>
        <v>0</v>
      </c>
      <c r="L186" s="40">
        <v>0</v>
      </c>
      <c r="M186" s="34">
        <f>ROUND(ROUND(L186,2)*ROUND(G186,3),2)</f>
        <v>0</v>
      </c>
      <c r="N186" s="38" t="s">
        <v>54</v>
      </c>
      <c r="O186">
        <f>(M186*21)/100</f>
        <v>0</v>
      </c>
      <c r="P186" t="s">
        <v>27</v>
      </c>
    </row>
    <row r="187" spans="1:16" ht="25.5" x14ac:dyDescent="0.2">
      <c r="A187" s="37" t="s">
        <v>55</v>
      </c>
      <c r="E187" s="41" t="s">
        <v>3221</v>
      </c>
    </row>
    <row r="188" spans="1:16" ht="102" x14ac:dyDescent="0.2">
      <c r="A188" s="37" t="s">
        <v>56</v>
      </c>
      <c r="E188" s="42" t="s">
        <v>3222</v>
      </c>
    </row>
    <row r="189" spans="1:16" x14ac:dyDescent="0.2">
      <c r="A189" t="s">
        <v>58</v>
      </c>
      <c r="E189" s="41" t="s">
        <v>59</v>
      </c>
    </row>
    <row r="190" spans="1:16" x14ac:dyDescent="0.2">
      <c r="A190" t="s">
        <v>49</v>
      </c>
      <c r="B190" s="36" t="s">
        <v>237</v>
      </c>
      <c r="C190" s="36" t="s">
        <v>3223</v>
      </c>
      <c r="D190" s="37" t="s">
        <v>51</v>
      </c>
      <c r="E190" s="13" t="s">
        <v>3224</v>
      </c>
      <c r="F190" s="38" t="s">
        <v>94</v>
      </c>
      <c r="G190" s="39">
        <v>1</v>
      </c>
      <c r="H190" s="38">
        <v>0</v>
      </c>
      <c r="I190" s="38">
        <f>ROUND(G190*H190,6)</f>
        <v>0</v>
      </c>
      <c r="L190" s="40">
        <v>0</v>
      </c>
      <c r="M190" s="34">
        <f>ROUND(ROUND(L190,2)*ROUND(G190,3),2)</f>
        <v>0</v>
      </c>
      <c r="N190" s="38" t="s">
        <v>54</v>
      </c>
      <c r="O190">
        <f>(M190*21)/100</f>
        <v>0</v>
      </c>
      <c r="P190" t="s">
        <v>27</v>
      </c>
    </row>
    <row r="191" spans="1:16" ht="25.5" x14ac:dyDescent="0.2">
      <c r="A191" s="37" t="s">
        <v>55</v>
      </c>
      <c r="E191" s="41" t="s">
        <v>3225</v>
      </c>
    </row>
    <row r="192" spans="1:16" ht="25.5" x14ac:dyDescent="0.2">
      <c r="A192" s="37" t="s">
        <v>56</v>
      </c>
      <c r="E192" s="42" t="s">
        <v>3226</v>
      </c>
    </row>
    <row r="193" spans="1:16" x14ac:dyDescent="0.2">
      <c r="A193" t="s">
        <v>58</v>
      </c>
      <c r="E193" s="41" t="s">
        <v>59</v>
      </c>
    </row>
    <row r="194" spans="1:16" x14ac:dyDescent="0.2">
      <c r="A194" t="s">
        <v>49</v>
      </c>
      <c r="B194" s="36" t="s">
        <v>240</v>
      </c>
      <c r="C194" s="36" t="s">
        <v>3227</v>
      </c>
      <c r="D194" s="37" t="s">
        <v>51</v>
      </c>
      <c r="E194" s="13" t="s">
        <v>3228</v>
      </c>
      <c r="F194" s="38" t="s">
        <v>94</v>
      </c>
      <c r="G194" s="39">
        <v>1</v>
      </c>
      <c r="H194" s="38">
        <v>0</v>
      </c>
      <c r="I194" s="38">
        <f>ROUND(G194*H194,6)</f>
        <v>0</v>
      </c>
      <c r="L194" s="40">
        <v>0</v>
      </c>
      <c r="M194" s="34">
        <f>ROUND(ROUND(L194,2)*ROUND(G194,3),2)</f>
        <v>0</v>
      </c>
      <c r="N194" s="38" t="s">
        <v>54</v>
      </c>
      <c r="O194">
        <f>(M194*21)/100</f>
        <v>0</v>
      </c>
      <c r="P194" t="s">
        <v>27</v>
      </c>
    </row>
    <row r="195" spans="1:16" x14ac:dyDescent="0.2">
      <c r="A195" s="37" t="s">
        <v>55</v>
      </c>
      <c r="E195" s="41" t="s">
        <v>3229</v>
      </c>
    </row>
    <row r="196" spans="1:16" ht="25.5" x14ac:dyDescent="0.2">
      <c r="A196" s="37" t="s">
        <v>56</v>
      </c>
      <c r="E196" s="42" t="s">
        <v>3230</v>
      </c>
    </row>
    <row r="197" spans="1:16" x14ac:dyDescent="0.2">
      <c r="A197" t="s">
        <v>58</v>
      </c>
      <c r="E197" s="41" t="s">
        <v>59</v>
      </c>
    </row>
    <row r="198" spans="1:16" x14ac:dyDescent="0.2">
      <c r="A198" t="s">
        <v>49</v>
      </c>
      <c r="B198" s="36" t="s">
        <v>243</v>
      </c>
      <c r="C198" s="36" t="s">
        <v>2542</v>
      </c>
      <c r="D198" s="37" t="s">
        <v>51</v>
      </c>
      <c r="E198" s="13" t="s">
        <v>2543</v>
      </c>
      <c r="F198" s="38" t="s">
        <v>94</v>
      </c>
      <c r="G198" s="39">
        <v>6</v>
      </c>
      <c r="H198" s="38">
        <v>0</v>
      </c>
      <c r="I198" s="38">
        <f>ROUND(G198*H198,6)</f>
        <v>0</v>
      </c>
      <c r="L198" s="40">
        <v>0</v>
      </c>
      <c r="M198" s="34">
        <f>ROUND(ROUND(L198,2)*ROUND(G198,3),2)</f>
        <v>0</v>
      </c>
      <c r="N198" s="38" t="s">
        <v>54</v>
      </c>
      <c r="O198">
        <f>(M198*21)/100</f>
        <v>0</v>
      </c>
      <c r="P198" t="s">
        <v>27</v>
      </c>
    </row>
    <row r="199" spans="1:16" x14ac:dyDescent="0.2">
      <c r="A199" s="37" t="s">
        <v>55</v>
      </c>
      <c r="E199" s="41" t="s">
        <v>3231</v>
      </c>
    </row>
    <row r="200" spans="1:16" x14ac:dyDescent="0.2">
      <c r="A200" s="37" t="s">
        <v>56</v>
      </c>
      <c r="E200" s="42" t="s">
        <v>2455</v>
      </c>
    </row>
    <row r="201" spans="1:16" x14ac:dyDescent="0.2">
      <c r="A201" t="s">
        <v>58</v>
      </c>
      <c r="E201" s="41" t="s">
        <v>59</v>
      </c>
    </row>
    <row r="202" spans="1:16" x14ac:dyDescent="0.2">
      <c r="A202" t="s">
        <v>49</v>
      </c>
      <c r="B202" s="36" t="s">
        <v>246</v>
      </c>
      <c r="C202" s="36" t="s">
        <v>2650</v>
      </c>
      <c r="D202" s="37" t="s">
        <v>51</v>
      </c>
      <c r="E202" s="13" t="s">
        <v>2651</v>
      </c>
      <c r="F202" s="38" t="s">
        <v>94</v>
      </c>
      <c r="G202" s="39">
        <v>4</v>
      </c>
      <c r="H202" s="38">
        <v>0</v>
      </c>
      <c r="I202" s="38">
        <f>ROUND(G202*H202,6)</f>
        <v>0</v>
      </c>
      <c r="L202" s="40">
        <v>0</v>
      </c>
      <c r="M202" s="34">
        <f>ROUND(ROUND(L202,2)*ROUND(G202,3),2)</f>
        <v>0</v>
      </c>
      <c r="N202" s="38" t="s">
        <v>54</v>
      </c>
      <c r="O202">
        <f>(M202*21)/100</f>
        <v>0</v>
      </c>
      <c r="P202" t="s">
        <v>27</v>
      </c>
    </row>
    <row r="203" spans="1:16" x14ac:dyDescent="0.2">
      <c r="A203" s="37" t="s">
        <v>55</v>
      </c>
      <c r="E203" s="41" t="s">
        <v>51</v>
      </c>
    </row>
    <row r="204" spans="1:16" x14ac:dyDescent="0.2">
      <c r="A204" s="37" t="s">
        <v>56</v>
      </c>
      <c r="E204" s="42" t="s">
        <v>2513</v>
      </c>
    </row>
    <row r="205" spans="1:16" x14ac:dyDescent="0.2">
      <c r="A205" t="s">
        <v>58</v>
      </c>
      <c r="E205" s="41" t="s">
        <v>59</v>
      </c>
    </row>
    <row r="206" spans="1:16" x14ac:dyDescent="0.2">
      <c r="A206" t="s">
        <v>46</v>
      </c>
      <c r="C206" s="33" t="s">
        <v>154</v>
      </c>
      <c r="E206" s="35" t="s">
        <v>909</v>
      </c>
      <c r="J206" s="34">
        <f>0</f>
        <v>0</v>
      </c>
      <c r="K206" s="34">
        <f>0</f>
        <v>0</v>
      </c>
      <c r="L206" s="34">
        <f>0+L207+L211+L215+L219+L223+L227+L231+L235+L239+L243+L247+L251+L255+L259+L263+L267</f>
        <v>0</v>
      </c>
      <c r="M206" s="34">
        <f>0+M207+M211+M215+M219+M223+M227+M231+M235+M239+M243+M247+M251+M255+M259+M263+M267</f>
        <v>0</v>
      </c>
    </row>
    <row r="207" spans="1:16" x14ac:dyDescent="0.2">
      <c r="A207" t="s">
        <v>49</v>
      </c>
      <c r="B207" s="36" t="s">
        <v>249</v>
      </c>
      <c r="C207" s="36" t="s">
        <v>3232</v>
      </c>
      <c r="D207" s="37" t="s">
        <v>51</v>
      </c>
      <c r="E207" s="13" t="s">
        <v>3233</v>
      </c>
      <c r="F207" s="38" t="s">
        <v>65</v>
      </c>
      <c r="G207" s="39">
        <v>3.5</v>
      </c>
      <c r="H207" s="38">
        <v>0</v>
      </c>
      <c r="I207" s="38">
        <f>ROUND(G207*H207,6)</f>
        <v>0</v>
      </c>
      <c r="L207" s="40">
        <v>0</v>
      </c>
      <c r="M207" s="34">
        <f>ROUND(ROUND(L207,2)*ROUND(G207,3),2)</f>
        <v>0</v>
      </c>
      <c r="N207" s="38" t="s">
        <v>54</v>
      </c>
      <c r="O207">
        <f>(M207*21)/100</f>
        <v>0</v>
      </c>
      <c r="P207" t="s">
        <v>27</v>
      </c>
    </row>
    <row r="208" spans="1:16" x14ac:dyDescent="0.2">
      <c r="A208" s="37" t="s">
        <v>55</v>
      </c>
      <c r="E208" s="41" t="s">
        <v>3234</v>
      </c>
    </row>
    <row r="209" spans="1:16" ht="25.5" x14ac:dyDescent="0.2">
      <c r="A209" s="37" t="s">
        <v>56</v>
      </c>
      <c r="E209" s="42" t="s">
        <v>3235</v>
      </c>
    </row>
    <row r="210" spans="1:16" x14ac:dyDescent="0.2">
      <c r="A210" t="s">
        <v>58</v>
      </c>
      <c r="E210" s="41" t="s">
        <v>59</v>
      </c>
    </row>
    <row r="211" spans="1:16" ht="25.5" x14ac:dyDescent="0.2">
      <c r="A211" t="s">
        <v>49</v>
      </c>
      <c r="B211" s="36" t="s">
        <v>252</v>
      </c>
      <c r="C211" s="36" t="s">
        <v>3236</v>
      </c>
      <c r="D211" s="37" t="s">
        <v>51</v>
      </c>
      <c r="E211" s="13" t="s">
        <v>3237</v>
      </c>
      <c r="F211" s="38" t="s">
        <v>65</v>
      </c>
      <c r="G211" s="39">
        <v>15</v>
      </c>
      <c r="H211" s="38">
        <v>0</v>
      </c>
      <c r="I211" s="38">
        <f>ROUND(G211*H211,6)</f>
        <v>0</v>
      </c>
      <c r="L211" s="40">
        <v>0</v>
      </c>
      <c r="M211" s="34">
        <f>ROUND(ROUND(L211,2)*ROUND(G211,3),2)</f>
        <v>0</v>
      </c>
      <c r="N211" s="38" t="s">
        <v>54</v>
      </c>
      <c r="O211">
        <f>(M211*21)/100</f>
        <v>0</v>
      </c>
      <c r="P211" t="s">
        <v>27</v>
      </c>
    </row>
    <row r="212" spans="1:16" x14ac:dyDescent="0.2">
      <c r="A212" s="37" t="s">
        <v>55</v>
      </c>
      <c r="E212" s="41" t="s">
        <v>3238</v>
      </c>
    </row>
    <row r="213" spans="1:16" ht="25.5" x14ac:dyDescent="0.2">
      <c r="A213" s="37" t="s">
        <v>56</v>
      </c>
      <c r="E213" s="42" t="s">
        <v>3239</v>
      </c>
    </row>
    <row r="214" spans="1:16" x14ac:dyDescent="0.2">
      <c r="A214" t="s">
        <v>58</v>
      </c>
      <c r="E214" s="41" t="s">
        <v>59</v>
      </c>
    </row>
    <row r="215" spans="1:16" ht="25.5" x14ac:dyDescent="0.2">
      <c r="A215" t="s">
        <v>49</v>
      </c>
      <c r="B215" s="36" t="s">
        <v>255</v>
      </c>
      <c r="C215" s="36" t="s">
        <v>3240</v>
      </c>
      <c r="D215" s="37" t="s">
        <v>51</v>
      </c>
      <c r="E215" s="13" t="s">
        <v>3241</v>
      </c>
      <c r="F215" s="38" t="s">
        <v>65</v>
      </c>
      <c r="G215" s="39">
        <v>13</v>
      </c>
      <c r="H215" s="38">
        <v>0</v>
      </c>
      <c r="I215" s="38">
        <f>ROUND(G215*H215,6)</f>
        <v>0</v>
      </c>
      <c r="L215" s="40">
        <v>0</v>
      </c>
      <c r="M215" s="34">
        <f>ROUND(ROUND(L215,2)*ROUND(G215,3),2)</f>
        <v>0</v>
      </c>
      <c r="N215" s="38" t="s">
        <v>54</v>
      </c>
      <c r="O215">
        <f>(M215*21)/100</f>
        <v>0</v>
      </c>
      <c r="P215" t="s">
        <v>27</v>
      </c>
    </row>
    <row r="216" spans="1:16" x14ac:dyDescent="0.2">
      <c r="A216" s="37" t="s">
        <v>55</v>
      </c>
      <c r="E216" s="41" t="s">
        <v>3242</v>
      </c>
    </row>
    <row r="217" spans="1:16" ht="63.75" x14ac:dyDescent="0.2">
      <c r="A217" s="37" t="s">
        <v>56</v>
      </c>
      <c r="E217" s="42" t="s">
        <v>3243</v>
      </c>
    </row>
    <row r="218" spans="1:16" x14ac:dyDescent="0.2">
      <c r="A218" t="s">
        <v>58</v>
      </c>
      <c r="E218" s="41" t="s">
        <v>59</v>
      </c>
    </row>
    <row r="219" spans="1:16" x14ac:dyDescent="0.2">
      <c r="A219" t="s">
        <v>49</v>
      </c>
      <c r="B219" s="36" t="s">
        <v>258</v>
      </c>
      <c r="C219" s="36" t="s">
        <v>3244</v>
      </c>
      <c r="D219" s="37" t="s">
        <v>51</v>
      </c>
      <c r="E219" s="13" t="s">
        <v>3245</v>
      </c>
      <c r="F219" s="38" t="s">
        <v>94</v>
      </c>
      <c r="G219" s="39">
        <v>4</v>
      </c>
      <c r="H219" s="38">
        <v>0</v>
      </c>
      <c r="I219" s="38">
        <f>ROUND(G219*H219,6)</f>
        <v>0</v>
      </c>
      <c r="L219" s="40">
        <v>0</v>
      </c>
      <c r="M219" s="34">
        <f>ROUND(ROUND(L219,2)*ROUND(G219,3),2)</f>
        <v>0</v>
      </c>
      <c r="N219" s="38" t="s">
        <v>54</v>
      </c>
      <c r="O219">
        <f>(M219*21)/100</f>
        <v>0</v>
      </c>
      <c r="P219" t="s">
        <v>27</v>
      </c>
    </row>
    <row r="220" spans="1:16" x14ac:dyDescent="0.2">
      <c r="A220" s="37" t="s">
        <v>55</v>
      </c>
      <c r="E220" s="41" t="s">
        <v>3246</v>
      </c>
    </row>
    <row r="221" spans="1:16" ht="25.5" x14ac:dyDescent="0.2">
      <c r="A221" s="37" t="s">
        <v>56</v>
      </c>
      <c r="E221" s="42" t="s">
        <v>3247</v>
      </c>
    </row>
    <row r="222" spans="1:16" x14ac:dyDescent="0.2">
      <c r="A222" t="s">
        <v>58</v>
      </c>
      <c r="E222" s="41" t="s">
        <v>59</v>
      </c>
    </row>
    <row r="223" spans="1:16" x14ac:dyDescent="0.2">
      <c r="A223" t="s">
        <v>49</v>
      </c>
      <c r="B223" s="36" t="s">
        <v>261</v>
      </c>
      <c r="C223" s="36" t="s">
        <v>3248</v>
      </c>
      <c r="D223" s="37" t="s">
        <v>47</v>
      </c>
      <c r="E223" s="13" t="s">
        <v>3249</v>
      </c>
      <c r="F223" s="38" t="s">
        <v>65</v>
      </c>
      <c r="G223" s="39">
        <v>324.8</v>
      </c>
      <c r="H223" s="38">
        <v>0</v>
      </c>
      <c r="I223" s="38">
        <f>ROUND(G223*H223,6)</f>
        <v>0</v>
      </c>
      <c r="L223" s="40">
        <v>0</v>
      </c>
      <c r="M223" s="34">
        <f>ROUND(ROUND(L223,2)*ROUND(G223,3),2)</f>
        <v>0</v>
      </c>
      <c r="N223" s="38" t="s">
        <v>54</v>
      </c>
      <c r="O223">
        <f>(M223*21)/100</f>
        <v>0</v>
      </c>
      <c r="P223" t="s">
        <v>27</v>
      </c>
    </row>
    <row r="224" spans="1:16" x14ac:dyDescent="0.2">
      <c r="A224" s="37" t="s">
        <v>55</v>
      </c>
      <c r="E224" s="41" t="s">
        <v>3250</v>
      </c>
    </row>
    <row r="225" spans="1:16" ht="114.75" x14ac:dyDescent="0.2">
      <c r="A225" s="37" t="s">
        <v>56</v>
      </c>
      <c r="E225" s="42" t="s">
        <v>3251</v>
      </c>
    </row>
    <row r="226" spans="1:16" x14ac:dyDescent="0.2">
      <c r="A226" t="s">
        <v>58</v>
      </c>
      <c r="E226" s="41" t="s">
        <v>59</v>
      </c>
    </row>
    <row r="227" spans="1:16" x14ac:dyDescent="0.2">
      <c r="A227" t="s">
        <v>49</v>
      </c>
      <c r="B227" s="36" t="s">
        <v>264</v>
      </c>
      <c r="C227" s="36" t="s">
        <v>3248</v>
      </c>
      <c r="D227" s="37" t="s">
        <v>27</v>
      </c>
      <c r="E227" s="13" t="s">
        <v>3249</v>
      </c>
      <c r="F227" s="38" t="s">
        <v>65</v>
      </c>
      <c r="G227" s="39">
        <v>14.4</v>
      </c>
      <c r="H227" s="38">
        <v>0</v>
      </c>
      <c r="I227" s="38">
        <f>ROUND(G227*H227,6)</f>
        <v>0</v>
      </c>
      <c r="L227" s="40">
        <v>0</v>
      </c>
      <c r="M227" s="34">
        <f>ROUND(ROUND(L227,2)*ROUND(G227,3),2)</f>
        <v>0</v>
      </c>
      <c r="N227" s="38" t="s">
        <v>54</v>
      </c>
      <c r="O227">
        <f>(M227*21)/100</f>
        <v>0</v>
      </c>
      <c r="P227" t="s">
        <v>27</v>
      </c>
    </row>
    <row r="228" spans="1:16" ht="25.5" x14ac:dyDescent="0.2">
      <c r="A228" s="37" t="s">
        <v>55</v>
      </c>
      <c r="E228" s="41" t="s">
        <v>3252</v>
      </c>
    </row>
    <row r="229" spans="1:16" ht="114.75" x14ac:dyDescent="0.2">
      <c r="A229" s="37" t="s">
        <v>56</v>
      </c>
      <c r="E229" s="42" t="s">
        <v>3253</v>
      </c>
    </row>
    <row r="230" spans="1:16" x14ac:dyDescent="0.2">
      <c r="A230" t="s">
        <v>58</v>
      </c>
      <c r="E230" s="41" t="s">
        <v>59</v>
      </c>
    </row>
    <row r="231" spans="1:16" x14ac:dyDescent="0.2">
      <c r="A231" t="s">
        <v>49</v>
      </c>
      <c r="B231" s="36" t="s">
        <v>267</v>
      </c>
      <c r="C231" s="36" t="s">
        <v>3254</v>
      </c>
      <c r="D231" s="37" t="s">
        <v>47</v>
      </c>
      <c r="E231" s="13" t="s">
        <v>3255</v>
      </c>
      <c r="F231" s="38" t="s">
        <v>65</v>
      </c>
      <c r="G231" s="39">
        <v>537.9</v>
      </c>
      <c r="H231" s="38">
        <v>0</v>
      </c>
      <c r="I231" s="38">
        <f>ROUND(G231*H231,6)</f>
        <v>0</v>
      </c>
      <c r="L231" s="40">
        <v>0</v>
      </c>
      <c r="M231" s="34">
        <f>ROUND(ROUND(L231,2)*ROUND(G231,3),2)</f>
        <v>0</v>
      </c>
      <c r="N231" s="38" t="s">
        <v>54</v>
      </c>
      <c r="O231">
        <f>(M231*21)/100</f>
        <v>0</v>
      </c>
      <c r="P231" t="s">
        <v>27</v>
      </c>
    </row>
    <row r="232" spans="1:16" x14ac:dyDescent="0.2">
      <c r="A232" s="37" t="s">
        <v>55</v>
      </c>
      <c r="E232" s="41" t="s">
        <v>3256</v>
      </c>
    </row>
    <row r="233" spans="1:16" ht="216.75" x14ac:dyDescent="0.2">
      <c r="A233" s="37" t="s">
        <v>56</v>
      </c>
      <c r="E233" s="42" t="s">
        <v>3257</v>
      </c>
    </row>
    <row r="234" spans="1:16" x14ac:dyDescent="0.2">
      <c r="A234" t="s">
        <v>58</v>
      </c>
      <c r="E234" s="41" t="s">
        <v>59</v>
      </c>
    </row>
    <row r="235" spans="1:16" x14ac:dyDescent="0.2">
      <c r="A235" t="s">
        <v>49</v>
      </c>
      <c r="B235" s="36" t="s">
        <v>98</v>
      </c>
      <c r="C235" s="36" t="s">
        <v>3254</v>
      </c>
      <c r="D235" s="37" t="s">
        <v>27</v>
      </c>
      <c r="E235" s="13" t="s">
        <v>3255</v>
      </c>
      <c r="F235" s="38" t="s">
        <v>65</v>
      </c>
      <c r="G235" s="39">
        <v>21.4</v>
      </c>
      <c r="H235" s="38">
        <v>0</v>
      </c>
      <c r="I235" s="38">
        <f>ROUND(G235*H235,6)</f>
        <v>0</v>
      </c>
      <c r="L235" s="40">
        <v>0</v>
      </c>
      <c r="M235" s="34">
        <f>ROUND(ROUND(L235,2)*ROUND(G235,3),2)</f>
        <v>0</v>
      </c>
      <c r="N235" s="38" t="s">
        <v>54</v>
      </c>
      <c r="O235">
        <f>(M235*21)/100</f>
        <v>0</v>
      </c>
      <c r="P235" t="s">
        <v>27</v>
      </c>
    </row>
    <row r="236" spans="1:16" ht="25.5" x14ac:dyDescent="0.2">
      <c r="A236" s="37" t="s">
        <v>55</v>
      </c>
      <c r="E236" s="41" t="s">
        <v>3258</v>
      </c>
    </row>
    <row r="237" spans="1:16" ht="114.75" x14ac:dyDescent="0.2">
      <c r="A237" s="37" t="s">
        <v>56</v>
      </c>
      <c r="E237" s="42" t="s">
        <v>3259</v>
      </c>
    </row>
    <row r="238" spans="1:16" x14ac:dyDescent="0.2">
      <c r="A238" t="s">
        <v>58</v>
      </c>
      <c r="E238" s="41" t="s">
        <v>59</v>
      </c>
    </row>
    <row r="239" spans="1:16" x14ac:dyDescent="0.2">
      <c r="A239" t="s">
        <v>49</v>
      </c>
      <c r="B239" s="36" t="s">
        <v>101</v>
      </c>
      <c r="C239" s="36" t="s">
        <v>3254</v>
      </c>
      <c r="D239" s="37" t="s">
        <v>26</v>
      </c>
      <c r="E239" s="13" t="s">
        <v>3255</v>
      </c>
      <c r="F239" s="38" t="s">
        <v>65</v>
      </c>
      <c r="G239" s="39">
        <v>39</v>
      </c>
      <c r="H239" s="38">
        <v>0</v>
      </c>
      <c r="I239" s="38">
        <f>ROUND(G239*H239,6)</f>
        <v>0</v>
      </c>
      <c r="L239" s="40">
        <v>0</v>
      </c>
      <c r="M239" s="34">
        <f>ROUND(ROUND(L239,2)*ROUND(G239,3),2)</f>
        <v>0</v>
      </c>
      <c r="N239" s="38" t="s">
        <v>54</v>
      </c>
      <c r="O239">
        <f>(M239*21)/100</f>
        <v>0</v>
      </c>
      <c r="P239" t="s">
        <v>27</v>
      </c>
    </row>
    <row r="240" spans="1:16" ht="25.5" x14ac:dyDescent="0.2">
      <c r="A240" s="37" t="s">
        <v>55</v>
      </c>
      <c r="E240" s="41" t="s">
        <v>3260</v>
      </c>
    </row>
    <row r="241" spans="1:16" ht="344.25" x14ac:dyDescent="0.2">
      <c r="A241" s="37" t="s">
        <v>56</v>
      </c>
      <c r="E241" s="42" t="s">
        <v>3261</v>
      </c>
    </row>
    <row r="242" spans="1:16" x14ac:dyDescent="0.2">
      <c r="A242" t="s">
        <v>58</v>
      </c>
      <c r="E242" s="41" t="s">
        <v>59</v>
      </c>
    </row>
    <row r="243" spans="1:16" x14ac:dyDescent="0.2">
      <c r="A243" t="s">
        <v>49</v>
      </c>
      <c r="B243" s="36" t="s">
        <v>104</v>
      </c>
      <c r="C243" s="36" t="s">
        <v>3254</v>
      </c>
      <c r="D243" s="37" t="s">
        <v>62</v>
      </c>
      <c r="E243" s="13" t="s">
        <v>3255</v>
      </c>
      <c r="F243" s="38" t="s">
        <v>65</v>
      </c>
      <c r="G243" s="39">
        <v>104.5</v>
      </c>
      <c r="H243" s="38">
        <v>0</v>
      </c>
      <c r="I243" s="38">
        <f>ROUND(G243*H243,6)</f>
        <v>0</v>
      </c>
      <c r="L243" s="40">
        <v>0</v>
      </c>
      <c r="M243" s="34">
        <f>ROUND(ROUND(L243,2)*ROUND(G243,3),2)</f>
        <v>0</v>
      </c>
      <c r="N243" s="38" t="s">
        <v>54</v>
      </c>
      <c r="O243">
        <f>(M243*21)/100</f>
        <v>0</v>
      </c>
      <c r="P243" t="s">
        <v>27</v>
      </c>
    </row>
    <row r="244" spans="1:16" ht="25.5" x14ac:dyDescent="0.2">
      <c r="A244" s="37" t="s">
        <v>55</v>
      </c>
      <c r="E244" s="41" t="s">
        <v>3262</v>
      </c>
    </row>
    <row r="245" spans="1:16" ht="344.25" x14ac:dyDescent="0.2">
      <c r="A245" s="37" t="s">
        <v>56</v>
      </c>
      <c r="E245" s="42" t="s">
        <v>3263</v>
      </c>
    </row>
    <row r="246" spans="1:16" x14ac:dyDescent="0.2">
      <c r="A246" t="s">
        <v>58</v>
      </c>
      <c r="E246" s="41" t="s">
        <v>59</v>
      </c>
    </row>
    <row r="247" spans="1:16" x14ac:dyDescent="0.2">
      <c r="A247" t="s">
        <v>49</v>
      </c>
      <c r="B247" s="36" t="s">
        <v>107</v>
      </c>
      <c r="C247" s="36" t="s">
        <v>2457</v>
      </c>
      <c r="D247" s="37" t="s">
        <v>51</v>
      </c>
      <c r="E247" s="13" t="s">
        <v>2458</v>
      </c>
      <c r="F247" s="38" t="s">
        <v>65</v>
      </c>
      <c r="G247" s="39">
        <v>181</v>
      </c>
      <c r="H247" s="38">
        <v>0</v>
      </c>
      <c r="I247" s="38">
        <f>ROUND(G247*H247,6)</f>
        <v>0</v>
      </c>
      <c r="L247" s="40">
        <v>0</v>
      </c>
      <c r="M247" s="34">
        <f>ROUND(ROUND(L247,2)*ROUND(G247,3),2)</f>
        <v>0</v>
      </c>
      <c r="N247" s="38" t="s">
        <v>54</v>
      </c>
      <c r="O247">
        <f>(M247*21)/100</f>
        <v>0</v>
      </c>
      <c r="P247" t="s">
        <v>27</v>
      </c>
    </row>
    <row r="248" spans="1:16" x14ac:dyDescent="0.2">
      <c r="A248" s="37" t="s">
        <v>55</v>
      </c>
      <c r="E248" s="41" t="s">
        <v>3264</v>
      </c>
    </row>
    <row r="249" spans="1:16" ht="76.5" x14ac:dyDescent="0.2">
      <c r="A249" s="37" t="s">
        <v>56</v>
      </c>
      <c r="E249" s="42" t="s">
        <v>3265</v>
      </c>
    </row>
    <row r="250" spans="1:16" x14ac:dyDescent="0.2">
      <c r="A250" t="s">
        <v>58</v>
      </c>
      <c r="E250" s="41" t="s">
        <v>59</v>
      </c>
    </row>
    <row r="251" spans="1:16" x14ac:dyDescent="0.2">
      <c r="A251" t="s">
        <v>49</v>
      </c>
      <c r="B251" s="36" t="s">
        <v>110</v>
      </c>
      <c r="C251" s="36" t="s">
        <v>3266</v>
      </c>
      <c r="D251" s="37" t="s">
        <v>51</v>
      </c>
      <c r="E251" s="13" t="s">
        <v>3267</v>
      </c>
      <c r="F251" s="38" t="s">
        <v>65</v>
      </c>
      <c r="G251" s="39">
        <v>181</v>
      </c>
      <c r="H251" s="38">
        <v>0</v>
      </c>
      <c r="I251" s="38">
        <f>ROUND(G251*H251,6)</f>
        <v>0</v>
      </c>
      <c r="L251" s="40">
        <v>0</v>
      </c>
      <c r="M251" s="34">
        <f>ROUND(ROUND(L251,2)*ROUND(G251,3),2)</f>
        <v>0</v>
      </c>
      <c r="N251" s="38" t="s">
        <v>54</v>
      </c>
      <c r="O251">
        <f>(M251*21)/100</f>
        <v>0</v>
      </c>
      <c r="P251" t="s">
        <v>27</v>
      </c>
    </row>
    <row r="252" spans="1:16" x14ac:dyDescent="0.2">
      <c r="A252" s="37" t="s">
        <v>55</v>
      </c>
      <c r="E252" s="41" t="s">
        <v>51</v>
      </c>
    </row>
    <row r="253" spans="1:16" ht="25.5" x14ac:dyDescent="0.2">
      <c r="A253" s="37" t="s">
        <v>56</v>
      </c>
      <c r="E253" s="42" t="s">
        <v>3268</v>
      </c>
    </row>
    <row r="254" spans="1:16" x14ac:dyDescent="0.2">
      <c r="A254" t="s">
        <v>58</v>
      </c>
      <c r="E254" s="41" t="s">
        <v>59</v>
      </c>
    </row>
    <row r="255" spans="1:16" ht="25.5" x14ac:dyDescent="0.2">
      <c r="A255" t="s">
        <v>49</v>
      </c>
      <c r="B255" s="36" t="s">
        <v>113</v>
      </c>
      <c r="C255" s="36" t="s">
        <v>3269</v>
      </c>
      <c r="D255" s="37" t="s">
        <v>47</v>
      </c>
      <c r="E255" s="13" t="s">
        <v>3270</v>
      </c>
      <c r="F255" s="38" t="s">
        <v>65</v>
      </c>
      <c r="G255" s="39">
        <v>4</v>
      </c>
      <c r="H255" s="38">
        <v>0</v>
      </c>
      <c r="I255" s="38">
        <f>ROUND(G255*H255,6)</f>
        <v>0</v>
      </c>
      <c r="L255" s="40">
        <v>0</v>
      </c>
      <c r="M255" s="34">
        <f>ROUND(ROUND(L255,2)*ROUND(G255,3),2)</f>
        <v>0</v>
      </c>
      <c r="N255" s="38" t="s">
        <v>54</v>
      </c>
      <c r="O255">
        <f>(M255*21)/100</f>
        <v>0</v>
      </c>
      <c r="P255" t="s">
        <v>27</v>
      </c>
    </row>
    <row r="256" spans="1:16" ht="25.5" x14ac:dyDescent="0.2">
      <c r="A256" s="37" t="s">
        <v>55</v>
      </c>
      <c r="E256" s="41" t="s">
        <v>3271</v>
      </c>
    </row>
    <row r="257" spans="1:16" ht="89.25" x14ac:dyDescent="0.2">
      <c r="A257" s="37" t="s">
        <v>56</v>
      </c>
      <c r="E257" s="42" t="s">
        <v>3272</v>
      </c>
    </row>
    <row r="258" spans="1:16" x14ac:dyDescent="0.2">
      <c r="A258" t="s">
        <v>58</v>
      </c>
      <c r="E258" s="41" t="s">
        <v>59</v>
      </c>
    </row>
    <row r="259" spans="1:16" ht="25.5" x14ac:dyDescent="0.2">
      <c r="A259" t="s">
        <v>49</v>
      </c>
      <c r="B259" s="36" t="s">
        <v>116</v>
      </c>
      <c r="C259" s="36" t="s">
        <v>3273</v>
      </c>
      <c r="D259" s="37" t="s">
        <v>27</v>
      </c>
      <c r="E259" s="13" t="s">
        <v>3274</v>
      </c>
      <c r="F259" s="38" t="s">
        <v>65</v>
      </c>
      <c r="G259" s="39">
        <v>15</v>
      </c>
      <c r="H259" s="38">
        <v>0</v>
      </c>
      <c r="I259" s="38">
        <f>ROUND(G259*H259,6)</f>
        <v>0</v>
      </c>
      <c r="L259" s="40">
        <v>0</v>
      </c>
      <c r="M259" s="34">
        <f>ROUND(ROUND(L259,2)*ROUND(G259,3),2)</f>
        <v>0</v>
      </c>
      <c r="N259" s="38" t="s">
        <v>54</v>
      </c>
      <c r="O259">
        <f>(M259*21)/100</f>
        <v>0</v>
      </c>
      <c r="P259" t="s">
        <v>27</v>
      </c>
    </row>
    <row r="260" spans="1:16" ht="25.5" x14ac:dyDescent="0.2">
      <c r="A260" s="37" t="s">
        <v>55</v>
      </c>
      <c r="E260" s="41" t="s">
        <v>3275</v>
      </c>
    </row>
    <row r="261" spans="1:16" ht="140.25" x14ac:dyDescent="0.2">
      <c r="A261" s="37" t="s">
        <v>56</v>
      </c>
      <c r="E261" s="42" t="s">
        <v>3276</v>
      </c>
    </row>
    <row r="262" spans="1:16" x14ac:dyDescent="0.2">
      <c r="A262" t="s">
        <v>58</v>
      </c>
      <c r="E262" s="41" t="s">
        <v>59</v>
      </c>
    </row>
    <row r="263" spans="1:16" x14ac:dyDescent="0.2">
      <c r="A263" t="s">
        <v>49</v>
      </c>
      <c r="B263" s="36" t="s">
        <v>119</v>
      </c>
      <c r="C263" s="36" t="s">
        <v>1106</v>
      </c>
      <c r="D263" s="37" t="s">
        <v>51</v>
      </c>
      <c r="E263" s="13" t="s">
        <v>1107</v>
      </c>
      <c r="F263" s="38" t="s">
        <v>53</v>
      </c>
      <c r="G263" s="39">
        <v>25.725000000000001</v>
      </c>
      <c r="H263" s="38">
        <v>0</v>
      </c>
      <c r="I263" s="38">
        <f>ROUND(G263*H263,6)</f>
        <v>0</v>
      </c>
      <c r="L263" s="40">
        <v>0</v>
      </c>
      <c r="M263" s="34">
        <f>ROUND(ROUND(L263,2)*ROUND(G263,3),2)</f>
        <v>0</v>
      </c>
      <c r="N263" s="38" t="s">
        <v>54</v>
      </c>
      <c r="O263">
        <f>(M263*21)/100</f>
        <v>0</v>
      </c>
      <c r="P263" t="s">
        <v>27</v>
      </c>
    </row>
    <row r="264" spans="1:16" x14ac:dyDescent="0.2">
      <c r="A264" s="37" t="s">
        <v>55</v>
      </c>
      <c r="E264" s="41" t="s">
        <v>51</v>
      </c>
    </row>
    <row r="265" spans="1:16" ht="89.25" x14ac:dyDescent="0.2">
      <c r="A265" s="37" t="s">
        <v>56</v>
      </c>
      <c r="E265" s="42" t="s">
        <v>3277</v>
      </c>
    </row>
    <row r="266" spans="1:16" x14ac:dyDescent="0.2">
      <c r="A266" t="s">
        <v>58</v>
      </c>
      <c r="E266" s="41" t="s">
        <v>59</v>
      </c>
    </row>
    <row r="267" spans="1:16" x14ac:dyDescent="0.2">
      <c r="A267" t="s">
        <v>49</v>
      </c>
      <c r="B267" s="36" t="s">
        <v>122</v>
      </c>
      <c r="C267" s="36" t="s">
        <v>3278</v>
      </c>
      <c r="D267" s="37" t="s">
        <v>51</v>
      </c>
      <c r="E267" s="13" t="s">
        <v>3279</v>
      </c>
      <c r="F267" s="38" t="s">
        <v>94</v>
      </c>
      <c r="G267" s="39">
        <v>11</v>
      </c>
      <c r="H267" s="38">
        <v>0</v>
      </c>
      <c r="I267" s="38">
        <f>ROUND(G267*H267,6)</f>
        <v>0</v>
      </c>
      <c r="L267" s="40">
        <v>0</v>
      </c>
      <c r="M267" s="34">
        <f>ROUND(ROUND(L267,2)*ROUND(G267,3),2)</f>
        <v>0</v>
      </c>
      <c r="N267" s="38" t="s">
        <v>54</v>
      </c>
      <c r="O267">
        <f>(M267*21)/100</f>
        <v>0</v>
      </c>
      <c r="P267" t="s">
        <v>27</v>
      </c>
    </row>
    <row r="268" spans="1:16" x14ac:dyDescent="0.2">
      <c r="A268" s="37" t="s">
        <v>55</v>
      </c>
      <c r="E268" s="41" t="s">
        <v>51</v>
      </c>
    </row>
    <row r="269" spans="1:16" ht="114.75" x14ac:dyDescent="0.2">
      <c r="A269" s="37" t="s">
        <v>56</v>
      </c>
      <c r="E269" s="42" t="s">
        <v>3280</v>
      </c>
    </row>
    <row r="270" spans="1:16" x14ac:dyDescent="0.2">
      <c r="A270" t="s">
        <v>58</v>
      </c>
      <c r="E270" s="41" t="s">
        <v>59</v>
      </c>
    </row>
    <row r="271" spans="1:16" x14ac:dyDescent="0.2">
      <c r="A271" t="s">
        <v>46</v>
      </c>
      <c r="C271" s="33" t="s">
        <v>282</v>
      </c>
      <c r="E271" s="35" t="s">
        <v>283</v>
      </c>
      <c r="J271" s="34">
        <f>0</f>
        <v>0</v>
      </c>
      <c r="K271" s="34">
        <f>0</f>
        <v>0</v>
      </c>
      <c r="L271" s="34">
        <f>0+L272+L276+L280+L284+L288</f>
        <v>0</v>
      </c>
      <c r="M271" s="34">
        <f>0+M272+M276+M280+M284+M288</f>
        <v>0</v>
      </c>
    </row>
    <row r="272" spans="1:16" ht="25.5" x14ac:dyDescent="0.2">
      <c r="A272" t="s">
        <v>49</v>
      </c>
      <c r="B272" s="36" t="s">
        <v>125</v>
      </c>
      <c r="C272" s="36" t="s">
        <v>285</v>
      </c>
      <c r="D272" s="37" t="s">
        <v>286</v>
      </c>
      <c r="E272" s="13" t="s">
        <v>287</v>
      </c>
      <c r="F272" s="38" t="s">
        <v>288</v>
      </c>
      <c r="G272" s="39">
        <v>1791.18</v>
      </c>
      <c r="H272" s="38">
        <v>0</v>
      </c>
      <c r="I272" s="38">
        <f>ROUND(G272*H272,6)</f>
        <v>0</v>
      </c>
      <c r="L272" s="40">
        <v>0</v>
      </c>
      <c r="M272" s="34">
        <f>ROUND(ROUND(L272,2)*ROUND(G272,3),2)</f>
        <v>0</v>
      </c>
      <c r="N272" s="38" t="s">
        <v>289</v>
      </c>
      <c r="O272">
        <f>(M272*21)/100</f>
        <v>0</v>
      </c>
      <c r="P272" t="s">
        <v>27</v>
      </c>
    </row>
    <row r="273" spans="1:16" ht="25.5" x14ac:dyDescent="0.2">
      <c r="A273" s="37" t="s">
        <v>55</v>
      </c>
      <c r="E273" s="41" t="s">
        <v>290</v>
      </c>
    </row>
    <row r="274" spans="1:16" ht="89.25" x14ac:dyDescent="0.2">
      <c r="A274" s="37" t="s">
        <v>56</v>
      </c>
      <c r="E274" s="42" t="s">
        <v>3281</v>
      </c>
    </row>
    <row r="275" spans="1:16" ht="102" x14ac:dyDescent="0.2">
      <c r="A275" t="s">
        <v>58</v>
      </c>
      <c r="E275" s="41" t="s">
        <v>291</v>
      </c>
    </row>
    <row r="276" spans="1:16" ht="25.5" x14ac:dyDescent="0.2">
      <c r="A276" t="s">
        <v>49</v>
      </c>
      <c r="B276" s="36" t="s">
        <v>129</v>
      </c>
      <c r="C276" s="36" t="s">
        <v>301</v>
      </c>
      <c r="D276" s="37" t="s">
        <v>302</v>
      </c>
      <c r="E276" s="13" t="s">
        <v>303</v>
      </c>
      <c r="F276" s="38" t="s">
        <v>288</v>
      </c>
      <c r="G276" s="39">
        <v>547</v>
      </c>
      <c r="H276" s="38">
        <v>0</v>
      </c>
      <c r="I276" s="38">
        <f>ROUND(G276*H276,6)</f>
        <v>0</v>
      </c>
      <c r="L276" s="40">
        <v>0</v>
      </c>
      <c r="M276" s="34">
        <f>ROUND(ROUND(L276,2)*ROUND(G276,3),2)</f>
        <v>0</v>
      </c>
      <c r="N276" s="38" t="s">
        <v>289</v>
      </c>
      <c r="O276">
        <f>(M276*21)/100</f>
        <v>0</v>
      </c>
      <c r="P276" t="s">
        <v>27</v>
      </c>
    </row>
    <row r="277" spans="1:16" ht="25.5" x14ac:dyDescent="0.2">
      <c r="A277" s="37" t="s">
        <v>55</v>
      </c>
      <c r="E277" s="41" t="s">
        <v>290</v>
      </c>
    </row>
    <row r="278" spans="1:16" ht="76.5" x14ac:dyDescent="0.2">
      <c r="A278" s="37" t="s">
        <v>56</v>
      </c>
      <c r="E278" s="42" t="s">
        <v>3282</v>
      </c>
    </row>
    <row r="279" spans="1:16" ht="102" x14ac:dyDescent="0.2">
      <c r="A279" t="s">
        <v>58</v>
      </c>
      <c r="E279" s="41" t="s">
        <v>291</v>
      </c>
    </row>
    <row r="280" spans="1:16" ht="25.5" x14ac:dyDescent="0.2">
      <c r="A280" t="s">
        <v>49</v>
      </c>
      <c r="B280" s="36" t="s">
        <v>132</v>
      </c>
      <c r="C280" s="36" t="s">
        <v>630</v>
      </c>
      <c r="D280" s="37" t="s">
        <v>631</v>
      </c>
      <c r="E280" s="13" t="s">
        <v>632</v>
      </c>
      <c r="F280" s="38" t="s">
        <v>288</v>
      </c>
      <c r="G280" s="39">
        <v>346.4</v>
      </c>
      <c r="H280" s="38">
        <v>0</v>
      </c>
      <c r="I280" s="38">
        <f>ROUND(G280*H280,6)</f>
        <v>0</v>
      </c>
      <c r="L280" s="40">
        <v>0</v>
      </c>
      <c r="M280" s="34">
        <f>ROUND(ROUND(L280,2)*ROUND(G280,3),2)</f>
        <v>0</v>
      </c>
      <c r="N280" s="38" t="s">
        <v>289</v>
      </c>
      <c r="O280">
        <f>(M280*21)/100</f>
        <v>0</v>
      </c>
      <c r="P280" t="s">
        <v>27</v>
      </c>
    </row>
    <row r="281" spans="1:16" ht="25.5" x14ac:dyDescent="0.2">
      <c r="A281" s="37" t="s">
        <v>55</v>
      </c>
      <c r="E281" s="41" t="s">
        <v>290</v>
      </c>
    </row>
    <row r="282" spans="1:16" ht="89.25" x14ac:dyDescent="0.2">
      <c r="A282" s="37" t="s">
        <v>56</v>
      </c>
      <c r="E282" s="42" t="s">
        <v>3283</v>
      </c>
    </row>
    <row r="283" spans="1:16" ht="102" x14ac:dyDescent="0.2">
      <c r="A283" t="s">
        <v>58</v>
      </c>
      <c r="E283" s="41" t="s">
        <v>291</v>
      </c>
    </row>
    <row r="284" spans="1:16" ht="25.5" x14ac:dyDescent="0.2">
      <c r="A284" t="s">
        <v>49</v>
      </c>
      <c r="B284" s="36" t="s">
        <v>270</v>
      </c>
      <c r="C284" s="36" t="s">
        <v>1046</v>
      </c>
      <c r="D284" s="37" t="s">
        <v>1047</v>
      </c>
      <c r="E284" s="13" t="s">
        <v>837</v>
      </c>
      <c r="F284" s="38" t="s">
        <v>288</v>
      </c>
      <c r="G284" s="39">
        <v>77.962000000000003</v>
      </c>
      <c r="H284" s="38">
        <v>0</v>
      </c>
      <c r="I284" s="38">
        <f>ROUND(G284*H284,6)</f>
        <v>0</v>
      </c>
      <c r="L284" s="40">
        <v>0</v>
      </c>
      <c r="M284" s="34">
        <f>ROUND(ROUND(L284,2)*ROUND(G284,3),2)</f>
        <v>0</v>
      </c>
      <c r="N284" s="38" t="s">
        <v>289</v>
      </c>
      <c r="O284">
        <f>(M284*21)/100</f>
        <v>0</v>
      </c>
      <c r="P284" t="s">
        <v>27</v>
      </c>
    </row>
    <row r="285" spans="1:16" ht="25.5" x14ac:dyDescent="0.2">
      <c r="A285" s="37" t="s">
        <v>55</v>
      </c>
      <c r="E285" s="41" t="s">
        <v>290</v>
      </c>
    </row>
    <row r="286" spans="1:16" ht="153" x14ac:dyDescent="0.2">
      <c r="A286" s="37" t="s">
        <v>56</v>
      </c>
      <c r="E286" s="42" t="s">
        <v>3284</v>
      </c>
    </row>
    <row r="287" spans="1:16" ht="102" x14ac:dyDescent="0.2">
      <c r="A287" t="s">
        <v>58</v>
      </c>
      <c r="E287" s="41" t="s">
        <v>291</v>
      </c>
    </row>
    <row r="288" spans="1:16" ht="25.5" x14ac:dyDescent="0.2">
      <c r="A288" t="s">
        <v>49</v>
      </c>
      <c r="B288" s="36" t="s">
        <v>273</v>
      </c>
      <c r="C288" s="36" t="s">
        <v>3285</v>
      </c>
      <c r="D288" s="37" t="s">
        <v>3286</v>
      </c>
      <c r="E288" s="13" t="s">
        <v>3287</v>
      </c>
      <c r="F288" s="38" t="s">
        <v>288</v>
      </c>
      <c r="G288" s="39">
        <v>1089</v>
      </c>
      <c r="H288" s="38">
        <v>0</v>
      </c>
      <c r="I288" s="38">
        <f>ROUND(G288*H288,6)</f>
        <v>0</v>
      </c>
      <c r="L288" s="40">
        <v>0</v>
      </c>
      <c r="M288" s="34">
        <f>ROUND(ROUND(L288,2)*ROUND(G288,3),2)</f>
        <v>0</v>
      </c>
      <c r="N288" s="38" t="s">
        <v>289</v>
      </c>
      <c r="O288">
        <f>(M288*21)/100</f>
        <v>0</v>
      </c>
      <c r="P288" t="s">
        <v>27</v>
      </c>
    </row>
    <row r="289" spans="1:5" ht="25.5" x14ac:dyDescent="0.2">
      <c r="A289" s="37" t="s">
        <v>55</v>
      </c>
      <c r="E289" s="41" t="s">
        <v>290</v>
      </c>
    </row>
    <row r="290" spans="1:5" ht="25.5" x14ac:dyDescent="0.2">
      <c r="A290" s="37" t="s">
        <v>56</v>
      </c>
      <c r="E290" s="42" t="s">
        <v>3288</v>
      </c>
    </row>
    <row r="291" spans="1:5" ht="102" x14ac:dyDescent="0.2">
      <c r="A291" t="s">
        <v>58</v>
      </c>
      <c r="E291"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3084</v>
      </c>
      <c r="M3" s="43">
        <f>Rekapitulace!C56</f>
        <v>0</v>
      </c>
      <c r="N3" s="25" t="s">
        <v>0</v>
      </c>
      <c r="O3" t="s">
        <v>23</v>
      </c>
      <c r="P3" t="s">
        <v>27</v>
      </c>
    </row>
    <row r="4" spans="1:20" ht="32.1" customHeight="1" x14ac:dyDescent="0.2">
      <c r="A4" s="28" t="s">
        <v>20</v>
      </c>
      <c r="B4" s="29" t="s">
        <v>28</v>
      </c>
      <c r="C4" s="2" t="s">
        <v>3084</v>
      </c>
      <c r="D4" s="9"/>
      <c r="E4" s="3" t="s">
        <v>3085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COUNTIFS(L8:L277,"=0",A8:A277,"P")+COUNTIFS(L8:L277,"",A8:A277,"P")+SUM(Q8:Q277)</f>
        <v>66</v>
      </c>
    </row>
    <row r="8" spans="1:20" x14ac:dyDescent="0.2">
      <c r="A8" t="s">
        <v>44</v>
      </c>
      <c r="C8" s="30" t="s">
        <v>3291</v>
      </c>
      <c r="E8" s="32" t="s">
        <v>3290</v>
      </c>
      <c r="J8" s="31">
        <f>0+J9+J18+J99+J108+J117+J178+J195+J260</f>
        <v>0</v>
      </c>
      <c r="K8" s="31">
        <f>0+K9+K18+K99+K108+K117+K178+K195+K260</f>
        <v>0</v>
      </c>
      <c r="L8" s="31">
        <f>0+L9+L18+L99+L108+L117+L178+L195+L260</f>
        <v>0</v>
      </c>
      <c r="M8" s="31">
        <f>0+M9+M18+M99+M108+M117+M178+M195+M260</f>
        <v>0</v>
      </c>
    </row>
    <row r="9" spans="1:20" x14ac:dyDescent="0.2">
      <c r="A9" t="s">
        <v>46</v>
      </c>
      <c r="C9" s="33" t="s">
        <v>953</v>
      </c>
      <c r="E9" s="35" t="s">
        <v>1208</v>
      </c>
      <c r="J9" s="34">
        <f>0</f>
        <v>0</v>
      </c>
      <c r="K9" s="34">
        <f>0</f>
        <v>0</v>
      </c>
      <c r="L9" s="34">
        <f>0+L10+L14</f>
        <v>0</v>
      </c>
      <c r="M9" s="34">
        <f>0+M10+M14</f>
        <v>0</v>
      </c>
    </row>
    <row r="10" spans="1:20" x14ac:dyDescent="0.2">
      <c r="A10" t="s">
        <v>49</v>
      </c>
      <c r="B10" s="36" t="s">
        <v>47</v>
      </c>
      <c r="C10" s="36" t="s">
        <v>3089</v>
      </c>
      <c r="D10" s="37" t="s">
        <v>3090</v>
      </c>
      <c r="E10" s="13" t="s">
        <v>3091</v>
      </c>
      <c r="F10" s="38" t="s">
        <v>957</v>
      </c>
      <c r="G10" s="39">
        <v>1</v>
      </c>
      <c r="H10" s="38">
        <v>0</v>
      </c>
      <c r="I10" s="38">
        <f>ROUND(G10*H10,6)</f>
        <v>0</v>
      </c>
      <c r="L10" s="40">
        <v>0</v>
      </c>
      <c r="M10" s="34">
        <f>ROUND(ROUND(L10,2)*ROUND(G10,3),2)</f>
        <v>0</v>
      </c>
      <c r="N10" s="38" t="s">
        <v>54</v>
      </c>
      <c r="O10">
        <f>(M10*21)/100</f>
        <v>0</v>
      </c>
      <c r="P10" t="s">
        <v>27</v>
      </c>
    </row>
    <row r="11" spans="1:20" ht="102" x14ac:dyDescent="0.2">
      <c r="A11" s="37" t="s">
        <v>55</v>
      </c>
      <c r="E11" s="41" t="s">
        <v>3292</v>
      </c>
    </row>
    <row r="12" spans="1:20" x14ac:dyDescent="0.2">
      <c r="A12" s="37" t="s">
        <v>56</v>
      </c>
      <c r="E12" s="42" t="s">
        <v>51</v>
      </c>
    </row>
    <row r="13" spans="1:20" x14ac:dyDescent="0.2">
      <c r="A13" t="s">
        <v>58</v>
      </c>
      <c r="E13" s="41" t="s">
        <v>59</v>
      </c>
    </row>
    <row r="14" spans="1:20" x14ac:dyDescent="0.2">
      <c r="A14" t="s">
        <v>49</v>
      </c>
      <c r="B14" s="36" t="s">
        <v>204</v>
      </c>
      <c r="C14" s="36" t="s">
        <v>3183</v>
      </c>
      <c r="D14" s="37" t="s">
        <v>3090</v>
      </c>
      <c r="E14" s="13" t="s">
        <v>3184</v>
      </c>
      <c r="F14" s="38" t="s">
        <v>53</v>
      </c>
      <c r="G14" s="39">
        <v>3052</v>
      </c>
      <c r="H14" s="38">
        <v>0</v>
      </c>
      <c r="I14" s="38">
        <f>ROUND(G14*H14,6)</f>
        <v>0</v>
      </c>
      <c r="L14" s="40">
        <v>0</v>
      </c>
      <c r="M14" s="34">
        <f>ROUND(ROUND(L14,2)*ROUND(G14,3),2)</f>
        <v>0</v>
      </c>
      <c r="N14" s="38" t="s">
        <v>54</v>
      </c>
      <c r="O14">
        <f>(M14*21)/100</f>
        <v>0</v>
      </c>
      <c r="P14" t="s">
        <v>27</v>
      </c>
    </row>
    <row r="15" spans="1:20" ht="63.75" x14ac:dyDescent="0.2">
      <c r="A15" s="37" t="s">
        <v>55</v>
      </c>
      <c r="E15" s="41" t="s">
        <v>3185</v>
      </c>
    </row>
    <row r="16" spans="1:20" ht="153" x14ac:dyDescent="0.2">
      <c r="A16" s="37" t="s">
        <v>56</v>
      </c>
      <c r="E16" s="42" t="s">
        <v>3293</v>
      </c>
    </row>
    <row r="17" spans="1:16" x14ac:dyDescent="0.2">
      <c r="A17" t="s">
        <v>58</v>
      </c>
      <c r="E17" s="41" t="s">
        <v>59</v>
      </c>
    </row>
    <row r="18" spans="1:16" x14ac:dyDescent="0.2">
      <c r="A18" t="s">
        <v>46</v>
      </c>
      <c r="C18" s="33" t="s">
        <v>47</v>
      </c>
      <c r="E18" s="35" t="s">
        <v>325</v>
      </c>
      <c r="J18" s="34">
        <f>0</f>
        <v>0</v>
      </c>
      <c r="K18" s="34">
        <f>0</f>
        <v>0</v>
      </c>
      <c r="L18" s="34">
        <f>0+L19+L23+L27+L31+L35+L39+L43+L47+L51+L55+L59+L63+L67+L71+L75+L79+L83+L87+L91+L95</f>
        <v>0</v>
      </c>
      <c r="M18" s="34">
        <f>0+M19+M23+M27+M31+M35+M39+M43+M47+M51+M55+M59+M63+M67+M71+M75+M79+M83+M87+M91+M95</f>
        <v>0</v>
      </c>
    </row>
    <row r="19" spans="1:16" x14ac:dyDescent="0.2">
      <c r="A19" t="s">
        <v>49</v>
      </c>
      <c r="B19" s="36" t="s">
        <v>27</v>
      </c>
      <c r="C19" s="36" t="s">
        <v>3294</v>
      </c>
      <c r="D19" s="37" t="s">
        <v>51</v>
      </c>
      <c r="E19" s="13" t="s">
        <v>3295</v>
      </c>
      <c r="F19" s="38" t="s">
        <v>144</v>
      </c>
      <c r="G19" s="39">
        <v>67</v>
      </c>
      <c r="H19" s="38">
        <v>0</v>
      </c>
      <c r="I19" s="38">
        <f>ROUND(G19*H19,6)</f>
        <v>0</v>
      </c>
      <c r="L19" s="40">
        <v>0</v>
      </c>
      <c r="M19" s="34">
        <f>ROUND(ROUND(L19,2)*ROUND(G19,3),2)</f>
        <v>0</v>
      </c>
      <c r="N19" s="38" t="s">
        <v>54</v>
      </c>
      <c r="O19">
        <f>(M19*21)/100</f>
        <v>0</v>
      </c>
      <c r="P19" t="s">
        <v>27</v>
      </c>
    </row>
    <row r="20" spans="1:16" x14ac:dyDescent="0.2">
      <c r="A20" s="37" t="s">
        <v>55</v>
      </c>
      <c r="E20" s="41" t="s">
        <v>3296</v>
      </c>
    </row>
    <row r="21" spans="1:16" ht="25.5" x14ac:dyDescent="0.2">
      <c r="A21" s="37" t="s">
        <v>56</v>
      </c>
      <c r="E21" s="42" t="s">
        <v>3297</v>
      </c>
    </row>
    <row r="22" spans="1:16" x14ac:dyDescent="0.2">
      <c r="A22" t="s">
        <v>58</v>
      </c>
      <c r="E22" s="41" t="s">
        <v>59</v>
      </c>
    </row>
    <row r="23" spans="1:16" ht="25.5" x14ac:dyDescent="0.2">
      <c r="A23" t="s">
        <v>49</v>
      </c>
      <c r="B23" s="36" t="s">
        <v>26</v>
      </c>
      <c r="C23" s="36" t="s">
        <v>3093</v>
      </c>
      <c r="D23" s="37" t="s">
        <v>51</v>
      </c>
      <c r="E23" s="13" t="s">
        <v>3094</v>
      </c>
      <c r="F23" s="38" t="s">
        <v>53</v>
      </c>
      <c r="G23" s="39">
        <v>529.20000000000005</v>
      </c>
      <c r="H23" s="38">
        <v>0</v>
      </c>
      <c r="I23" s="38">
        <f>ROUND(G23*H23,6)</f>
        <v>0</v>
      </c>
      <c r="L23" s="40">
        <v>0</v>
      </c>
      <c r="M23" s="34">
        <f>ROUND(ROUND(L23,2)*ROUND(G23,3),2)</f>
        <v>0</v>
      </c>
      <c r="N23" s="38" t="s">
        <v>54</v>
      </c>
      <c r="O23">
        <f>(M23*21)/100</f>
        <v>0</v>
      </c>
      <c r="P23" t="s">
        <v>27</v>
      </c>
    </row>
    <row r="24" spans="1:16" x14ac:dyDescent="0.2">
      <c r="A24" s="37" t="s">
        <v>55</v>
      </c>
      <c r="E24" s="41" t="s">
        <v>51</v>
      </c>
    </row>
    <row r="25" spans="1:16" x14ac:dyDescent="0.2">
      <c r="A25" s="37" t="s">
        <v>56</v>
      </c>
      <c r="E25" s="42" t="s">
        <v>3298</v>
      </c>
    </row>
    <row r="26" spans="1:16" x14ac:dyDescent="0.2">
      <c r="A26" t="s">
        <v>58</v>
      </c>
      <c r="E26" s="41" t="s">
        <v>59</v>
      </c>
    </row>
    <row r="27" spans="1:16" ht="25.5" x14ac:dyDescent="0.2">
      <c r="A27" t="s">
        <v>49</v>
      </c>
      <c r="B27" s="36" t="s">
        <v>62</v>
      </c>
      <c r="C27" s="36" t="s">
        <v>3096</v>
      </c>
      <c r="D27" s="37" t="s">
        <v>51</v>
      </c>
      <c r="E27" s="13" t="s">
        <v>3097</v>
      </c>
      <c r="F27" s="38" t="s">
        <v>53</v>
      </c>
      <c r="G27" s="39">
        <v>13.5</v>
      </c>
      <c r="H27" s="38">
        <v>0</v>
      </c>
      <c r="I27" s="38">
        <f>ROUND(G27*H27,6)</f>
        <v>0</v>
      </c>
      <c r="L27" s="40">
        <v>0</v>
      </c>
      <c r="M27" s="34">
        <f>ROUND(ROUND(L27,2)*ROUND(G27,3),2)</f>
        <v>0</v>
      </c>
      <c r="N27" s="38" t="s">
        <v>54</v>
      </c>
      <c r="O27">
        <f>(M27*21)/100</f>
        <v>0</v>
      </c>
      <c r="P27" t="s">
        <v>27</v>
      </c>
    </row>
    <row r="28" spans="1:16" x14ac:dyDescent="0.2">
      <c r="A28" s="37" t="s">
        <v>55</v>
      </c>
      <c r="E28" s="41" t="s">
        <v>3299</v>
      </c>
    </row>
    <row r="29" spans="1:16" ht="25.5" x14ac:dyDescent="0.2">
      <c r="A29" s="37" t="s">
        <v>56</v>
      </c>
      <c r="E29" s="42" t="s">
        <v>3300</v>
      </c>
    </row>
    <row r="30" spans="1:16" x14ac:dyDescent="0.2">
      <c r="A30" t="s">
        <v>58</v>
      </c>
      <c r="E30" s="41" t="s">
        <v>59</v>
      </c>
    </row>
    <row r="31" spans="1:16" ht="25.5" x14ac:dyDescent="0.2">
      <c r="A31" t="s">
        <v>49</v>
      </c>
      <c r="B31" s="36" t="s">
        <v>66</v>
      </c>
      <c r="C31" s="36" t="s">
        <v>3100</v>
      </c>
      <c r="D31" s="37" t="s">
        <v>51</v>
      </c>
      <c r="E31" s="13" t="s">
        <v>3101</v>
      </c>
      <c r="F31" s="38" t="s">
        <v>53</v>
      </c>
      <c r="G31" s="39">
        <v>87.5</v>
      </c>
      <c r="H31" s="38">
        <v>0</v>
      </c>
      <c r="I31" s="38">
        <f>ROUND(G31*H31,6)</f>
        <v>0</v>
      </c>
      <c r="L31" s="40">
        <v>0</v>
      </c>
      <c r="M31" s="34">
        <f>ROUND(ROUND(L31,2)*ROUND(G31,3),2)</f>
        <v>0</v>
      </c>
      <c r="N31" s="38" t="s">
        <v>54</v>
      </c>
      <c r="O31">
        <f>(M31*21)/100</f>
        <v>0</v>
      </c>
      <c r="P31" t="s">
        <v>27</v>
      </c>
    </row>
    <row r="32" spans="1:16" x14ac:dyDescent="0.2">
      <c r="A32" s="37" t="s">
        <v>55</v>
      </c>
      <c r="E32" s="41" t="s">
        <v>3301</v>
      </c>
    </row>
    <row r="33" spans="1:16" x14ac:dyDescent="0.2">
      <c r="A33" s="37" t="s">
        <v>56</v>
      </c>
      <c r="E33" s="42" t="s">
        <v>3302</v>
      </c>
    </row>
    <row r="34" spans="1:16" x14ac:dyDescent="0.2">
      <c r="A34" t="s">
        <v>58</v>
      </c>
      <c r="E34" s="41" t="s">
        <v>59</v>
      </c>
    </row>
    <row r="35" spans="1:16" x14ac:dyDescent="0.2">
      <c r="A35" t="s">
        <v>49</v>
      </c>
      <c r="B35" s="36" t="s">
        <v>145</v>
      </c>
      <c r="C35" s="36" t="s">
        <v>3104</v>
      </c>
      <c r="D35" s="37" t="s">
        <v>51</v>
      </c>
      <c r="E35" s="13" t="s">
        <v>3105</v>
      </c>
      <c r="F35" s="38" t="s">
        <v>65</v>
      </c>
      <c r="G35" s="39">
        <v>213</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3303</v>
      </c>
    </row>
    <row r="38" spans="1:16" x14ac:dyDescent="0.2">
      <c r="A38" t="s">
        <v>58</v>
      </c>
      <c r="E38" s="41" t="s">
        <v>59</v>
      </c>
    </row>
    <row r="39" spans="1:16" ht="25.5" x14ac:dyDescent="0.2">
      <c r="A39" t="s">
        <v>49</v>
      </c>
      <c r="B39" s="36" t="s">
        <v>148</v>
      </c>
      <c r="C39" s="36" t="s">
        <v>3107</v>
      </c>
      <c r="D39" s="37" t="s">
        <v>51</v>
      </c>
      <c r="E39" s="13" t="s">
        <v>3108</v>
      </c>
      <c r="F39" s="38" t="s">
        <v>65</v>
      </c>
      <c r="G39" s="39">
        <v>292</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3304</v>
      </c>
    </row>
    <row r="42" spans="1:16" x14ac:dyDescent="0.2">
      <c r="A42" t="s">
        <v>58</v>
      </c>
      <c r="E42" s="41" t="s">
        <v>59</v>
      </c>
    </row>
    <row r="43" spans="1:16" x14ac:dyDescent="0.2">
      <c r="A43" t="s">
        <v>49</v>
      </c>
      <c r="B43" s="36" t="s">
        <v>151</v>
      </c>
      <c r="C43" s="36" t="s">
        <v>3110</v>
      </c>
      <c r="D43" s="37" t="s">
        <v>51</v>
      </c>
      <c r="E43" s="13" t="s">
        <v>3111</v>
      </c>
      <c r="F43" s="38" t="s">
        <v>65</v>
      </c>
      <c r="G43" s="39">
        <v>55</v>
      </c>
      <c r="H43" s="38">
        <v>0</v>
      </c>
      <c r="I43" s="38">
        <f>ROUND(G43*H43,6)</f>
        <v>0</v>
      </c>
      <c r="L43" s="40">
        <v>0</v>
      </c>
      <c r="M43" s="34">
        <f>ROUND(ROUND(L43,2)*ROUND(G43,3),2)</f>
        <v>0</v>
      </c>
      <c r="N43" s="38" t="s">
        <v>54</v>
      </c>
      <c r="O43">
        <f>(M43*21)/100</f>
        <v>0</v>
      </c>
      <c r="P43" t="s">
        <v>27</v>
      </c>
    </row>
    <row r="44" spans="1:16" x14ac:dyDescent="0.2">
      <c r="A44" s="37" t="s">
        <v>55</v>
      </c>
      <c r="E44" s="41" t="s">
        <v>3112</v>
      </c>
    </row>
    <row r="45" spans="1:16" x14ac:dyDescent="0.2">
      <c r="A45" s="37" t="s">
        <v>56</v>
      </c>
      <c r="E45" s="42" t="s">
        <v>3305</v>
      </c>
    </row>
    <row r="46" spans="1:16" x14ac:dyDescent="0.2">
      <c r="A46" t="s">
        <v>58</v>
      </c>
      <c r="E46" s="41" t="s">
        <v>59</v>
      </c>
    </row>
    <row r="47" spans="1:16" x14ac:dyDescent="0.2">
      <c r="A47" t="s">
        <v>49</v>
      </c>
      <c r="B47" s="36" t="s">
        <v>154</v>
      </c>
      <c r="C47" s="36" t="s">
        <v>3114</v>
      </c>
      <c r="D47" s="37" t="s">
        <v>51</v>
      </c>
      <c r="E47" s="13" t="s">
        <v>3115</v>
      </c>
      <c r="F47" s="38" t="s">
        <v>53</v>
      </c>
      <c r="G47" s="39">
        <v>170.5</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3306</v>
      </c>
    </row>
    <row r="50" spans="1:16" x14ac:dyDescent="0.2">
      <c r="A50" t="s">
        <v>58</v>
      </c>
      <c r="E50" s="41" t="s">
        <v>59</v>
      </c>
    </row>
    <row r="51" spans="1:16" x14ac:dyDescent="0.2">
      <c r="A51" t="s">
        <v>49</v>
      </c>
      <c r="B51" s="36" t="s">
        <v>157</v>
      </c>
      <c r="C51" s="36" t="s">
        <v>3117</v>
      </c>
      <c r="D51" s="37" t="s">
        <v>51</v>
      </c>
      <c r="E51" s="13" t="s">
        <v>3118</v>
      </c>
      <c r="F51" s="38" t="s">
        <v>53</v>
      </c>
      <c r="G51" s="39">
        <v>163.66999999999999</v>
      </c>
      <c r="H51" s="38">
        <v>0</v>
      </c>
      <c r="I51" s="38">
        <f>ROUND(G51*H51,6)</f>
        <v>0</v>
      </c>
      <c r="L51" s="40">
        <v>0</v>
      </c>
      <c r="M51" s="34">
        <f>ROUND(ROUND(L51,2)*ROUND(G51,3),2)</f>
        <v>0</v>
      </c>
      <c r="N51" s="38" t="s">
        <v>54</v>
      </c>
      <c r="O51">
        <f>(M51*21)/100</f>
        <v>0</v>
      </c>
      <c r="P51" t="s">
        <v>27</v>
      </c>
    </row>
    <row r="52" spans="1:16" x14ac:dyDescent="0.2">
      <c r="A52" s="37" t="s">
        <v>55</v>
      </c>
      <c r="E52" s="41" t="s">
        <v>51</v>
      </c>
    </row>
    <row r="53" spans="1:16" ht="63.75" x14ac:dyDescent="0.2">
      <c r="A53" s="37" t="s">
        <v>56</v>
      </c>
      <c r="E53" s="42" t="s">
        <v>3307</v>
      </c>
    </row>
    <row r="54" spans="1:16" x14ac:dyDescent="0.2">
      <c r="A54" t="s">
        <v>58</v>
      </c>
      <c r="E54" s="41" t="s">
        <v>59</v>
      </c>
    </row>
    <row r="55" spans="1:16" x14ac:dyDescent="0.2">
      <c r="A55" t="s">
        <v>49</v>
      </c>
      <c r="B55" s="36" t="s">
        <v>69</v>
      </c>
      <c r="C55" s="36" t="s">
        <v>2301</v>
      </c>
      <c r="D55" s="37" t="s">
        <v>51</v>
      </c>
      <c r="E55" s="13" t="s">
        <v>2302</v>
      </c>
      <c r="F55" s="38" t="s">
        <v>53</v>
      </c>
      <c r="G55" s="39">
        <v>0.96</v>
      </c>
      <c r="H55" s="38">
        <v>0</v>
      </c>
      <c r="I55" s="38">
        <f>ROUND(G55*H55,6)</f>
        <v>0</v>
      </c>
      <c r="L55" s="40">
        <v>0</v>
      </c>
      <c r="M55" s="34">
        <f>ROUND(ROUND(L55,2)*ROUND(G55,3),2)</f>
        <v>0</v>
      </c>
      <c r="N55" s="38" t="s">
        <v>54</v>
      </c>
      <c r="O55">
        <f>(M55*21)/100</f>
        <v>0</v>
      </c>
      <c r="P55" t="s">
        <v>27</v>
      </c>
    </row>
    <row r="56" spans="1:16" x14ac:dyDescent="0.2">
      <c r="A56" s="37" t="s">
        <v>55</v>
      </c>
      <c r="E56" s="41" t="s">
        <v>51</v>
      </c>
    </row>
    <row r="57" spans="1:16" ht="25.5" x14ac:dyDescent="0.2">
      <c r="A57" s="37" t="s">
        <v>56</v>
      </c>
      <c r="E57" s="42" t="s">
        <v>3308</v>
      </c>
    </row>
    <row r="58" spans="1:16" x14ac:dyDescent="0.2">
      <c r="A58" t="s">
        <v>58</v>
      </c>
      <c r="E58" s="41" t="s">
        <v>59</v>
      </c>
    </row>
    <row r="59" spans="1:16" x14ac:dyDescent="0.2">
      <c r="A59" t="s">
        <v>49</v>
      </c>
      <c r="B59" s="36" t="s">
        <v>73</v>
      </c>
      <c r="C59" s="36" t="s">
        <v>2396</v>
      </c>
      <c r="D59" s="37" t="s">
        <v>51</v>
      </c>
      <c r="E59" s="13" t="s">
        <v>2397</v>
      </c>
      <c r="F59" s="38" t="s">
        <v>53</v>
      </c>
      <c r="G59" s="39">
        <v>22</v>
      </c>
      <c r="H59" s="38">
        <v>0</v>
      </c>
      <c r="I59" s="38">
        <f>ROUND(G59*H59,6)</f>
        <v>0</v>
      </c>
      <c r="L59" s="40">
        <v>0</v>
      </c>
      <c r="M59" s="34">
        <f>ROUND(ROUND(L59,2)*ROUND(G59,3),2)</f>
        <v>0</v>
      </c>
      <c r="N59" s="38" t="s">
        <v>54</v>
      </c>
      <c r="O59">
        <f>(M59*21)/100</f>
        <v>0</v>
      </c>
      <c r="P59" t="s">
        <v>27</v>
      </c>
    </row>
    <row r="60" spans="1:16" x14ac:dyDescent="0.2">
      <c r="A60" s="37" t="s">
        <v>55</v>
      </c>
      <c r="E60" s="41" t="s">
        <v>51</v>
      </c>
    </row>
    <row r="61" spans="1:16" ht="76.5" x14ac:dyDescent="0.2">
      <c r="A61" s="37" t="s">
        <v>56</v>
      </c>
      <c r="E61" s="42" t="s">
        <v>3309</v>
      </c>
    </row>
    <row r="62" spans="1:16" x14ac:dyDescent="0.2">
      <c r="A62" t="s">
        <v>58</v>
      </c>
      <c r="E62" s="41" t="s">
        <v>59</v>
      </c>
    </row>
    <row r="63" spans="1:16" x14ac:dyDescent="0.2">
      <c r="A63" t="s">
        <v>49</v>
      </c>
      <c r="B63" s="36" t="s">
        <v>76</v>
      </c>
      <c r="C63" s="36" t="s">
        <v>891</v>
      </c>
      <c r="D63" s="37" t="s">
        <v>51</v>
      </c>
      <c r="E63" s="13" t="s">
        <v>892</v>
      </c>
      <c r="F63" s="38" t="s">
        <v>53</v>
      </c>
      <c r="G63" s="39">
        <v>52.5</v>
      </c>
      <c r="H63" s="38">
        <v>0</v>
      </c>
      <c r="I63" s="38">
        <f>ROUND(G63*H63,6)</f>
        <v>0</v>
      </c>
      <c r="L63" s="40">
        <v>0</v>
      </c>
      <c r="M63" s="34">
        <f>ROUND(ROUND(L63,2)*ROUND(G63,3),2)</f>
        <v>0</v>
      </c>
      <c r="N63" s="38" t="s">
        <v>54</v>
      </c>
      <c r="O63">
        <f>(M63*21)/100</f>
        <v>0</v>
      </c>
      <c r="P63" t="s">
        <v>27</v>
      </c>
    </row>
    <row r="64" spans="1:16" x14ac:dyDescent="0.2">
      <c r="A64" s="37" t="s">
        <v>55</v>
      </c>
      <c r="E64" s="41" t="s">
        <v>51</v>
      </c>
    </row>
    <row r="65" spans="1:16" ht="25.5" x14ac:dyDescent="0.2">
      <c r="A65" s="37" t="s">
        <v>56</v>
      </c>
      <c r="E65" s="42" t="s">
        <v>3310</v>
      </c>
    </row>
    <row r="66" spans="1:16" x14ac:dyDescent="0.2">
      <c r="A66" t="s">
        <v>58</v>
      </c>
      <c r="E66" s="41" t="s">
        <v>59</v>
      </c>
    </row>
    <row r="67" spans="1:16" x14ac:dyDescent="0.2">
      <c r="A67" t="s">
        <v>49</v>
      </c>
      <c r="B67" s="36" t="s">
        <v>79</v>
      </c>
      <c r="C67" s="36" t="s">
        <v>893</v>
      </c>
      <c r="D67" s="37" t="s">
        <v>51</v>
      </c>
      <c r="E67" s="13" t="s">
        <v>894</v>
      </c>
      <c r="F67" s="38" t="s">
        <v>53</v>
      </c>
      <c r="G67" s="39">
        <v>16</v>
      </c>
      <c r="H67" s="38">
        <v>0</v>
      </c>
      <c r="I67" s="38">
        <f>ROUND(G67*H67,6)</f>
        <v>0</v>
      </c>
      <c r="L67" s="40">
        <v>0</v>
      </c>
      <c r="M67" s="34">
        <f>ROUND(ROUND(L67,2)*ROUND(G67,3),2)</f>
        <v>0</v>
      </c>
      <c r="N67" s="38" t="s">
        <v>54</v>
      </c>
      <c r="O67">
        <f>(M67*21)/100</f>
        <v>0</v>
      </c>
      <c r="P67" t="s">
        <v>27</v>
      </c>
    </row>
    <row r="68" spans="1:16" x14ac:dyDescent="0.2">
      <c r="A68" s="37" t="s">
        <v>55</v>
      </c>
      <c r="E68" s="41" t="s">
        <v>51</v>
      </c>
    </row>
    <row r="69" spans="1:16" ht="25.5" x14ac:dyDescent="0.2">
      <c r="A69" s="37" t="s">
        <v>56</v>
      </c>
      <c r="E69" s="42" t="s">
        <v>3311</v>
      </c>
    </row>
    <row r="70" spans="1:16" x14ac:dyDescent="0.2">
      <c r="A70" t="s">
        <v>58</v>
      </c>
      <c r="E70" s="41" t="s">
        <v>59</v>
      </c>
    </row>
    <row r="71" spans="1:16" x14ac:dyDescent="0.2">
      <c r="A71" t="s">
        <v>49</v>
      </c>
      <c r="B71" s="36" t="s">
        <v>160</v>
      </c>
      <c r="C71" s="36" t="s">
        <v>3312</v>
      </c>
      <c r="D71" s="37" t="s">
        <v>3090</v>
      </c>
      <c r="E71" s="13" t="s">
        <v>3313</v>
      </c>
      <c r="F71" s="38" t="s">
        <v>94</v>
      </c>
      <c r="G71" s="39">
        <v>5</v>
      </c>
      <c r="H71" s="38">
        <v>0</v>
      </c>
      <c r="I71" s="38">
        <f>ROUND(G71*H71,6)</f>
        <v>0</v>
      </c>
      <c r="L71" s="40">
        <v>0</v>
      </c>
      <c r="M71" s="34">
        <f>ROUND(ROUND(L71,2)*ROUND(G71,3),2)</f>
        <v>0</v>
      </c>
      <c r="N71" s="38" t="s">
        <v>795</v>
      </c>
      <c r="O71">
        <f>(M71*21)/100</f>
        <v>0</v>
      </c>
      <c r="P71" t="s">
        <v>27</v>
      </c>
    </row>
    <row r="72" spans="1:16" ht="25.5" x14ac:dyDescent="0.2">
      <c r="A72" s="37" t="s">
        <v>55</v>
      </c>
      <c r="E72" s="41" t="s">
        <v>3314</v>
      </c>
    </row>
    <row r="73" spans="1:16" ht="76.5" x14ac:dyDescent="0.2">
      <c r="A73" s="37" t="s">
        <v>56</v>
      </c>
      <c r="E73" s="42" t="s">
        <v>3315</v>
      </c>
    </row>
    <row r="74" spans="1:16" ht="38.25" x14ac:dyDescent="0.2">
      <c r="A74" t="s">
        <v>58</v>
      </c>
      <c r="E74" s="41" t="s">
        <v>3316</v>
      </c>
    </row>
    <row r="75" spans="1:16" x14ac:dyDescent="0.2">
      <c r="A75" t="s">
        <v>49</v>
      </c>
      <c r="B75" s="36" t="s">
        <v>82</v>
      </c>
      <c r="C75" s="36" t="s">
        <v>849</v>
      </c>
      <c r="D75" s="37" t="s">
        <v>51</v>
      </c>
      <c r="E75" s="13" t="s">
        <v>850</v>
      </c>
      <c r="F75" s="38" t="s">
        <v>144</v>
      </c>
      <c r="G75" s="39">
        <v>511.7</v>
      </c>
      <c r="H75" s="38">
        <v>0</v>
      </c>
      <c r="I75" s="38">
        <f>ROUND(G75*H75,6)</f>
        <v>0</v>
      </c>
      <c r="L75" s="40">
        <v>0</v>
      </c>
      <c r="M75" s="34">
        <f>ROUND(ROUND(L75,2)*ROUND(G75,3),2)</f>
        <v>0</v>
      </c>
      <c r="N75" s="38" t="s">
        <v>54</v>
      </c>
      <c r="O75">
        <f>(M75*21)/100</f>
        <v>0</v>
      </c>
      <c r="P75" t="s">
        <v>27</v>
      </c>
    </row>
    <row r="76" spans="1:16" x14ac:dyDescent="0.2">
      <c r="A76" s="37" t="s">
        <v>55</v>
      </c>
      <c r="E76" s="41" t="s">
        <v>51</v>
      </c>
    </row>
    <row r="77" spans="1:16" ht="229.5" x14ac:dyDescent="0.2">
      <c r="A77" s="37" t="s">
        <v>56</v>
      </c>
      <c r="E77" s="42" t="s">
        <v>3317</v>
      </c>
    </row>
    <row r="78" spans="1:16" x14ac:dyDescent="0.2">
      <c r="A78" t="s">
        <v>58</v>
      </c>
      <c r="E78" s="41" t="s">
        <v>59</v>
      </c>
    </row>
    <row r="79" spans="1:16" x14ac:dyDescent="0.2">
      <c r="A79" t="s">
        <v>49</v>
      </c>
      <c r="B79" s="36" t="s">
        <v>163</v>
      </c>
      <c r="C79" s="36" t="s">
        <v>2841</v>
      </c>
      <c r="D79" s="37" t="s">
        <v>51</v>
      </c>
      <c r="E79" s="13" t="s">
        <v>2842</v>
      </c>
      <c r="F79" s="38" t="s">
        <v>144</v>
      </c>
      <c r="G79" s="39">
        <v>560</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3318</v>
      </c>
    </row>
    <row r="82" spans="1:16" x14ac:dyDescent="0.2">
      <c r="A82" t="s">
        <v>58</v>
      </c>
      <c r="E82" s="41" t="s">
        <v>59</v>
      </c>
    </row>
    <row r="83" spans="1:16" x14ac:dyDescent="0.2">
      <c r="A83" t="s">
        <v>49</v>
      </c>
      <c r="B83" s="36" t="s">
        <v>85</v>
      </c>
      <c r="C83" s="36" t="s">
        <v>1253</v>
      </c>
      <c r="D83" s="37" t="s">
        <v>51</v>
      </c>
      <c r="E83" s="13" t="s">
        <v>1254</v>
      </c>
      <c r="F83" s="38" t="s">
        <v>53</v>
      </c>
      <c r="G83" s="39">
        <v>67.5</v>
      </c>
      <c r="H83" s="38">
        <v>0</v>
      </c>
      <c r="I83" s="38">
        <f>ROUND(G83*H83,6)</f>
        <v>0</v>
      </c>
      <c r="L83" s="40">
        <v>0</v>
      </c>
      <c r="M83" s="34">
        <f>ROUND(ROUND(L83,2)*ROUND(G83,3),2)</f>
        <v>0</v>
      </c>
      <c r="N83" s="38" t="s">
        <v>54</v>
      </c>
      <c r="O83">
        <f>(M83*21)/100</f>
        <v>0</v>
      </c>
      <c r="P83" t="s">
        <v>27</v>
      </c>
    </row>
    <row r="84" spans="1:16" x14ac:dyDescent="0.2">
      <c r="A84" s="37" t="s">
        <v>55</v>
      </c>
      <c r="E84" s="41" t="s">
        <v>51</v>
      </c>
    </row>
    <row r="85" spans="1:16" x14ac:dyDescent="0.2">
      <c r="A85" s="37" t="s">
        <v>56</v>
      </c>
      <c r="E85" s="42" t="s">
        <v>3319</v>
      </c>
    </row>
    <row r="86" spans="1:16" x14ac:dyDescent="0.2">
      <c r="A86" t="s">
        <v>58</v>
      </c>
      <c r="E86" s="41" t="s">
        <v>59</v>
      </c>
    </row>
    <row r="87" spans="1:16" x14ac:dyDescent="0.2">
      <c r="A87" t="s">
        <v>49</v>
      </c>
      <c r="B87" s="36" t="s">
        <v>166</v>
      </c>
      <c r="C87" s="36" t="s">
        <v>1824</v>
      </c>
      <c r="D87" s="37" t="s">
        <v>51</v>
      </c>
      <c r="E87" s="13" t="s">
        <v>1825</v>
      </c>
      <c r="F87" s="38" t="s">
        <v>144</v>
      </c>
      <c r="G87" s="39">
        <v>225</v>
      </c>
      <c r="H87" s="38">
        <v>0</v>
      </c>
      <c r="I87" s="38">
        <f>ROUND(G87*H87,6)</f>
        <v>0</v>
      </c>
      <c r="L87" s="40">
        <v>0</v>
      </c>
      <c r="M87" s="34">
        <f>ROUND(ROUND(L87,2)*ROUND(G87,3),2)</f>
        <v>0</v>
      </c>
      <c r="N87" s="38" t="s">
        <v>54</v>
      </c>
      <c r="O87">
        <f>(M87*21)/100</f>
        <v>0</v>
      </c>
      <c r="P87" t="s">
        <v>27</v>
      </c>
    </row>
    <row r="88" spans="1:16" x14ac:dyDescent="0.2">
      <c r="A88" s="37" t="s">
        <v>55</v>
      </c>
      <c r="E88" s="41" t="s">
        <v>51</v>
      </c>
    </row>
    <row r="89" spans="1:16" x14ac:dyDescent="0.2">
      <c r="A89" s="37" t="s">
        <v>56</v>
      </c>
      <c r="E89" s="42" t="s">
        <v>3320</v>
      </c>
    </row>
    <row r="90" spans="1:16" x14ac:dyDescent="0.2">
      <c r="A90" t="s">
        <v>58</v>
      </c>
      <c r="E90" s="41" t="s">
        <v>59</v>
      </c>
    </row>
    <row r="91" spans="1:16" x14ac:dyDescent="0.2">
      <c r="A91" t="s">
        <v>49</v>
      </c>
      <c r="B91" s="36" t="s">
        <v>169</v>
      </c>
      <c r="C91" s="36" t="s">
        <v>1827</v>
      </c>
      <c r="D91" s="37" t="s">
        <v>51</v>
      </c>
      <c r="E91" s="13" t="s">
        <v>1828</v>
      </c>
      <c r="F91" s="38" t="s">
        <v>144</v>
      </c>
      <c r="G91" s="39">
        <v>900</v>
      </c>
      <c r="H91" s="38">
        <v>0</v>
      </c>
      <c r="I91" s="38">
        <f>ROUND(G91*H91,6)</f>
        <v>0</v>
      </c>
      <c r="L91" s="40">
        <v>0</v>
      </c>
      <c r="M91" s="34">
        <f>ROUND(ROUND(L91,2)*ROUND(G91,3),2)</f>
        <v>0</v>
      </c>
      <c r="N91" s="38" t="s">
        <v>54</v>
      </c>
      <c r="O91">
        <f>(M91*21)/100</f>
        <v>0</v>
      </c>
      <c r="P91" t="s">
        <v>27</v>
      </c>
    </row>
    <row r="92" spans="1:16" x14ac:dyDescent="0.2">
      <c r="A92" s="37" t="s">
        <v>55</v>
      </c>
      <c r="E92" s="41" t="s">
        <v>51</v>
      </c>
    </row>
    <row r="93" spans="1:16" x14ac:dyDescent="0.2">
      <c r="A93" s="37" t="s">
        <v>56</v>
      </c>
      <c r="E93" s="42" t="s">
        <v>3321</v>
      </c>
    </row>
    <row r="94" spans="1:16" x14ac:dyDescent="0.2">
      <c r="A94" t="s">
        <v>58</v>
      </c>
      <c r="E94" s="41" t="s">
        <v>59</v>
      </c>
    </row>
    <row r="95" spans="1:16" x14ac:dyDescent="0.2">
      <c r="A95" t="s">
        <v>49</v>
      </c>
      <c r="B95" s="36" t="s">
        <v>172</v>
      </c>
      <c r="C95" s="36" t="s">
        <v>3128</v>
      </c>
      <c r="D95" s="37" t="s">
        <v>51</v>
      </c>
      <c r="E95" s="13" t="s">
        <v>3129</v>
      </c>
      <c r="F95" s="38" t="s">
        <v>144</v>
      </c>
      <c r="G95" s="39">
        <v>900</v>
      </c>
      <c r="H95" s="38">
        <v>0</v>
      </c>
      <c r="I95" s="38">
        <f>ROUND(G95*H95,6)</f>
        <v>0</v>
      </c>
      <c r="L95" s="40">
        <v>0</v>
      </c>
      <c r="M95" s="34">
        <f>ROUND(ROUND(L95,2)*ROUND(G95,3),2)</f>
        <v>0</v>
      </c>
      <c r="N95" s="38" t="s">
        <v>54</v>
      </c>
      <c r="O95">
        <f>(M95*21)/100</f>
        <v>0</v>
      </c>
      <c r="P95" t="s">
        <v>27</v>
      </c>
    </row>
    <row r="96" spans="1:16" x14ac:dyDescent="0.2">
      <c r="A96" s="37" t="s">
        <v>55</v>
      </c>
      <c r="E96" s="41" t="s">
        <v>51</v>
      </c>
    </row>
    <row r="97" spans="1:16" x14ac:dyDescent="0.2">
      <c r="A97" s="37" t="s">
        <v>56</v>
      </c>
      <c r="E97" s="42" t="s">
        <v>3321</v>
      </c>
    </row>
    <row r="98" spans="1:16" x14ac:dyDescent="0.2">
      <c r="A98" t="s">
        <v>58</v>
      </c>
      <c r="E98" s="41" t="s">
        <v>59</v>
      </c>
    </row>
    <row r="99" spans="1:16" x14ac:dyDescent="0.2">
      <c r="A99" t="s">
        <v>46</v>
      </c>
      <c r="C99" s="33" t="s">
        <v>27</v>
      </c>
      <c r="E99" s="35" t="s">
        <v>1063</v>
      </c>
      <c r="J99" s="34">
        <f>0</f>
        <v>0</v>
      </c>
      <c r="K99" s="34">
        <f>0</f>
        <v>0</v>
      </c>
      <c r="L99" s="34">
        <f>0+L100+L104</f>
        <v>0</v>
      </c>
      <c r="M99" s="34">
        <f>0+M100+M104</f>
        <v>0</v>
      </c>
    </row>
    <row r="100" spans="1:16" x14ac:dyDescent="0.2">
      <c r="A100" t="s">
        <v>49</v>
      </c>
      <c r="B100" s="36" t="s">
        <v>88</v>
      </c>
      <c r="C100" s="36" t="s">
        <v>1314</v>
      </c>
      <c r="D100" s="37" t="s">
        <v>51</v>
      </c>
      <c r="E100" s="13" t="s">
        <v>1315</v>
      </c>
      <c r="F100" s="38" t="s">
        <v>53</v>
      </c>
      <c r="G100" s="39">
        <v>1.125</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ht="25.5" x14ac:dyDescent="0.2">
      <c r="A102" s="37" t="s">
        <v>56</v>
      </c>
      <c r="E102" s="42" t="s">
        <v>3322</v>
      </c>
    </row>
    <row r="103" spans="1:16" x14ac:dyDescent="0.2">
      <c r="A103" t="s">
        <v>58</v>
      </c>
      <c r="E103" s="41" t="s">
        <v>59</v>
      </c>
    </row>
    <row r="104" spans="1:16" x14ac:dyDescent="0.2">
      <c r="A104" t="s">
        <v>49</v>
      </c>
      <c r="B104" s="36" t="s">
        <v>175</v>
      </c>
      <c r="C104" s="36" t="s">
        <v>3323</v>
      </c>
      <c r="D104" s="37" t="s">
        <v>51</v>
      </c>
      <c r="E104" s="13" t="s">
        <v>3324</v>
      </c>
      <c r="F104" s="38" t="s">
        <v>144</v>
      </c>
      <c r="G104" s="39">
        <v>113</v>
      </c>
      <c r="H104" s="38">
        <v>0</v>
      </c>
      <c r="I104" s="38">
        <f>ROUND(G104*H104,6)</f>
        <v>0</v>
      </c>
      <c r="L104" s="40">
        <v>0</v>
      </c>
      <c r="M104" s="34">
        <f>ROUND(ROUND(L104,2)*ROUND(G104,3),2)</f>
        <v>0</v>
      </c>
      <c r="N104" s="38" t="s">
        <v>54</v>
      </c>
      <c r="O104">
        <f>(M104*21)/100</f>
        <v>0</v>
      </c>
      <c r="P104" t="s">
        <v>27</v>
      </c>
    </row>
    <row r="105" spans="1:16" x14ac:dyDescent="0.2">
      <c r="A105" s="37" t="s">
        <v>55</v>
      </c>
      <c r="E105" s="41" t="s">
        <v>3325</v>
      </c>
    </row>
    <row r="106" spans="1:16" ht="63.75" x14ac:dyDescent="0.2">
      <c r="A106" s="37" t="s">
        <v>56</v>
      </c>
      <c r="E106" s="42" t="s">
        <v>3326</v>
      </c>
    </row>
    <row r="107" spans="1:16" x14ac:dyDescent="0.2">
      <c r="A107" t="s">
        <v>58</v>
      </c>
      <c r="E107" s="41" t="s">
        <v>59</v>
      </c>
    </row>
    <row r="108" spans="1:16" x14ac:dyDescent="0.2">
      <c r="A108" t="s">
        <v>46</v>
      </c>
      <c r="C108" s="33" t="s">
        <v>26</v>
      </c>
      <c r="E108" s="35" t="s">
        <v>1081</v>
      </c>
      <c r="J108" s="34">
        <f>0</f>
        <v>0</v>
      </c>
      <c r="K108" s="34">
        <f>0</f>
        <v>0</v>
      </c>
      <c r="L108" s="34">
        <f>0+L109+L113</f>
        <v>0</v>
      </c>
      <c r="M108" s="34">
        <f>0+M109+M113</f>
        <v>0</v>
      </c>
    </row>
    <row r="109" spans="1:16" x14ac:dyDescent="0.2">
      <c r="A109" t="s">
        <v>49</v>
      </c>
      <c r="B109" s="36" t="s">
        <v>179</v>
      </c>
      <c r="C109" s="36" t="s">
        <v>3327</v>
      </c>
      <c r="D109" s="37" t="s">
        <v>47</v>
      </c>
      <c r="E109" s="13" t="s">
        <v>3328</v>
      </c>
      <c r="F109" s="38" t="s">
        <v>53</v>
      </c>
      <c r="G109" s="39">
        <v>19.858000000000001</v>
      </c>
      <c r="H109" s="38">
        <v>0</v>
      </c>
      <c r="I109" s="38">
        <f>ROUND(G109*H109,6)</f>
        <v>0</v>
      </c>
      <c r="L109" s="40">
        <v>0</v>
      </c>
      <c r="M109" s="34">
        <f>ROUND(ROUND(L109,2)*ROUND(G109,3),2)</f>
        <v>0</v>
      </c>
      <c r="N109" s="38" t="s">
        <v>54</v>
      </c>
      <c r="O109">
        <f>(M109*21)/100</f>
        <v>0</v>
      </c>
      <c r="P109" t="s">
        <v>27</v>
      </c>
    </row>
    <row r="110" spans="1:16" x14ac:dyDescent="0.2">
      <c r="A110" s="37" t="s">
        <v>55</v>
      </c>
      <c r="E110" s="41" t="s">
        <v>3329</v>
      </c>
    </row>
    <row r="111" spans="1:16" ht="63.75" x14ac:dyDescent="0.2">
      <c r="A111" s="37" t="s">
        <v>56</v>
      </c>
      <c r="E111" s="42" t="s">
        <v>3330</v>
      </c>
    </row>
    <row r="112" spans="1:16" x14ac:dyDescent="0.2">
      <c r="A112" t="s">
        <v>58</v>
      </c>
      <c r="E112" s="41" t="s">
        <v>59</v>
      </c>
    </row>
    <row r="113" spans="1:16" x14ac:dyDescent="0.2">
      <c r="A113" t="s">
        <v>49</v>
      </c>
      <c r="B113" s="36" t="s">
        <v>182</v>
      </c>
      <c r="C113" s="36" t="s">
        <v>3327</v>
      </c>
      <c r="D113" s="37" t="s">
        <v>27</v>
      </c>
      <c r="E113" s="13" t="s">
        <v>3328</v>
      </c>
      <c r="F113" s="38" t="s">
        <v>53</v>
      </c>
      <c r="G113" s="39">
        <v>4.82</v>
      </c>
      <c r="H113" s="38">
        <v>0</v>
      </c>
      <c r="I113" s="38">
        <f>ROUND(G113*H113,6)</f>
        <v>0</v>
      </c>
      <c r="L113" s="40">
        <v>0</v>
      </c>
      <c r="M113" s="34">
        <f>ROUND(ROUND(L113,2)*ROUND(G113,3),2)</f>
        <v>0</v>
      </c>
      <c r="N113" s="38" t="s">
        <v>54</v>
      </c>
      <c r="O113">
        <f>(M113*21)/100</f>
        <v>0</v>
      </c>
      <c r="P113" t="s">
        <v>27</v>
      </c>
    </row>
    <row r="114" spans="1:16" x14ac:dyDescent="0.2">
      <c r="A114" s="37" t="s">
        <v>55</v>
      </c>
      <c r="E114" s="41" t="s">
        <v>3331</v>
      </c>
    </row>
    <row r="115" spans="1:16" ht="63.75" x14ac:dyDescent="0.2">
      <c r="A115" s="37" t="s">
        <v>56</v>
      </c>
      <c r="E115" s="42" t="s">
        <v>3332</v>
      </c>
    </row>
    <row r="116" spans="1:16" x14ac:dyDescent="0.2">
      <c r="A116" t="s">
        <v>58</v>
      </c>
      <c r="E116" s="41" t="s">
        <v>59</v>
      </c>
    </row>
    <row r="117" spans="1:16" x14ac:dyDescent="0.2">
      <c r="A117" t="s">
        <v>46</v>
      </c>
      <c r="C117" s="33" t="s">
        <v>66</v>
      </c>
      <c r="E117" s="35" t="s">
        <v>898</v>
      </c>
      <c r="J117" s="34">
        <f>0</f>
        <v>0</v>
      </c>
      <c r="K117" s="34">
        <f>0</f>
        <v>0</v>
      </c>
      <c r="L117" s="34">
        <f>0+L118+L122+L126+L130+L134+L138+L142+L146+L150+L154+L158+L162+L166+L170+L174</f>
        <v>0</v>
      </c>
      <c r="M117" s="34">
        <f>0+M118+M122+M126+M130+M134+M138+M142+M146+M150+M154+M158+M162+M166+M170+M174</f>
        <v>0</v>
      </c>
    </row>
    <row r="118" spans="1:16" x14ac:dyDescent="0.2">
      <c r="A118" t="s">
        <v>49</v>
      </c>
      <c r="B118" s="36" t="s">
        <v>91</v>
      </c>
      <c r="C118" s="36" t="s">
        <v>3144</v>
      </c>
      <c r="D118" s="37" t="s">
        <v>47</v>
      </c>
      <c r="E118" s="13" t="s">
        <v>3145</v>
      </c>
      <c r="F118" s="38" t="s">
        <v>53</v>
      </c>
      <c r="G118" s="39">
        <v>359.7</v>
      </c>
      <c r="H118" s="38">
        <v>0</v>
      </c>
      <c r="I118" s="38">
        <f>ROUND(G118*H118,6)</f>
        <v>0</v>
      </c>
      <c r="L118" s="40">
        <v>0</v>
      </c>
      <c r="M118" s="34">
        <f>ROUND(ROUND(L118,2)*ROUND(G118,3),2)</f>
        <v>0</v>
      </c>
      <c r="N118" s="38" t="s">
        <v>54</v>
      </c>
      <c r="O118">
        <f>(M118*21)/100</f>
        <v>0</v>
      </c>
      <c r="P118" t="s">
        <v>27</v>
      </c>
    </row>
    <row r="119" spans="1:16" x14ac:dyDescent="0.2">
      <c r="A119" s="37" t="s">
        <v>55</v>
      </c>
      <c r="E119" s="41" t="s">
        <v>3146</v>
      </c>
    </row>
    <row r="120" spans="1:16" ht="140.25" x14ac:dyDescent="0.2">
      <c r="A120" s="37" t="s">
        <v>56</v>
      </c>
      <c r="E120" s="42" t="s">
        <v>3333</v>
      </c>
    </row>
    <row r="121" spans="1:16" x14ac:dyDescent="0.2">
      <c r="A121" t="s">
        <v>58</v>
      </c>
      <c r="E121" s="41" t="s">
        <v>59</v>
      </c>
    </row>
    <row r="122" spans="1:16" x14ac:dyDescent="0.2">
      <c r="A122" t="s">
        <v>49</v>
      </c>
      <c r="B122" s="36" t="s">
        <v>185</v>
      </c>
      <c r="C122" s="36" t="s">
        <v>3144</v>
      </c>
      <c r="D122" s="37" t="s">
        <v>27</v>
      </c>
      <c r="E122" s="13" t="s">
        <v>3145</v>
      </c>
      <c r="F122" s="38" t="s">
        <v>53</v>
      </c>
      <c r="G122" s="39">
        <v>226.8</v>
      </c>
      <c r="H122" s="38">
        <v>0</v>
      </c>
      <c r="I122" s="38">
        <f>ROUND(G122*H122,6)</f>
        <v>0</v>
      </c>
      <c r="L122" s="40">
        <v>0</v>
      </c>
      <c r="M122" s="34">
        <f>ROUND(ROUND(L122,2)*ROUND(G122,3),2)</f>
        <v>0</v>
      </c>
      <c r="N122" s="38" t="s">
        <v>54</v>
      </c>
      <c r="O122">
        <f>(M122*21)/100</f>
        <v>0</v>
      </c>
      <c r="P122" t="s">
        <v>27</v>
      </c>
    </row>
    <row r="123" spans="1:16" x14ac:dyDescent="0.2">
      <c r="A123" s="37" t="s">
        <v>55</v>
      </c>
      <c r="E123" s="41" t="s">
        <v>3334</v>
      </c>
    </row>
    <row r="124" spans="1:16" ht="25.5" x14ac:dyDescent="0.2">
      <c r="A124" s="37" t="s">
        <v>56</v>
      </c>
      <c r="E124" s="42" t="s">
        <v>3335</v>
      </c>
    </row>
    <row r="125" spans="1:16" x14ac:dyDescent="0.2">
      <c r="A125" t="s">
        <v>58</v>
      </c>
      <c r="E125" s="41" t="s">
        <v>59</v>
      </c>
    </row>
    <row r="126" spans="1:16" x14ac:dyDescent="0.2">
      <c r="A126" t="s">
        <v>49</v>
      </c>
      <c r="B126" s="36" t="s">
        <v>189</v>
      </c>
      <c r="C126" s="36" t="s">
        <v>3152</v>
      </c>
      <c r="D126" s="37" t="s">
        <v>51</v>
      </c>
      <c r="E126" s="13" t="s">
        <v>3153</v>
      </c>
      <c r="F126" s="38" t="s">
        <v>144</v>
      </c>
      <c r="G126" s="39">
        <v>1512</v>
      </c>
      <c r="H126" s="38">
        <v>0</v>
      </c>
      <c r="I126" s="38">
        <f>ROUND(G126*H126,6)</f>
        <v>0</v>
      </c>
      <c r="L126" s="40">
        <v>0</v>
      </c>
      <c r="M126" s="34">
        <f>ROUND(ROUND(L126,2)*ROUND(G126,3),2)</f>
        <v>0</v>
      </c>
      <c r="N126" s="38" t="s">
        <v>54</v>
      </c>
      <c r="O126">
        <f>(M126*21)/100</f>
        <v>0</v>
      </c>
      <c r="P126" t="s">
        <v>27</v>
      </c>
    </row>
    <row r="127" spans="1:16" x14ac:dyDescent="0.2">
      <c r="A127" s="37" t="s">
        <v>55</v>
      </c>
      <c r="E127" s="41" t="s">
        <v>3154</v>
      </c>
    </row>
    <row r="128" spans="1:16" ht="25.5" x14ac:dyDescent="0.2">
      <c r="A128" s="37" t="s">
        <v>56</v>
      </c>
      <c r="E128" s="42" t="s">
        <v>3336</v>
      </c>
    </row>
    <row r="129" spans="1:16" x14ac:dyDescent="0.2">
      <c r="A129" t="s">
        <v>58</v>
      </c>
      <c r="E129" s="41" t="s">
        <v>59</v>
      </c>
    </row>
    <row r="130" spans="1:16" x14ac:dyDescent="0.2">
      <c r="A130" t="s">
        <v>49</v>
      </c>
      <c r="B130" s="36" t="s">
        <v>192</v>
      </c>
      <c r="C130" s="36" t="s">
        <v>3156</v>
      </c>
      <c r="D130" s="37" t="s">
        <v>51</v>
      </c>
      <c r="E130" s="13" t="s">
        <v>3157</v>
      </c>
      <c r="F130" s="38" t="s">
        <v>144</v>
      </c>
      <c r="G130" s="39">
        <v>3116</v>
      </c>
      <c r="H130" s="38">
        <v>0</v>
      </c>
      <c r="I130" s="38">
        <f>ROUND(G130*H130,6)</f>
        <v>0</v>
      </c>
      <c r="L130" s="40">
        <v>0</v>
      </c>
      <c r="M130" s="34">
        <f>ROUND(ROUND(L130,2)*ROUND(G130,3),2)</f>
        <v>0</v>
      </c>
      <c r="N130" s="38" t="s">
        <v>54</v>
      </c>
      <c r="O130">
        <f>(M130*21)/100</f>
        <v>0</v>
      </c>
      <c r="P130" t="s">
        <v>27</v>
      </c>
    </row>
    <row r="131" spans="1:16" x14ac:dyDescent="0.2">
      <c r="A131" s="37" t="s">
        <v>55</v>
      </c>
      <c r="E131" s="41" t="s">
        <v>3158</v>
      </c>
    </row>
    <row r="132" spans="1:16" ht="63.75" x14ac:dyDescent="0.2">
      <c r="A132" s="37" t="s">
        <v>56</v>
      </c>
      <c r="E132" s="42" t="s">
        <v>3337</v>
      </c>
    </row>
    <row r="133" spans="1:16" x14ac:dyDescent="0.2">
      <c r="A133" t="s">
        <v>58</v>
      </c>
      <c r="E133" s="41" t="s">
        <v>59</v>
      </c>
    </row>
    <row r="134" spans="1:16" x14ac:dyDescent="0.2">
      <c r="A134" t="s">
        <v>49</v>
      </c>
      <c r="B134" s="36" t="s">
        <v>195</v>
      </c>
      <c r="C134" s="36" t="s">
        <v>3338</v>
      </c>
      <c r="D134" s="37" t="s">
        <v>51</v>
      </c>
      <c r="E134" s="13" t="s">
        <v>3339</v>
      </c>
      <c r="F134" s="38" t="s">
        <v>144</v>
      </c>
      <c r="G134" s="39">
        <v>1558</v>
      </c>
      <c r="H134" s="38">
        <v>0</v>
      </c>
      <c r="I134" s="38">
        <f>ROUND(G134*H134,6)</f>
        <v>0</v>
      </c>
      <c r="L134" s="40">
        <v>0</v>
      </c>
      <c r="M134" s="34">
        <f>ROUND(ROUND(L134,2)*ROUND(G134,3),2)</f>
        <v>0</v>
      </c>
      <c r="N134" s="38" t="s">
        <v>54</v>
      </c>
      <c r="O134">
        <f>(M134*21)/100</f>
        <v>0</v>
      </c>
      <c r="P134" t="s">
        <v>27</v>
      </c>
    </row>
    <row r="135" spans="1:16" x14ac:dyDescent="0.2">
      <c r="A135" s="37" t="s">
        <v>55</v>
      </c>
      <c r="E135" s="41" t="s">
        <v>3340</v>
      </c>
    </row>
    <row r="136" spans="1:16" ht="63.75" x14ac:dyDescent="0.2">
      <c r="A136" s="37" t="s">
        <v>56</v>
      </c>
      <c r="E136" s="42" t="s">
        <v>3341</v>
      </c>
    </row>
    <row r="137" spans="1:16" x14ac:dyDescent="0.2">
      <c r="A137" t="s">
        <v>58</v>
      </c>
      <c r="E137" s="41" t="s">
        <v>59</v>
      </c>
    </row>
    <row r="138" spans="1:16" x14ac:dyDescent="0.2">
      <c r="A138" t="s">
        <v>49</v>
      </c>
      <c r="B138" s="36" t="s">
        <v>198</v>
      </c>
      <c r="C138" s="36" t="s">
        <v>3167</v>
      </c>
      <c r="D138" s="37" t="s">
        <v>51</v>
      </c>
      <c r="E138" s="13" t="s">
        <v>3168</v>
      </c>
      <c r="F138" s="38" t="s">
        <v>144</v>
      </c>
      <c r="G138" s="39">
        <v>1558</v>
      </c>
      <c r="H138" s="38">
        <v>0</v>
      </c>
      <c r="I138" s="38">
        <f>ROUND(G138*H138,6)</f>
        <v>0</v>
      </c>
      <c r="L138" s="40">
        <v>0</v>
      </c>
      <c r="M138" s="34">
        <f>ROUND(ROUND(L138,2)*ROUND(G138,3),2)</f>
        <v>0</v>
      </c>
      <c r="N138" s="38" t="s">
        <v>54</v>
      </c>
      <c r="O138">
        <f>(M138*21)/100</f>
        <v>0</v>
      </c>
      <c r="P138" t="s">
        <v>27</v>
      </c>
    </row>
    <row r="139" spans="1:16" x14ac:dyDescent="0.2">
      <c r="A139" s="37" t="s">
        <v>55</v>
      </c>
      <c r="E139" s="41" t="s">
        <v>3169</v>
      </c>
    </row>
    <row r="140" spans="1:16" ht="63.75" x14ac:dyDescent="0.2">
      <c r="A140" s="37" t="s">
        <v>56</v>
      </c>
      <c r="E140" s="42" t="s">
        <v>3341</v>
      </c>
    </row>
    <row r="141" spans="1:16" x14ac:dyDescent="0.2">
      <c r="A141" t="s">
        <v>58</v>
      </c>
      <c r="E141" s="41" t="s">
        <v>59</v>
      </c>
    </row>
    <row r="142" spans="1:16" x14ac:dyDescent="0.2">
      <c r="A142" t="s">
        <v>49</v>
      </c>
      <c r="B142" s="36" t="s">
        <v>95</v>
      </c>
      <c r="C142" s="36" t="s">
        <v>3170</v>
      </c>
      <c r="D142" s="37" t="s">
        <v>51</v>
      </c>
      <c r="E142" s="13" t="s">
        <v>3171</v>
      </c>
      <c r="F142" s="38" t="s">
        <v>144</v>
      </c>
      <c r="G142" s="39">
        <v>1512</v>
      </c>
      <c r="H142" s="38">
        <v>0</v>
      </c>
      <c r="I142" s="38">
        <f>ROUND(G142*H142,6)</f>
        <v>0</v>
      </c>
      <c r="L142" s="40">
        <v>0</v>
      </c>
      <c r="M142" s="34">
        <f>ROUND(ROUND(L142,2)*ROUND(G142,3),2)</f>
        <v>0</v>
      </c>
      <c r="N142" s="38" t="s">
        <v>54</v>
      </c>
      <c r="O142">
        <f>(M142*21)/100</f>
        <v>0</v>
      </c>
      <c r="P142" t="s">
        <v>27</v>
      </c>
    </row>
    <row r="143" spans="1:16" x14ac:dyDescent="0.2">
      <c r="A143" s="37" t="s">
        <v>55</v>
      </c>
      <c r="E143" s="41" t="s">
        <v>3172</v>
      </c>
    </row>
    <row r="144" spans="1:16" ht="25.5" x14ac:dyDescent="0.2">
      <c r="A144" s="37" t="s">
        <v>56</v>
      </c>
      <c r="E144" s="42" t="s">
        <v>3342</v>
      </c>
    </row>
    <row r="145" spans="1:16" x14ac:dyDescent="0.2">
      <c r="A145" t="s">
        <v>58</v>
      </c>
      <c r="E145" s="41" t="s">
        <v>59</v>
      </c>
    </row>
    <row r="146" spans="1:16" x14ac:dyDescent="0.2">
      <c r="A146" t="s">
        <v>49</v>
      </c>
      <c r="B146" s="36" t="s">
        <v>201</v>
      </c>
      <c r="C146" s="36" t="s">
        <v>3178</v>
      </c>
      <c r="D146" s="37" t="s">
        <v>51</v>
      </c>
      <c r="E146" s="13" t="s">
        <v>3179</v>
      </c>
      <c r="F146" s="38" t="s">
        <v>144</v>
      </c>
      <c r="G146" s="39">
        <v>364</v>
      </c>
      <c r="H146" s="38">
        <v>0</v>
      </c>
      <c r="I146" s="38">
        <f>ROUND(G146*H146,6)</f>
        <v>0</v>
      </c>
      <c r="L146" s="40">
        <v>0</v>
      </c>
      <c r="M146" s="34">
        <f>ROUND(ROUND(L146,2)*ROUND(G146,3),2)</f>
        <v>0</v>
      </c>
      <c r="N146" s="38" t="s">
        <v>795</v>
      </c>
      <c r="O146">
        <f>(M146*21)/100</f>
        <v>0</v>
      </c>
      <c r="P146" t="s">
        <v>27</v>
      </c>
    </row>
    <row r="147" spans="1:16" x14ac:dyDescent="0.2">
      <c r="A147" s="37" t="s">
        <v>55</v>
      </c>
      <c r="E147" s="41" t="s">
        <v>3180</v>
      </c>
    </row>
    <row r="148" spans="1:16" x14ac:dyDescent="0.2">
      <c r="A148" s="37" t="s">
        <v>56</v>
      </c>
      <c r="E148" s="42" t="s">
        <v>3343</v>
      </c>
    </row>
    <row r="149" spans="1:16" ht="25.5" x14ac:dyDescent="0.2">
      <c r="A149" t="s">
        <v>58</v>
      </c>
      <c r="E149" s="41" t="s">
        <v>3182</v>
      </c>
    </row>
    <row r="150" spans="1:16" x14ac:dyDescent="0.2">
      <c r="A150" t="s">
        <v>49</v>
      </c>
      <c r="B150" s="36" t="s">
        <v>207</v>
      </c>
      <c r="C150" s="36" t="s">
        <v>1431</v>
      </c>
      <c r="D150" s="37" t="s">
        <v>51</v>
      </c>
      <c r="E150" s="13" t="s">
        <v>1432</v>
      </c>
      <c r="F150" s="38" t="s">
        <v>144</v>
      </c>
      <c r="G150" s="39">
        <v>506</v>
      </c>
      <c r="H150" s="38">
        <v>0</v>
      </c>
      <c r="I150" s="38">
        <f>ROUND(G150*H150,6)</f>
        <v>0</v>
      </c>
      <c r="L150" s="40">
        <v>0</v>
      </c>
      <c r="M150" s="34">
        <f>ROUND(ROUND(L150,2)*ROUND(G150,3),2)</f>
        <v>0</v>
      </c>
      <c r="N150" s="38" t="s">
        <v>54</v>
      </c>
      <c r="O150">
        <f>(M150*21)/100</f>
        <v>0</v>
      </c>
      <c r="P150" t="s">
        <v>27</v>
      </c>
    </row>
    <row r="151" spans="1:16" x14ac:dyDescent="0.2">
      <c r="A151" s="37" t="s">
        <v>55</v>
      </c>
      <c r="E151" s="41" t="s">
        <v>3195</v>
      </c>
    </row>
    <row r="152" spans="1:16" ht="25.5" x14ac:dyDescent="0.2">
      <c r="A152" s="37" t="s">
        <v>56</v>
      </c>
      <c r="E152" s="42" t="s">
        <v>3344</v>
      </c>
    </row>
    <row r="153" spans="1:16" x14ac:dyDescent="0.2">
      <c r="A153" t="s">
        <v>58</v>
      </c>
      <c r="E153" s="41" t="s">
        <v>59</v>
      </c>
    </row>
    <row r="154" spans="1:16" x14ac:dyDescent="0.2">
      <c r="A154" t="s">
        <v>49</v>
      </c>
      <c r="B154" s="36" t="s">
        <v>210</v>
      </c>
      <c r="C154" s="36" t="s">
        <v>3197</v>
      </c>
      <c r="D154" s="37" t="s">
        <v>51</v>
      </c>
      <c r="E154" s="13" t="s">
        <v>3198</v>
      </c>
      <c r="F154" s="38" t="s">
        <v>144</v>
      </c>
      <c r="G154" s="39">
        <v>46</v>
      </c>
      <c r="H154" s="38">
        <v>0</v>
      </c>
      <c r="I154" s="38">
        <f>ROUND(G154*H154,6)</f>
        <v>0</v>
      </c>
      <c r="L154" s="40">
        <v>0</v>
      </c>
      <c r="M154" s="34">
        <f>ROUND(ROUND(L154,2)*ROUND(G154,3),2)</f>
        <v>0</v>
      </c>
      <c r="N154" s="38" t="s">
        <v>54</v>
      </c>
      <c r="O154">
        <f>(M154*21)/100</f>
        <v>0</v>
      </c>
      <c r="P154" t="s">
        <v>27</v>
      </c>
    </row>
    <row r="155" spans="1:16" x14ac:dyDescent="0.2">
      <c r="A155" s="37" t="s">
        <v>55</v>
      </c>
      <c r="E155" s="41" t="s">
        <v>3195</v>
      </c>
    </row>
    <row r="156" spans="1:16" ht="25.5" x14ac:dyDescent="0.2">
      <c r="A156" s="37" t="s">
        <v>56</v>
      </c>
      <c r="E156" s="42" t="s">
        <v>3345</v>
      </c>
    </row>
    <row r="157" spans="1:16" x14ac:dyDescent="0.2">
      <c r="A157" t="s">
        <v>58</v>
      </c>
      <c r="E157" s="41" t="s">
        <v>59</v>
      </c>
    </row>
    <row r="158" spans="1:16" x14ac:dyDescent="0.2">
      <c r="A158" t="s">
        <v>49</v>
      </c>
      <c r="B158" s="36" t="s">
        <v>213</v>
      </c>
      <c r="C158" s="36" t="s">
        <v>3346</v>
      </c>
      <c r="D158" s="37" t="s">
        <v>51</v>
      </c>
      <c r="E158" s="13" t="s">
        <v>3347</v>
      </c>
      <c r="F158" s="38" t="s">
        <v>144</v>
      </c>
      <c r="G158" s="39">
        <v>16</v>
      </c>
      <c r="H158" s="38">
        <v>0</v>
      </c>
      <c r="I158" s="38">
        <f>ROUND(G158*H158,6)</f>
        <v>0</v>
      </c>
      <c r="L158" s="40">
        <v>0</v>
      </c>
      <c r="M158" s="34">
        <f>ROUND(ROUND(L158,2)*ROUND(G158,3),2)</f>
        <v>0</v>
      </c>
      <c r="N158" s="38" t="s">
        <v>54</v>
      </c>
      <c r="O158">
        <f>(M158*21)/100</f>
        <v>0</v>
      </c>
      <c r="P158" t="s">
        <v>27</v>
      </c>
    </row>
    <row r="159" spans="1:16" x14ac:dyDescent="0.2">
      <c r="A159" s="37" t="s">
        <v>55</v>
      </c>
      <c r="E159" s="41" t="s">
        <v>3348</v>
      </c>
    </row>
    <row r="160" spans="1:16" x14ac:dyDescent="0.2">
      <c r="A160" s="37" t="s">
        <v>56</v>
      </c>
      <c r="E160" s="42" t="s">
        <v>3349</v>
      </c>
    </row>
    <row r="161" spans="1:16" x14ac:dyDescent="0.2">
      <c r="A161" t="s">
        <v>58</v>
      </c>
      <c r="E161" s="41" t="s">
        <v>59</v>
      </c>
    </row>
    <row r="162" spans="1:16" ht="25.5" x14ac:dyDescent="0.2">
      <c r="A162" t="s">
        <v>49</v>
      </c>
      <c r="B162" s="36" t="s">
        <v>216</v>
      </c>
      <c r="C162" s="36" t="s">
        <v>3200</v>
      </c>
      <c r="D162" s="37" t="s">
        <v>51</v>
      </c>
      <c r="E162" s="13" t="s">
        <v>3201</v>
      </c>
      <c r="F162" s="38" t="s">
        <v>144</v>
      </c>
      <c r="G162" s="39">
        <v>41</v>
      </c>
      <c r="H162" s="38">
        <v>0</v>
      </c>
      <c r="I162" s="38">
        <f>ROUND(G162*H162,6)</f>
        <v>0</v>
      </c>
      <c r="L162" s="40">
        <v>0</v>
      </c>
      <c r="M162" s="34">
        <f>ROUND(ROUND(L162,2)*ROUND(G162,3),2)</f>
        <v>0</v>
      </c>
      <c r="N162" s="38" t="s">
        <v>54</v>
      </c>
      <c r="O162">
        <f>(M162*21)/100</f>
        <v>0</v>
      </c>
      <c r="P162" t="s">
        <v>27</v>
      </c>
    </row>
    <row r="163" spans="1:16" x14ac:dyDescent="0.2">
      <c r="A163" s="37" t="s">
        <v>55</v>
      </c>
      <c r="E163" s="41" t="s">
        <v>3202</v>
      </c>
    </row>
    <row r="164" spans="1:16" ht="25.5" x14ac:dyDescent="0.2">
      <c r="A164" s="37" t="s">
        <v>56</v>
      </c>
      <c r="E164" s="42" t="s">
        <v>3350</v>
      </c>
    </row>
    <row r="165" spans="1:16" x14ac:dyDescent="0.2">
      <c r="A165" t="s">
        <v>58</v>
      </c>
      <c r="E165" s="41" t="s">
        <v>59</v>
      </c>
    </row>
    <row r="166" spans="1:16" ht="25.5" x14ac:dyDescent="0.2">
      <c r="A166" t="s">
        <v>49</v>
      </c>
      <c r="B166" s="36" t="s">
        <v>219</v>
      </c>
      <c r="C166" s="36" t="s">
        <v>3204</v>
      </c>
      <c r="D166" s="37" t="s">
        <v>51</v>
      </c>
      <c r="E166" s="13" t="s">
        <v>3205</v>
      </c>
      <c r="F166" s="38" t="s">
        <v>144</v>
      </c>
      <c r="G166" s="39">
        <v>20.399999999999999</v>
      </c>
      <c r="H166" s="38">
        <v>0</v>
      </c>
      <c r="I166" s="38">
        <f>ROUND(G166*H166,6)</f>
        <v>0</v>
      </c>
      <c r="L166" s="40">
        <v>0</v>
      </c>
      <c r="M166" s="34">
        <f>ROUND(ROUND(L166,2)*ROUND(G166,3),2)</f>
        <v>0</v>
      </c>
      <c r="N166" s="38" t="s">
        <v>54</v>
      </c>
      <c r="O166">
        <f>(M166*21)/100</f>
        <v>0</v>
      </c>
      <c r="P166" t="s">
        <v>27</v>
      </c>
    </row>
    <row r="167" spans="1:16" ht="38.25" x14ac:dyDescent="0.2">
      <c r="A167" s="37" t="s">
        <v>55</v>
      </c>
      <c r="E167" s="41" t="s">
        <v>3206</v>
      </c>
    </row>
    <row r="168" spans="1:16" ht="25.5" x14ac:dyDescent="0.2">
      <c r="A168" s="37" t="s">
        <v>56</v>
      </c>
      <c r="E168" s="42" t="s">
        <v>3351</v>
      </c>
    </row>
    <row r="169" spans="1:16" x14ac:dyDescent="0.2">
      <c r="A169" t="s">
        <v>58</v>
      </c>
      <c r="E169" s="41" t="s">
        <v>59</v>
      </c>
    </row>
    <row r="170" spans="1:16" x14ac:dyDescent="0.2">
      <c r="A170" t="s">
        <v>49</v>
      </c>
      <c r="B170" s="36" t="s">
        <v>222</v>
      </c>
      <c r="C170" s="36" t="s">
        <v>3208</v>
      </c>
      <c r="D170" s="37" t="s">
        <v>51</v>
      </c>
      <c r="E170" s="13" t="s">
        <v>3209</v>
      </c>
      <c r="F170" s="38" t="s">
        <v>144</v>
      </c>
      <c r="G170" s="39">
        <v>25</v>
      </c>
      <c r="H170" s="38">
        <v>0</v>
      </c>
      <c r="I170" s="38">
        <f>ROUND(G170*H170,6)</f>
        <v>0</v>
      </c>
      <c r="L170" s="40">
        <v>0</v>
      </c>
      <c r="M170" s="34">
        <f>ROUND(ROUND(L170,2)*ROUND(G170,3),2)</f>
        <v>0</v>
      </c>
      <c r="N170" s="38" t="s">
        <v>54</v>
      </c>
      <c r="O170">
        <f>(M170*21)/100</f>
        <v>0</v>
      </c>
      <c r="P170" t="s">
        <v>27</v>
      </c>
    </row>
    <row r="171" spans="1:16" x14ac:dyDescent="0.2">
      <c r="A171" s="37" t="s">
        <v>55</v>
      </c>
      <c r="E171" s="41" t="s">
        <v>3210</v>
      </c>
    </row>
    <row r="172" spans="1:16" ht="25.5" x14ac:dyDescent="0.2">
      <c r="A172" s="37" t="s">
        <v>56</v>
      </c>
      <c r="E172" s="42" t="s">
        <v>3352</v>
      </c>
    </row>
    <row r="173" spans="1:16" x14ac:dyDescent="0.2">
      <c r="A173" t="s">
        <v>58</v>
      </c>
      <c r="E173" s="41" t="s">
        <v>59</v>
      </c>
    </row>
    <row r="174" spans="1:16" x14ac:dyDescent="0.2">
      <c r="A174" t="s">
        <v>49</v>
      </c>
      <c r="B174" s="36" t="s">
        <v>225</v>
      </c>
      <c r="C174" s="36" t="s">
        <v>1007</v>
      </c>
      <c r="D174" s="37" t="s">
        <v>51</v>
      </c>
      <c r="E174" s="13" t="s">
        <v>1008</v>
      </c>
      <c r="F174" s="38" t="s">
        <v>144</v>
      </c>
      <c r="G174" s="39">
        <v>172</v>
      </c>
      <c r="H174" s="38">
        <v>0</v>
      </c>
      <c r="I174" s="38">
        <f>ROUND(G174*H174,6)</f>
        <v>0</v>
      </c>
      <c r="L174" s="40">
        <v>0</v>
      </c>
      <c r="M174" s="34">
        <f>ROUND(ROUND(L174,2)*ROUND(G174,3),2)</f>
        <v>0</v>
      </c>
      <c r="N174" s="38" t="s">
        <v>54</v>
      </c>
      <c r="O174">
        <f>(M174*21)/100</f>
        <v>0</v>
      </c>
      <c r="P174" t="s">
        <v>27</v>
      </c>
    </row>
    <row r="175" spans="1:16" x14ac:dyDescent="0.2">
      <c r="A175" s="37" t="s">
        <v>55</v>
      </c>
      <c r="E175" s="41" t="s">
        <v>3212</v>
      </c>
    </row>
    <row r="176" spans="1:16" x14ac:dyDescent="0.2">
      <c r="A176" s="37" t="s">
        <v>56</v>
      </c>
      <c r="E176" s="42" t="s">
        <v>3353</v>
      </c>
    </row>
    <row r="177" spans="1:16" x14ac:dyDescent="0.2">
      <c r="A177" t="s">
        <v>58</v>
      </c>
      <c r="E177" s="41" t="s">
        <v>59</v>
      </c>
    </row>
    <row r="178" spans="1:16" x14ac:dyDescent="0.2">
      <c r="A178" t="s">
        <v>46</v>
      </c>
      <c r="C178" s="33" t="s">
        <v>151</v>
      </c>
      <c r="E178" s="35" t="s">
        <v>1458</v>
      </c>
      <c r="J178" s="34">
        <f>0</f>
        <v>0</v>
      </c>
      <c r="K178" s="34">
        <f>0</f>
        <v>0</v>
      </c>
      <c r="L178" s="34">
        <f>0+L179+L183+L187+L191</f>
        <v>0</v>
      </c>
      <c r="M178" s="34">
        <f>0+M179+M183+M187+M191</f>
        <v>0</v>
      </c>
    </row>
    <row r="179" spans="1:16" x14ac:dyDescent="0.2">
      <c r="A179" t="s">
        <v>49</v>
      </c>
      <c r="B179" s="36" t="s">
        <v>228</v>
      </c>
      <c r="C179" s="36" t="s">
        <v>3354</v>
      </c>
      <c r="D179" s="37" t="s">
        <v>51</v>
      </c>
      <c r="E179" s="13" t="s">
        <v>3355</v>
      </c>
      <c r="F179" s="38" t="s">
        <v>65</v>
      </c>
      <c r="G179" s="39">
        <v>55</v>
      </c>
      <c r="H179" s="38">
        <v>0</v>
      </c>
      <c r="I179" s="38">
        <f>ROUND(G179*H179,6)</f>
        <v>0</v>
      </c>
      <c r="L179" s="40">
        <v>0</v>
      </c>
      <c r="M179" s="34">
        <f>ROUND(ROUND(L179,2)*ROUND(G179,3),2)</f>
        <v>0</v>
      </c>
      <c r="N179" s="38" t="s">
        <v>54</v>
      </c>
      <c r="O179">
        <f>(M179*21)/100</f>
        <v>0</v>
      </c>
      <c r="P179" t="s">
        <v>27</v>
      </c>
    </row>
    <row r="180" spans="1:16" x14ac:dyDescent="0.2">
      <c r="A180" s="37" t="s">
        <v>55</v>
      </c>
      <c r="E180" s="41" t="s">
        <v>3356</v>
      </c>
    </row>
    <row r="181" spans="1:16" ht="25.5" x14ac:dyDescent="0.2">
      <c r="A181" s="37" t="s">
        <v>56</v>
      </c>
      <c r="E181" s="42" t="s">
        <v>3357</v>
      </c>
    </row>
    <row r="182" spans="1:16" x14ac:dyDescent="0.2">
      <c r="A182" t="s">
        <v>58</v>
      </c>
      <c r="E182" s="41" t="s">
        <v>59</v>
      </c>
    </row>
    <row r="183" spans="1:16" x14ac:dyDescent="0.2">
      <c r="A183" t="s">
        <v>49</v>
      </c>
      <c r="B183" s="36" t="s">
        <v>231</v>
      </c>
      <c r="C183" s="36" t="s">
        <v>3217</v>
      </c>
      <c r="D183" s="37" t="s">
        <v>27</v>
      </c>
      <c r="E183" s="13" t="s">
        <v>3218</v>
      </c>
      <c r="F183" s="38" t="s">
        <v>94</v>
      </c>
      <c r="G183" s="39">
        <v>3</v>
      </c>
      <c r="H183" s="38">
        <v>0</v>
      </c>
      <c r="I183" s="38">
        <f>ROUND(G183*H183,6)</f>
        <v>0</v>
      </c>
      <c r="L183" s="40">
        <v>0</v>
      </c>
      <c r="M183" s="34">
        <f>ROUND(ROUND(L183,2)*ROUND(G183,3),2)</f>
        <v>0</v>
      </c>
      <c r="N183" s="38" t="s">
        <v>54</v>
      </c>
      <c r="O183">
        <f>(M183*21)/100</f>
        <v>0</v>
      </c>
      <c r="P183" t="s">
        <v>27</v>
      </c>
    </row>
    <row r="184" spans="1:16" ht="25.5" x14ac:dyDescent="0.2">
      <c r="A184" s="37" t="s">
        <v>55</v>
      </c>
      <c r="E184" s="41" t="s">
        <v>3358</v>
      </c>
    </row>
    <row r="185" spans="1:16" x14ac:dyDescent="0.2">
      <c r="A185" s="37" t="s">
        <v>56</v>
      </c>
      <c r="E185" s="42" t="s">
        <v>2421</v>
      </c>
    </row>
    <row r="186" spans="1:16" x14ac:dyDescent="0.2">
      <c r="A186" t="s">
        <v>58</v>
      </c>
      <c r="E186" s="41" t="s">
        <v>59</v>
      </c>
    </row>
    <row r="187" spans="1:16" x14ac:dyDescent="0.2">
      <c r="A187" t="s">
        <v>49</v>
      </c>
      <c r="B187" s="36" t="s">
        <v>234</v>
      </c>
      <c r="C187" s="36" t="s">
        <v>2542</v>
      </c>
      <c r="D187" s="37" t="s">
        <v>51</v>
      </c>
      <c r="E187" s="13" t="s">
        <v>2543</v>
      </c>
      <c r="F187" s="38" t="s">
        <v>94</v>
      </c>
      <c r="G187" s="39">
        <v>8</v>
      </c>
      <c r="H187" s="38">
        <v>0</v>
      </c>
      <c r="I187" s="38">
        <f>ROUND(G187*H187,6)</f>
        <v>0</v>
      </c>
      <c r="L187" s="40">
        <v>0</v>
      </c>
      <c r="M187" s="34">
        <f>ROUND(ROUND(L187,2)*ROUND(G187,3),2)</f>
        <v>0</v>
      </c>
      <c r="N187" s="38" t="s">
        <v>54</v>
      </c>
      <c r="O187">
        <f>(M187*21)/100</f>
        <v>0</v>
      </c>
      <c r="P187" t="s">
        <v>27</v>
      </c>
    </row>
    <row r="188" spans="1:16" x14ac:dyDescent="0.2">
      <c r="A188" s="37" t="s">
        <v>55</v>
      </c>
      <c r="E188" s="41" t="s">
        <v>3231</v>
      </c>
    </row>
    <row r="189" spans="1:16" x14ac:dyDescent="0.2">
      <c r="A189" s="37" t="s">
        <v>56</v>
      </c>
      <c r="E189" s="42" t="s">
        <v>2417</v>
      </c>
    </row>
    <row r="190" spans="1:16" x14ac:dyDescent="0.2">
      <c r="A190" t="s">
        <v>58</v>
      </c>
      <c r="E190" s="41" t="s">
        <v>59</v>
      </c>
    </row>
    <row r="191" spans="1:16" x14ac:dyDescent="0.2">
      <c r="A191" t="s">
        <v>49</v>
      </c>
      <c r="B191" s="36" t="s">
        <v>237</v>
      </c>
      <c r="C191" s="36" t="s">
        <v>2650</v>
      </c>
      <c r="D191" s="37" t="s">
        <v>51</v>
      </c>
      <c r="E191" s="13" t="s">
        <v>2651</v>
      </c>
      <c r="F191" s="38" t="s">
        <v>94</v>
      </c>
      <c r="G191" s="39">
        <v>5</v>
      </c>
      <c r="H191" s="38">
        <v>0</v>
      </c>
      <c r="I191" s="38">
        <f>ROUND(G191*H191,6)</f>
        <v>0</v>
      </c>
      <c r="L191" s="40">
        <v>0</v>
      </c>
      <c r="M191" s="34">
        <f>ROUND(ROUND(L191,2)*ROUND(G191,3),2)</f>
        <v>0</v>
      </c>
      <c r="N191" s="38" t="s">
        <v>54</v>
      </c>
      <c r="O191">
        <f>(M191*21)/100</f>
        <v>0</v>
      </c>
      <c r="P191" t="s">
        <v>27</v>
      </c>
    </row>
    <row r="192" spans="1:16" x14ac:dyDescent="0.2">
      <c r="A192" s="37" t="s">
        <v>55</v>
      </c>
      <c r="E192" s="41" t="s">
        <v>51</v>
      </c>
    </row>
    <row r="193" spans="1:16" x14ac:dyDescent="0.2">
      <c r="A193" s="37" t="s">
        <v>56</v>
      </c>
      <c r="E193" s="42" t="s">
        <v>2440</v>
      </c>
    </row>
    <row r="194" spans="1:16" x14ac:dyDescent="0.2">
      <c r="A194" t="s">
        <v>58</v>
      </c>
      <c r="E194" s="41" t="s">
        <v>59</v>
      </c>
    </row>
    <row r="195" spans="1:16" x14ac:dyDescent="0.2">
      <c r="A195" t="s">
        <v>46</v>
      </c>
      <c r="C195" s="33" t="s">
        <v>154</v>
      </c>
      <c r="E195" s="35" t="s">
        <v>909</v>
      </c>
      <c r="J195" s="34">
        <f>0</f>
        <v>0</v>
      </c>
      <c r="K195" s="34">
        <f>0</f>
        <v>0</v>
      </c>
      <c r="L195" s="34">
        <f>0+L196+L200+L204+L208+L212+L216+L220+L224+L228+L232+L236+L240+L244+L248+L252+L256</f>
        <v>0</v>
      </c>
      <c r="M195" s="34">
        <f>0+M196+M200+M204+M208+M212+M216+M220+M224+M228+M232+M236+M240+M244+M248+M252+M256</f>
        <v>0</v>
      </c>
    </row>
    <row r="196" spans="1:16" x14ac:dyDescent="0.2">
      <c r="A196" t="s">
        <v>49</v>
      </c>
      <c r="B196" s="36" t="s">
        <v>240</v>
      </c>
      <c r="C196" s="36" t="s">
        <v>3232</v>
      </c>
      <c r="D196" s="37" t="s">
        <v>51</v>
      </c>
      <c r="E196" s="13" t="s">
        <v>3233</v>
      </c>
      <c r="F196" s="38" t="s">
        <v>65</v>
      </c>
      <c r="G196" s="39">
        <v>17</v>
      </c>
      <c r="H196" s="38">
        <v>0</v>
      </c>
      <c r="I196" s="38">
        <f>ROUND(G196*H196,6)</f>
        <v>0</v>
      </c>
      <c r="L196" s="40">
        <v>0</v>
      </c>
      <c r="M196" s="34">
        <f>ROUND(ROUND(L196,2)*ROUND(G196,3),2)</f>
        <v>0</v>
      </c>
      <c r="N196" s="38" t="s">
        <v>54</v>
      </c>
      <c r="O196">
        <f>(M196*21)/100</f>
        <v>0</v>
      </c>
      <c r="P196" t="s">
        <v>27</v>
      </c>
    </row>
    <row r="197" spans="1:16" x14ac:dyDescent="0.2">
      <c r="A197" s="37" t="s">
        <v>55</v>
      </c>
      <c r="E197" s="41" t="s">
        <v>3234</v>
      </c>
    </row>
    <row r="198" spans="1:16" ht="25.5" x14ac:dyDescent="0.2">
      <c r="A198" s="37" t="s">
        <v>56</v>
      </c>
      <c r="E198" s="42" t="s">
        <v>3359</v>
      </c>
    </row>
    <row r="199" spans="1:16" x14ac:dyDescent="0.2">
      <c r="A199" t="s">
        <v>58</v>
      </c>
      <c r="E199" s="41" t="s">
        <v>59</v>
      </c>
    </row>
    <row r="200" spans="1:16" ht="25.5" x14ac:dyDescent="0.2">
      <c r="A200" t="s">
        <v>49</v>
      </c>
      <c r="B200" s="36" t="s">
        <v>243</v>
      </c>
      <c r="C200" s="36" t="s">
        <v>3360</v>
      </c>
      <c r="D200" s="37" t="s">
        <v>51</v>
      </c>
      <c r="E200" s="13" t="s">
        <v>3361</v>
      </c>
      <c r="F200" s="38" t="s">
        <v>65</v>
      </c>
      <c r="G200" s="39">
        <v>30</v>
      </c>
      <c r="H200" s="38">
        <v>0</v>
      </c>
      <c r="I200" s="38">
        <f>ROUND(G200*H200,6)</f>
        <v>0</v>
      </c>
      <c r="L200" s="40">
        <v>0</v>
      </c>
      <c r="M200" s="34">
        <f>ROUND(ROUND(L200,2)*ROUND(G200,3),2)</f>
        <v>0</v>
      </c>
      <c r="N200" s="38" t="s">
        <v>54</v>
      </c>
      <c r="O200">
        <f>(M200*21)/100</f>
        <v>0</v>
      </c>
      <c r="P200" t="s">
        <v>27</v>
      </c>
    </row>
    <row r="201" spans="1:16" x14ac:dyDescent="0.2">
      <c r="A201" s="37" t="s">
        <v>55</v>
      </c>
      <c r="E201" s="41" t="s">
        <v>3362</v>
      </c>
    </row>
    <row r="202" spans="1:16" x14ac:dyDescent="0.2">
      <c r="A202" s="37" t="s">
        <v>56</v>
      </c>
      <c r="E202" s="42" t="s">
        <v>3363</v>
      </c>
    </row>
    <row r="203" spans="1:16" x14ac:dyDescent="0.2">
      <c r="A203" t="s">
        <v>58</v>
      </c>
      <c r="E203" s="41" t="s">
        <v>59</v>
      </c>
    </row>
    <row r="204" spans="1:16" x14ac:dyDescent="0.2">
      <c r="A204" t="s">
        <v>49</v>
      </c>
      <c r="B204" s="36" t="s">
        <v>246</v>
      </c>
      <c r="C204" s="36" t="s">
        <v>3364</v>
      </c>
      <c r="D204" s="37" t="s">
        <v>51</v>
      </c>
      <c r="E204" s="13" t="s">
        <v>3365</v>
      </c>
      <c r="F204" s="38" t="s">
        <v>65</v>
      </c>
      <c r="G204" s="39">
        <v>20</v>
      </c>
      <c r="H204" s="38">
        <v>0</v>
      </c>
      <c r="I204" s="38">
        <f>ROUND(G204*H204,6)</f>
        <v>0</v>
      </c>
      <c r="L204" s="40">
        <v>0</v>
      </c>
      <c r="M204" s="34">
        <f>ROUND(ROUND(L204,2)*ROUND(G204,3),2)</f>
        <v>0</v>
      </c>
      <c r="N204" s="38" t="s">
        <v>54</v>
      </c>
      <c r="O204">
        <f>(M204*21)/100</f>
        <v>0</v>
      </c>
      <c r="P204" t="s">
        <v>27</v>
      </c>
    </row>
    <row r="205" spans="1:16" ht="25.5" x14ac:dyDescent="0.2">
      <c r="A205" s="37" t="s">
        <v>55</v>
      </c>
      <c r="E205" s="41" t="s">
        <v>3366</v>
      </c>
    </row>
    <row r="206" spans="1:16" ht="25.5" x14ac:dyDescent="0.2">
      <c r="A206" s="37" t="s">
        <v>56</v>
      </c>
      <c r="E206" s="42" t="s">
        <v>3367</v>
      </c>
    </row>
    <row r="207" spans="1:16" x14ac:dyDescent="0.2">
      <c r="A207" t="s">
        <v>58</v>
      </c>
      <c r="E207" s="41" t="s">
        <v>59</v>
      </c>
    </row>
    <row r="208" spans="1:16" x14ac:dyDescent="0.2">
      <c r="A208" t="s">
        <v>49</v>
      </c>
      <c r="B208" s="36" t="s">
        <v>249</v>
      </c>
      <c r="C208" s="36" t="s">
        <v>3368</v>
      </c>
      <c r="D208" s="37" t="s">
        <v>51</v>
      </c>
      <c r="E208" s="13" t="s">
        <v>3369</v>
      </c>
      <c r="F208" s="38" t="s">
        <v>65</v>
      </c>
      <c r="G208" s="39">
        <v>15</v>
      </c>
      <c r="H208" s="38">
        <v>0</v>
      </c>
      <c r="I208" s="38">
        <f>ROUND(G208*H208,6)</f>
        <v>0</v>
      </c>
      <c r="L208" s="40">
        <v>0</v>
      </c>
      <c r="M208" s="34">
        <f>ROUND(ROUND(L208,2)*ROUND(G208,3),2)</f>
        <v>0</v>
      </c>
      <c r="N208" s="38" t="s">
        <v>54</v>
      </c>
      <c r="O208">
        <f>(M208*21)/100</f>
        <v>0</v>
      </c>
      <c r="P208" t="s">
        <v>27</v>
      </c>
    </row>
    <row r="209" spans="1:16" x14ac:dyDescent="0.2">
      <c r="A209" s="37" t="s">
        <v>55</v>
      </c>
      <c r="E209" s="41" t="s">
        <v>3370</v>
      </c>
    </row>
    <row r="210" spans="1:16" ht="63.75" x14ac:dyDescent="0.2">
      <c r="A210" s="37" t="s">
        <v>56</v>
      </c>
      <c r="E210" s="42" t="s">
        <v>3371</v>
      </c>
    </row>
    <row r="211" spans="1:16" x14ac:dyDescent="0.2">
      <c r="A211" t="s">
        <v>58</v>
      </c>
      <c r="E211" s="41" t="s">
        <v>59</v>
      </c>
    </row>
    <row r="212" spans="1:16" x14ac:dyDescent="0.2">
      <c r="A212" t="s">
        <v>49</v>
      </c>
      <c r="B212" s="36" t="s">
        <v>252</v>
      </c>
      <c r="C212" s="36" t="s">
        <v>3248</v>
      </c>
      <c r="D212" s="37" t="s">
        <v>47</v>
      </c>
      <c r="E212" s="13" t="s">
        <v>3249</v>
      </c>
      <c r="F212" s="38" t="s">
        <v>65</v>
      </c>
      <c r="G212" s="39">
        <v>139</v>
      </c>
      <c r="H212" s="38">
        <v>0</v>
      </c>
      <c r="I212" s="38">
        <f>ROUND(G212*H212,6)</f>
        <v>0</v>
      </c>
      <c r="L212" s="40">
        <v>0</v>
      </c>
      <c r="M212" s="34">
        <f>ROUND(ROUND(L212,2)*ROUND(G212,3),2)</f>
        <v>0</v>
      </c>
      <c r="N212" s="38" t="s">
        <v>54</v>
      </c>
      <c r="O212">
        <f>(M212*21)/100</f>
        <v>0</v>
      </c>
      <c r="P212" t="s">
        <v>27</v>
      </c>
    </row>
    <row r="213" spans="1:16" x14ac:dyDescent="0.2">
      <c r="A213" s="37" t="s">
        <v>55</v>
      </c>
      <c r="E213" s="41" t="s">
        <v>3250</v>
      </c>
    </row>
    <row r="214" spans="1:16" ht="102" x14ac:dyDescent="0.2">
      <c r="A214" s="37" t="s">
        <v>56</v>
      </c>
      <c r="E214" s="42" t="s">
        <v>3372</v>
      </c>
    </row>
    <row r="215" spans="1:16" x14ac:dyDescent="0.2">
      <c r="A215" t="s">
        <v>58</v>
      </c>
      <c r="E215" s="41" t="s">
        <v>59</v>
      </c>
    </row>
    <row r="216" spans="1:16" x14ac:dyDescent="0.2">
      <c r="A216" t="s">
        <v>49</v>
      </c>
      <c r="B216" s="36" t="s">
        <v>255</v>
      </c>
      <c r="C216" s="36" t="s">
        <v>3248</v>
      </c>
      <c r="D216" s="37" t="s">
        <v>27</v>
      </c>
      <c r="E216" s="13" t="s">
        <v>3249</v>
      </c>
      <c r="F216" s="38" t="s">
        <v>65</v>
      </c>
      <c r="G216" s="39">
        <v>9</v>
      </c>
      <c r="H216" s="38">
        <v>0</v>
      </c>
      <c r="I216" s="38">
        <f>ROUND(G216*H216,6)</f>
        <v>0</v>
      </c>
      <c r="L216" s="40">
        <v>0</v>
      </c>
      <c r="M216" s="34">
        <f>ROUND(ROUND(L216,2)*ROUND(G216,3),2)</f>
        <v>0</v>
      </c>
      <c r="N216" s="38" t="s">
        <v>54</v>
      </c>
      <c r="O216">
        <f>(M216*21)/100</f>
        <v>0</v>
      </c>
      <c r="P216" t="s">
        <v>27</v>
      </c>
    </row>
    <row r="217" spans="1:16" ht="25.5" x14ac:dyDescent="0.2">
      <c r="A217" s="37" t="s">
        <v>55</v>
      </c>
      <c r="E217" s="41" t="s">
        <v>3252</v>
      </c>
    </row>
    <row r="218" spans="1:16" x14ac:dyDescent="0.2">
      <c r="A218" s="37" t="s">
        <v>56</v>
      </c>
      <c r="E218" s="42" t="s">
        <v>2666</v>
      </c>
    </row>
    <row r="219" spans="1:16" x14ac:dyDescent="0.2">
      <c r="A219" t="s">
        <v>58</v>
      </c>
      <c r="E219" s="41" t="s">
        <v>59</v>
      </c>
    </row>
    <row r="220" spans="1:16" x14ac:dyDescent="0.2">
      <c r="A220" t="s">
        <v>49</v>
      </c>
      <c r="B220" s="36" t="s">
        <v>258</v>
      </c>
      <c r="C220" s="36" t="s">
        <v>3254</v>
      </c>
      <c r="D220" s="37" t="s">
        <v>47</v>
      </c>
      <c r="E220" s="13" t="s">
        <v>3255</v>
      </c>
      <c r="F220" s="38" t="s">
        <v>65</v>
      </c>
      <c r="G220" s="39">
        <v>261.3</v>
      </c>
      <c r="H220" s="38">
        <v>0</v>
      </c>
      <c r="I220" s="38">
        <f>ROUND(G220*H220,6)</f>
        <v>0</v>
      </c>
      <c r="L220" s="40">
        <v>0</v>
      </c>
      <c r="M220" s="34">
        <f>ROUND(ROUND(L220,2)*ROUND(G220,3),2)</f>
        <v>0</v>
      </c>
      <c r="N220" s="38" t="s">
        <v>54</v>
      </c>
      <c r="O220">
        <f>(M220*21)/100</f>
        <v>0</v>
      </c>
      <c r="P220" t="s">
        <v>27</v>
      </c>
    </row>
    <row r="221" spans="1:16" x14ac:dyDescent="0.2">
      <c r="A221" s="37" t="s">
        <v>55</v>
      </c>
      <c r="E221" s="41" t="s">
        <v>3256</v>
      </c>
    </row>
    <row r="222" spans="1:16" ht="102" x14ac:dyDescent="0.2">
      <c r="A222" s="37" t="s">
        <v>56</v>
      </c>
      <c r="E222" s="42" t="s">
        <v>3373</v>
      </c>
    </row>
    <row r="223" spans="1:16" x14ac:dyDescent="0.2">
      <c r="A223" t="s">
        <v>58</v>
      </c>
      <c r="E223" s="41" t="s">
        <v>59</v>
      </c>
    </row>
    <row r="224" spans="1:16" x14ac:dyDescent="0.2">
      <c r="A224" t="s">
        <v>49</v>
      </c>
      <c r="B224" s="36" t="s">
        <v>261</v>
      </c>
      <c r="C224" s="36" t="s">
        <v>3254</v>
      </c>
      <c r="D224" s="37" t="s">
        <v>27</v>
      </c>
      <c r="E224" s="13" t="s">
        <v>3255</v>
      </c>
      <c r="F224" s="38" t="s">
        <v>65</v>
      </c>
      <c r="G224" s="39">
        <v>6.4</v>
      </c>
      <c r="H224" s="38">
        <v>0</v>
      </c>
      <c r="I224" s="38">
        <f>ROUND(G224*H224,6)</f>
        <v>0</v>
      </c>
      <c r="L224" s="40">
        <v>0</v>
      </c>
      <c r="M224" s="34">
        <f>ROUND(ROUND(L224,2)*ROUND(G224,3),2)</f>
        <v>0</v>
      </c>
      <c r="N224" s="38" t="s">
        <v>54</v>
      </c>
      <c r="O224">
        <f>(M224*21)/100</f>
        <v>0</v>
      </c>
      <c r="P224" t="s">
        <v>27</v>
      </c>
    </row>
    <row r="225" spans="1:16" ht="25.5" x14ac:dyDescent="0.2">
      <c r="A225" s="37" t="s">
        <v>55</v>
      </c>
      <c r="E225" s="41" t="s">
        <v>3258</v>
      </c>
    </row>
    <row r="226" spans="1:16" ht="25.5" x14ac:dyDescent="0.2">
      <c r="A226" s="37" t="s">
        <v>56</v>
      </c>
      <c r="E226" s="42" t="s">
        <v>3374</v>
      </c>
    </row>
    <row r="227" spans="1:16" x14ac:dyDescent="0.2">
      <c r="A227" t="s">
        <v>58</v>
      </c>
      <c r="E227" s="41" t="s">
        <v>59</v>
      </c>
    </row>
    <row r="228" spans="1:16" x14ac:dyDescent="0.2">
      <c r="A228" t="s">
        <v>49</v>
      </c>
      <c r="B228" s="36" t="s">
        <v>264</v>
      </c>
      <c r="C228" s="36" t="s">
        <v>3254</v>
      </c>
      <c r="D228" s="37" t="s">
        <v>26</v>
      </c>
      <c r="E228" s="13" t="s">
        <v>3255</v>
      </c>
      <c r="F228" s="38" t="s">
        <v>65</v>
      </c>
      <c r="G228" s="39">
        <v>18.5</v>
      </c>
      <c r="H228" s="38">
        <v>0</v>
      </c>
      <c r="I228" s="38">
        <f>ROUND(G228*H228,6)</f>
        <v>0</v>
      </c>
      <c r="L228" s="40">
        <v>0</v>
      </c>
      <c r="M228" s="34">
        <f>ROUND(ROUND(L228,2)*ROUND(G228,3),2)</f>
        <v>0</v>
      </c>
      <c r="N228" s="38" t="s">
        <v>54</v>
      </c>
      <c r="O228">
        <f>(M228*21)/100</f>
        <v>0</v>
      </c>
      <c r="P228" t="s">
        <v>27</v>
      </c>
    </row>
    <row r="229" spans="1:16" ht="25.5" x14ac:dyDescent="0.2">
      <c r="A229" s="37" t="s">
        <v>55</v>
      </c>
      <c r="E229" s="41" t="s">
        <v>3260</v>
      </c>
    </row>
    <row r="230" spans="1:16" ht="114.75" x14ac:dyDescent="0.2">
      <c r="A230" s="37" t="s">
        <v>56</v>
      </c>
      <c r="E230" s="42" t="s">
        <v>3375</v>
      </c>
    </row>
    <row r="231" spans="1:16" x14ac:dyDescent="0.2">
      <c r="A231" t="s">
        <v>58</v>
      </c>
      <c r="E231" s="41" t="s">
        <v>59</v>
      </c>
    </row>
    <row r="232" spans="1:16" x14ac:dyDescent="0.2">
      <c r="A232" t="s">
        <v>49</v>
      </c>
      <c r="B232" s="36" t="s">
        <v>267</v>
      </c>
      <c r="C232" s="36" t="s">
        <v>3254</v>
      </c>
      <c r="D232" s="37" t="s">
        <v>62</v>
      </c>
      <c r="E232" s="13" t="s">
        <v>3255</v>
      </c>
      <c r="F232" s="38" t="s">
        <v>65</v>
      </c>
      <c r="G232" s="39">
        <v>36.799999999999997</v>
      </c>
      <c r="H232" s="38">
        <v>0</v>
      </c>
      <c r="I232" s="38">
        <f>ROUND(G232*H232,6)</f>
        <v>0</v>
      </c>
      <c r="L232" s="40">
        <v>0</v>
      </c>
      <c r="M232" s="34">
        <f>ROUND(ROUND(L232,2)*ROUND(G232,3),2)</f>
        <v>0</v>
      </c>
      <c r="N232" s="38" t="s">
        <v>54</v>
      </c>
      <c r="O232">
        <f>(M232*21)/100</f>
        <v>0</v>
      </c>
      <c r="P232" t="s">
        <v>27</v>
      </c>
    </row>
    <row r="233" spans="1:16" ht="25.5" x14ac:dyDescent="0.2">
      <c r="A233" s="37" t="s">
        <v>55</v>
      </c>
      <c r="E233" s="41" t="s">
        <v>3262</v>
      </c>
    </row>
    <row r="234" spans="1:16" ht="89.25" x14ac:dyDescent="0.2">
      <c r="A234" s="37" t="s">
        <v>56</v>
      </c>
      <c r="E234" s="42" t="s">
        <v>3376</v>
      </c>
    </row>
    <row r="235" spans="1:16" x14ac:dyDescent="0.2">
      <c r="A235" t="s">
        <v>58</v>
      </c>
      <c r="E235" s="41" t="s">
        <v>59</v>
      </c>
    </row>
    <row r="236" spans="1:16" x14ac:dyDescent="0.2">
      <c r="A236" t="s">
        <v>49</v>
      </c>
      <c r="B236" s="36" t="s">
        <v>98</v>
      </c>
      <c r="C236" s="36" t="s">
        <v>3254</v>
      </c>
      <c r="D236" s="37" t="s">
        <v>66</v>
      </c>
      <c r="E236" s="13" t="s">
        <v>3255</v>
      </c>
      <c r="F236" s="38" t="s">
        <v>65</v>
      </c>
      <c r="G236" s="39">
        <v>47</v>
      </c>
      <c r="H236" s="38">
        <v>0</v>
      </c>
      <c r="I236" s="38">
        <f>ROUND(G236*H236,6)</f>
        <v>0</v>
      </c>
      <c r="L236" s="40">
        <v>0</v>
      </c>
      <c r="M236" s="34">
        <f>ROUND(ROUND(L236,2)*ROUND(G236,3),2)</f>
        <v>0</v>
      </c>
      <c r="N236" s="38" t="s">
        <v>54</v>
      </c>
      <c r="O236">
        <f>(M236*21)/100</f>
        <v>0</v>
      </c>
      <c r="P236" t="s">
        <v>27</v>
      </c>
    </row>
    <row r="237" spans="1:16" x14ac:dyDescent="0.2">
      <c r="A237" s="37" t="s">
        <v>55</v>
      </c>
      <c r="E237" s="41" t="s">
        <v>3377</v>
      </c>
    </row>
    <row r="238" spans="1:16" ht="25.5" x14ac:dyDescent="0.2">
      <c r="A238" s="37" t="s">
        <v>56</v>
      </c>
      <c r="E238" s="42" t="s">
        <v>3378</v>
      </c>
    </row>
    <row r="239" spans="1:16" x14ac:dyDescent="0.2">
      <c r="A239" t="s">
        <v>58</v>
      </c>
      <c r="E239" s="41" t="s">
        <v>59</v>
      </c>
    </row>
    <row r="240" spans="1:16" x14ac:dyDescent="0.2">
      <c r="A240" t="s">
        <v>49</v>
      </c>
      <c r="B240" s="36" t="s">
        <v>101</v>
      </c>
      <c r="C240" s="36" t="s">
        <v>2457</v>
      </c>
      <c r="D240" s="37" t="s">
        <v>51</v>
      </c>
      <c r="E240" s="13" t="s">
        <v>2458</v>
      </c>
      <c r="F240" s="38" t="s">
        <v>65</v>
      </c>
      <c r="G240" s="39">
        <v>173</v>
      </c>
      <c r="H240" s="38">
        <v>0</v>
      </c>
      <c r="I240" s="38">
        <f>ROUND(G240*H240,6)</f>
        <v>0</v>
      </c>
      <c r="L240" s="40">
        <v>0</v>
      </c>
      <c r="M240" s="34">
        <f>ROUND(ROUND(L240,2)*ROUND(G240,3),2)</f>
        <v>0</v>
      </c>
      <c r="N240" s="38" t="s">
        <v>54</v>
      </c>
      <c r="O240">
        <f>(M240*21)/100</f>
        <v>0</v>
      </c>
      <c r="P240" t="s">
        <v>27</v>
      </c>
    </row>
    <row r="241" spans="1:16" x14ac:dyDescent="0.2">
      <c r="A241" s="37" t="s">
        <v>55</v>
      </c>
      <c r="E241" s="41" t="s">
        <v>3264</v>
      </c>
    </row>
    <row r="242" spans="1:16" x14ac:dyDescent="0.2">
      <c r="A242" s="37" t="s">
        <v>56</v>
      </c>
      <c r="E242" s="42" t="s">
        <v>3379</v>
      </c>
    </row>
    <row r="243" spans="1:16" x14ac:dyDescent="0.2">
      <c r="A243" t="s">
        <v>58</v>
      </c>
      <c r="E243" s="41" t="s">
        <v>59</v>
      </c>
    </row>
    <row r="244" spans="1:16" x14ac:dyDescent="0.2">
      <c r="A244" t="s">
        <v>49</v>
      </c>
      <c r="B244" s="36" t="s">
        <v>104</v>
      </c>
      <c r="C244" s="36" t="s">
        <v>3266</v>
      </c>
      <c r="D244" s="37" t="s">
        <v>51</v>
      </c>
      <c r="E244" s="13" t="s">
        <v>3267</v>
      </c>
      <c r="F244" s="38" t="s">
        <v>65</v>
      </c>
      <c r="G244" s="39">
        <v>173</v>
      </c>
      <c r="H244" s="38">
        <v>0</v>
      </c>
      <c r="I244" s="38">
        <f>ROUND(G244*H244,6)</f>
        <v>0</v>
      </c>
      <c r="L244" s="40">
        <v>0</v>
      </c>
      <c r="M244" s="34">
        <f>ROUND(ROUND(L244,2)*ROUND(G244,3),2)</f>
        <v>0</v>
      </c>
      <c r="N244" s="38" t="s">
        <v>54</v>
      </c>
      <c r="O244">
        <f>(M244*21)/100</f>
        <v>0</v>
      </c>
      <c r="P244" t="s">
        <v>27</v>
      </c>
    </row>
    <row r="245" spans="1:16" x14ac:dyDescent="0.2">
      <c r="A245" s="37" t="s">
        <v>55</v>
      </c>
      <c r="E245" s="41" t="s">
        <v>51</v>
      </c>
    </row>
    <row r="246" spans="1:16" x14ac:dyDescent="0.2">
      <c r="A246" s="37" t="s">
        <v>56</v>
      </c>
      <c r="E246" s="42" t="s">
        <v>3379</v>
      </c>
    </row>
    <row r="247" spans="1:16" x14ac:dyDescent="0.2">
      <c r="A247" t="s">
        <v>58</v>
      </c>
      <c r="E247" s="41" t="s">
        <v>59</v>
      </c>
    </row>
    <row r="248" spans="1:16" x14ac:dyDescent="0.2">
      <c r="A248" t="s">
        <v>49</v>
      </c>
      <c r="B248" s="36" t="s">
        <v>107</v>
      </c>
      <c r="C248" s="36" t="s">
        <v>884</v>
      </c>
      <c r="D248" s="37" t="s">
        <v>51</v>
      </c>
      <c r="E248" s="13" t="s">
        <v>885</v>
      </c>
      <c r="F248" s="38" t="s">
        <v>53</v>
      </c>
      <c r="G248" s="39">
        <v>11.313000000000001</v>
      </c>
      <c r="H248" s="38">
        <v>0</v>
      </c>
      <c r="I248" s="38">
        <f>ROUND(G248*H248,6)</f>
        <v>0</v>
      </c>
      <c r="L248" s="40">
        <v>0</v>
      </c>
      <c r="M248" s="34">
        <f>ROUND(ROUND(L248,2)*ROUND(G248,3),2)</f>
        <v>0</v>
      </c>
      <c r="N248" s="38" t="s">
        <v>54</v>
      </c>
      <c r="O248">
        <f>(M248*21)/100</f>
        <v>0</v>
      </c>
      <c r="P248" t="s">
        <v>27</v>
      </c>
    </row>
    <row r="249" spans="1:16" x14ac:dyDescent="0.2">
      <c r="A249" s="37" t="s">
        <v>55</v>
      </c>
      <c r="E249" s="41" t="s">
        <v>51</v>
      </c>
    </row>
    <row r="250" spans="1:16" ht="114.75" x14ac:dyDescent="0.2">
      <c r="A250" s="37" t="s">
        <v>56</v>
      </c>
      <c r="E250" s="42" t="s">
        <v>3380</v>
      </c>
    </row>
    <row r="251" spans="1:16" x14ac:dyDescent="0.2">
      <c r="A251" t="s">
        <v>58</v>
      </c>
      <c r="E251" s="41" t="s">
        <v>59</v>
      </c>
    </row>
    <row r="252" spans="1:16" x14ac:dyDescent="0.2">
      <c r="A252" t="s">
        <v>49</v>
      </c>
      <c r="B252" s="36" t="s">
        <v>110</v>
      </c>
      <c r="C252" s="36" t="s">
        <v>3278</v>
      </c>
      <c r="D252" s="37" t="s">
        <v>51</v>
      </c>
      <c r="E252" s="13" t="s">
        <v>3279</v>
      </c>
      <c r="F252" s="38" t="s">
        <v>94</v>
      </c>
      <c r="G252" s="39">
        <v>3</v>
      </c>
      <c r="H252" s="38">
        <v>0</v>
      </c>
      <c r="I252" s="38">
        <f>ROUND(G252*H252,6)</f>
        <v>0</v>
      </c>
      <c r="L252" s="40">
        <v>0</v>
      </c>
      <c r="M252" s="34">
        <f>ROUND(ROUND(L252,2)*ROUND(G252,3),2)</f>
        <v>0</v>
      </c>
      <c r="N252" s="38" t="s">
        <v>54</v>
      </c>
      <c r="O252">
        <f>(M252*21)/100</f>
        <v>0</v>
      </c>
      <c r="P252" t="s">
        <v>27</v>
      </c>
    </row>
    <row r="253" spans="1:16" x14ac:dyDescent="0.2">
      <c r="A253" s="37" t="s">
        <v>55</v>
      </c>
      <c r="E253" s="41" t="s">
        <v>3381</v>
      </c>
    </row>
    <row r="254" spans="1:16" ht="25.5" x14ac:dyDescent="0.2">
      <c r="A254" s="37" t="s">
        <v>56</v>
      </c>
      <c r="E254" s="42" t="s">
        <v>3382</v>
      </c>
    </row>
    <row r="255" spans="1:16" x14ac:dyDescent="0.2">
      <c r="A255" t="s">
        <v>58</v>
      </c>
      <c r="E255" s="41" t="s">
        <v>59</v>
      </c>
    </row>
    <row r="256" spans="1:16" x14ac:dyDescent="0.2">
      <c r="A256" t="s">
        <v>49</v>
      </c>
      <c r="B256" s="36" t="s">
        <v>113</v>
      </c>
      <c r="C256" s="36" t="s">
        <v>3383</v>
      </c>
      <c r="D256" s="37" t="s">
        <v>51</v>
      </c>
      <c r="E256" s="13" t="s">
        <v>3384</v>
      </c>
      <c r="F256" s="38" t="s">
        <v>65</v>
      </c>
      <c r="G256" s="39">
        <v>55</v>
      </c>
      <c r="H256" s="38">
        <v>0</v>
      </c>
      <c r="I256" s="38">
        <f>ROUND(G256*H256,6)</f>
        <v>0</v>
      </c>
      <c r="L256" s="40">
        <v>0</v>
      </c>
      <c r="M256" s="34">
        <f>ROUND(ROUND(L256,2)*ROUND(G256,3),2)</f>
        <v>0</v>
      </c>
      <c r="N256" s="38" t="s">
        <v>54</v>
      </c>
      <c r="O256">
        <f>(M256*21)/100</f>
        <v>0</v>
      </c>
      <c r="P256" t="s">
        <v>27</v>
      </c>
    </row>
    <row r="257" spans="1:16" x14ac:dyDescent="0.2">
      <c r="A257" s="37" t="s">
        <v>55</v>
      </c>
      <c r="E257" s="41" t="s">
        <v>3385</v>
      </c>
    </row>
    <row r="258" spans="1:16" ht="25.5" x14ac:dyDescent="0.2">
      <c r="A258" s="37" t="s">
        <v>56</v>
      </c>
      <c r="E258" s="42" t="s">
        <v>3357</v>
      </c>
    </row>
    <row r="259" spans="1:16" x14ac:dyDescent="0.2">
      <c r="A259" t="s">
        <v>58</v>
      </c>
      <c r="E259" s="41" t="s">
        <v>59</v>
      </c>
    </row>
    <row r="260" spans="1:16" x14ac:dyDescent="0.2">
      <c r="A260" t="s">
        <v>46</v>
      </c>
      <c r="C260" s="33" t="s">
        <v>282</v>
      </c>
      <c r="E260" s="35" t="s">
        <v>283</v>
      </c>
      <c r="J260" s="34">
        <f>0</f>
        <v>0</v>
      </c>
      <c r="K260" s="34">
        <f>0</f>
        <v>0</v>
      </c>
      <c r="L260" s="34">
        <f>0+L261+L265+L269+L273+L277</f>
        <v>0</v>
      </c>
      <c r="M260" s="34">
        <f>0+M261+M265+M269+M273+M277</f>
        <v>0</v>
      </c>
    </row>
    <row r="261" spans="1:16" ht="25.5" x14ac:dyDescent="0.2">
      <c r="A261" t="s">
        <v>49</v>
      </c>
      <c r="B261" s="36" t="s">
        <v>116</v>
      </c>
      <c r="C261" s="36" t="s">
        <v>285</v>
      </c>
      <c r="D261" s="37" t="s">
        <v>286</v>
      </c>
      <c r="E261" s="13" t="s">
        <v>287</v>
      </c>
      <c r="F261" s="38" t="s">
        <v>288</v>
      </c>
      <c r="G261" s="39">
        <v>335.93400000000003</v>
      </c>
      <c r="H261" s="38">
        <v>0</v>
      </c>
      <c r="I261" s="38">
        <f>ROUND(G261*H261,6)</f>
        <v>0</v>
      </c>
      <c r="L261" s="40">
        <v>0</v>
      </c>
      <c r="M261" s="34">
        <f>ROUND(ROUND(L261,2)*ROUND(G261,3),2)</f>
        <v>0</v>
      </c>
      <c r="N261" s="38" t="s">
        <v>289</v>
      </c>
      <c r="O261">
        <f>(M261*21)/100</f>
        <v>0</v>
      </c>
      <c r="P261" t="s">
        <v>27</v>
      </c>
    </row>
    <row r="262" spans="1:16" ht="25.5" x14ac:dyDescent="0.2">
      <c r="A262" s="37" t="s">
        <v>55</v>
      </c>
      <c r="E262" s="41" t="s">
        <v>290</v>
      </c>
    </row>
    <row r="263" spans="1:16" ht="89.25" x14ac:dyDescent="0.2">
      <c r="A263" s="37" t="s">
        <v>56</v>
      </c>
      <c r="E263" s="42" t="s">
        <v>3386</v>
      </c>
    </row>
    <row r="264" spans="1:16" ht="102" x14ac:dyDescent="0.2">
      <c r="A264" t="s">
        <v>58</v>
      </c>
      <c r="E264" s="41" t="s">
        <v>291</v>
      </c>
    </row>
    <row r="265" spans="1:16" ht="25.5" x14ac:dyDescent="0.2">
      <c r="A265" t="s">
        <v>49</v>
      </c>
      <c r="B265" s="36" t="s">
        <v>119</v>
      </c>
      <c r="C265" s="36" t="s">
        <v>301</v>
      </c>
      <c r="D265" s="37" t="s">
        <v>302</v>
      </c>
      <c r="E265" s="13" t="s">
        <v>303</v>
      </c>
      <c r="F265" s="38" t="s">
        <v>288</v>
      </c>
      <c r="G265" s="39">
        <v>460</v>
      </c>
      <c r="H265" s="38">
        <v>0</v>
      </c>
      <c r="I265" s="38">
        <f>ROUND(G265*H265,6)</f>
        <v>0</v>
      </c>
      <c r="L265" s="40">
        <v>0</v>
      </c>
      <c r="M265" s="34">
        <f>ROUND(ROUND(L265,2)*ROUND(G265,3),2)</f>
        <v>0</v>
      </c>
      <c r="N265" s="38" t="s">
        <v>289</v>
      </c>
      <c r="O265">
        <f>(M265*21)/100</f>
        <v>0</v>
      </c>
      <c r="P265" t="s">
        <v>27</v>
      </c>
    </row>
    <row r="266" spans="1:16" ht="25.5" x14ac:dyDescent="0.2">
      <c r="A266" s="37" t="s">
        <v>55</v>
      </c>
      <c r="E266" s="41" t="s">
        <v>290</v>
      </c>
    </row>
    <row r="267" spans="1:16" ht="89.25" x14ac:dyDescent="0.2">
      <c r="A267" s="37" t="s">
        <v>56</v>
      </c>
      <c r="E267" s="42" t="s">
        <v>3387</v>
      </c>
    </row>
    <row r="268" spans="1:16" ht="102" x14ac:dyDescent="0.2">
      <c r="A268" t="s">
        <v>58</v>
      </c>
      <c r="E268" s="41" t="s">
        <v>291</v>
      </c>
    </row>
    <row r="269" spans="1:16" ht="25.5" x14ac:dyDescent="0.2">
      <c r="A269" t="s">
        <v>49</v>
      </c>
      <c r="B269" s="36" t="s">
        <v>122</v>
      </c>
      <c r="C269" s="36" t="s">
        <v>630</v>
      </c>
      <c r="D269" s="37" t="s">
        <v>631</v>
      </c>
      <c r="E269" s="13" t="s">
        <v>632</v>
      </c>
      <c r="F269" s="38" t="s">
        <v>288</v>
      </c>
      <c r="G269" s="39">
        <v>456.93299999999999</v>
      </c>
      <c r="H269" s="38">
        <v>0</v>
      </c>
      <c r="I269" s="38">
        <f>ROUND(G269*H269,6)</f>
        <v>0</v>
      </c>
      <c r="L269" s="40">
        <v>0</v>
      </c>
      <c r="M269" s="34">
        <f>ROUND(ROUND(L269,2)*ROUND(G269,3),2)</f>
        <v>0</v>
      </c>
      <c r="N269" s="38" t="s">
        <v>289</v>
      </c>
      <c r="O269">
        <f>(M269*21)/100</f>
        <v>0</v>
      </c>
      <c r="P269" t="s">
        <v>27</v>
      </c>
    </row>
    <row r="270" spans="1:16" ht="25.5" x14ac:dyDescent="0.2">
      <c r="A270" s="37" t="s">
        <v>55</v>
      </c>
      <c r="E270" s="41" t="s">
        <v>290</v>
      </c>
    </row>
    <row r="271" spans="1:16" ht="114.75" x14ac:dyDescent="0.2">
      <c r="A271" s="37" t="s">
        <v>56</v>
      </c>
      <c r="E271" s="42" t="s">
        <v>3388</v>
      </c>
    </row>
    <row r="272" spans="1:16" ht="102" x14ac:dyDescent="0.2">
      <c r="A272" t="s">
        <v>58</v>
      </c>
      <c r="E272" s="41" t="s">
        <v>291</v>
      </c>
    </row>
    <row r="273" spans="1:16" ht="25.5" x14ac:dyDescent="0.2">
      <c r="A273" t="s">
        <v>49</v>
      </c>
      <c r="B273" s="36" t="s">
        <v>125</v>
      </c>
      <c r="C273" s="36" t="s">
        <v>1046</v>
      </c>
      <c r="D273" s="37" t="s">
        <v>1047</v>
      </c>
      <c r="E273" s="13" t="s">
        <v>837</v>
      </c>
      <c r="F273" s="38" t="s">
        <v>288</v>
      </c>
      <c r="G273" s="39">
        <v>3.15</v>
      </c>
      <c r="H273" s="38">
        <v>0</v>
      </c>
      <c r="I273" s="38">
        <f>ROUND(G273*H273,6)</f>
        <v>0</v>
      </c>
      <c r="L273" s="40">
        <v>0</v>
      </c>
      <c r="M273" s="34">
        <f>ROUND(ROUND(L273,2)*ROUND(G273,3),2)</f>
        <v>0</v>
      </c>
      <c r="N273" s="38" t="s">
        <v>289</v>
      </c>
      <c r="O273">
        <f>(M273*21)/100</f>
        <v>0</v>
      </c>
      <c r="P273" t="s">
        <v>27</v>
      </c>
    </row>
    <row r="274" spans="1:16" ht="25.5" x14ac:dyDescent="0.2">
      <c r="A274" s="37" t="s">
        <v>55</v>
      </c>
      <c r="E274" s="41" t="s">
        <v>290</v>
      </c>
    </row>
    <row r="275" spans="1:16" ht="38.25" x14ac:dyDescent="0.2">
      <c r="A275" s="37" t="s">
        <v>56</v>
      </c>
      <c r="E275" s="42" t="s">
        <v>3389</v>
      </c>
    </row>
    <row r="276" spans="1:16" ht="102" x14ac:dyDescent="0.2">
      <c r="A276" t="s">
        <v>58</v>
      </c>
      <c r="E276" s="41" t="s">
        <v>291</v>
      </c>
    </row>
    <row r="277" spans="1:16" ht="25.5" x14ac:dyDescent="0.2">
      <c r="A277" t="s">
        <v>49</v>
      </c>
      <c r="B277" s="36" t="s">
        <v>129</v>
      </c>
      <c r="C277" s="36" t="s">
        <v>3285</v>
      </c>
      <c r="D277" s="37" t="s">
        <v>3286</v>
      </c>
      <c r="E277" s="13" t="s">
        <v>3287</v>
      </c>
      <c r="F277" s="38" t="s">
        <v>288</v>
      </c>
      <c r="G277" s="39">
        <v>1163.8</v>
      </c>
      <c r="H277" s="38">
        <v>0</v>
      </c>
      <c r="I277" s="38">
        <f>ROUND(G277*H277,6)</f>
        <v>0</v>
      </c>
      <c r="L277" s="40">
        <v>0</v>
      </c>
      <c r="M277" s="34">
        <f>ROUND(ROUND(L277,2)*ROUND(G277,3),2)</f>
        <v>0</v>
      </c>
      <c r="N277" s="38" t="s">
        <v>289</v>
      </c>
      <c r="O277">
        <f>(M277*21)/100</f>
        <v>0</v>
      </c>
      <c r="P277" t="s">
        <v>27</v>
      </c>
    </row>
    <row r="278" spans="1:16" ht="25.5" x14ac:dyDescent="0.2">
      <c r="A278" s="37" t="s">
        <v>55</v>
      </c>
      <c r="E278" s="41" t="s">
        <v>290</v>
      </c>
    </row>
    <row r="279" spans="1:16" ht="25.5" x14ac:dyDescent="0.2">
      <c r="A279" s="37" t="s">
        <v>56</v>
      </c>
      <c r="E279" s="42" t="s">
        <v>3390</v>
      </c>
    </row>
    <row r="280" spans="1:16" ht="102" x14ac:dyDescent="0.2">
      <c r="A280" t="s">
        <v>58</v>
      </c>
      <c r="E280"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3084</v>
      </c>
      <c r="M3" s="43">
        <f>Rekapitulace!C56</f>
        <v>0</v>
      </c>
      <c r="N3" s="25" t="s">
        <v>0</v>
      </c>
      <c r="O3" t="s">
        <v>23</v>
      </c>
      <c r="P3" t="s">
        <v>27</v>
      </c>
    </row>
    <row r="4" spans="1:20" ht="32.1" customHeight="1" x14ac:dyDescent="0.2">
      <c r="A4" s="28" t="s">
        <v>20</v>
      </c>
      <c r="B4" s="29" t="s">
        <v>28</v>
      </c>
      <c r="C4" s="2" t="s">
        <v>3084</v>
      </c>
      <c r="D4" s="9"/>
      <c r="E4" s="3" t="s">
        <v>3085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COUNTIFS(L8:L50,"=0",A8:A50,"P")+COUNTIFS(L8:L50,"",A8:A50,"P")+SUM(Q8:Q50)</f>
        <v>11</v>
      </c>
    </row>
    <row r="8" spans="1:20" x14ac:dyDescent="0.2">
      <c r="A8" t="s">
        <v>44</v>
      </c>
      <c r="C8" s="30" t="s">
        <v>3393</v>
      </c>
      <c r="E8" s="32" t="s">
        <v>3392</v>
      </c>
      <c r="J8" s="31">
        <f>0+J9</f>
        <v>0</v>
      </c>
      <c r="K8" s="31">
        <f>0+K9</f>
        <v>0</v>
      </c>
      <c r="L8" s="31">
        <f>0+L9</f>
        <v>0</v>
      </c>
      <c r="M8" s="31">
        <f>0+M9</f>
        <v>0</v>
      </c>
    </row>
    <row r="9" spans="1:20" x14ac:dyDescent="0.2">
      <c r="A9" t="s">
        <v>46</v>
      </c>
      <c r="C9" s="33" t="s">
        <v>154</v>
      </c>
      <c r="E9" s="35" t="s">
        <v>909</v>
      </c>
      <c r="J9" s="34">
        <f>0</f>
        <v>0</v>
      </c>
      <c r="K9" s="34">
        <f>0</f>
        <v>0</v>
      </c>
      <c r="L9" s="34">
        <f>0+L10+L14+L18+L22+L26+L30+L34+L38+L42+L46+L50</f>
        <v>0</v>
      </c>
      <c r="M9" s="34">
        <f>0+M10+M14+M18+M22+M26+M30+M34+M38+M42+M46+M50</f>
        <v>0</v>
      </c>
    </row>
    <row r="10" spans="1:20" x14ac:dyDescent="0.2">
      <c r="A10" t="s">
        <v>49</v>
      </c>
      <c r="B10" s="36" t="s">
        <v>47</v>
      </c>
      <c r="C10" s="36" t="s">
        <v>3394</v>
      </c>
      <c r="D10" s="37" t="s">
        <v>51</v>
      </c>
      <c r="E10" s="13" t="s">
        <v>3395</v>
      </c>
      <c r="F10" s="38" t="s">
        <v>94</v>
      </c>
      <c r="G10" s="39">
        <v>40</v>
      </c>
      <c r="H10" s="38">
        <v>0</v>
      </c>
      <c r="I10" s="38">
        <f>ROUND(G10*H10,6)</f>
        <v>0</v>
      </c>
      <c r="L10" s="40">
        <v>0</v>
      </c>
      <c r="M10" s="34">
        <f>ROUND(ROUND(L10,2)*ROUND(G10,3),2)</f>
        <v>0</v>
      </c>
      <c r="N10" s="38" t="s">
        <v>54</v>
      </c>
      <c r="O10">
        <f>(M10*21)/100</f>
        <v>0</v>
      </c>
      <c r="P10" t="s">
        <v>27</v>
      </c>
    </row>
    <row r="11" spans="1:20" x14ac:dyDescent="0.2">
      <c r="A11" s="37" t="s">
        <v>55</v>
      </c>
      <c r="E11" s="41" t="s">
        <v>3396</v>
      </c>
    </row>
    <row r="12" spans="1:20" x14ac:dyDescent="0.2">
      <c r="A12" s="37" t="s">
        <v>56</v>
      </c>
      <c r="E12" s="42" t="s">
        <v>3007</v>
      </c>
    </row>
    <row r="13" spans="1:20" x14ac:dyDescent="0.2">
      <c r="A13" t="s">
        <v>58</v>
      </c>
      <c r="E13" s="41" t="s">
        <v>59</v>
      </c>
    </row>
    <row r="14" spans="1:20" ht="25.5" x14ac:dyDescent="0.2">
      <c r="A14" t="s">
        <v>49</v>
      </c>
      <c r="B14" s="36" t="s">
        <v>27</v>
      </c>
      <c r="C14" s="36" t="s">
        <v>3397</v>
      </c>
      <c r="D14" s="37" t="s">
        <v>51</v>
      </c>
      <c r="E14" s="13" t="s">
        <v>3398</v>
      </c>
      <c r="F14" s="38" t="s">
        <v>94</v>
      </c>
      <c r="G14" s="39">
        <v>54</v>
      </c>
      <c r="H14" s="38">
        <v>0</v>
      </c>
      <c r="I14" s="38">
        <f>ROUND(G14*H14,6)</f>
        <v>0</v>
      </c>
      <c r="L14" s="40">
        <v>0</v>
      </c>
      <c r="M14" s="34">
        <f>ROUND(ROUND(L14,2)*ROUND(G14,3),2)</f>
        <v>0</v>
      </c>
      <c r="N14" s="38" t="s">
        <v>54</v>
      </c>
      <c r="O14">
        <f>(M14*21)/100</f>
        <v>0</v>
      </c>
      <c r="P14" t="s">
        <v>27</v>
      </c>
    </row>
    <row r="15" spans="1:20" x14ac:dyDescent="0.2">
      <c r="A15" s="37" t="s">
        <v>55</v>
      </c>
      <c r="E15" s="41" t="s">
        <v>3399</v>
      </c>
    </row>
    <row r="16" spans="1:20" ht="114.75" x14ac:dyDescent="0.2">
      <c r="A16" s="37" t="s">
        <v>56</v>
      </c>
      <c r="E16" s="42" t="s">
        <v>3400</v>
      </c>
    </row>
    <row r="17" spans="1:16" x14ac:dyDescent="0.2">
      <c r="A17" t="s">
        <v>58</v>
      </c>
      <c r="E17" s="41" t="s">
        <v>59</v>
      </c>
    </row>
    <row r="18" spans="1:16" ht="25.5" x14ac:dyDescent="0.2">
      <c r="A18" t="s">
        <v>49</v>
      </c>
      <c r="B18" s="36" t="s">
        <v>26</v>
      </c>
      <c r="C18" s="36" t="s">
        <v>3401</v>
      </c>
      <c r="D18" s="37" t="s">
        <v>51</v>
      </c>
      <c r="E18" s="13" t="s">
        <v>3402</v>
      </c>
      <c r="F18" s="38" t="s">
        <v>94</v>
      </c>
      <c r="G18" s="39">
        <v>64</v>
      </c>
      <c r="H18" s="38">
        <v>0</v>
      </c>
      <c r="I18" s="38">
        <f>ROUND(G18*H18,6)</f>
        <v>0</v>
      </c>
      <c r="L18" s="40">
        <v>0</v>
      </c>
      <c r="M18" s="34">
        <f>ROUND(ROUND(L18,2)*ROUND(G18,3),2)</f>
        <v>0</v>
      </c>
      <c r="N18" s="38" t="s">
        <v>54</v>
      </c>
      <c r="O18">
        <f>(M18*21)/100</f>
        <v>0</v>
      </c>
      <c r="P18" t="s">
        <v>27</v>
      </c>
    </row>
    <row r="19" spans="1:16" x14ac:dyDescent="0.2">
      <c r="A19" s="37" t="s">
        <v>55</v>
      </c>
      <c r="E19" s="41" t="s">
        <v>3403</v>
      </c>
    </row>
    <row r="20" spans="1:16" ht="409.5" x14ac:dyDescent="0.2">
      <c r="A20" s="37" t="s">
        <v>56</v>
      </c>
      <c r="E20" s="42" t="s">
        <v>3404</v>
      </c>
    </row>
    <row r="21" spans="1:16" x14ac:dyDescent="0.2">
      <c r="A21" t="s">
        <v>58</v>
      </c>
      <c r="E21" s="41" t="s">
        <v>59</v>
      </c>
    </row>
    <row r="22" spans="1:16" x14ac:dyDescent="0.2">
      <c r="A22" t="s">
        <v>49</v>
      </c>
      <c r="B22" s="36" t="s">
        <v>62</v>
      </c>
      <c r="C22" s="36" t="s">
        <v>3405</v>
      </c>
      <c r="D22" s="37" t="s">
        <v>51</v>
      </c>
      <c r="E22" s="13" t="s">
        <v>3406</v>
      </c>
      <c r="F22" s="38" t="s">
        <v>94</v>
      </c>
      <c r="G22" s="39">
        <v>6</v>
      </c>
      <c r="H22" s="38">
        <v>0</v>
      </c>
      <c r="I22" s="38">
        <f>ROUND(G22*H22,6)</f>
        <v>0</v>
      </c>
      <c r="L22" s="40">
        <v>0</v>
      </c>
      <c r="M22" s="34">
        <f>ROUND(ROUND(L22,2)*ROUND(G22,3),2)</f>
        <v>0</v>
      </c>
      <c r="N22" s="38" t="s">
        <v>54</v>
      </c>
      <c r="O22">
        <f>(M22*21)/100</f>
        <v>0</v>
      </c>
      <c r="P22" t="s">
        <v>27</v>
      </c>
    </row>
    <row r="23" spans="1:16" x14ac:dyDescent="0.2">
      <c r="A23" s="37" t="s">
        <v>55</v>
      </c>
      <c r="E23" s="41" t="s">
        <v>3403</v>
      </c>
    </row>
    <row r="24" spans="1:16" ht="114.75" x14ac:dyDescent="0.2">
      <c r="A24" s="37" t="s">
        <v>56</v>
      </c>
      <c r="E24" s="42" t="s">
        <v>3407</v>
      </c>
    </row>
    <row r="25" spans="1:16" x14ac:dyDescent="0.2">
      <c r="A25" t="s">
        <v>58</v>
      </c>
      <c r="E25" s="41" t="s">
        <v>59</v>
      </c>
    </row>
    <row r="26" spans="1:16" x14ac:dyDescent="0.2">
      <c r="A26" t="s">
        <v>49</v>
      </c>
      <c r="B26" s="36" t="s">
        <v>66</v>
      </c>
      <c r="C26" s="36" t="s">
        <v>3408</v>
      </c>
      <c r="D26" s="37" t="s">
        <v>51</v>
      </c>
      <c r="E26" s="13" t="s">
        <v>3409</v>
      </c>
      <c r="F26" s="38" t="s">
        <v>94</v>
      </c>
      <c r="G26" s="39">
        <v>3</v>
      </c>
      <c r="H26" s="38">
        <v>0</v>
      </c>
      <c r="I26" s="38">
        <f>ROUND(G26*H26,6)</f>
        <v>0</v>
      </c>
      <c r="L26" s="40">
        <v>0</v>
      </c>
      <c r="M26" s="34">
        <f>ROUND(ROUND(L26,2)*ROUND(G26,3),2)</f>
        <v>0</v>
      </c>
      <c r="N26" s="38" t="s">
        <v>54</v>
      </c>
      <c r="O26">
        <f>(M26*21)/100</f>
        <v>0</v>
      </c>
      <c r="P26" t="s">
        <v>27</v>
      </c>
    </row>
    <row r="27" spans="1:16" x14ac:dyDescent="0.2">
      <c r="A27" s="37" t="s">
        <v>55</v>
      </c>
      <c r="E27" s="41" t="s">
        <v>51</v>
      </c>
    </row>
    <row r="28" spans="1:16" ht="114.75" x14ac:dyDescent="0.2">
      <c r="A28" s="37" t="s">
        <v>56</v>
      </c>
      <c r="E28" s="42" t="s">
        <v>3410</v>
      </c>
    </row>
    <row r="29" spans="1:16" x14ac:dyDescent="0.2">
      <c r="A29" t="s">
        <v>58</v>
      </c>
      <c r="E29" s="41" t="s">
        <v>59</v>
      </c>
    </row>
    <row r="30" spans="1:16" x14ac:dyDescent="0.2">
      <c r="A30" t="s">
        <v>49</v>
      </c>
      <c r="B30" s="36" t="s">
        <v>145</v>
      </c>
      <c r="C30" s="36" t="s">
        <v>3411</v>
      </c>
      <c r="D30" s="37" t="s">
        <v>51</v>
      </c>
      <c r="E30" s="13" t="s">
        <v>3412</v>
      </c>
      <c r="F30" s="38" t="s">
        <v>94</v>
      </c>
      <c r="G30" s="39">
        <v>57</v>
      </c>
      <c r="H30" s="38">
        <v>0</v>
      </c>
      <c r="I30" s="38">
        <f>ROUND(G30*H30,6)</f>
        <v>0</v>
      </c>
      <c r="L30" s="40">
        <v>0</v>
      </c>
      <c r="M30" s="34">
        <f>ROUND(ROUND(L30,2)*ROUND(G30,3),2)</f>
        <v>0</v>
      </c>
      <c r="N30" s="38" t="s">
        <v>54</v>
      </c>
      <c r="O30">
        <f>(M30*21)/100</f>
        <v>0</v>
      </c>
      <c r="P30" t="s">
        <v>27</v>
      </c>
    </row>
    <row r="31" spans="1:16" x14ac:dyDescent="0.2">
      <c r="A31" s="37" t="s">
        <v>55</v>
      </c>
      <c r="E31" s="41" t="s">
        <v>3399</v>
      </c>
    </row>
    <row r="32" spans="1:16" ht="216.75" x14ac:dyDescent="0.2">
      <c r="A32" s="37" t="s">
        <v>56</v>
      </c>
      <c r="E32" s="42" t="s">
        <v>3413</v>
      </c>
    </row>
    <row r="33" spans="1:16" x14ac:dyDescent="0.2">
      <c r="A33" t="s">
        <v>58</v>
      </c>
      <c r="E33" s="41" t="s">
        <v>59</v>
      </c>
    </row>
    <row r="34" spans="1:16" ht="25.5" x14ac:dyDescent="0.2">
      <c r="A34" t="s">
        <v>49</v>
      </c>
      <c r="B34" s="36" t="s">
        <v>148</v>
      </c>
      <c r="C34" s="36" t="s">
        <v>3414</v>
      </c>
      <c r="D34" s="37" t="s">
        <v>51</v>
      </c>
      <c r="E34" s="13" t="s">
        <v>3415</v>
      </c>
      <c r="F34" s="38" t="s">
        <v>144</v>
      </c>
      <c r="G34" s="39">
        <v>8.375</v>
      </c>
      <c r="H34" s="38">
        <v>0</v>
      </c>
      <c r="I34" s="38">
        <f>ROUND(G34*H34,6)</f>
        <v>0</v>
      </c>
      <c r="L34" s="40">
        <v>0</v>
      </c>
      <c r="M34" s="34">
        <f>ROUND(ROUND(L34,2)*ROUND(G34,3),2)</f>
        <v>0</v>
      </c>
      <c r="N34" s="38" t="s">
        <v>54</v>
      </c>
      <c r="O34">
        <f>(M34*21)/100</f>
        <v>0</v>
      </c>
      <c r="P34" t="s">
        <v>27</v>
      </c>
    </row>
    <row r="35" spans="1:16" x14ac:dyDescent="0.2">
      <c r="A35" s="37" t="s">
        <v>55</v>
      </c>
      <c r="E35" s="41" t="s">
        <v>51</v>
      </c>
    </row>
    <row r="36" spans="1:16" ht="102" x14ac:dyDescent="0.2">
      <c r="A36" s="37" t="s">
        <v>56</v>
      </c>
      <c r="E36" s="42" t="s">
        <v>3416</v>
      </c>
    </row>
    <row r="37" spans="1:16" x14ac:dyDescent="0.2">
      <c r="A37" t="s">
        <v>58</v>
      </c>
      <c r="E37" s="41" t="s">
        <v>59</v>
      </c>
    </row>
    <row r="38" spans="1:16" ht="25.5" x14ac:dyDescent="0.2">
      <c r="A38" t="s">
        <v>49</v>
      </c>
      <c r="B38" s="36" t="s">
        <v>151</v>
      </c>
      <c r="C38" s="36" t="s">
        <v>3417</v>
      </c>
      <c r="D38" s="37" t="s">
        <v>51</v>
      </c>
      <c r="E38" s="13" t="s">
        <v>3418</v>
      </c>
      <c r="F38" s="38" t="s">
        <v>144</v>
      </c>
      <c r="G38" s="39">
        <v>148</v>
      </c>
      <c r="H38" s="38">
        <v>0</v>
      </c>
      <c r="I38" s="38">
        <f>ROUND(G38*H38,6)</f>
        <v>0</v>
      </c>
      <c r="L38" s="40">
        <v>0</v>
      </c>
      <c r="M38" s="34">
        <f>ROUND(ROUND(L38,2)*ROUND(G38,3),2)</f>
        <v>0</v>
      </c>
      <c r="N38" s="38" t="s">
        <v>54</v>
      </c>
      <c r="O38">
        <f>(M38*21)/100</f>
        <v>0</v>
      </c>
      <c r="P38" t="s">
        <v>27</v>
      </c>
    </row>
    <row r="39" spans="1:16" x14ac:dyDescent="0.2">
      <c r="A39" s="37" t="s">
        <v>55</v>
      </c>
      <c r="E39" s="41" t="s">
        <v>51</v>
      </c>
    </row>
    <row r="40" spans="1:16" ht="178.5" x14ac:dyDescent="0.2">
      <c r="A40" s="37" t="s">
        <v>56</v>
      </c>
      <c r="E40" s="42" t="s">
        <v>3419</v>
      </c>
    </row>
    <row r="41" spans="1:16" x14ac:dyDescent="0.2">
      <c r="A41" t="s">
        <v>58</v>
      </c>
      <c r="E41" s="41" t="s">
        <v>59</v>
      </c>
    </row>
    <row r="42" spans="1:16" ht="25.5" x14ac:dyDescent="0.2">
      <c r="A42" t="s">
        <v>49</v>
      </c>
      <c r="B42" s="36" t="s">
        <v>154</v>
      </c>
      <c r="C42" s="36" t="s">
        <v>3420</v>
      </c>
      <c r="D42" s="37" t="s">
        <v>51</v>
      </c>
      <c r="E42" s="13" t="s">
        <v>3421</v>
      </c>
      <c r="F42" s="38" t="s">
        <v>144</v>
      </c>
      <c r="G42" s="39">
        <v>155</v>
      </c>
      <c r="H42" s="38">
        <v>0</v>
      </c>
      <c r="I42" s="38">
        <f>ROUND(G42*H42,6)</f>
        <v>0</v>
      </c>
      <c r="L42" s="40">
        <v>0</v>
      </c>
      <c r="M42" s="34">
        <f>ROUND(ROUND(L42,2)*ROUND(G42,3),2)</f>
        <v>0</v>
      </c>
      <c r="N42" s="38" t="s">
        <v>54</v>
      </c>
      <c r="O42">
        <f>(M42*21)/100</f>
        <v>0</v>
      </c>
      <c r="P42" t="s">
        <v>27</v>
      </c>
    </row>
    <row r="43" spans="1:16" x14ac:dyDescent="0.2">
      <c r="A43" s="37" t="s">
        <v>55</v>
      </c>
      <c r="E43" s="41" t="s">
        <v>51</v>
      </c>
    </row>
    <row r="44" spans="1:16" ht="25.5" x14ac:dyDescent="0.2">
      <c r="A44" s="37" t="s">
        <v>56</v>
      </c>
      <c r="E44" s="42" t="s">
        <v>3422</v>
      </c>
    </row>
    <row r="45" spans="1:16" x14ac:dyDescent="0.2">
      <c r="A45" t="s">
        <v>58</v>
      </c>
      <c r="E45" s="41" t="s">
        <v>59</v>
      </c>
    </row>
    <row r="46" spans="1:16" ht="25.5" x14ac:dyDescent="0.2">
      <c r="A46" t="s">
        <v>49</v>
      </c>
      <c r="B46" s="36" t="s">
        <v>157</v>
      </c>
      <c r="C46" s="36" t="s">
        <v>3423</v>
      </c>
      <c r="D46" s="37" t="s">
        <v>51</v>
      </c>
      <c r="E46" s="13" t="s">
        <v>3424</v>
      </c>
      <c r="F46" s="38" t="s">
        <v>144</v>
      </c>
      <c r="G46" s="39">
        <v>313.25</v>
      </c>
      <c r="H46" s="38">
        <v>0</v>
      </c>
      <c r="I46" s="38">
        <f>ROUND(G46*H46,6)</f>
        <v>0</v>
      </c>
      <c r="L46" s="40">
        <v>0</v>
      </c>
      <c r="M46" s="34">
        <f>ROUND(ROUND(L46,2)*ROUND(G46,3),2)</f>
        <v>0</v>
      </c>
      <c r="N46" s="38" t="s">
        <v>54</v>
      </c>
      <c r="O46">
        <f>(M46*21)/100</f>
        <v>0</v>
      </c>
      <c r="P46" t="s">
        <v>27</v>
      </c>
    </row>
    <row r="47" spans="1:16" x14ac:dyDescent="0.2">
      <c r="A47" s="37" t="s">
        <v>55</v>
      </c>
      <c r="E47" s="41" t="s">
        <v>51</v>
      </c>
    </row>
    <row r="48" spans="1:16" ht="216.75" x14ac:dyDescent="0.2">
      <c r="A48" s="37" t="s">
        <v>56</v>
      </c>
      <c r="E48" s="42" t="s">
        <v>3425</v>
      </c>
    </row>
    <row r="49" spans="1:16" x14ac:dyDescent="0.2">
      <c r="A49" t="s">
        <v>58</v>
      </c>
      <c r="E49" s="41" t="s">
        <v>59</v>
      </c>
    </row>
    <row r="50" spans="1:16" x14ac:dyDescent="0.2">
      <c r="A50" t="s">
        <v>49</v>
      </c>
      <c r="B50" s="36" t="s">
        <v>69</v>
      </c>
      <c r="C50" s="36" t="s">
        <v>3426</v>
      </c>
      <c r="D50" s="37" t="s">
        <v>51</v>
      </c>
      <c r="E50" s="13" t="s">
        <v>3427</v>
      </c>
      <c r="F50" s="38" t="s">
        <v>94</v>
      </c>
      <c r="G50" s="39">
        <v>6</v>
      </c>
      <c r="H50" s="38">
        <v>0</v>
      </c>
      <c r="I50" s="38">
        <f>ROUND(G50*H50,6)</f>
        <v>0</v>
      </c>
      <c r="L50" s="40">
        <v>0</v>
      </c>
      <c r="M50" s="34">
        <f>ROUND(ROUND(L50,2)*ROUND(G50,3),2)</f>
        <v>0</v>
      </c>
      <c r="N50" s="38" t="s">
        <v>54</v>
      </c>
      <c r="O50">
        <f>(M50*21)/100</f>
        <v>0</v>
      </c>
      <c r="P50" t="s">
        <v>27</v>
      </c>
    </row>
    <row r="51" spans="1:16" x14ac:dyDescent="0.2">
      <c r="A51" s="37" t="s">
        <v>55</v>
      </c>
      <c r="E51" s="41" t="s">
        <v>51</v>
      </c>
    </row>
    <row r="52" spans="1:16" ht="89.25" x14ac:dyDescent="0.2">
      <c r="A52" s="37" t="s">
        <v>56</v>
      </c>
      <c r="E52" s="42" t="s">
        <v>3428</v>
      </c>
    </row>
    <row r="53" spans="1:16" x14ac:dyDescent="0.2">
      <c r="A53" t="s">
        <v>58</v>
      </c>
      <c r="E53"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3429</v>
      </c>
      <c r="M3" s="43">
        <f>Rekapitulace!C60</f>
        <v>0</v>
      </c>
      <c r="N3" s="25" t="s">
        <v>0</v>
      </c>
      <c r="O3" t="s">
        <v>23</v>
      </c>
      <c r="P3" t="s">
        <v>27</v>
      </c>
    </row>
    <row r="4" spans="1:20" ht="32.1" customHeight="1" x14ac:dyDescent="0.2">
      <c r="A4" s="28" t="s">
        <v>20</v>
      </c>
      <c r="B4" s="29" t="s">
        <v>28</v>
      </c>
      <c r="C4" s="2" t="s">
        <v>3429</v>
      </c>
      <c r="D4" s="9"/>
      <c r="E4" s="3" t="s">
        <v>3430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COUNTIFS(L8:L170,"=0",A8:A170,"P")+COUNTIFS(L8:L170,"",A8:A170,"P")+SUM(Q8:Q170)</f>
        <v>39</v>
      </c>
    </row>
    <row r="8" spans="1:20" x14ac:dyDescent="0.2">
      <c r="A8" t="s">
        <v>44</v>
      </c>
      <c r="C8" s="30" t="s">
        <v>3433</v>
      </c>
      <c r="E8" s="32" t="s">
        <v>3432</v>
      </c>
      <c r="J8" s="31">
        <f>0+J9+J42+J71+J76+J81+J86+J103+J140+J149</f>
        <v>0</v>
      </c>
      <c r="K8" s="31">
        <f>0+K9+K42+K71+K76+K81+K86+K103+K140+K149</f>
        <v>0</v>
      </c>
      <c r="L8" s="31">
        <f>0+L9+L42+L71+L76+L81+L86+L103+L140+L149</f>
        <v>0</v>
      </c>
      <c r="M8" s="31">
        <f>0+M9+M42+M71+M76+M81+M86+M103+M140+M149</f>
        <v>0</v>
      </c>
    </row>
    <row r="9" spans="1:20" x14ac:dyDescent="0.2">
      <c r="A9" t="s">
        <v>46</v>
      </c>
      <c r="C9" s="33" t="s">
        <v>47</v>
      </c>
      <c r="E9" s="35" t="s">
        <v>325</v>
      </c>
      <c r="J9" s="34">
        <f>0</f>
        <v>0</v>
      </c>
      <c r="K9" s="34">
        <f>0</f>
        <v>0</v>
      </c>
      <c r="L9" s="34">
        <f>0+L10+L14+L18+L22+L26+L30+L34+L38</f>
        <v>0</v>
      </c>
      <c r="M9" s="34">
        <f>0+M10+M14+M18+M22+M26+M30+M34+M38</f>
        <v>0</v>
      </c>
    </row>
    <row r="10" spans="1:20" ht="25.5" x14ac:dyDescent="0.2">
      <c r="A10" t="s">
        <v>49</v>
      </c>
      <c r="B10" s="36" t="s">
        <v>47</v>
      </c>
      <c r="C10" s="36" t="s">
        <v>822</v>
      </c>
      <c r="D10" s="37" t="s">
        <v>51</v>
      </c>
      <c r="E10" s="13" t="s">
        <v>823</v>
      </c>
      <c r="F10" s="38" t="s">
        <v>53</v>
      </c>
      <c r="G10" s="39">
        <v>4.05</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3434</v>
      </c>
    </row>
    <row r="13" spans="1:20" x14ac:dyDescent="0.2">
      <c r="A13" t="s">
        <v>58</v>
      </c>
      <c r="E13" s="41" t="s">
        <v>59</v>
      </c>
    </row>
    <row r="14" spans="1:20" ht="25.5" x14ac:dyDescent="0.2">
      <c r="A14" t="s">
        <v>49</v>
      </c>
      <c r="B14" s="36" t="s">
        <v>27</v>
      </c>
      <c r="C14" s="36" t="s">
        <v>3435</v>
      </c>
      <c r="D14" s="37" t="s">
        <v>51</v>
      </c>
      <c r="E14" s="13" t="s">
        <v>3436</v>
      </c>
      <c r="F14" s="38" t="s">
        <v>53</v>
      </c>
      <c r="G14" s="39">
        <v>3.0379999999999998</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3437</v>
      </c>
    </row>
    <row r="17" spans="1:16" x14ac:dyDescent="0.2">
      <c r="A17" t="s">
        <v>58</v>
      </c>
      <c r="E17" s="41" t="s">
        <v>59</v>
      </c>
    </row>
    <row r="18" spans="1:16" x14ac:dyDescent="0.2">
      <c r="A18" t="s">
        <v>49</v>
      </c>
      <c r="B18" s="36" t="s">
        <v>26</v>
      </c>
      <c r="C18" s="36" t="s">
        <v>2824</v>
      </c>
      <c r="D18" s="37" t="s">
        <v>51</v>
      </c>
      <c r="E18" s="13" t="s">
        <v>2825</v>
      </c>
      <c r="F18" s="38" t="s">
        <v>53</v>
      </c>
      <c r="G18" s="39">
        <v>21.856000000000002</v>
      </c>
      <c r="H18" s="38">
        <v>0</v>
      </c>
      <c r="I18" s="38">
        <f>ROUND(G18*H18,6)</f>
        <v>0</v>
      </c>
      <c r="L18" s="40">
        <v>0</v>
      </c>
      <c r="M18" s="34">
        <f>ROUND(ROUND(L18,2)*ROUND(G18,3),2)</f>
        <v>0</v>
      </c>
      <c r="N18" s="38" t="s">
        <v>54</v>
      </c>
      <c r="O18">
        <f>(M18*21)/100</f>
        <v>0</v>
      </c>
      <c r="P18" t="s">
        <v>27</v>
      </c>
    </row>
    <row r="19" spans="1:16" x14ac:dyDescent="0.2">
      <c r="A19" s="37" t="s">
        <v>55</v>
      </c>
      <c r="E19" s="41" t="s">
        <v>51</v>
      </c>
    </row>
    <row r="20" spans="1:16" ht="25.5" x14ac:dyDescent="0.2">
      <c r="A20" s="37" t="s">
        <v>56</v>
      </c>
      <c r="E20" s="42" t="s">
        <v>3438</v>
      </c>
    </row>
    <row r="21" spans="1:16" x14ac:dyDescent="0.2">
      <c r="A21" t="s">
        <v>58</v>
      </c>
      <c r="E21" s="41" t="s">
        <v>59</v>
      </c>
    </row>
    <row r="22" spans="1:16" x14ac:dyDescent="0.2">
      <c r="A22" t="s">
        <v>49</v>
      </c>
      <c r="B22" s="36" t="s">
        <v>62</v>
      </c>
      <c r="C22" s="36" t="s">
        <v>3439</v>
      </c>
      <c r="D22" s="37" t="s">
        <v>51</v>
      </c>
      <c r="E22" s="13" t="s">
        <v>3440</v>
      </c>
      <c r="F22" s="38" t="s">
        <v>53</v>
      </c>
      <c r="G22" s="39">
        <v>14.571</v>
      </c>
      <c r="H22" s="38">
        <v>0</v>
      </c>
      <c r="I22" s="38">
        <f>ROUND(G22*H22,6)</f>
        <v>0</v>
      </c>
      <c r="L22" s="40">
        <v>0</v>
      </c>
      <c r="M22" s="34">
        <f>ROUND(ROUND(L22,2)*ROUND(G22,3),2)</f>
        <v>0</v>
      </c>
      <c r="N22" s="38" t="s">
        <v>54</v>
      </c>
      <c r="O22">
        <f>(M22*21)/100</f>
        <v>0</v>
      </c>
      <c r="P22" t="s">
        <v>27</v>
      </c>
    </row>
    <row r="23" spans="1:16" x14ac:dyDescent="0.2">
      <c r="A23" s="37" t="s">
        <v>55</v>
      </c>
      <c r="E23" s="41" t="s">
        <v>51</v>
      </c>
    </row>
    <row r="24" spans="1:16" ht="25.5" x14ac:dyDescent="0.2">
      <c r="A24" s="37" t="s">
        <v>56</v>
      </c>
      <c r="E24" s="42" t="s">
        <v>3441</v>
      </c>
    </row>
    <row r="25" spans="1:16" x14ac:dyDescent="0.2">
      <c r="A25" t="s">
        <v>58</v>
      </c>
      <c r="E25" s="41" t="s">
        <v>59</v>
      </c>
    </row>
    <row r="26" spans="1:16" x14ac:dyDescent="0.2">
      <c r="A26" t="s">
        <v>49</v>
      </c>
      <c r="B26" s="36" t="s">
        <v>66</v>
      </c>
      <c r="C26" s="36" t="s">
        <v>2301</v>
      </c>
      <c r="D26" s="37" t="s">
        <v>51</v>
      </c>
      <c r="E26" s="13" t="s">
        <v>2302</v>
      </c>
      <c r="F26" s="38" t="s">
        <v>53</v>
      </c>
      <c r="G26" s="39">
        <v>26.783999999999999</v>
      </c>
      <c r="H26" s="38">
        <v>0</v>
      </c>
      <c r="I26" s="38">
        <f>ROUND(G26*H26,6)</f>
        <v>0</v>
      </c>
      <c r="L26" s="40">
        <v>0</v>
      </c>
      <c r="M26" s="34">
        <f>ROUND(ROUND(L26,2)*ROUND(G26,3),2)</f>
        <v>0</v>
      </c>
      <c r="N26" s="38" t="s">
        <v>54</v>
      </c>
      <c r="O26">
        <f>(M26*21)/100</f>
        <v>0</v>
      </c>
      <c r="P26" t="s">
        <v>27</v>
      </c>
    </row>
    <row r="27" spans="1:16" x14ac:dyDescent="0.2">
      <c r="A27" s="37" t="s">
        <v>55</v>
      </c>
      <c r="E27" s="41" t="s">
        <v>51</v>
      </c>
    </row>
    <row r="28" spans="1:16" ht="51" x14ac:dyDescent="0.2">
      <c r="A28" s="37" t="s">
        <v>56</v>
      </c>
      <c r="E28" s="42" t="s">
        <v>3442</v>
      </c>
    </row>
    <row r="29" spans="1:16" x14ac:dyDescent="0.2">
      <c r="A29" t="s">
        <v>58</v>
      </c>
      <c r="E29" s="41" t="s">
        <v>59</v>
      </c>
    </row>
    <row r="30" spans="1:16" x14ac:dyDescent="0.2">
      <c r="A30" t="s">
        <v>49</v>
      </c>
      <c r="B30" s="36" t="s">
        <v>145</v>
      </c>
      <c r="C30" s="36" t="s">
        <v>3443</v>
      </c>
      <c r="D30" s="37" t="s">
        <v>51</v>
      </c>
      <c r="E30" s="13" t="s">
        <v>3444</v>
      </c>
      <c r="F30" s="38" t="s">
        <v>53</v>
      </c>
      <c r="G30" s="39">
        <v>14.571</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3445</v>
      </c>
    </row>
    <row r="33" spans="1:16" x14ac:dyDescent="0.2">
      <c r="A33" t="s">
        <v>58</v>
      </c>
      <c r="E33" s="41" t="s">
        <v>59</v>
      </c>
    </row>
    <row r="34" spans="1:16" x14ac:dyDescent="0.2">
      <c r="A34" t="s">
        <v>49</v>
      </c>
      <c r="B34" s="36" t="s">
        <v>148</v>
      </c>
      <c r="C34" s="36" t="s">
        <v>60</v>
      </c>
      <c r="D34" s="37" t="s">
        <v>51</v>
      </c>
      <c r="E34" s="13" t="s">
        <v>61</v>
      </c>
      <c r="F34" s="38" t="s">
        <v>53</v>
      </c>
      <c r="G34" s="39">
        <v>30.047999999999998</v>
      </c>
      <c r="H34" s="38">
        <v>0</v>
      </c>
      <c r="I34" s="38">
        <f>ROUND(G34*H34,6)</f>
        <v>0</v>
      </c>
      <c r="L34" s="40">
        <v>0</v>
      </c>
      <c r="M34" s="34">
        <f>ROUND(ROUND(L34,2)*ROUND(G34,3),2)</f>
        <v>0</v>
      </c>
      <c r="N34" s="38" t="s">
        <v>54</v>
      </c>
      <c r="O34">
        <f>(M34*21)/100</f>
        <v>0</v>
      </c>
      <c r="P34" t="s">
        <v>27</v>
      </c>
    </row>
    <row r="35" spans="1:16" x14ac:dyDescent="0.2">
      <c r="A35" s="37" t="s">
        <v>55</v>
      </c>
      <c r="E35" s="41" t="s">
        <v>51</v>
      </c>
    </row>
    <row r="36" spans="1:16" ht="25.5" x14ac:dyDescent="0.2">
      <c r="A36" s="37" t="s">
        <v>56</v>
      </c>
      <c r="E36" s="42" t="s">
        <v>3446</v>
      </c>
    </row>
    <row r="37" spans="1:16" x14ac:dyDescent="0.2">
      <c r="A37" t="s">
        <v>58</v>
      </c>
      <c r="E37" s="41" t="s">
        <v>59</v>
      </c>
    </row>
    <row r="38" spans="1:16" x14ac:dyDescent="0.2">
      <c r="A38" t="s">
        <v>49</v>
      </c>
      <c r="B38" s="36" t="s">
        <v>151</v>
      </c>
      <c r="C38" s="36" t="s">
        <v>1243</v>
      </c>
      <c r="D38" s="37" t="s">
        <v>51</v>
      </c>
      <c r="E38" s="13" t="s">
        <v>1244</v>
      </c>
      <c r="F38" s="38" t="s">
        <v>53</v>
      </c>
      <c r="G38" s="39">
        <v>6.3789999999999996</v>
      </c>
      <c r="H38" s="38">
        <v>0</v>
      </c>
      <c r="I38" s="38">
        <f>ROUND(G38*H38,6)</f>
        <v>0</v>
      </c>
      <c r="L38" s="40">
        <v>0</v>
      </c>
      <c r="M38" s="34">
        <f>ROUND(ROUND(L38,2)*ROUND(G38,3),2)</f>
        <v>0</v>
      </c>
      <c r="N38" s="38" t="s">
        <v>54</v>
      </c>
      <c r="O38">
        <f>(M38*21)/100</f>
        <v>0</v>
      </c>
      <c r="P38" t="s">
        <v>27</v>
      </c>
    </row>
    <row r="39" spans="1:16" x14ac:dyDescent="0.2">
      <c r="A39" s="37" t="s">
        <v>55</v>
      </c>
      <c r="E39" s="41" t="s">
        <v>51</v>
      </c>
    </row>
    <row r="40" spans="1:16" ht="25.5" x14ac:dyDescent="0.2">
      <c r="A40" s="37" t="s">
        <v>56</v>
      </c>
      <c r="E40" s="42" t="s">
        <v>3447</v>
      </c>
    </row>
    <row r="41" spans="1:16" x14ac:dyDescent="0.2">
      <c r="A41" t="s">
        <v>58</v>
      </c>
      <c r="E41" s="41" t="s">
        <v>59</v>
      </c>
    </row>
    <row r="42" spans="1:16" x14ac:dyDescent="0.2">
      <c r="A42" t="s">
        <v>46</v>
      </c>
      <c r="C42" s="33" t="s">
        <v>27</v>
      </c>
      <c r="E42" s="35" t="s">
        <v>974</v>
      </c>
      <c r="J42" s="34">
        <f>0</f>
        <v>0</v>
      </c>
      <c r="K42" s="34">
        <f>0</f>
        <v>0</v>
      </c>
      <c r="L42" s="34">
        <f>0+L43+L47+L51+L55+L59+L63+L67</f>
        <v>0</v>
      </c>
      <c r="M42" s="34">
        <f>0+M43+M47+M51+M55+M59+M63+M67</f>
        <v>0</v>
      </c>
    </row>
    <row r="43" spans="1:16" x14ac:dyDescent="0.2">
      <c r="A43" t="s">
        <v>49</v>
      </c>
      <c r="B43" s="36" t="s">
        <v>154</v>
      </c>
      <c r="C43" s="36" t="s">
        <v>1310</v>
      </c>
      <c r="D43" s="37" t="s">
        <v>51</v>
      </c>
      <c r="E43" s="13" t="s">
        <v>1311</v>
      </c>
      <c r="F43" s="38" t="s">
        <v>53</v>
      </c>
      <c r="G43" s="39">
        <v>14.7</v>
      </c>
      <c r="H43" s="38">
        <v>0</v>
      </c>
      <c r="I43" s="38">
        <f>ROUND(G43*H43,6)</f>
        <v>0</v>
      </c>
      <c r="L43" s="40">
        <v>0</v>
      </c>
      <c r="M43" s="34">
        <f>ROUND(ROUND(L43,2)*ROUND(G43,3),2)</f>
        <v>0</v>
      </c>
      <c r="N43" s="38" t="s">
        <v>54</v>
      </c>
      <c r="O43">
        <f>(M43*21)/100</f>
        <v>0</v>
      </c>
      <c r="P43" t="s">
        <v>27</v>
      </c>
    </row>
    <row r="44" spans="1:16" x14ac:dyDescent="0.2">
      <c r="A44" s="37" t="s">
        <v>55</v>
      </c>
      <c r="E44" s="41" t="s">
        <v>51</v>
      </c>
    </row>
    <row r="45" spans="1:16" ht="38.25" x14ac:dyDescent="0.2">
      <c r="A45" s="37" t="s">
        <v>56</v>
      </c>
      <c r="E45" s="42" t="s">
        <v>3448</v>
      </c>
    </row>
    <row r="46" spans="1:16" x14ac:dyDescent="0.2">
      <c r="A46" t="s">
        <v>58</v>
      </c>
      <c r="E46" s="41" t="s">
        <v>59</v>
      </c>
    </row>
    <row r="47" spans="1:16" x14ac:dyDescent="0.2">
      <c r="A47" t="s">
        <v>49</v>
      </c>
      <c r="B47" s="36" t="s">
        <v>157</v>
      </c>
      <c r="C47" s="36" t="s">
        <v>1658</v>
      </c>
      <c r="D47" s="37" t="s">
        <v>51</v>
      </c>
      <c r="E47" s="13" t="s">
        <v>1659</v>
      </c>
      <c r="F47" s="38" t="s">
        <v>53</v>
      </c>
      <c r="G47" s="39">
        <v>13.6</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3449</v>
      </c>
    </row>
    <row r="50" spans="1:16" x14ac:dyDescent="0.2">
      <c r="A50" t="s">
        <v>58</v>
      </c>
      <c r="E50" s="41" t="s">
        <v>59</v>
      </c>
    </row>
    <row r="51" spans="1:16" x14ac:dyDescent="0.2">
      <c r="A51" t="s">
        <v>49</v>
      </c>
      <c r="B51" s="36" t="s">
        <v>69</v>
      </c>
      <c r="C51" s="36" t="s">
        <v>3450</v>
      </c>
      <c r="D51" s="37" t="s">
        <v>51</v>
      </c>
      <c r="E51" s="13" t="s">
        <v>3451</v>
      </c>
      <c r="F51" s="38" t="s">
        <v>53</v>
      </c>
      <c r="G51" s="39">
        <v>1.5</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3452</v>
      </c>
    </row>
    <row r="54" spans="1:16" x14ac:dyDescent="0.2">
      <c r="A54" t="s">
        <v>58</v>
      </c>
      <c r="E54" s="41" t="s">
        <v>59</v>
      </c>
    </row>
    <row r="55" spans="1:16" x14ac:dyDescent="0.2">
      <c r="A55" t="s">
        <v>49</v>
      </c>
      <c r="B55" s="36" t="s">
        <v>73</v>
      </c>
      <c r="C55" s="36" t="s">
        <v>1078</v>
      </c>
      <c r="D55" s="37" t="s">
        <v>51</v>
      </c>
      <c r="E55" s="13" t="s">
        <v>1079</v>
      </c>
      <c r="F55" s="38" t="s">
        <v>53</v>
      </c>
      <c r="G55" s="39">
        <v>5.5E-2</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3453</v>
      </c>
    </row>
    <row r="58" spans="1:16" x14ac:dyDescent="0.2">
      <c r="A58" t="s">
        <v>58</v>
      </c>
      <c r="E58" s="41" t="s">
        <v>59</v>
      </c>
    </row>
    <row r="59" spans="1:16" x14ac:dyDescent="0.2">
      <c r="A59" t="s">
        <v>49</v>
      </c>
      <c r="B59" s="36" t="s">
        <v>76</v>
      </c>
      <c r="C59" s="36" t="s">
        <v>1324</v>
      </c>
      <c r="D59" s="37" t="s">
        <v>51</v>
      </c>
      <c r="E59" s="13" t="s">
        <v>1326</v>
      </c>
      <c r="F59" s="38" t="s">
        <v>288</v>
      </c>
      <c r="G59" s="39">
        <v>6.0000000000000001E-3</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3454</v>
      </c>
    </row>
    <row r="62" spans="1:16" x14ac:dyDescent="0.2">
      <c r="A62" t="s">
        <v>58</v>
      </c>
      <c r="E62" s="41" t="s">
        <v>59</v>
      </c>
    </row>
    <row r="63" spans="1:16" x14ac:dyDescent="0.2">
      <c r="A63" t="s">
        <v>49</v>
      </c>
      <c r="B63" s="36" t="s">
        <v>79</v>
      </c>
      <c r="C63" s="36" t="s">
        <v>1668</v>
      </c>
      <c r="D63" s="37" t="s">
        <v>51</v>
      </c>
      <c r="E63" s="13" t="s">
        <v>1669</v>
      </c>
      <c r="F63" s="38" t="s">
        <v>288</v>
      </c>
      <c r="G63" s="39">
        <v>0.20399999999999999</v>
      </c>
      <c r="H63" s="38">
        <v>0</v>
      </c>
      <c r="I63" s="38">
        <f>ROUND(G63*H63,6)</f>
        <v>0</v>
      </c>
      <c r="L63" s="40">
        <v>0</v>
      </c>
      <c r="M63" s="34">
        <f>ROUND(ROUND(L63,2)*ROUND(G63,3),2)</f>
        <v>0</v>
      </c>
      <c r="N63" s="38" t="s">
        <v>54</v>
      </c>
      <c r="O63">
        <f>(M63*21)/100</f>
        <v>0</v>
      </c>
      <c r="P63" t="s">
        <v>27</v>
      </c>
    </row>
    <row r="64" spans="1:16" x14ac:dyDescent="0.2">
      <c r="A64" s="37" t="s">
        <v>55</v>
      </c>
      <c r="E64" s="41" t="s">
        <v>3455</v>
      </c>
    </row>
    <row r="65" spans="1:16" ht="25.5" x14ac:dyDescent="0.2">
      <c r="A65" s="37" t="s">
        <v>56</v>
      </c>
      <c r="E65" s="42" t="s">
        <v>3456</v>
      </c>
    </row>
    <row r="66" spans="1:16" x14ac:dyDescent="0.2">
      <c r="A66" t="s">
        <v>58</v>
      </c>
      <c r="E66" s="41" t="s">
        <v>59</v>
      </c>
    </row>
    <row r="67" spans="1:16" x14ac:dyDescent="0.2">
      <c r="A67" t="s">
        <v>49</v>
      </c>
      <c r="B67" s="36" t="s">
        <v>160</v>
      </c>
      <c r="C67" s="36" t="s">
        <v>3457</v>
      </c>
      <c r="D67" s="37" t="s">
        <v>51</v>
      </c>
      <c r="E67" s="13" t="s">
        <v>3458</v>
      </c>
      <c r="F67" s="38" t="s">
        <v>144</v>
      </c>
      <c r="G67" s="39">
        <v>26</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3459</v>
      </c>
    </row>
    <row r="70" spans="1:16" x14ac:dyDescent="0.2">
      <c r="A70" t="s">
        <v>58</v>
      </c>
      <c r="E70" s="41" t="s">
        <v>59</v>
      </c>
    </row>
    <row r="71" spans="1:16" x14ac:dyDescent="0.2">
      <c r="A71" t="s">
        <v>46</v>
      </c>
      <c r="C71" s="33" t="s">
        <v>26</v>
      </c>
      <c r="E71" s="35" t="s">
        <v>986</v>
      </c>
      <c r="J71" s="34">
        <f>0</f>
        <v>0</v>
      </c>
      <c r="K71" s="34">
        <f>0</f>
        <v>0</v>
      </c>
      <c r="L71" s="34">
        <f>0+L72</f>
        <v>0</v>
      </c>
      <c r="M71" s="34">
        <f>0+M72</f>
        <v>0</v>
      </c>
    </row>
    <row r="72" spans="1:16" x14ac:dyDescent="0.2">
      <c r="A72" t="s">
        <v>49</v>
      </c>
      <c r="B72" s="36" t="s">
        <v>82</v>
      </c>
      <c r="C72" s="36" t="s">
        <v>3460</v>
      </c>
      <c r="D72" s="37" t="s">
        <v>51</v>
      </c>
      <c r="E72" s="13" t="s">
        <v>3461</v>
      </c>
      <c r="F72" s="38" t="s">
        <v>53</v>
      </c>
      <c r="G72" s="39">
        <v>0.5</v>
      </c>
      <c r="H72" s="38">
        <v>0</v>
      </c>
      <c r="I72" s="38">
        <f>ROUND(G72*H72,6)</f>
        <v>0</v>
      </c>
      <c r="L72" s="40">
        <v>0</v>
      </c>
      <c r="M72" s="34">
        <f>ROUND(ROUND(L72,2)*ROUND(G72,3),2)</f>
        <v>0</v>
      </c>
      <c r="N72" s="38" t="s">
        <v>54</v>
      </c>
      <c r="O72">
        <f>(M72*21)/100</f>
        <v>0</v>
      </c>
      <c r="P72" t="s">
        <v>27</v>
      </c>
    </row>
    <row r="73" spans="1:16" x14ac:dyDescent="0.2">
      <c r="A73" s="37" t="s">
        <v>55</v>
      </c>
      <c r="E73" s="41" t="s">
        <v>3462</v>
      </c>
    </row>
    <row r="74" spans="1:16" x14ac:dyDescent="0.2">
      <c r="A74" s="37" t="s">
        <v>56</v>
      </c>
      <c r="E74" s="42" t="s">
        <v>3463</v>
      </c>
    </row>
    <row r="75" spans="1:16" x14ac:dyDescent="0.2">
      <c r="A75" t="s">
        <v>58</v>
      </c>
      <c r="E75" s="41" t="s">
        <v>59</v>
      </c>
    </row>
    <row r="76" spans="1:16" x14ac:dyDescent="0.2">
      <c r="A76" t="s">
        <v>46</v>
      </c>
      <c r="C76" s="33" t="s">
        <v>62</v>
      </c>
      <c r="E76" s="35" t="s">
        <v>1001</v>
      </c>
      <c r="J76" s="34">
        <f>0</f>
        <v>0</v>
      </c>
      <c r="K76" s="34">
        <f>0</f>
        <v>0</v>
      </c>
      <c r="L76" s="34">
        <f>0+L77</f>
        <v>0</v>
      </c>
      <c r="M76" s="34">
        <f>0+M77</f>
        <v>0</v>
      </c>
    </row>
    <row r="77" spans="1:16" x14ac:dyDescent="0.2">
      <c r="A77" t="s">
        <v>49</v>
      </c>
      <c r="B77" s="36" t="s">
        <v>163</v>
      </c>
      <c r="C77" s="36" t="s">
        <v>3464</v>
      </c>
      <c r="D77" s="37" t="s">
        <v>51</v>
      </c>
      <c r="E77" s="13" t="s">
        <v>3465</v>
      </c>
      <c r="F77" s="38" t="s">
        <v>53</v>
      </c>
      <c r="G77" s="39">
        <v>0.48</v>
      </c>
      <c r="H77" s="38">
        <v>0</v>
      </c>
      <c r="I77" s="38">
        <f>ROUND(G77*H77,6)</f>
        <v>0</v>
      </c>
      <c r="L77" s="40">
        <v>0</v>
      </c>
      <c r="M77" s="34">
        <f>ROUND(ROUND(L77,2)*ROUND(G77,3),2)</f>
        <v>0</v>
      </c>
      <c r="N77" s="38" t="s">
        <v>54</v>
      </c>
      <c r="O77">
        <f>(M77*21)/100</f>
        <v>0</v>
      </c>
      <c r="P77" t="s">
        <v>27</v>
      </c>
    </row>
    <row r="78" spans="1:16" ht="25.5" x14ac:dyDescent="0.2">
      <c r="A78" s="37" t="s">
        <v>55</v>
      </c>
      <c r="E78" s="41" t="s">
        <v>3466</v>
      </c>
    </row>
    <row r="79" spans="1:16" ht="25.5" x14ac:dyDescent="0.2">
      <c r="A79" s="37" t="s">
        <v>56</v>
      </c>
      <c r="E79" s="42" t="s">
        <v>3467</v>
      </c>
    </row>
    <row r="80" spans="1:16" x14ac:dyDescent="0.2">
      <c r="A80" t="s">
        <v>58</v>
      </c>
      <c r="E80" s="41" t="s">
        <v>59</v>
      </c>
    </row>
    <row r="81" spans="1:16" x14ac:dyDescent="0.2">
      <c r="A81" t="s">
        <v>46</v>
      </c>
      <c r="C81" s="33" t="s">
        <v>66</v>
      </c>
      <c r="E81" s="35" t="s">
        <v>1006</v>
      </c>
      <c r="J81" s="34">
        <f>0</f>
        <v>0</v>
      </c>
      <c r="K81" s="34">
        <f>0</f>
        <v>0</v>
      </c>
      <c r="L81" s="34">
        <f>0+L82</f>
        <v>0</v>
      </c>
      <c r="M81" s="34">
        <f>0+M82</f>
        <v>0</v>
      </c>
    </row>
    <row r="82" spans="1:16" x14ac:dyDescent="0.2">
      <c r="A82" t="s">
        <v>49</v>
      </c>
      <c r="B82" s="36" t="s">
        <v>204</v>
      </c>
      <c r="C82" s="36" t="s">
        <v>3468</v>
      </c>
      <c r="D82" s="37" t="s">
        <v>51</v>
      </c>
      <c r="E82" s="13" t="s">
        <v>3469</v>
      </c>
      <c r="F82" s="38" t="s">
        <v>144</v>
      </c>
      <c r="G82" s="39">
        <v>2.25</v>
      </c>
      <c r="H82" s="38">
        <v>0</v>
      </c>
      <c r="I82" s="38">
        <f>ROUND(G82*H82,6)</f>
        <v>0</v>
      </c>
      <c r="L82" s="40">
        <v>0</v>
      </c>
      <c r="M82" s="34">
        <f>ROUND(ROUND(L82,2)*ROUND(G82,3),2)</f>
        <v>0</v>
      </c>
      <c r="N82" s="38" t="s">
        <v>795</v>
      </c>
      <c r="O82">
        <f>(M82*21)/100</f>
        <v>0</v>
      </c>
      <c r="P82" t="s">
        <v>27</v>
      </c>
    </row>
    <row r="83" spans="1:16" x14ac:dyDescent="0.2">
      <c r="A83" s="37" t="s">
        <v>55</v>
      </c>
      <c r="E83" s="41" t="s">
        <v>3470</v>
      </c>
    </row>
    <row r="84" spans="1:16" x14ac:dyDescent="0.2">
      <c r="A84" s="37" t="s">
        <v>56</v>
      </c>
      <c r="E84" s="42" t="s">
        <v>3471</v>
      </c>
    </row>
    <row r="85" spans="1:16" ht="25.5" x14ac:dyDescent="0.2">
      <c r="A85" t="s">
        <v>58</v>
      </c>
      <c r="E85" s="41" t="s">
        <v>3472</v>
      </c>
    </row>
    <row r="86" spans="1:16" x14ac:dyDescent="0.2">
      <c r="A86" t="s">
        <v>46</v>
      </c>
      <c r="C86" s="33" t="s">
        <v>148</v>
      </c>
      <c r="E86" s="35" t="s">
        <v>3473</v>
      </c>
      <c r="J86" s="34">
        <f>0</f>
        <v>0</v>
      </c>
      <c r="K86" s="34">
        <f>0</f>
        <v>0</v>
      </c>
      <c r="L86" s="34">
        <f>0+L87+L91+L95+L99</f>
        <v>0</v>
      </c>
      <c r="M86" s="34">
        <f>0+M87+M91+M95+M99</f>
        <v>0</v>
      </c>
    </row>
    <row r="87" spans="1:16" x14ac:dyDescent="0.2">
      <c r="A87" t="s">
        <v>49</v>
      </c>
      <c r="B87" s="36" t="s">
        <v>85</v>
      </c>
      <c r="C87" s="36" t="s">
        <v>3474</v>
      </c>
      <c r="D87" s="37" t="s">
        <v>51</v>
      </c>
      <c r="E87" s="13" t="s">
        <v>3475</v>
      </c>
      <c r="F87" s="38" t="s">
        <v>144</v>
      </c>
      <c r="G87" s="39">
        <v>160</v>
      </c>
      <c r="H87" s="38">
        <v>0</v>
      </c>
      <c r="I87" s="38">
        <f>ROUND(G87*H87,6)</f>
        <v>0</v>
      </c>
      <c r="L87" s="40">
        <v>0</v>
      </c>
      <c r="M87" s="34">
        <f>ROUND(ROUND(L87,2)*ROUND(G87,3),2)</f>
        <v>0</v>
      </c>
      <c r="N87" s="38" t="s">
        <v>54</v>
      </c>
      <c r="O87">
        <f>(M87*21)/100</f>
        <v>0</v>
      </c>
      <c r="P87" t="s">
        <v>27</v>
      </c>
    </row>
    <row r="88" spans="1:16" x14ac:dyDescent="0.2">
      <c r="A88" s="37" t="s">
        <v>55</v>
      </c>
      <c r="E88" s="41" t="s">
        <v>3476</v>
      </c>
    </row>
    <row r="89" spans="1:16" ht="25.5" x14ac:dyDescent="0.2">
      <c r="A89" s="37" t="s">
        <v>56</v>
      </c>
      <c r="E89" s="42" t="s">
        <v>3477</v>
      </c>
    </row>
    <row r="90" spans="1:16" x14ac:dyDescent="0.2">
      <c r="A90" t="s">
        <v>58</v>
      </c>
      <c r="E90" s="41" t="s">
        <v>59</v>
      </c>
    </row>
    <row r="91" spans="1:16" x14ac:dyDescent="0.2">
      <c r="A91" t="s">
        <v>49</v>
      </c>
      <c r="B91" s="36" t="s">
        <v>166</v>
      </c>
      <c r="C91" s="36" t="s">
        <v>3478</v>
      </c>
      <c r="D91" s="37" t="s">
        <v>51</v>
      </c>
      <c r="E91" s="13" t="s">
        <v>3479</v>
      </c>
      <c r="F91" s="38" t="s">
        <v>144</v>
      </c>
      <c r="G91" s="39">
        <v>160</v>
      </c>
      <c r="H91" s="38">
        <v>0</v>
      </c>
      <c r="I91" s="38">
        <f>ROUND(G91*H91,6)</f>
        <v>0</v>
      </c>
      <c r="L91" s="40">
        <v>0</v>
      </c>
      <c r="M91" s="34">
        <f>ROUND(ROUND(L91,2)*ROUND(G91,3),2)</f>
        <v>0</v>
      </c>
      <c r="N91" s="38" t="s">
        <v>54</v>
      </c>
      <c r="O91">
        <f>(M91*21)/100</f>
        <v>0</v>
      </c>
      <c r="P91" t="s">
        <v>27</v>
      </c>
    </row>
    <row r="92" spans="1:16" x14ac:dyDescent="0.2">
      <c r="A92" s="37" t="s">
        <v>55</v>
      </c>
      <c r="E92" s="41" t="s">
        <v>3480</v>
      </c>
    </row>
    <row r="93" spans="1:16" ht="25.5" x14ac:dyDescent="0.2">
      <c r="A93" s="37" t="s">
        <v>56</v>
      </c>
      <c r="E93" s="42" t="s">
        <v>3477</v>
      </c>
    </row>
    <row r="94" spans="1:16" x14ac:dyDescent="0.2">
      <c r="A94" t="s">
        <v>58</v>
      </c>
      <c r="E94" s="41" t="s">
        <v>59</v>
      </c>
    </row>
    <row r="95" spans="1:16" x14ac:dyDescent="0.2">
      <c r="A95" t="s">
        <v>49</v>
      </c>
      <c r="B95" s="36" t="s">
        <v>169</v>
      </c>
      <c r="C95" s="36" t="s">
        <v>3481</v>
      </c>
      <c r="D95" s="37" t="s">
        <v>51</v>
      </c>
      <c r="E95" s="13" t="s">
        <v>3482</v>
      </c>
      <c r="F95" s="38" t="s">
        <v>144</v>
      </c>
      <c r="G95" s="39">
        <v>320</v>
      </c>
      <c r="H95" s="38">
        <v>0</v>
      </c>
      <c r="I95" s="38">
        <f>ROUND(G95*H95,6)</f>
        <v>0</v>
      </c>
      <c r="L95" s="40">
        <v>0</v>
      </c>
      <c r="M95" s="34">
        <f>ROUND(ROUND(L95,2)*ROUND(G95,3),2)</f>
        <v>0</v>
      </c>
      <c r="N95" s="38" t="s">
        <v>54</v>
      </c>
      <c r="O95">
        <f>(M95*21)/100</f>
        <v>0</v>
      </c>
      <c r="P95" t="s">
        <v>27</v>
      </c>
    </row>
    <row r="96" spans="1:16" ht="25.5" x14ac:dyDescent="0.2">
      <c r="A96" s="37" t="s">
        <v>55</v>
      </c>
      <c r="E96" s="41" t="s">
        <v>3483</v>
      </c>
    </row>
    <row r="97" spans="1:16" ht="38.25" x14ac:dyDescent="0.2">
      <c r="A97" s="37" t="s">
        <v>56</v>
      </c>
      <c r="E97" s="42" t="s">
        <v>3484</v>
      </c>
    </row>
    <row r="98" spans="1:16" x14ac:dyDescent="0.2">
      <c r="A98" t="s">
        <v>58</v>
      </c>
      <c r="E98" s="41" t="s">
        <v>59</v>
      </c>
    </row>
    <row r="99" spans="1:16" x14ac:dyDescent="0.2">
      <c r="A99" t="s">
        <v>49</v>
      </c>
      <c r="B99" s="36" t="s">
        <v>172</v>
      </c>
      <c r="C99" s="36" t="s">
        <v>3485</v>
      </c>
      <c r="D99" s="37" t="s">
        <v>51</v>
      </c>
      <c r="E99" s="13" t="s">
        <v>3486</v>
      </c>
      <c r="F99" s="38" t="s">
        <v>144</v>
      </c>
      <c r="G99" s="39">
        <v>30.3</v>
      </c>
      <c r="H99" s="38">
        <v>0</v>
      </c>
      <c r="I99" s="38">
        <f>ROUND(G99*H99,6)</f>
        <v>0</v>
      </c>
      <c r="L99" s="40">
        <v>0</v>
      </c>
      <c r="M99" s="34">
        <f>ROUND(ROUND(L99,2)*ROUND(G99,3),2)</f>
        <v>0</v>
      </c>
      <c r="N99" s="38" t="s">
        <v>54</v>
      </c>
      <c r="O99">
        <f>(M99*21)/100</f>
        <v>0</v>
      </c>
      <c r="P99" t="s">
        <v>27</v>
      </c>
    </row>
    <row r="100" spans="1:16" x14ac:dyDescent="0.2">
      <c r="A100" s="37" t="s">
        <v>55</v>
      </c>
      <c r="E100" s="41" t="s">
        <v>3487</v>
      </c>
    </row>
    <row r="101" spans="1:16" x14ac:dyDescent="0.2">
      <c r="A101" s="37" t="s">
        <v>56</v>
      </c>
      <c r="E101" s="42" t="s">
        <v>3488</v>
      </c>
    </row>
    <row r="102" spans="1:16" x14ac:dyDescent="0.2">
      <c r="A102" t="s">
        <v>58</v>
      </c>
      <c r="E102" s="41" t="s">
        <v>59</v>
      </c>
    </row>
    <row r="103" spans="1:16" x14ac:dyDescent="0.2">
      <c r="A103" t="s">
        <v>46</v>
      </c>
      <c r="C103" s="33" t="s">
        <v>151</v>
      </c>
      <c r="E103" s="35" t="s">
        <v>3489</v>
      </c>
      <c r="J103" s="34">
        <f>0</f>
        <v>0</v>
      </c>
      <c r="K103" s="34">
        <f>0</f>
        <v>0</v>
      </c>
      <c r="L103" s="34">
        <f>0+L104+L108+L112+L116+L120+L124+L128+L132+L136</f>
        <v>0</v>
      </c>
      <c r="M103" s="34">
        <f>0+M104+M108+M112+M116+M120+M124+M128+M132+M136</f>
        <v>0</v>
      </c>
    </row>
    <row r="104" spans="1:16" x14ac:dyDescent="0.2">
      <c r="A104" t="s">
        <v>49</v>
      </c>
      <c r="B104" s="36" t="s">
        <v>73</v>
      </c>
      <c r="C104" s="36" t="s">
        <v>1078</v>
      </c>
      <c r="D104" s="37" t="s">
        <v>51</v>
      </c>
      <c r="E104" s="13" t="s">
        <v>1079</v>
      </c>
      <c r="F104" s="38" t="s">
        <v>53</v>
      </c>
      <c r="G104" s="39">
        <v>29.2</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x14ac:dyDescent="0.2">
      <c r="A106" s="37" t="s">
        <v>56</v>
      </c>
      <c r="E106" s="42" t="s">
        <v>3490</v>
      </c>
    </row>
    <row r="107" spans="1:16" x14ac:dyDescent="0.2">
      <c r="A107" t="s">
        <v>58</v>
      </c>
      <c r="E107" s="41" t="s">
        <v>59</v>
      </c>
    </row>
    <row r="108" spans="1:16" x14ac:dyDescent="0.2">
      <c r="A108" t="s">
        <v>49</v>
      </c>
      <c r="B108" s="36" t="s">
        <v>88</v>
      </c>
      <c r="C108" s="36" t="s">
        <v>1146</v>
      </c>
      <c r="D108" s="37" t="s">
        <v>51</v>
      </c>
      <c r="E108" s="13" t="s">
        <v>1147</v>
      </c>
      <c r="F108" s="38" t="s">
        <v>65</v>
      </c>
      <c r="G108" s="39">
        <v>1331</v>
      </c>
      <c r="H108" s="38">
        <v>0</v>
      </c>
      <c r="I108" s="38">
        <f>ROUND(G108*H108,6)</f>
        <v>0</v>
      </c>
      <c r="L108" s="40">
        <v>0</v>
      </c>
      <c r="M108" s="34">
        <f>ROUND(ROUND(L108,2)*ROUND(G108,3),2)</f>
        <v>0</v>
      </c>
      <c r="N108" s="38" t="s">
        <v>54</v>
      </c>
      <c r="O108">
        <f>(M108*21)/100</f>
        <v>0</v>
      </c>
      <c r="P108" t="s">
        <v>27</v>
      </c>
    </row>
    <row r="109" spans="1:16" x14ac:dyDescent="0.2">
      <c r="A109" s="37" t="s">
        <v>55</v>
      </c>
      <c r="E109" s="41" t="s">
        <v>51</v>
      </c>
    </row>
    <row r="110" spans="1:16" ht="38.25" x14ac:dyDescent="0.2">
      <c r="A110" s="37" t="s">
        <v>56</v>
      </c>
      <c r="E110" s="42" t="s">
        <v>3491</v>
      </c>
    </row>
    <row r="111" spans="1:16" x14ac:dyDescent="0.2">
      <c r="A111" t="s">
        <v>58</v>
      </c>
      <c r="E111" s="41" t="s">
        <v>59</v>
      </c>
    </row>
    <row r="112" spans="1:16" x14ac:dyDescent="0.2">
      <c r="A112" t="s">
        <v>49</v>
      </c>
      <c r="B112" s="36" t="s">
        <v>175</v>
      </c>
      <c r="C112" s="36" t="s">
        <v>3492</v>
      </c>
      <c r="D112" s="37" t="s">
        <v>51</v>
      </c>
      <c r="E112" s="13" t="s">
        <v>3493</v>
      </c>
      <c r="F112" s="38" t="s">
        <v>94</v>
      </c>
      <c r="G112" s="39">
        <v>1</v>
      </c>
      <c r="H112" s="38">
        <v>0</v>
      </c>
      <c r="I112" s="38">
        <f>ROUND(G112*H112,6)</f>
        <v>0</v>
      </c>
      <c r="L112" s="40">
        <v>0</v>
      </c>
      <c r="M112" s="34">
        <f>ROUND(ROUND(L112,2)*ROUND(G112,3),2)</f>
        <v>0</v>
      </c>
      <c r="N112" s="38" t="s">
        <v>54</v>
      </c>
      <c r="O112">
        <f>(M112*21)/100</f>
        <v>0</v>
      </c>
      <c r="P112" t="s">
        <v>27</v>
      </c>
    </row>
    <row r="113" spans="1:16" x14ac:dyDescent="0.2">
      <c r="A113" s="37" t="s">
        <v>55</v>
      </c>
      <c r="E113" s="41" t="s">
        <v>51</v>
      </c>
    </row>
    <row r="114" spans="1:16" x14ac:dyDescent="0.2">
      <c r="A114" s="37" t="s">
        <v>56</v>
      </c>
      <c r="E114" s="42" t="s">
        <v>3494</v>
      </c>
    </row>
    <row r="115" spans="1:16" x14ac:dyDescent="0.2">
      <c r="A115" t="s">
        <v>58</v>
      </c>
      <c r="E115" s="41" t="s">
        <v>59</v>
      </c>
    </row>
    <row r="116" spans="1:16" x14ac:dyDescent="0.2">
      <c r="A116" t="s">
        <v>49</v>
      </c>
      <c r="B116" s="36" t="s">
        <v>179</v>
      </c>
      <c r="C116" s="36" t="s">
        <v>1773</v>
      </c>
      <c r="D116" s="37" t="s">
        <v>51</v>
      </c>
      <c r="E116" s="13" t="s">
        <v>1774</v>
      </c>
      <c r="F116" s="38" t="s">
        <v>94</v>
      </c>
      <c r="G116" s="39">
        <v>2</v>
      </c>
      <c r="H116" s="38">
        <v>0</v>
      </c>
      <c r="I116" s="38">
        <f>ROUND(G116*H116,6)</f>
        <v>0</v>
      </c>
      <c r="L116" s="40">
        <v>0</v>
      </c>
      <c r="M116" s="34">
        <f>ROUND(ROUND(L116,2)*ROUND(G116,3),2)</f>
        <v>0</v>
      </c>
      <c r="N116" s="38" t="s">
        <v>54</v>
      </c>
      <c r="O116">
        <f>(M116*21)/100</f>
        <v>0</v>
      </c>
      <c r="P116" t="s">
        <v>27</v>
      </c>
    </row>
    <row r="117" spans="1:16" ht="25.5" x14ac:dyDescent="0.2">
      <c r="A117" s="37" t="s">
        <v>55</v>
      </c>
      <c r="E117" s="41" t="s">
        <v>3495</v>
      </c>
    </row>
    <row r="118" spans="1:16" ht="25.5" x14ac:dyDescent="0.2">
      <c r="A118" s="37" t="s">
        <v>56</v>
      </c>
      <c r="E118" s="42" t="s">
        <v>3496</v>
      </c>
    </row>
    <row r="119" spans="1:16" x14ac:dyDescent="0.2">
      <c r="A119" t="s">
        <v>58</v>
      </c>
      <c r="E119" s="41" t="s">
        <v>59</v>
      </c>
    </row>
    <row r="120" spans="1:16" x14ac:dyDescent="0.2">
      <c r="A120" t="s">
        <v>49</v>
      </c>
      <c r="B120" s="36" t="s">
        <v>182</v>
      </c>
      <c r="C120" s="36" t="s">
        <v>3497</v>
      </c>
      <c r="D120" s="37" t="s">
        <v>51</v>
      </c>
      <c r="E120" s="13" t="s">
        <v>3498</v>
      </c>
      <c r="F120" s="38" t="s">
        <v>53</v>
      </c>
      <c r="G120" s="39">
        <v>15.7</v>
      </c>
      <c r="H120" s="38">
        <v>0</v>
      </c>
      <c r="I120" s="38">
        <f>ROUND(G120*H120,6)</f>
        <v>0</v>
      </c>
      <c r="L120" s="40">
        <v>0</v>
      </c>
      <c r="M120" s="34">
        <f>ROUND(ROUND(L120,2)*ROUND(G120,3),2)</f>
        <v>0</v>
      </c>
      <c r="N120" s="38" t="s">
        <v>54</v>
      </c>
      <c r="O120">
        <f>(M120*21)/100</f>
        <v>0</v>
      </c>
      <c r="P120" t="s">
        <v>27</v>
      </c>
    </row>
    <row r="121" spans="1:16" x14ac:dyDescent="0.2">
      <c r="A121" s="37" t="s">
        <v>55</v>
      </c>
      <c r="E121" s="41" t="s">
        <v>51</v>
      </c>
    </row>
    <row r="122" spans="1:16" ht="25.5" x14ac:dyDescent="0.2">
      <c r="A122" s="37" t="s">
        <v>56</v>
      </c>
      <c r="E122" s="42" t="s">
        <v>3499</v>
      </c>
    </row>
    <row r="123" spans="1:16" x14ac:dyDescent="0.2">
      <c r="A123" t="s">
        <v>58</v>
      </c>
      <c r="E123" s="41" t="s">
        <v>59</v>
      </c>
    </row>
    <row r="124" spans="1:16" ht="38.25" x14ac:dyDescent="0.2">
      <c r="A124" t="s">
        <v>49</v>
      </c>
      <c r="B124" s="36" t="s">
        <v>207</v>
      </c>
      <c r="C124" s="36" t="s">
        <v>3500</v>
      </c>
      <c r="D124" s="37" t="s">
        <v>51</v>
      </c>
      <c r="E124" s="13" t="s">
        <v>3501</v>
      </c>
      <c r="F124" s="38" t="s">
        <v>94</v>
      </c>
      <c r="G124" s="39">
        <v>1</v>
      </c>
      <c r="H124" s="38">
        <v>0</v>
      </c>
      <c r="I124" s="38">
        <f>ROUND(G124*H124,6)</f>
        <v>0</v>
      </c>
      <c r="L124" s="40">
        <v>0</v>
      </c>
      <c r="M124" s="34">
        <f>ROUND(ROUND(L124,2)*ROUND(G124,3),2)</f>
        <v>0</v>
      </c>
      <c r="N124" s="38" t="s">
        <v>795</v>
      </c>
      <c r="O124">
        <f>(M124*21)/100</f>
        <v>0</v>
      </c>
      <c r="P124" t="s">
        <v>27</v>
      </c>
    </row>
    <row r="125" spans="1:16" x14ac:dyDescent="0.2">
      <c r="A125" s="37" t="s">
        <v>55</v>
      </c>
      <c r="E125" s="41" t="s">
        <v>51</v>
      </c>
    </row>
    <row r="126" spans="1:16" x14ac:dyDescent="0.2">
      <c r="A126" s="37" t="s">
        <v>56</v>
      </c>
      <c r="E126" s="42" t="s">
        <v>3502</v>
      </c>
    </row>
    <row r="127" spans="1:16" ht="25.5" x14ac:dyDescent="0.2">
      <c r="A127" t="s">
        <v>58</v>
      </c>
      <c r="E127" s="41" t="s">
        <v>3472</v>
      </c>
    </row>
    <row r="128" spans="1:16" ht="25.5" x14ac:dyDescent="0.2">
      <c r="A128" t="s">
        <v>49</v>
      </c>
      <c r="B128" s="36" t="s">
        <v>210</v>
      </c>
      <c r="C128" s="36" t="s">
        <v>3503</v>
      </c>
      <c r="D128" s="37" t="s">
        <v>51</v>
      </c>
      <c r="E128" s="13" t="s">
        <v>3504</v>
      </c>
      <c r="F128" s="38" t="s">
        <v>94</v>
      </c>
      <c r="G128" s="39">
        <v>1</v>
      </c>
      <c r="H128" s="38">
        <v>0</v>
      </c>
      <c r="I128" s="38">
        <f>ROUND(G128*H128,6)</f>
        <v>0</v>
      </c>
      <c r="L128" s="40">
        <v>0</v>
      </c>
      <c r="M128" s="34">
        <f>ROUND(ROUND(L128,2)*ROUND(G128,3),2)</f>
        <v>0</v>
      </c>
      <c r="N128" s="38" t="s">
        <v>795</v>
      </c>
      <c r="O128">
        <f>(M128*21)/100</f>
        <v>0</v>
      </c>
      <c r="P128" t="s">
        <v>27</v>
      </c>
    </row>
    <row r="129" spans="1:16" x14ac:dyDescent="0.2">
      <c r="A129" s="37" t="s">
        <v>55</v>
      </c>
      <c r="E129" s="41" t="s">
        <v>51</v>
      </c>
    </row>
    <row r="130" spans="1:16" x14ac:dyDescent="0.2">
      <c r="A130" s="37" t="s">
        <v>56</v>
      </c>
      <c r="E130" s="42" t="s">
        <v>3505</v>
      </c>
    </row>
    <row r="131" spans="1:16" ht="25.5" x14ac:dyDescent="0.2">
      <c r="A131" t="s">
        <v>58</v>
      </c>
      <c r="E131" s="41" t="s">
        <v>3472</v>
      </c>
    </row>
    <row r="132" spans="1:16" x14ac:dyDescent="0.2">
      <c r="A132" t="s">
        <v>49</v>
      </c>
      <c r="B132" s="36" t="s">
        <v>213</v>
      </c>
      <c r="C132" s="36" t="s">
        <v>3506</v>
      </c>
      <c r="D132" s="37" t="s">
        <v>51</v>
      </c>
      <c r="E132" s="13" t="s">
        <v>3507</v>
      </c>
      <c r="F132" s="38" t="s">
        <v>94</v>
      </c>
      <c r="G132" s="39">
        <v>84</v>
      </c>
      <c r="H132" s="38">
        <v>0</v>
      </c>
      <c r="I132" s="38">
        <f>ROUND(G132*H132,6)</f>
        <v>0</v>
      </c>
      <c r="L132" s="40">
        <v>0</v>
      </c>
      <c r="M132" s="34">
        <f>ROUND(ROUND(L132,2)*ROUND(G132,3),2)</f>
        <v>0</v>
      </c>
      <c r="N132" s="38" t="s">
        <v>795</v>
      </c>
      <c r="O132">
        <f>(M132*21)/100</f>
        <v>0</v>
      </c>
      <c r="P132" t="s">
        <v>27</v>
      </c>
    </row>
    <row r="133" spans="1:16" x14ac:dyDescent="0.2">
      <c r="A133" s="37" t="s">
        <v>55</v>
      </c>
      <c r="E133" s="41" t="s">
        <v>51</v>
      </c>
    </row>
    <row r="134" spans="1:16" x14ac:dyDescent="0.2">
      <c r="A134" s="37" t="s">
        <v>56</v>
      </c>
      <c r="E134" s="42" t="s">
        <v>3508</v>
      </c>
    </row>
    <row r="135" spans="1:16" ht="25.5" x14ac:dyDescent="0.2">
      <c r="A135" t="s">
        <v>58</v>
      </c>
      <c r="E135" s="41" t="s">
        <v>3472</v>
      </c>
    </row>
    <row r="136" spans="1:16" ht="25.5" x14ac:dyDescent="0.2">
      <c r="A136" t="s">
        <v>49</v>
      </c>
      <c r="B136" s="36" t="s">
        <v>216</v>
      </c>
      <c r="C136" s="36" t="s">
        <v>3509</v>
      </c>
      <c r="D136" s="37" t="s">
        <v>51</v>
      </c>
      <c r="E136" s="13" t="s">
        <v>3510</v>
      </c>
      <c r="F136" s="38" t="s">
        <v>94</v>
      </c>
      <c r="G136" s="39">
        <v>1</v>
      </c>
      <c r="H136" s="38">
        <v>0</v>
      </c>
      <c r="I136" s="38">
        <f>ROUND(G136*H136,6)</f>
        <v>0</v>
      </c>
      <c r="L136" s="40">
        <v>0</v>
      </c>
      <c r="M136" s="34">
        <f>ROUND(ROUND(L136,2)*ROUND(G136,3),2)</f>
        <v>0</v>
      </c>
      <c r="N136" s="38" t="s">
        <v>795</v>
      </c>
      <c r="O136">
        <f>(M136*21)/100</f>
        <v>0</v>
      </c>
      <c r="P136" t="s">
        <v>27</v>
      </c>
    </row>
    <row r="137" spans="1:16" x14ac:dyDescent="0.2">
      <c r="A137" s="37" t="s">
        <v>55</v>
      </c>
      <c r="E137" s="41" t="s">
        <v>51</v>
      </c>
    </row>
    <row r="138" spans="1:16" x14ac:dyDescent="0.2">
      <c r="A138" s="37" t="s">
        <v>56</v>
      </c>
      <c r="E138" s="42" t="s">
        <v>3511</v>
      </c>
    </row>
    <row r="139" spans="1:16" ht="25.5" x14ac:dyDescent="0.2">
      <c r="A139" t="s">
        <v>58</v>
      </c>
      <c r="E139" s="41" t="s">
        <v>3472</v>
      </c>
    </row>
    <row r="140" spans="1:16" x14ac:dyDescent="0.2">
      <c r="A140" t="s">
        <v>46</v>
      </c>
      <c r="C140" s="33" t="s">
        <v>867</v>
      </c>
      <c r="E140" s="35" t="s">
        <v>3512</v>
      </c>
      <c r="J140" s="34">
        <f>0</f>
        <v>0</v>
      </c>
      <c r="K140" s="34">
        <f>0</f>
        <v>0</v>
      </c>
      <c r="L140" s="34">
        <f>0+L141+L145</f>
        <v>0</v>
      </c>
      <c r="M140" s="34">
        <f>0+M141+M145</f>
        <v>0</v>
      </c>
    </row>
    <row r="141" spans="1:16" x14ac:dyDescent="0.2">
      <c r="A141" t="s">
        <v>49</v>
      </c>
      <c r="B141" s="36" t="s">
        <v>91</v>
      </c>
      <c r="C141" s="36" t="s">
        <v>884</v>
      </c>
      <c r="D141" s="37" t="s">
        <v>51</v>
      </c>
      <c r="E141" s="13" t="s">
        <v>885</v>
      </c>
      <c r="F141" s="38" t="s">
        <v>53</v>
      </c>
      <c r="G141" s="39">
        <v>9.5299999999999994</v>
      </c>
      <c r="H141" s="38">
        <v>0</v>
      </c>
      <c r="I141" s="38">
        <f>ROUND(G141*H141,6)</f>
        <v>0</v>
      </c>
      <c r="L141" s="40">
        <v>0</v>
      </c>
      <c r="M141" s="34">
        <f>ROUND(ROUND(L141,2)*ROUND(G141,3),2)</f>
        <v>0</v>
      </c>
      <c r="N141" s="38" t="s">
        <v>54</v>
      </c>
      <c r="O141">
        <f>(M141*21)/100</f>
        <v>0</v>
      </c>
      <c r="P141" t="s">
        <v>27</v>
      </c>
    </row>
    <row r="142" spans="1:16" x14ac:dyDescent="0.2">
      <c r="A142" s="37" t="s">
        <v>55</v>
      </c>
      <c r="E142" s="41" t="s">
        <v>51</v>
      </c>
    </row>
    <row r="143" spans="1:16" ht="25.5" x14ac:dyDescent="0.2">
      <c r="A143" s="37" t="s">
        <v>56</v>
      </c>
      <c r="E143" s="42" t="s">
        <v>3513</v>
      </c>
    </row>
    <row r="144" spans="1:16" x14ac:dyDescent="0.2">
      <c r="A144" t="s">
        <v>58</v>
      </c>
      <c r="E144" s="41" t="s">
        <v>59</v>
      </c>
    </row>
    <row r="145" spans="1:16" x14ac:dyDescent="0.2">
      <c r="A145" t="s">
        <v>49</v>
      </c>
      <c r="B145" s="36" t="s">
        <v>185</v>
      </c>
      <c r="C145" s="36" t="s">
        <v>884</v>
      </c>
      <c r="D145" s="37" t="s">
        <v>47</v>
      </c>
      <c r="E145" s="13" t="s">
        <v>885</v>
      </c>
      <c r="F145" s="38" t="s">
        <v>53</v>
      </c>
      <c r="G145" s="39">
        <v>430.4</v>
      </c>
      <c r="H145" s="38">
        <v>0</v>
      </c>
      <c r="I145" s="38">
        <f>ROUND(G145*H145,6)</f>
        <v>0</v>
      </c>
      <c r="L145" s="40">
        <v>0</v>
      </c>
      <c r="M145" s="34">
        <f>ROUND(ROUND(L145,2)*ROUND(G145,3),2)</f>
        <v>0</v>
      </c>
      <c r="N145" s="38" t="s">
        <v>54</v>
      </c>
      <c r="O145">
        <f>(M145*21)/100</f>
        <v>0</v>
      </c>
      <c r="P145" t="s">
        <v>27</v>
      </c>
    </row>
    <row r="146" spans="1:16" x14ac:dyDescent="0.2">
      <c r="A146" s="37" t="s">
        <v>55</v>
      </c>
      <c r="E146" s="41" t="s">
        <v>51</v>
      </c>
    </row>
    <row r="147" spans="1:16" ht="25.5" x14ac:dyDescent="0.2">
      <c r="A147" s="37" t="s">
        <v>56</v>
      </c>
      <c r="E147" s="42" t="s">
        <v>3514</v>
      </c>
    </row>
    <row r="148" spans="1:16" x14ac:dyDescent="0.2">
      <c r="A148" t="s">
        <v>58</v>
      </c>
      <c r="E148" s="41" t="s">
        <v>59</v>
      </c>
    </row>
    <row r="149" spans="1:16" x14ac:dyDescent="0.2">
      <c r="A149" t="s">
        <v>46</v>
      </c>
      <c r="C149" s="33" t="s">
        <v>282</v>
      </c>
      <c r="E149" s="35" t="s">
        <v>283</v>
      </c>
      <c r="J149" s="34">
        <f>0</f>
        <v>0</v>
      </c>
      <c r="K149" s="34">
        <f>0</f>
        <v>0</v>
      </c>
      <c r="L149" s="34">
        <f>0+L150+L154+L158+L162+L166+L170</f>
        <v>0</v>
      </c>
      <c r="M149" s="34">
        <f>0+M150+M154+M158+M162+M166+M170</f>
        <v>0</v>
      </c>
    </row>
    <row r="150" spans="1:16" ht="25.5" x14ac:dyDescent="0.2">
      <c r="A150" t="s">
        <v>49</v>
      </c>
      <c r="B150" s="36" t="s">
        <v>189</v>
      </c>
      <c r="C150" s="36" t="s">
        <v>285</v>
      </c>
      <c r="D150" s="37" t="s">
        <v>286</v>
      </c>
      <c r="E150" s="13" t="s">
        <v>287</v>
      </c>
      <c r="F150" s="38" t="s">
        <v>288</v>
      </c>
      <c r="G150" s="39">
        <v>22.699000000000002</v>
      </c>
      <c r="H150" s="38">
        <v>0</v>
      </c>
      <c r="I150" s="38">
        <f>ROUND(G150*H150,6)</f>
        <v>0</v>
      </c>
      <c r="L150" s="40">
        <v>0</v>
      </c>
      <c r="M150" s="34">
        <f>ROUND(ROUND(L150,2)*ROUND(G150,3),2)</f>
        <v>0</v>
      </c>
      <c r="N150" s="38" t="s">
        <v>289</v>
      </c>
      <c r="O150">
        <f>(M150*21)/100</f>
        <v>0</v>
      </c>
      <c r="P150" t="s">
        <v>27</v>
      </c>
    </row>
    <row r="151" spans="1:16" ht="25.5" x14ac:dyDescent="0.2">
      <c r="A151" s="37" t="s">
        <v>55</v>
      </c>
      <c r="E151" s="41" t="s">
        <v>290</v>
      </c>
    </row>
    <row r="152" spans="1:16" x14ac:dyDescent="0.2">
      <c r="A152" s="37" t="s">
        <v>56</v>
      </c>
      <c r="E152" s="42" t="s">
        <v>3515</v>
      </c>
    </row>
    <row r="153" spans="1:16" ht="102" x14ac:dyDescent="0.2">
      <c r="A153" t="s">
        <v>58</v>
      </c>
      <c r="E153" s="41" t="s">
        <v>291</v>
      </c>
    </row>
    <row r="154" spans="1:16" ht="25.5" x14ac:dyDescent="0.2">
      <c r="A154" t="s">
        <v>49</v>
      </c>
      <c r="B154" s="36" t="s">
        <v>192</v>
      </c>
      <c r="C154" s="36" t="s">
        <v>293</v>
      </c>
      <c r="D154" s="37" t="s">
        <v>294</v>
      </c>
      <c r="E154" s="13" t="s">
        <v>295</v>
      </c>
      <c r="F154" s="38" t="s">
        <v>288</v>
      </c>
      <c r="G154" s="39">
        <v>15.132999999999999</v>
      </c>
      <c r="H154" s="38">
        <v>0</v>
      </c>
      <c r="I154" s="38">
        <f>ROUND(G154*H154,6)</f>
        <v>0</v>
      </c>
      <c r="L154" s="40">
        <v>0</v>
      </c>
      <c r="M154" s="34">
        <f>ROUND(ROUND(L154,2)*ROUND(G154,3),2)</f>
        <v>0</v>
      </c>
      <c r="N154" s="38" t="s">
        <v>289</v>
      </c>
      <c r="O154">
        <f>(M154*21)/100</f>
        <v>0</v>
      </c>
      <c r="P154" t="s">
        <v>27</v>
      </c>
    </row>
    <row r="155" spans="1:16" ht="25.5" x14ac:dyDescent="0.2">
      <c r="A155" s="37" t="s">
        <v>55</v>
      </c>
      <c r="E155" s="41" t="s">
        <v>290</v>
      </c>
    </row>
    <row r="156" spans="1:16" x14ac:dyDescent="0.2">
      <c r="A156" s="37" t="s">
        <v>56</v>
      </c>
      <c r="E156" s="42" t="s">
        <v>3516</v>
      </c>
    </row>
    <row r="157" spans="1:16" ht="102" x14ac:dyDescent="0.2">
      <c r="A157" t="s">
        <v>58</v>
      </c>
      <c r="E157" s="41" t="s">
        <v>291</v>
      </c>
    </row>
    <row r="158" spans="1:16" ht="25.5" x14ac:dyDescent="0.2">
      <c r="A158" t="s">
        <v>49</v>
      </c>
      <c r="B158" s="36" t="s">
        <v>195</v>
      </c>
      <c r="C158" s="36" t="s">
        <v>301</v>
      </c>
      <c r="D158" s="37" t="s">
        <v>302</v>
      </c>
      <c r="E158" s="13" t="s">
        <v>303</v>
      </c>
      <c r="F158" s="38" t="s">
        <v>288</v>
      </c>
      <c r="G158" s="39">
        <v>9.7200000000000006</v>
      </c>
      <c r="H158" s="38">
        <v>0</v>
      </c>
      <c r="I158" s="38">
        <f>ROUND(G158*H158,6)</f>
        <v>0</v>
      </c>
      <c r="L158" s="40">
        <v>0</v>
      </c>
      <c r="M158" s="34">
        <f>ROUND(ROUND(L158,2)*ROUND(G158,3),2)</f>
        <v>0</v>
      </c>
      <c r="N158" s="38" t="s">
        <v>289</v>
      </c>
      <c r="O158">
        <f>(M158*21)/100</f>
        <v>0</v>
      </c>
      <c r="P158" t="s">
        <v>27</v>
      </c>
    </row>
    <row r="159" spans="1:16" ht="25.5" x14ac:dyDescent="0.2">
      <c r="A159" s="37" t="s">
        <v>55</v>
      </c>
      <c r="E159" s="41" t="s">
        <v>290</v>
      </c>
    </row>
    <row r="160" spans="1:16" x14ac:dyDescent="0.2">
      <c r="A160" s="37" t="s">
        <v>56</v>
      </c>
      <c r="E160" s="42" t="s">
        <v>3517</v>
      </c>
    </row>
    <row r="161" spans="1:16" ht="102" x14ac:dyDescent="0.2">
      <c r="A161" t="s">
        <v>58</v>
      </c>
      <c r="E161" s="41" t="s">
        <v>291</v>
      </c>
    </row>
    <row r="162" spans="1:16" ht="25.5" x14ac:dyDescent="0.2">
      <c r="A162" t="s">
        <v>49</v>
      </c>
      <c r="B162" s="36" t="s">
        <v>198</v>
      </c>
      <c r="C162" s="36" t="s">
        <v>630</v>
      </c>
      <c r="D162" s="37" t="s">
        <v>631</v>
      </c>
      <c r="E162" s="13" t="s">
        <v>632</v>
      </c>
      <c r="F162" s="38" t="s">
        <v>288</v>
      </c>
      <c r="G162" s="39">
        <v>21.919</v>
      </c>
      <c r="H162" s="38">
        <v>0</v>
      </c>
      <c r="I162" s="38">
        <f>ROUND(G162*H162,6)</f>
        <v>0</v>
      </c>
      <c r="L162" s="40">
        <v>0</v>
      </c>
      <c r="M162" s="34">
        <f>ROUND(ROUND(L162,2)*ROUND(G162,3),2)</f>
        <v>0</v>
      </c>
      <c r="N162" s="38" t="s">
        <v>289</v>
      </c>
      <c r="O162">
        <f>(M162*21)/100</f>
        <v>0</v>
      </c>
      <c r="P162" t="s">
        <v>27</v>
      </c>
    </row>
    <row r="163" spans="1:16" ht="25.5" x14ac:dyDescent="0.2">
      <c r="A163" s="37" t="s">
        <v>55</v>
      </c>
      <c r="E163" s="41" t="s">
        <v>290</v>
      </c>
    </row>
    <row r="164" spans="1:16" x14ac:dyDescent="0.2">
      <c r="A164" s="37" t="s">
        <v>56</v>
      </c>
      <c r="E164" s="42" t="s">
        <v>3518</v>
      </c>
    </row>
    <row r="165" spans="1:16" ht="102" x14ac:dyDescent="0.2">
      <c r="A165" t="s">
        <v>58</v>
      </c>
      <c r="E165" s="41" t="s">
        <v>291</v>
      </c>
    </row>
    <row r="166" spans="1:16" ht="25.5" x14ac:dyDescent="0.2">
      <c r="A166" t="s">
        <v>49</v>
      </c>
      <c r="B166" s="36" t="s">
        <v>95</v>
      </c>
      <c r="C166" s="36" t="s">
        <v>1049</v>
      </c>
      <c r="D166" s="37" t="s">
        <v>1050</v>
      </c>
      <c r="E166" s="13" t="s">
        <v>1051</v>
      </c>
      <c r="F166" s="38" t="s">
        <v>288</v>
      </c>
      <c r="G166" s="39">
        <v>0.215</v>
      </c>
      <c r="H166" s="38">
        <v>0</v>
      </c>
      <c r="I166" s="38">
        <f>ROUND(G166*H166,6)</f>
        <v>0</v>
      </c>
      <c r="L166" s="40">
        <v>0</v>
      </c>
      <c r="M166" s="34">
        <f>ROUND(ROUND(L166,2)*ROUND(G166,3),2)</f>
        <v>0</v>
      </c>
      <c r="N166" s="38" t="s">
        <v>289</v>
      </c>
      <c r="O166">
        <f>(M166*21)/100</f>
        <v>0</v>
      </c>
      <c r="P166" t="s">
        <v>27</v>
      </c>
    </row>
    <row r="167" spans="1:16" ht="25.5" x14ac:dyDescent="0.2">
      <c r="A167" s="37" t="s">
        <v>55</v>
      </c>
      <c r="E167" s="41" t="s">
        <v>290</v>
      </c>
    </row>
    <row r="168" spans="1:16" x14ac:dyDescent="0.2">
      <c r="A168" s="37" t="s">
        <v>56</v>
      </c>
      <c r="E168" s="42" t="s">
        <v>3519</v>
      </c>
    </row>
    <row r="169" spans="1:16" ht="102" x14ac:dyDescent="0.2">
      <c r="A169" t="s">
        <v>58</v>
      </c>
      <c r="E169" s="41" t="s">
        <v>291</v>
      </c>
    </row>
    <row r="170" spans="1:16" ht="25.5" x14ac:dyDescent="0.2">
      <c r="A170" t="s">
        <v>49</v>
      </c>
      <c r="B170" s="36" t="s">
        <v>201</v>
      </c>
      <c r="C170" s="36" t="s">
        <v>3285</v>
      </c>
      <c r="D170" s="37" t="s">
        <v>3286</v>
      </c>
      <c r="E170" s="13" t="s">
        <v>3287</v>
      </c>
      <c r="F170" s="38" t="s">
        <v>288</v>
      </c>
      <c r="G170" s="39">
        <v>5.468</v>
      </c>
      <c r="H170" s="38">
        <v>0</v>
      </c>
      <c r="I170" s="38">
        <f>ROUND(G170*H170,6)</f>
        <v>0</v>
      </c>
      <c r="L170" s="40">
        <v>0</v>
      </c>
      <c r="M170" s="34">
        <f>ROUND(ROUND(L170,2)*ROUND(G170,3),2)</f>
        <v>0</v>
      </c>
      <c r="N170" s="38" t="s">
        <v>289</v>
      </c>
      <c r="O170">
        <f>(M170*21)/100</f>
        <v>0</v>
      </c>
      <c r="P170" t="s">
        <v>27</v>
      </c>
    </row>
    <row r="171" spans="1:16" ht="25.5" x14ac:dyDescent="0.2">
      <c r="A171" s="37" t="s">
        <v>55</v>
      </c>
      <c r="E171" s="41" t="s">
        <v>290</v>
      </c>
    </row>
    <row r="172" spans="1:16" x14ac:dyDescent="0.2">
      <c r="A172" s="37" t="s">
        <v>56</v>
      </c>
      <c r="E172" s="42" t="s">
        <v>3520</v>
      </c>
    </row>
    <row r="173" spans="1:16" ht="102" x14ac:dyDescent="0.2">
      <c r="A173" t="s">
        <v>58</v>
      </c>
      <c r="E173"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3521</v>
      </c>
      <c r="M3" s="43">
        <f>Rekapitulace!C62</f>
        <v>0</v>
      </c>
      <c r="N3" s="25" t="s">
        <v>0</v>
      </c>
      <c r="O3" t="s">
        <v>23</v>
      </c>
      <c r="P3" t="s">
        <v>27</v>
      </c>
    </row>
    <row r="4" spans="1:20" ht="32.1" customHeight="1" x14ac:dyDescent="0.2">
      <c r="A4" s="28" t="s">
        <v>20</v>
      </c>
      <c r="B4" s="29" t="s">
        <v>28</v>
      </c>
      <c r="C4" s="2" t="s">
        <v>3521</v>
      </c>
      <c r="D4" s="9"/>
      <c r="E4" s="3" t="s">
        <v>3522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COUNTIFS(L8:L34,"=0",A8:A34,"P")+COUNTIFS(L8:L34,"",A8:A34,"P")+SUM(Q8:Q34)</f>
        <v>6</v>
      </c>
    </row>
    <row r="8" spans="1:20" x14ac:dyDescent="0.2">
      <c r="A8" t="s">
        <v>44</v>
      </c>
      <c r="C8" s="30" t="s">
        <v>3525</v>
      </c>
      <c r="E8" s="32" t="s">
        <v>3524</v>
      </c>
      <c r="J8" s="31">
        <f>0+J9+J14+J19+J24+J29</f>
        <v>0</v>
      </c>
      <c r="K8" s="31">
        <f>0+K9+K14+K19+K24+K29</f>
        <v>0</v>
      </c>
      <c r="L8" s="31">
        <f>0+L9+L14+L19+L24+L29</f>
        <v>0</v>
      </c>
      <c r="M8" s="31">
        <f>0+M9+M14+M19+M24+M29</f>
        <v>0</v>
      </c>
    </row>
    <row r="9" spans="1:20" x14ac:dyDescent="0.2">
      <c r="A9" t="s">
        <v>46</v>
      </c>
      <c r="C9" s="33" t="s">
        <v>47</v>
      </c>
      <c r="E9" s="35" t="s">
        <v>325</v>
      </c>
      <c r="J9" s="34">
        <f>0</f>
        <v>0</v>
      </c>
      <c r="K9" s="34">
        <f>0</f>
        <v>0</v>
      </c>
      <c r="L9" s="34">
        <f>0+L10</f>
        <v>0</v>
      </c>
      <c r="M9" s="34">
        <f>0+M10</f>
        <v>0</v>
      </c>
    </row>
    <row r="10" spans="1:20" x14ac:dyDescent="0.2">
      <c r="A10" t="s">
        <v>49</v>
      </c>
      <c r="B10" s="36" t="s">
        <v>47</v>
      </c>
      <c r="C10" s="36" t="s">
        <v>3526</v>
      </c>
      <c r="D10" s="37" t="s">
        <v>51</v>
      </c>
      <c r="E10" s="13" t="s">
        <v>3527</v>
      </c>
      <c r="F10" s="38" t="s">
        <v>53</v>
      </c>
      <c r="G10" s="39">
        <v>1.831</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3528</v>
      </c>
    </row>
    <row r="13" spans="1:20" x14ac:dyDescent="0.2">
      <c r="A13" t="s">
        <v>58</v>
      </c>
      <c r="E13" s="41" t="s">
        <v>59</v>
      </c>
    </row>
    <row r="14" spans="1:20" x14ac:dyDescent="0.2">
      <c r="A14" t="s">
        <v>46</v>
      </c>
      <c r="C14" s="33" t="s">
        <v>27</v>
      </c>
      <c r="E14" s="35" t="s">
        <v>1063</v>
      </c>
      <c r="J14" s="34">
        <f>0</f>
        <v>0</v>
      </c>
      <c r="K14" s="34">
        <f>0</f>
        <v>0</v>
      </c>
      <c r="L14" s="34">
        <f>0+L15</f>
        <v>0</v>
      </c>
      <c r="M14" s="34">
        <f>0+M15</f>
        <v>0</v>
      </c>
    </row>
    <row r="15" spans="1:20" x14ac:dyDescent="0.2">
      <c r="A15" t="s">
        <v>49</v>
      </c>
      <c r="B15" s="36" t="s">
        <v>27</v>
      </c>
      <c r="C15" s="36" t="s">
        <v>1658</v>
      </c>
      <c r="D15" s="37" t="s">
        <v>51</v>
      </c>
      <c r="E15" s="13" t="s">
        <v>1659</v>
      </c>
      <c r="F15" s="38" t="s">
        <v>53</v>
      </c>
      <c r="G15" s="39">
        <v>1.831</v>
      </c>
      <c r="H15" s="38">
        <v>0</v>
      </c>
      <c r="I15" s="38">
        <f>ROUND(G15*H15,6)</f>
        <v>0</v>
      </c>
      <c r="L15" s="40">
        <v>0</v>
      </c>
      <c r="M15" s="34">
        <f>ROUND(ROUND(L15,2)*ROUND(G15,3),2)</f>
        <v>0</v>
      </c>
      <c r="N15" s="38" t="s">
        <v>54</v>
      </c>
      <c r="O15">
        <f>(M15*21)/100</f>
        <v>0</v>
      </c>
      <c r="P15" t="s">
        <v>27</v>
      </c>
    </row>
    <row r="16" spans="1:20" x14ac:dyDescent="0.2">
      <c r="A16" s="37" t="s">
        <v>55</v>
      </c>
      <c r="E16" s="41" t="s">
        <v>51</v>
      </c>
    </row>
    <row r="17" spans="1:16" x14ac:dyDescent="0.2">
      <c r="A17" s="37" t="s">
        <v>56</v>
      </c>
      <c r="E17" s="42" t="s">
        <v>3528</v>
      </c>
    </row>
    <row r="18" spans="1:16" x14ac:dyDescent="0.2">
      <c r="A18" t="s">
        <v>58</v>
      </c>
      <c r="E18" s="41" t="s">
        <v>59</v>
      </c>
    </row>
    <row r="19" spans="1:16" x14ac:dyDescent="0.2">
      <c r="A19" t="s">
        <v>46</v>
      </c>
      <c r="C19" s="33" t="s">
        <v>790</v>
      </c>
      <c r="E19" s="35" t="s">
        <v>1435</v>
      </c>
      <c r="J19" s="34">
        <f>0</f>
        <v>0</v>
      </c>
      <c r="K19" s="34">
        <f>0</f>
        <v>0</v>
      </c>
      <c r="L19" s="34">
        <f>0+L20</f>
        <v>0</v>
      </c>
      <c r="M19" s="34">
        <f>0+M20</f>
        <v>0</v>
      </c>
    </row>
    <row r="20" spans="1:16" x14ac:dyDescent="0.2">
      <c r="A20" t="s">
        <v>49</v>
      </c>
      <c r="B20" s="36" t="s">
        <v>26</v>
      </c>
      <c r="C20" s="36" t="s">
        <v>3529</v>
      </c>
      <c r="D20" s="37" t="s">
        <v>51</v>
      </c>
      <c r="E20" s="13" t="s">
        <v>3530</v>
      </c>
      <c r="F20" s="38" t="s">
        <v>144</v>
      </c>
      <c r="G20" s="39">
        <v>40.700000000000003</v>
      </c>
      <c r="H20" s="38">
        <v>0</v>
      </c>
      <c r="I20" s="38">
        <f>ROUND(G20*H20,6)</f>
        <v>0</v>
      </c>
      <c r="L20" s="40">
        <v>0</v>
      </c>
      <c r="M20" s="34">
        <f>ROUND(ROUND(L20,2)*ROUND(G20,3),2)</f>
        <v>0</v>
      </c>
      <c r="N20" s="38" t="s">
        <v>54</v>
      </c>
      <c r="O20">
        <f>(M20*21)/100</f>
        <v>0</v>
      </c>
      <c r="P20" t="s">
        <v>27</v>
      </c>
    </row>
    <row r="21" spans="1:16" ht="38.25" x14ac:dyDescent="0.2">
      <c r="A21" s="37" t="s">
        <v>55</v>
      </c>
      <c r="E21" s="41" t="s">
        <v>3531</v>
      </c>
    </row>
    <row r="22" spans="1:16" x14ac:dyDescent="0.2">
      <c r="A22" s="37" t="s">
        <v>56</v>
      </c>
      <c r="E22" s="42" t="s">
        <v>3532</v>
      </c>
    </row>
    <row r="23" spans="1:16" x14ac:dyDescent="0.2">
      <c r="A23" t="s">
        <v>58</v>
      </c>
      <c r="E23" s="41" t="s">
        <v>59</v>
      </c>
    </row>
    <row r="24" spans="1:16" x14ac:dyDescent="0.2">
      <c r="A24" t="s">
        <v>46</v>
      </c>
      <c r="C24" s="33" t="s">
        <v>867</v>
      </c>
      <c r="E24" s="35" t="s">
        <v>3533</v>
      </c>
      <c r="J24" s="34">
        <f>0</f>
        <v>0</v>
      </c>
      <c r="K24" s="34">
        <f>0</f>
        <v>0</v>
      </c>
      <c r="L24" s="34">
        <f>0+L25</f>
        <v>0</v>
      </c>
      <c r="M24" s="34">
        <f>0+M25</f>
        <v>0</v>
      </c>
    </row>
    <row r="25" spans="1:16" x14ac:dyDescent="0.2">
      <c r="A25" t="s">
        <v>49</v>
      </c>
      <c r="B25" s="36" t="s">
        <v>62</v>
      </c>
      <c r="C25" s="36" t="s">
        <v>3534</v>
      </c>
      <c r="D25" s="37" t="s">
        <v>51</v>
      </c>
      <c r="E25" s="13" t="s">
        <v>3535</v>
      </c>
      <c r="F25" s="38" t="s">
        <v>288</v>
      </c>
      <c r="G25" s="39">
        <v>0.878</v>
      </c>
      <c r="H25" s="38">
        <v>0</v>
      </c>
      <c r="I25" s="38">
        <f>ROUND(G25*H25,6)</f>
        <v>0</v>
      </c>
      <c r="L25" s="40">
        <v>0</v>
      </c>
      <c r="M25" s="34">
        <f>ROUND(ROUND(L25,2)*ROUND(G25,3),2)</f>
        <v>0</v>
      </c>
      <c r="N25" s="38" t="s">
        <v>54</v>
      </c>
      <c r="O25">
        <f>(M25*21)/100</f>
        <v>0</v>
      </c>
      <c r="P25" t="s">
        <v>27</v>
      </c>
    </row>
    <row r="26" spans="1:16" x14ac:dyDescent="0.2">
      <c r="A26" s="37" t="s">
        <v>55</v>
      </c>
      <c r="E26" s="41" t="s">
        <v>3536</v>
      </c>
    </row>
    <row r="27" spans="1:16" x14ac:dyDescent="0.2">
      <c r="A27" s="37" t="s">
        <v>56</v>
      </c>
      <c r="E27" s="42" t="s">
        <v>3537</v>
      </c>
    </row>
    <row r="28" spans="1:16" x14ac:dyDescent="0.2">
      <c r="A28" t="s">
        <v>58</v>
      </c>
      <c r="E28" s="41" t="s">
        <v>59</v>
      </c>
    </row>
    <row r="29" spans="1:16" x14ac:dyDescent="0.2">
      <c r="A29" t="s">
        <v>46</v>
      </c>
      <c r="C29" s="33" t="s">
        <v>282</v>
      </c>
      <c r="E29" s="35" t="s">
        <v>283</v>
      </c>
      <c r="J29" s="34">
        <f>0</f>
        <v>0</v>
      </c>
      <c r="K29" s="34">
        <f>0</f>
        <v>0</v>
      </c>
      <c r="L29" s="34">
        <f>0+L30+L34</f>
        <v>0</v>
      </c>
      <c r="M29" s="34">
        <f>0+M30+M34</f>
        <v>0</v>
      </c>
    </row>
    <row r="30" spans="1:16" ht="25.5" x14ac:dyDescent="0.2">
      <c r="A30" t="s">
        <v>49</v>
      </c>
      <c r="B30" s="36" t="s">
        <v>66</v>
      </c>
      <c r="C30" s="36" t="s">
        <v>285</v>
      </c>
      <c r="D30" s="37" t="s">
        <v>286</v>
      </c>
      <c r="E30" s="13" t="s">
        <v>287</v>
      </c>
      <c r="F30" s="38" t="s">
        <v>288</v>
      </c>
      <c r="G30" s="39">
        <v>3.323</v>
      </c>
      <c r="H30" s="38">
        <v>0</v>
      </c>
      <c r="I30" s="38">
        <f>ROUND(G30*H30,6)</f>
        <v>0</v>
      </c>
      <c r="L30" s="40">
        <v>0</v>
      </c>
      <c r="M30" s="34">
        <f>ROUND(ROUND(L30,2)*ROUND(G30,3),2)</f>
        <v>0</v>
      </c>
      <c r="N30" s="38" t="s">
        <v>289</v>
      </c>
      <c r="O30">
        <f>(M30*21)/100</f>
        <v>0</v>
      </c>
      <c r="P30" t="s">
        <v>27</v>
      </c>
    </row>
    <row r="31" spans="1:16" ht="25.5" x14ac:dyDescent="0.2">
      <c r="A31" s="37" t="s">
        <v>55</v>
      </c>
      <c r="E31" s="41" t="s">
        <v>290</v>
      </c>
    </row>
    <row r="32" spans="1:16" x14ac:dyDescent="0.2">
      <c r="A32" s="37" t="s">
        <v>56</v>
      </c>
      <c r="E32" s="42" t="s">
        <v>51</v>
      </c>
    </row>
    <row r="33" spans="1:16" ht="102" x14ac:dyDescent="0.2">
      <c r="A33" t="s">
        <v>58</v>
      </c>
      <c r="E33" s="41" t="s">
        <v>291</v>
      </c>
    </row>
    <row r="34" spans="1:16" ht="25.5" x14ac:dyDescent="0.2">
      <c r="A34" t="s">
        <v>49</v>
      </c>
      <c r="B34" s="36" t="s">
        <v>145</v>
      </c>
      <c r="C34" s="36" t="s">
        <v>2584</v>
      </c>
      <c r="D34" s="37" t="s">
        <v>2585</v>
      </c>
      <c r="E34" s="13" t="s">
        <v>2586</v>
      </c>
      <c r="F34" s="38" t="s">
        <v>288</v>
      </c>
      <c r="G34" s="39">
        <v>0.878</v>
      </c>
      <c r="H34" s="38">
        <v>0</v>
      </c>
      <c r="I34" s="38">
        <f>ROUND(G34*H34,6)</f>
        <v>0</v>
      </c>
      <c r="L34" s="40">
        <v>0</v>
      </c>
      <c r="M34" s="34">
        <f>ROUND(ROUND(L34,2)*ROUND(G34,3),2)</f>
        <v>0</v>
      </c>
      <c r="N34" s="38" t="s">
        <v>289</v>
      </c>
      <c r="O34">
        <f>(M34*21)/100</f>
        <v>0</v>
      </c>
      <c r="P34" t="s">
        <v>27</v>
      </c>
    </row>
    <row r="35" spans="1:16" ht="25.5" x14ac:dyDescent="0.2">
      <c r="A35" s="37" t="s">
        <v>55</v>
      </c>
      <c r="E35" s="41" t="s">
        <v>290</v>
      </c>
    </row>
    <row r="36" spans="1:16" x14ac:dyDescent="0.2">
      <c r="A36" s="37" t="s">
        <v>56</v>
      </c>
      <c r="E36" s="42" t="s">
        <v>51</v>
      </c>
    </row>
    <row r="37" spans="1:16" ht="102" x14ac:dyDescent="0.2">
      <c r="A37" t="s">
        <v>58</v>
      </c>
      <c r="E37"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320</v>
      </c>
      <c r="M3" s="43">
        <f>Rekapitulace!C12</f>
        <v>0</v>
      </c>
      <c r="N3" s="25" t="s">
        <v>0</v>
      </c>
      <c r="O3" t="s">
        <v>23</v>
      </c>
      <c r="P3" t="s">
        <v>27</v>
      </c>
    </row>
    <row r="4" spans="1:20" ht="32.1" customHeight="1" x14ac:dyDescent="0.2">
      <c r="A4" s="28" t="s">
        <v>20</v>
      </c>
      <c r="B4" s="29" t="s">
        <v>28</v>
      </c>
      <c r="C4" s="2" t="s">
        <v>320</v>
      </c>
      <c r="D4" s="9"/>
      <c r="E4" s="3" t="s">
        <v>321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COUNTIFS(L8:L168,"=0",A8:A168,"P")+COUNTIFS(L8:L168,"",A8:A168,"P")+SUM(Q8:Q168)</f>
        <v>40</v>
      </c>
    </row>
    <row r="8" spans="1:20" x14ac:dyDescent="0.2">
      <c r="A8" t="s">
        <v>44</v>
      </c>
      <c r="C8" s="30" t="s">
        <v>552</v>
      </c>
      <c r="E8" s="32" t="s">
        <v>551</v>
      </c>
      <c r="J8" s="31">
        <f>0+J9+J114+J159</f>
        <v>0</v>
      </c>
      <c r="K8" s="31">
        <f>0+K9+K114+K159</f>
        <v>0</v>
      </c>
      <c r="L8" s="31">
        <f>0+L9+L114+L159</f>
        <v>0</v>
      </c>
      <c r="M8" s="31">
        <f>0+M9+M114+M159</f>
        <v>0</v>
      </c>
    </row>
    <row r="9" spans="1:20" x14ac:dyDescent="0.2">
      <c r="A9" t="s">
        <v>46</v>
      </c>
      <c r="C9" s="33" t="s">
        <v>47</v>
      </c>
      <c r="E9" s="35" t="s">
        <v>325</v>
      </c>
      <c r="J9" s="34">
        <f>0</f>
        <v>0</v>
      </c>
      <c r="K9" s="34">
        <f>0</f>
        <v>0</v>
      </c>
      <c r="L9" s="34">
        <f>0+L10+L14+L18+L22+L26+L30+L34+L38+L42+L46+L50+L54+L58+L62+L66+L70+L74+L78+L82+L86+L90+L94+L98+L102+L106+L110</f>
        <v>0</v>
      </c>
      <c r="M9" s="34">
        <f>0+M10+M14+M18+M22+M26+M30+M34+M38+M42+M46+M50+M54+M58+M62+M66+M70+M74+M78+M82+M86+M90+M94+M98+M102+M106+M110</f>
        <v>0</v>
      </c>
    </row>
    <row r="10" spans="1:20" ht="25.5" x14ac:dyDescent="0.2">
      <c r="A10" t="s">
        <v>49</v>
      </c>
      <c r="B10" s="36" t="s">
        <v>47</v>
      </c>
      <c r="C10" s="36" t="s">
        <v>326</v>
      </c>
      <c r="D10" s="37" t="s">
        <v>51</v>
      </c>
      <c r="E10" s="13" t="s">
        <v>327</v>
      </c>
      <c r="F10" s="38" t="s">
        <v>188</v>
      </c>
      <c r="G10" s="39">
        <v>0.42499999999999999</v>
      </c>
      <c r="H10" s="38">
        <v>0</v>
      </c>
      <c r="I10" s="38">
        <f>ROUND(G10*H10,6)</f>
        <v>0</v>
      </c>
      <c r="L10" s="40">
        <v>0</v>
      </c>
      <c r="M10" s="34">
        <f>ROUND(ROUND(L10,2)*ROUND(G10,3),2)</f>
        <v>0</v>
      </c>
      <c r="N10" s="38" t="s">
        <v>328</v>
      </c>
      <c r="O10">
        <f>(M10*21)/100</f>
        <v>0</v>
      </c>
      <c r="P10" t="s">
        <v>27</v>
      </c>
    </row>
    <row r="11" spans="1:20" x14ac:dyDescent="0.2">
      <c r="A11" s="37" t="s">
        <v>55</v>
      </c>
      <c r="E11" s="41" t="s">
        <v>51</v>
      </c>
    </row>
    <row r="12" spans="1:20" x14ac:dyDescent="0.2">
      <c r="A12" s="37" t="s">
        <v>56</v>
      </c>
      <c r="E12" s="42" t="s">
        <v>553</v>
      </c>
    </row>
    <row r="13" spans="1:20" ht="89.25" x14ac:dyDescent="0.2">
      <c r="A13" t="s">
        <v>58</v>
      </c>
      <c r="E13" s="41" t="s">
        <v>330</v>
      </c>
    </row>
    <row r="14" spans="1:20" ht="38.25" x14ac:dyDescent="0.2">
      <c r="A14" t="s">
        <v>49</v>
      </c>
      <c r="B14" s="36" t="s">
        <v>27</v>
      </c>
      <c r="C14" s="36" t="s">
        <v>554</v>
      </c>
      <c r="D14" s="37" t="s">
        <v>51</v>
      </c>
      <c r="E14" s="13" t="s">
        <v>555</v>
      </c>
      <c r="F14" s="38" t="s">
        <v>53</v>
      </c>
      <c r="G14" s="39">
        <v>25</v>
      </c>
      <c r="H14" s="38">
        <v>0</v>
      </c>
      <c r="I14" s="38">
        <f>ROUND(G14*H14,6)</f>
        <v>0</v>
      </c>
      <c r="L14" s="40">
        <v>0</v>
      </c>
      <c r="M14" s="34">
        <f>ROUND(ROUND(L14,2)*ROUND(G14,3),2)</f>
        <v>0</v>
      </c>
      <c r="N14" s="38" t="s">
        <v>328</v>
      </c>
      <c r="O14">
        <f>(M14*21)/100</f>
        <v>0</v>
      </c>
      <c r="P14" t="s">
        <v>27</v>
      </c>
    </row>
    <row r="15" spans="1:20" x14ac:dyDescent="0.2">
      <c r="A15" s="37" t="s">
        <v>55</v>
      </c>
      <c r="E15" s="41" t="s">
        <v>51</v>
      </c>
    </row>
    <row r="16" spans="1:20" x14ac:dyDescent="0.2">
      <c r="A16" s="37" t="s">
        <v>56</v>
      </c>
      <c r="E16" s="42" t="s">
        <v>556</v>
      </c>
    </row>
    <row r="17" spans="1:16" ht="409.5" x14ac:dyDescent="0.2">
      <c r="A17" t="s">
        <v>58</v>
      </c>
      <c r="E17" s="41" t="s">
        <v>557</v>
      </c>
    </row>
    <row r="18" spans="1:16" x14ac:dyDescent="0.2">
      <c r="A18" t="s">
        <v>49</v>
      </c>
      <c r="B18" s="36" t="s">
        <v>26</v>
      </c>
      <c r="C18" s="36" t="s">
        <v>331</v>
      </c>
      <c r="D18" s="37" t="s">
        <v>51</v>
      </c>
      <c r="E18" s="13" t="s">
        <v>332</v>
      </c>
      <c r="F18" s="38" t="s">
        <v>53</v>
      </c>
      <c r="G18" s="39">
        <v>20</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558</v>
      </c>
    </row>
    <row r="21" spans="1:16" x14ac:dyDescent="0.2">
      <c r="A21" t="s">
        <v>58</v>
      </c>
      <c r="E21" s="41" t="s">
        <v>59</v>
      </c>
    </row>
    <row r="22" spans="1:16" x14ac:dyDescent="0.2">
      <c r="A22" t="s">
        <v>49</v>
      </c>
      <c r="B22" s="36" t="s">
        <v>62</v>
      </c>
      <c r="C22" s="36" t="s">
        <v>334</v>
      </c>
      <c r="D22" s="37" t="s">
        <v>51</v>
      </c>
      <c r="E22" s="13" t="s">
        <v>335</v>
      </c>
      <c r="F22" s="38" t="s">
        <v>53</v>
      </c>
      <c r="G22" s="39">
        <v>15</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559</v>
      </c>
    </row>
    <row r="25" spans="1:16" x14ac:dyDescent="0.2">
      <c r="A25" t="s">
        <v>58</v>
      </c>
      <c r="E25" s="41" t="s">
        <v>59</v>
      </c>
    </row>
    <row r="26" spans="1:16" x14ac:dyDescent="0.2">
      <c r="A26" t="s">
        <v>49</v>
      </c>
      <c r="B26" s="36" t="s">
        <v>66</v>
      </c>
      <c r="C26" s="36" t="s">
        <v>50</v>
      </c>
      <c r="D26" s="37" t="s">
        <v>51</v>
      </c>
      <c r="E26" s="13" t="s">
        <v>52</v>
      </c>
      <c r="F26" s="38" t="s">
        <v>53</v>
      </c>
      <c r="G26" s="39">
        <v>107</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560</v>
      </c>
    </row>
    <row r="29" spans="1:16" x14ac:dyDescent="0.2">
      <c r="A29" t="s">
        <v>58</v>
      </c>
      <c r="E29" s="41" t="s">
        <v>59</v>
      </c>
    </row>
    <row r="30" spans="1:16" x14ac:dyDescent="0.2">
      <c r="A30" t="s">
        <v>49</v>
      </c>
      <c r="B30" s="36" t="s">
        <v>145</v>
      </c>
      <c r="C30" s="36" t="s">
        <v>338</v>
      </c>
      <c r="D30" s="37" t="s">
        <v>51</v>
      </c>
      <c r="E30" s="13" t="s">
        <v>339</v>
      </c>
      <c r="F30" s="38" t="s">
        <v>53</v>
      </c>
      <c r="G30" s="39">
        <v>10.7</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561</v>
      </c>
    </row>
    <row r="33" spans="1:16" x14ac:dyDescent="0.2">
      <c r="A33" t="s">
        <v>58</v>
      </c>
      <c r="E33" s="41" t="s">
        <v>59</v>
      </c>
    </row>
    <row r="34" spans="1:16" x14ac:dyDescent="0.2">
      <c r="A34" t="s">
        <v>49</v>
      </c>
      <c r="B34" s="36" t="s">
        <v>148</v>
      </c>
      <c r="C34" s="36" t="s">
        <v>562</v>
      </c>
      <c r="D34" s="37" t="s">
        <v>51</v>
      </c>
      <c r="E34" s="13" t="s">
        <v>563</v>
      </c>
      <c r="F34" s="38" t="s">
        <v>65</v>
      </c>
      <c r="G34" s="39">
        <v>100</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564</v>
      </c>
    </row>
    <row r="37" spans="1:16" x14ac:dyDescent="0.2">
      <c r="A37" t="s">
        <v>58</v>
      </c>
      <c r="E37" s="41" t="s">
        <v>59</v>
      </c>
    </row>
    <row r="38" spans="1:16" x14ac:dyDescent="0.2">
      <c r="A38" t="s">
        <v>49</v>
      </c>
      <c r="B38" s="36" t="s">
        <v>151</v>
      </c>
      <c r="C38" s="36" t="s">
        <v>60</v>
      </c>
      <c r="D38" s="37" t="s">
        <v>51</v>
      </c>
      <c r="E38" s="13" t="s">
        <v>61</v>
      </c>
      <c r="F38" s="38" t="s">
        <v>53</v>
      </c>
      <c r="G38" s="39">
        <v>101.3</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565</v>
      </c>
    </row>
    <row r="41" spans="1:16" x14ac:dyDescent="0.2">
      <c r="A41" t="s">
        <v>58</v>
      </c>
      <c r="E41" s="41" t="s">
        <v>59</v>
      </c>
    </row>
    <row r="42" spans="1:16" ht="25.5" x14ac:dyDescent="0.2">
      <c r="A42" t="s">
        <v>49</v>
      </c>
      <c r="B42" s="36" t="s">
        <v>154</v>
      </c>
      <c r="C42" s="36" t="s">
        <v>342</v>
      </c>
      <c r="D42" s="37" t="s">
        <v>51</v>
      </c>
      <c r="E42" s="13" t="s">
        <v>343</v>
      </c>
      <c r="F42" s="38" t="s">
        <v>94</v>
      </c>
      <c r="G42" s="39">
        <v>30</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566</v>
      </c>
    </row>
    <row r="45" spans="1:16" x14ac:dyDescent="0.2">
      <c r="A45" t="s">
        <v>58</v>
      </c>
      <c r="E45" s="41" t="s">
        <v>59</v>
      </c>
    </row>
    <row r="46" spans="1:16" x14ac:dyDescent="0.2">
      <c r="A46" t="s">
        <v>49</v>
      </c>
      <c r="B46" s="36" t="s">
        <v>157</v>
      </c>
      <c r="C46" s="36" t="s">
        <v>567</v>
      </c>
      <c r="D46" s="37" t="s">
        <v>51</v>
      </c>
      <c r="E46" s="13" t="s">
        <v>568</v>
      </c>
      <c r="F46" s="38" t="s">
        <v>94</v>
      </c>
      <c r="G46" s="39">
        <v>6</v>
      </c>
      <c r="H46" s="38">
        <v>0</v>
      </c>
      <c r="I46" s="38">
        <f>ROUND(G46*H46,6)</f>
        <v>0</v>
      </c>
      <c r="L46" s="40">
        <v>0</v>
      </c>
      <c r="M46" s="34">
        <f>ROUND(ROUND(L46,2)*ROUND(G46,3),2)</f>
        <v>0</v>
      </c>
      <c r="N46" s="38" t="s">
        <v>54</v>
      </c>
      <c r="O46">
        <f>(M46*21)/100</f>
        <v>0</v>
      </c>
      <c r="P46" t="s">
        <v>27</v>
      </c>
    </row>
    <row r="47" spans="1:16" x14ac:dyDescent="0.2">
      <c r="A47" s="37" t="s">
        <v>55</v>
      </c>
      <c r="E47" s="41" t="s">
        <v>51</v>
      </c>
    </row>
    <row r="48" spans="1:16" x14ac:dyDescent="0.2">
      <c r="A48" s="37" t="s">
        <v>56</v>
      </c>
      <c r="E48" s="42" t="s">
        <v>569</v>
      </c>
    </row>
    <row r="49" spans="1:16" x14ac:dyDescent="0.2">
      <c r="A49" t="s">
        <v>58</v>
      </c>
      <c r="E49" s="41" t="s">
        <v>59</v>
      </c>
    </row>
    <row r="50" spans="1:16" x14ac:dyDescent="0.2">
      <c r="A50" t="s">
        <v>49</v>
      </c>
      <c r="B50" s="36" t="s">
        <v>69</v>
      </c>
      <c r="C50" s="36" t="s">
        <v>345</v>
      </c>
      <c r="D50" s="37" t="s">
        <v>51</v>
      </c>
      <c r="E50" s="13" t="s">
        <v>346</v>
      </c>
      <c r="F50" s="38" t="s">
        <v>94</v>
      </c>
      <c r="G50" s="39">
        <v>6</v>
      </c>
      <c r="H50" s="38">
        <v>0</v>
      </c>
      <c r="I50" s="38">
        <f>ROUND(G50*H50,6)</f>
        <v>0</v>
      </c>
      <c r="L50" s="40">
        <v>0</v>
      </c>
      <c r="M50" s="34">
        <f>ROUND(ROUND(L50,2)*ROUND(G50,3),2)</f>
        <v>0</v>
      </c>
      <c r="N50" s="38" t="s">
        <v>54</v>
      </c>
      <c r="O50">
        <f>(M50*21)/100</f>
        <v>0</v>
      </c>
      <c r="P50" t="s">
        <v>27</v>
      </c>
    </row>
    <row r="51" spans="1:16" x14ac:dyDescent="0.2">
      <c r="A51" s="37" t="s">
        <v>55</v>
      </c>
      <c r="E51" s="41" t="s">
        <v>51</v>
      </c>
    </row>
    <row r="52" spans="1:16" x14ac:dyDescent="0.2">
      <c r="A52" s="37" t="s">
        <v>56</v>
      </c>
      <c r="E52" s="42" t="s">
        <v>570</v>
      </c>
    </row>
    <row r="53" spans="1:16" x14ac:dyDescent="0.2">
      <c r="A53" t="s">
        <v>58</v>
      </c>
      <c r="E53" s="41" t="s">
        <v>59</v>
      </c>
    </row>
    <row r="54" spans="1:16" x14ac:dyDescent="0.2">
      <c r="A54" t="s">
        <v>49</v>
      </c>
      <c r="B54" s="36" t="s">
        <v>73</v>
      </c>
      <c r="C54" s="36" t="s">
        <v>348</v>
      </c>
      <c r="D54" s="37" t="s">
        <v>51</v>
      </c>
      <c r="E54" s="13" t="s">
        <v>349</v>
      </c>
      <c r="F54" s="38" t="s">
        <v>94</v>
      </c>
      <c r="G54" s="39">
        <v>12</v>
      </c>
      <c r="H54" s="38">
        <v>0</v>
      </c>
      <c r="I54" s="38">
        <f>ROUND(G54*H54,6)</f>
        <v>0</v>
      </c>
      <c r="L54" s="40">
        <v>0</v>
      </c>
      <c r="M54" s="34">
        <f>ROUND(ROUND(L54,2)*ROUND(G54,3),2)</f>
        <v>0</v>
      </c>
      <c r="N54" s="38" t="s">
        <v>54</v>
      </c>
      <c r="O54">
        <f>(M54*21)/100</f>
        <v>0</v>
      </c>
      <c r="P54" t="s">
        <v>27</v>
      </c>
    </row>
    <row r="55" spans="1:16" x14ac:dyDescent="0.2">
      <c r="A55" s="37" t="s">
        <v>55</v>
      </c>
      <c r="E55" s="41" t="s">
        <v>51</v>
      </c>
    </row>
    <row r="56" spans="1:16" x14ac:dyDescent="0.2">
      <c r="A56" s="37" t="s">
        <v>56</v>
      </c>
      <c r="E56" s="42" t="s">
        <v>571</v>
      </c>
    </row>
    <row r="57" spans="1:16" x14ac:dyDescent="0.2">
      <c r="A57" t="s">
        <v>58</v>
      </c>
      <c r="E57" s="41" t="s">
        <v>59</v>
      </c>
    </row>
    <row r="58" spans="1:16" x14ac:dyDescent="0.2">
      <c r="A58" t="s">
        <v>49</v>
      </c>
      <c r="B58" s="36" t="s">
        <v>76</v>
      </c>
      <c r="C58" s="36" t="s">
        <v>351</v>
      </c>
      <c r="D58" s="37" t="s">
        <v>51</v>
      </c>
      <c r="E58" s="13" t="s">
        <v>352</v>
      </c>
      <c r="F58" s="38" t="s">
        <v>188</v>
      </c>
      <c r="G58" s="39">
        <v>0.42499999999999999</v>
      </c>
      <c r="H58" s="38">
        <v>0</v>
      </c>
      <c r="I58" s="38">
        <f>ROUND(G58*H58,6)</f>
        <v>0</v>
      </c>
      <c r="L58" s="40">
        <v>0</v>
      </c>
      <c r="M58" s="34">
        <f>ROUND(ROUND(L58,2)*ROUND(G58,3),2)</f>
        <v>0</v>
      </c>
      <c r="N58" s="38" t="s">
        <v>328</v>
      </c>
      <c r="O58">
        <f>(M58*21)/100</f>
        <v>0</v>
      </c>
      <c r="P58" t="s">
        <v>27</v>
      </c>
    </row>
    <row r="59" spans="1:16" x14ac:dyDescent="0.2">
      <c r="A59" s="37" t="s">
        <v>55</v>
      </c>
      <c r="E59" s="41" t="s">
        <v>51</v>
      </c>
    </row>
    <row r="60" spans="1:16" x14ac:dyDescent="0.2">
      <c r="A60" s="37" t="s">
        <v>56</v>
      </c>
      <c r="E60" s="42" t="s">
        <v>572</v>
      </c>
    </row>
    <row r="61" spans="1:16" ht="76.5" x14ac:dyDescent="0.2">
      <c r="A61" t="s">
        <v>58</v>
      </c>
      <c r="E61" s="41" t="s">
        <v>354</v>
      </c>
    </row>
    <row r="62" spans="1:16" x14ac:dyDescent="0.2">
      <c r="A62" t="s">
        <v>49</v>
      </c>
      <c r="B62" s="36" t="s">
        <v>79</v>
      </c>
      <c r="C62" s="36" t="s">
        <v>355</v>
      </c>
      <c r="D62" s="37" t="s">
        <v>51</v>
      </c>
      <c r="E62" s="13" t="s">
        <v>356</v>
      </c>
      <c r="F62" s="38" t="s">
        <v>188</v>
      </c>
      <c r="G62" s="39">
        <v>0.42499999999999999</v>
      </c>
      <c r="H62" s="38">
        <v>0</v>
      </c>
      <c r="I62" s="38">
        <f>ROUND(G62*H62,6)</f>
        <v>0</v>
      </c>
      <c r="L62" s="40">
        <v>0</v>
      </c>
      <c r="M62" s="34">
        <f>ROUND(ROUND(L62,2)*ROUND(G62,3),2)</f>
        <v>0</v>
      </c>
      <c r="N62" s="38" t="s">
        <v>328</v>
      </c>
      <c r="O62">
        <f>(M62*21)/100</f>
        <v>0</v>
      </c>
      <c r="P62" t="s">
        <v>27</v>
      </c>
    </row>
    <row r="63" spans="1:16" x14ac:dyDescent="0.2">
      <c r="A63" s="37" t="s">
        <v>55</v>
      </c>
      <c r="E63" s="41" t="s">
        <v>51</v>
      </c>
    </row>
    <row r="64" spans="1:16" x14ac:dyDescent="0.2">
      <c r="A64" s="37" t="s">
        <v>56</v>
      </c>
      <c r="E64" s="42" t="s">
        <v>573</v>
      </c>
    </row>
    <row r="65" spans="1:16" ht="89.25" x14ac:dyDescent="0.2">
      <c r="A65" t="s">
        <v>58</v>
      </c>
      <c r="E65" s="41" t="s">
        <v>574</v>
      </c>
    </row>
    <row r="66" spans="1:16" ht="25.5" x14ac:dyDescent="0.2">
      <c r="A66" t="s">
        <v>49</v>
      </c>
      <c r="B66" s="36" t="s">
        <v>160</v>
      </c>
      <c r="C66" s="36" t="s">
        <v>67</v>
      </c>
      <c r="D66" s="37" t="s">
        <v>51</v>
      </c>
      <c r="E66" s="13" t="s">
        <v>68</v>
      </c>
      <c r="F66" s="38" t="s">
        <v>65</v>
      </c>
      <c r="G66" s="39">
        <v>270</v>
      </c>
      <c r="H66" s="38">
        <v>0</v>
      </c>
      <c r="I66" s="38">
        <f>ROUND(G66*H66,6)</f>
        <v>0</v>
      </c>
      <c r="L66" s="40">
        <v>0</v>
      </c>
      <c r="M66" s="34">
        <f>ROUND(ROUND(L66,2)*ROUND(G66,3),2)</f>
        <v>0</v>
      </c>
      <c r="N66" s="38" t="s">
        <v>54</v>
      </c>
      <c r="O66">
        <f>(M66*21)/100</f>
        <v>0</v>
      </c>
      <c r="P66" t="s">
        <v>27</v>
      </c>
    </row>
    <row r="67" spans="1:16" x14ac:dyDescent="0.2">
      <c r="A67" s="37" t="s">
        <v>55</v>
      </c>
      <c r="E67" s="41" t="s">
        <v>51</v>
      </c>
    </row>
    <row r="68" spans="1:16" x14ac:dyDescent="0.2">
      <c r="A68" s="37" t="s">
        <v>56</v>
      </c>
      <c r="E68" s="42" t="s">
        <v>575</v>
      </c>
    </row>
    <row r="69" spans="1:16" x14ac:dyDescent="0.2">
      <c r="A69" t="s">
        <v>58</v>
      </c>
      <c r="E69" s="41" t="s">
        <v>59</v>
      </c>
    </row>
    <row r="70" spans="1:16" x14ac:dyDescent="0.2">
      <c r="A70" t="s">
        <v>49</v>
      </c>
      <c r="B70" s="36" t="s">
        <v>82</v>
      </c>
      <c r="C70" s="36" t="s">
        <v>146</v>
      </c>
      <c r="D70" s="37" t="s">
        <v>51</v>
      </c>
      <c r="E70" s="13" t="s">
        <v>147</v>
      </c>
      <c r="F70" s="38" t="s">
        <v>65</v>
      </c>
      <c r="G70" s="39">
        <v>60</v>
      </c>
      <c r="H70" s="38">
        <v>0</v>
      </c>
      <c r="I70" s="38">
        <f>ROUND(G70*H70,6)</f>
        <v>0</v>
      </c>
      <c r="L70" s="40">
        <v>0</v>
      </c>
      <c r="M70" s="34">
        <f>ROUND(ROUND(L70,2)*ROUND(G70,3),2)</f>
        <v>0</v>
      </c>
      <c r="N70" s="38" t="s">
        <v>54</v>
      </c>
      <c r="O70">
        <f>(M70*21)/100</f>
        <v>0</v>
      </c>
      <c r="P70" t="s">
        <v>27</v>
      </c>
    </row>
    <row r="71" spans="1:16" x14ac:dyDescent="0.2">
      <c r="A71" s="37" t="s">
        <v>55</v>
      </c>
      <c r="E71" s="41" t="s">
        <v>51</v>
      </c>
    </row>
    <row r="72" spans="1:16" x14ac:dyDescent="0.2">
      <c r="A72" s="37" t="s">
        <v>56</v>
      </c>
      <c r="E72" s="42" t="s">
        <v>576</v>
      </c>
    </row>
    <row r="73" spans="1:16" x14ac:dyDescent="0.2">
      <c r="A73" t="s">
        <v>58</v>
      </c>
      <c r="E73" s="41" t="s">
        <v>59</v>
      </c>
    </row>
    <row r="74" spans="1:16" x14ac:dyDescent="0.2">
      <c r="A74" t="s">
        <v>49</v>
      </c>
      <c r="B74" s="36" t="s">
        <v>163</v>
      </c>
      <c r="C74" s="36" t="s">
        <v>364</v>
      </c>
      <c r="D74" s="37" t="s">
        <v>51</v>
      </c>
      <c r="E74" s="13" t="s">
        <v>365</v>
      </c>
      <c r="F74" s="38" t="s">
        <v>65</v>
      </c>
      <c r="G74" s="39">
        <v>300</v>
      </c>
      <c r="H74" s="38">
        <v>0</v>
      </c>
      <c r="I74" s="38">
        <f>ROUND(G74*H74,6)</f>
        <v>0</v>
      </c>
      <c r="L74" s="40">
        <v>0</v>
      </c>
      <c r="M74" s="34">
        <f>ROUND(ROUND(L74,2)*ROUND(G74,3),2)</f>
        <v>0</v>
      </c>
      <c r="N74" s="38" t="s">
        <v>54</v>
      </c>
      <c r="O74">
        <f>(M74*21)/100</f>
        <v>0</v>
      </c>
      <c r="P74" t="s">
        <v>27</v>
      </c>
    </row>
    <row r="75" spans="1:16" x14ac:dyDescent="0.2">
      <c r="A75" s="37" t="s">
        <v>55</v>
      </c>
      <c r="E75" s="41" t="s">
        <v>51</v>
      </c>
    </row>
    <row r="76" spans="1:16" x14ac:dyDescent="0.2">
      <c r="A76" s="37" t="s">
        <v>56</v>
      </c>
      <c r="E76" s="42" t="s">
        <v>577</v>
      </c>
    </row>
    <row r="77" spans="1:16" x14ac:dyDescent="0.2">
      <c r="A77" t="s">
        <v>58</v>
      </c>
      <c r="E77" s="41" t="s">
        <v>59</v>
      </c>
    </row>
    <row r="78" spans="1:16" x14ac:dyDescent="0.2">
      <c r="A78" t="s">
        <v>49</v>
      </c>
      <c r="B78" s="36" t="s">
        <v>85</v>
      </c>
      <c r="C78" s="36" t="s">
        <v>370</v>
      </c>
      <c r="D78" s="37" t="s">
        <v>51</v>
      </c>
      <c r="E78" s="13" t="s">
        <v>371</v>
      </c>
      <c r="F78" s="38" t="s">
        <v>65</v>
      </c>
      <c r="G78" s="39">
        <v>20</v>
      </c>
      <c r="H78" s="38">
        <v>0</v>
      </c>
      <c r="I78" s="38">
        <f>ROUND(G78*H78,6)</f>
        <v>0</v>
      </c>
      <c r="L78" s="40">
        <v>0</v>
      </c>
      <c r="M78" s="34">
        <f>ROUND(ROUND(L78,2)*ROUND(G78,3),2)</f>
        <v>0</v>
      </c>
      <c r="N78" s="38" t="s">
        <v>54</v>
      </c>
      <c r="O78">
        <f>(M78*21)/100</f>
        <v>0</v>
      </c>
      <c r="P78" t="s">
        <v>27</v>
      </c>
    </row>
    <row r="79" spans="1:16" x14ac:dyDescent="0.2">
      <c r="A79" s="37" t="s">
        <v>55</v>
      </c>
      <c r="E79" s="41" t="s">
        <v>51</v>
      </c>
    </row>
    <row r="80" spans="1:16" x14ac:dyDescent="0.2">
      <c r="A80" s="37" t="s">
        <v>56</v>
      </c>
      <c r="E80" s="42" t="s">
        <v>578</v>
      </c>
    </row>
    <row r="81" spans="1:16" x14ac:dyDescent="0.2">
      <c r="A81" t="s">
        <v>58</v>
      </c>
      <c r="E81" s="41" t="s">
        <v>59</v>
      </c>
    </row>
    <row r="82" spans="1:16" ht="25.5" x14ac:dyDescent="0.2">
      <c r="A82" t="s">
        <v>49</v>
      </c>
      <c r="B82" s="36" t="s">
        <v>166</v>
      </c>
      <c r="C82" s="36" t="s">
        <v>579</v>
      </c>
      <c r="D82" s="37" t="s">
        <v>51</v>
      </c>
      <c r="E82" s="13" t="s">
        <v>580</v>
      </c>
      <c r="F82" s="38" t="s">
        <v>65</v>
      </c>
      <c r="G82" s="39">
        <v>270</v>
      </c>
      <c r="H82" s="38">
        <v>0</v>
      </c>
      <c r="I82" s="38">
        <f>ROUND(G82*H82,6)</f>
        <v>0</v>
      </c>
      <c r="L82" s="40">
        <v>0</v>
      </c>
      <c r="M82" s="34">
        <f>ROUND(ROUND(L82,2)*ROUND(G82,3),2)</f>
        <v>0</v>
      </c>
      <c r="N82" s="38" t="s">
        <v>54</v>
      </c>
      <c r="O82">
        <f>(M82*21)/100</f>
        <v>0</v>
      </c>
      <c r="P82" t="s">
        <v>27</v>
      </c>
    </row>
    <row r="83" spans="1:16" x14ac:dyDescent="0.2">
      <c r="A83" s="37" t="s">
        <v>55</v>
      </c>
      <c r="E83" s="41" t="s">
        <v>51</v>
      </c>
    </row>
    <row r="84" spans="1:16" x14ac:dyDescent="0.2">
      <c r="A84" s="37" t="s">
        <v>56</v>
      </c>
      <c r="E84" s="42" t="s">
        <v>581</v>
      </c>
    </row>
    <row r="85" spans="1:16" x14ac:dyDescent="0.2">
      <c r="A85" t="s">
        <v>58</v>
      </c>
      <c r="E85" s="41" t="s">
        <v>59</v>
      </c>
    </row>
    <row r="86" spans="1:16" x14ac:dyDescent="0.2">
      <c r="A86" t="s">
        <v>49</v>
      </c>
      <c r="B86" s="36" t="s">
        <v>169</v>
      </c>
      <c r="C86" s="36" t="s">
        <v>582</v>
      </c>
      <c r="D86" s="37" t="s">
        <v>51</v>
      </c>
      <c r="E86" s="13" t="s">
        <v>583</v>
      </c>
      <c r="F86" s="38" t="s">
        <v>94</v>
      </c>
      <c r="G86" s="39">
        <v>10</v>
      </c>
      <c r="H86" s="38">
        <v>0</v>
      </c>
      <c r="I86" s="38">
        <f>ROUND(G86*H86,6)</f>
        <v>0</v>
      </c>
      <c r="L86" s="40">
        <v>0</v>
      </c>
      <c r="M86" s="34">
        <f>ROUND(ROUND(L86,2)*ROUND(G86,3),2)</f>
        <v>0</v>
      </c>
      <c r="N86" s="38" t="s">
        <v>54</v>
      </c>
      <c r="O86">
        <f>(M86*21)/100</f>
        <v>0</v>
      </c>
      <c r="P86" t="s">
        <v>27</v>
      </c>
    </row>
    <row r="87" spans="1:16" x14ac:dyDescent="0.2">
      <c r="A87" s="37" t="s">
        <v>55</v>
      </c>
      <c r="E87" s="41" t="s">
        <v>51</v>
      </c>
    </row>
    <row r="88" spans="1:16" x14ac:dyDescent="0.2">
      <c r="A88" s="37" t="s">
        <v>56</v>
      </c>
      <c r="E88" s="42" t="s">
        <v>584</v>
      </c>
    </row>
    <row r="89" spans="1:16" x14ac:dyDescent="0.2">
      <c r="A89" t="s">
        <v>58</v>
      </c>
      <c r="E89" s="41" t="s">
        <v>59</v>
      </c>
    </row>
    <row r="90" spans="1:16" x14ac:dyDescent="0.2">
      <c r="A90" t="s">
        <v>49</v>
      </c>
      <c r="B90" s="36" t="s">
        <v>172</v>
      </c>
      <c r="C90" s="36" t="s">
        <v>585</v>
      </c>
      <c r="D90" s="37" t="s">
        <v>51</v>
      </c>
      <c r="E90" s="13" t="s">
        <v>586</v>
      </c>
      <c r="F90" s="38" t="s">
        <v>94</v>
      </c>
      <c r="G90" s="39">
        <v>5</v>
      </c>
      <c r="H90" s="38">
        <v>0</v>
      </c>
      <c r="I90" s="38">
        <f>ROUND(G90*H90,6)</f>
        <v>0</v>
      </c>
      <c r="L90" s="40">
        <v>0</v>
      </c>
      <c r="M90" s="34">
        <f>ROUND(ROUND(L90,2)*ROUND(G90,3),2)</f>
        <v>0</v>
      </c>
      <c r="N90" s="38" t="s">
        <v>54</v>
      </c>
      <c r="O90">
        <f>(M90*21)/100</f>
        <v>0</v>
      </c>
      <c r="P90" t="s">
        <v>27</v>
      </c>
    </row>
    <row r="91" spans="1:16" x14ac:dyDescent="0.2">
      <c r="A91" s="37" t="s">
        <v>55</v>
      </c>
      <c r="E91" s="41" t="s">
        <v>51</v>
      </c>
    </row>
    <row r="92" spans="1:16" x14ac:dyDescent="0.2">
      <c r="A92" s="37" t="s">
        <v>56</v>
      </c>
      <c r="E92" s="42" t="s">
        <v>587</v>
      </c>
    </row>
    <row r="93" spans="1:16" x14ac:dyDescent="0.2">
      <c r="A93" t="s">
        <v>58</v>
      </c>
      <c r="E93" s="41" t="s">
        <v>59</v>
      </c>
    </row>
    <row r="94" spans="1:16" ht="25.5" x14ac:dyDescent="0.2">
      <c r="A94" t="s">
        <v>49</v>
      </c>
      <c r="B94" s="36" t="s">
        <v>88</v>
      </c>
      <c r="C94" s="36" t="s">
        <v>149</v>
      </c>
      <c r="D94" s="37" t="s">
        <v>51</v>
      </c>
      <c r="E94" s="13" t="s">
        <v>150</v>
      </c>
      <c r="F94" s="38" t="s">
        <v>94</v>
      </c>
      <c r="G94" s="39">
        <v>10</v>
      </c>
      <c r="H94" s="38">
        <v>0</v>
      </c>
      <c r="I94" s="38">
        <f>ROUND(G94*H94,6)</f>
        <v>0</v>
      </c>
      <c r="L94" s="40">
        <v>0</v>
      </c>
      <c r="M94" s="34">
        <f>ROUND(ROUND(L94,2)*ROUND(G94,3),2)</f>
        <v>0</v>
      </c>
      <c r="N94" s="38" t="s">
        <v>54</v>
      </c>
      <c r="O94">
        <f>(M94*21)/100</f>
        <v>0</v>
      </c>
      <c r="P94" t="s">
        <v>27</v>
      </c>
    </row>
    <row r="95" spans="1:16" x14ac:dyDescent="0.2">
      <c r="A95" s="37" t="s">
        <v>55</v>
      </c>
      <c r="E95" s="41" t="s">
        <v>51</v>
      </c>
    </row>
    <row r="96" spans="1:16" x14ac:dyDescent="0.2">
      <c r="A96" s="37" t="s">
        <v>56</v>
      </c>
      <c r="E96" s="42" t="s">
        <v>588</v>
      </c>
    </row>
    <row r="97" spans="1:16" x14ac:dyDescent="0.2">
      <c r="A97" t="s">
        <v>58</v>
      </c>
      <c r="E97" s="41" t="s">
        <v>59</v>
      </c>
    </row>
    <row r="98" spans="1:16" ht="25.5" x14ac:dyDescent="0.2">
      <c r="A98" t="s">
        <v>49</v>
      </c>
      <c r="B98" s="36" t="s">
        <v>175</v>
      </c>
      <c r="C98" s="36" t="s">
        <v>589</v>
      </c>
      <c r="D98" s="37" t="s">
        <v>51</v>
      </c>
      <c r="E98" s="13" t="s">
        <v>590</v>
      </c>
      <c r="F98" s="38" t="s">
        <v>94</v>
      </c>
      <c r="G98" s="39">
        <v>16</v>
      </c>
      <c r="H98" s="38">
        <v>0</v>
      </c>
      <c r="I98" s="38">
        <f>ROUND(G98*H98,6)</f>
        <v>0</v>
      </c>
      <c r="L98" s="40">
        <v>0</v>
      </c>
      <c r="M98" s="34">
        <f>ROUND(ROUND(L98,2)*ROUND(G98,3),2)</f>
        <v>0</v>
      </c>
      <c r="N98" s="38" t="s">
        <v>54</v>
      </c>
      <c r="O98">
        <f>(M98*21)/100</f>
        <v>0</v>
      </c>
      <c r="P98" t="s">
        <v>27</v>
      </c>
    </row>
    <row r="99" spans="1:16" x14ac:dyDescent="0.2">
      <c r="A99" s="37" t="s">
        <v>55</v>
      </c>
      <c r="E99" s="41" t="s">
        <v>51</v>
      </c>
    </row>
    <row r="100" spans="1:16" x14ac:dyDescent="0.2">
      <c r="A100" s="37" t="s">
        <v>56</v>
      </c>
      <c r="E100" s="42" t="s">
        <v>591</v>
      </c>
    </row>
    <row r="101" spans="1:16" x14ac:dyDescent="0.2">
      <c r="A101" t="s">
        <v>58</v>
      </c>
      <c r="E101" s="41" t="s">
        <v>59</v>
      </c>
    </row>
    <row r="102" spans="1:16" x14ac:dyDescent="0.2">
      <c r="A102" t="s">
        <v>49</v>
      </c>
      <c r="B102" s="36" t="s">
        <v>179</v>
      </c>
      <c r="C102" s="36" t="s">
        <v>152</v>
      </c>
      <c r="D102" s="37" t="s">
        <v>51</v>
      </c>
      <c r="E102" s="13" t="s">
        <v>153</v>
      </c>
      <c r="F102" s="38" t="s">
        <v>65</v>
      </c>
      <c r="G102" s="39">
        <v>60</v>
      </c>
      <c r="H102" s="38">
        <v>0</v>
      </c>
      <c r="I102" s="38">
        <f>ROUND(G102*H102,6)</f>
        <v>0</v>
      </c>
      <c r="L102" s="40">
        <v>0</v>
      </c>
      <c r="M102" s="34">
        <f>ROUND(ROUND(L102,2)*ROUND(G102,3),2)</f>
        <v>0</v>
      </c>
      <c r="N102" s="38" t="s">
        <v>54</v>
      </c>
      <c r="O102">
        <f>(M102*21)/100</f>
        <v>0</v>
      </c>
      <c r="P102" t="s">
        <v>27</v>
      </c>
    </row>
    <row r="103" spans="1:16" x14ac:dyDescent="0.2">
      <c r="A103" s="37" t="s">
        <v>55</v>
      </c>
      <c r="E103" s="41" t="s">
        <v>51</v>
      </c>
    </row>
    <row r="104" spans="1:16" x14ac:dyDescent="0.2">
      <c r="A104" s="37" t="s">
        <v>56</v>
      </c>
      <c r="E104" s="42" t="s">
        <v>592</v>
      </c>
    </row>
    <row r="105" spans="1:16" x14ac:dyDescent="0.2">
      <c r="A105" t="s">
        <v>58</v>
      </c>
      <c r="E105" s="41" t="s">
        <v>59</v>
      </c>
    </row>
    <row r="106" spans="1:16" ht="25.5" x14ac:dyDescent="0.2">
      <c r="A106" t="s">
        <v>49</v>
      </c>
      <c r="B106" s="36" t="s">
        <v>182</v>
      </c>
      <c r="C106" s="36" t="s">
        <v>593</v>
      </c>
      <c r="D106" s="37" t="s">
        <v>51</v>
      </c>
      <c r="E106" s="13" t="s">
        <v>594</v>
      </c>
      <c r="F106" s="38" t="s">
        <v>595</v>
      </c>
      <c r="G106" s="39">
        <v>20</v>
      </c>
      <c r="H106" s="38">
        <v>0</v>
      </c>
      <c r="I106" s="38">
        <f>ROUND(G106*H106,6)</f>
        <v>0</v>
      </c>
      <c r="L106" s="40">
        <v>0</v>
      </c>
      <c r="M106" s="34">
        <f>ROUND(ROUND(L106,2)*ROUND(G106,3),2)</f>
        <v>0</v>
      </c>
      <c r="N106" s="38" t="s">
        <v>54</v>
      </c>
      <c r="O106">
        <f>(M106*21)/100</f>
        <v>0</v>
      </c>
      <c r="P106" t="s">
        <v>27</v>
      </c>
    </row>
    <row r="107" spans="1:16" x14ac:dyDescent="0.2">
      <c r="A107" s="37" t="s">
        <v>55</v>
      </c>
      <c r="E107" s="41" t="s">
        <v>51</v>
      </c>
    </row>
    <row r="108" spans="1:16" x14ac:dyDescent="0.2">
      <c r="A108" s="37" t="s">
        <v>56</v>
      </c>
      <c r="E108" s="42" t="s">
        <v>596</v>
      </c>
    </row>
    <row r="109" spans="1:16" x14ac:dyDescent="0.2">
      <c r="A109" t="s">
        <v>58</v>
      </c>
      <c r="E109" s="41" t="s">
        <v>59</v>
      </c>
    </row>
    <row r="110" spans="1:16" x14ac:dyDescent="0.2">
      <c r="A110" t="s">
        <v>49</v>
      </c>
      <c r="B110" s="36" t="s">
        <v>91</v>
      </c>
      <c r="C110" s="36" t="s">
        <v>387</v>
      </c>
      <c r="D110" s="37" t="s">
        <v>51</v>
      </c>
      <c r="E110" s="13" t="s">
        <v>388</v>
      </c>
      <c r="F110" s="38" t="s">
        <v>94</v>
      </c>
      <c r="G110" s="39">
        <v>16</v>
      </c>
      <c r="H110" s="38">
        <v>0</v>
      </c>
      <c r="I110" s="38">
        <f>ROUND(G110*H110,6)</f>
        <v>0</v>
      </c>
      <c r="L110" s="40">
        <v>0</v>
      </c>
      <c r="M110" s="34">
        <f>ROUND(ROUND(L110,2)*ROUND(G110,3),2)</f>
        <v>0</v>
      </c>
      <c r="N110" s="38" t="s">
        <v>54</v>
      </c>
      <c r="O110">
        <f>(M110*21)/100</f>
        <v>0</v>
      </c>
      <c r="P110" t="s">
        <v>27</v>
      </c>
    </row>
    <row r="111" spans="1:16" x14ac:dyDescent="0.2">
      <c r="A111" s="37" t="s">
        <v>55</v>
      </c>
      <c r="E111" s="41" t="s">
        <v>51</v>
      </c>
    </row>
    <row r="112" spans="1:16" x14ac:dyDescent="0.2">
      <c r="A112" s="37" t="s">
        <v>56</v>
      </c>
      <c r="E112" s="42" t="s">
        <v>597</v>
      </c>
    </row>
    <row r="113" spans="1:16" x14ac:dyDescent="0.2">
      <c r="A113" t="s">
        <v>58</v>
      </c>
      <c r="E113" s="41" t="s">
        <v>59</v>
      </c>
    </row>
    <row r="114" spans="1:16" x14ac:dyDescent="0.2">
      <c r="A114" t="s">
        <v>46</v>
      </c>
      <c r="C114" s="33" t="s">
        <v>27</v>
      </c>
      <c r="E114" s="35" t="s">
        <v>390</v>
      </c>
      <c r="J114" s="34">
        <f>0</f>
        <v>0</v>
      </c>
      <c r="K114" s="34">
        <f>0</f>
        <v>0</v>
      </c>
      <c r="L114" s="34">
        <f>0+L115+L119+L123+L127+L131+L135+L139+L143+L147+L151+L155</f>
        <v>0</v>
      </c>
      <c r="M114" s="34">
        <f>0+M115+M119+M123+M127+M131+M135+M139+M143+M147+M151+M155</f>
        <v>0</v>
      </c>
    </row>
    <row r="115" spans="1:16" x14ac:dyDescent="0.2">
      <c r="A115" t="s">
        <v>49</v>
      </c>
      <c r="B115" s="36" t="s">
        <v>185</v>
      </c>
      <c r="C115" s="36" t="s">
        <v>126</v>
      </c>
      <c r="D115" s="37" t="s">
        <v>47</v>
      </c>
      <c r="E115" s="13" t="s">
        <v>127</v>
      </c>
      <c r="F115" s="38" t="s">
        <v>128</v>
      </c>
      <c r="G115" s="39">
        <v>16</v>
      </c>
      <c r="H115" s="38">
        <v>0</v>
      </c>
      <c r="I115" s="38">
        <f>ROUND(G115*H115,6)</f>
        <v>0</v>
      </c>
      <c r="L115" s="40">
        <v>0</v>
      </c>
      <c r="M115" s="34">
        <f>ROUND(ROUND(L115,2)*ROUND(G115,3),2)</f>
        <v>0</v>
      </c>
      <c r="N115" s="38" t="s">
        <v>54</v>
      </c>
      <c r="O115">
        <f>(M115*21)/100</f>
        <v>0</v>
      </c>
      <c r="P115" t="s">
        <v>27</v>
      </c>
    </row>
    <row r="116" spans="1:16" x14ac:dyDescent="0.2">
      <c r="A116" s="37" t="s">
        <v>55</v>
      </c>
      <c r="E116" s="41" t="s">
        <v>51</v>
      </c>
    </row>
    <row r="117" spans="1:16" x14ac:dyDescent="0.2">
      <c r="A117" s="37" t="s">
        <v>56</v>
      </c>
      <c r="E117" s="42" t="s">
        <v>598</v>
      </c>
    </row>
    <row r="118" spans="1:16" x14ac:dyDescent="0.2">
      <c r="A118" t="s">
        <v>58</v>
      </c>
      <c r="E118" s="41" t="s">
        <v>59</v>
      </c>
    </row>
    <row r="119" spans="1:16" ht="25.5" x14ac:dyDescent="0.2">
      <c r="A119" t="s">
        <v>49</v>
      </c>
      <c r="B119" s="36" t="s">
        <v>189</v>
      </c>
      <c r="C119" s="36" t="s">
        <v>599</v>
      </c>
      <c r="D119" s="37" t="s">
        <v>51</v>
      </c>
      <c r="E119" s="13" t="s">
        <v>600</v>
      </c>
      <c r="F119" s="38" t="s">
        <v>601</v>
      </c>
      <c r="G119" s="39">
        <v>39.950000000000003</v>
      </c>
      <c r="H119" s="38">
        <v>0</v>
      </c>
      <c r="I119" s="38">
        <f>ROUND(G119*H119,6)</f>
        <v>0</v>
      </c>
      <c r="L119" s="40">
        <v>0</v>
      </c>
      <c r="M119" s="34">
        <f>ROUND(ROUND(L119,2)*ROUND(G119,3),2)</f>
        <v>0</v>
      </c>
      <c r="N119" s="38" t="s">
        <v>54</v>
      </c>
      <c r="O119">
        <f>(M119*21)/100</f>
        <v>0</v>
      </c>
      <c r="P119" t="s">
        <v>27</v>
      </c>
    </row>
    <row r="120" spans="1:16" x14ac:dyDescent="0.2">
      <c r="A120" s="37" t="s">
        <v>55</v>
      </c>
      <c r="E120" s="41" t="s">
        <v>51</v>
      </c>
    </row>
    <row r="121" spans="1:16" x14ac:dyDescent="0.2">
      <c r="A121" s="37" t="s">
        <v>56</v>
      </c>
      <c r="E121" s="42" t="s">
        <v>602</v>
      </c>
    </row>
    <row r="122" spans="1:16" x14ac:dyDescent="0.2">
      <c r="A122" t="s">
        <v>58</v>
      </c>
      <c r="E122" s="41" t="s">
        <v>59</v>
      </c>
    </row>
    <row r="123" spans="1:16" ht="25.5" x14ac:dyDescent="0.2">
      <c r="A123" t="s">
        <v>49</v>
      </c>
      <c r="B123" s="36" t="s">
        <v>192</v>
      </c>
      <c r="C123" s="36" t="s">
        <v>603</v>
      </c>
      <c r="D123" s="37" t="s">
        <v>51</v>
      </c>
      <c r="E123" s="13" t="s">
        <v>604</v>
      </c>
      <c r="F123" s="38" t="s">
        <v>65</v>
      </c>
      <c r="G123" s="39">
        <v>940</v>
      </c>
      <c r="H123" s="38">
        <v>0</v>
      </c>
      <c r="I123" s="38">
        <f>ROUND(G123*H123,6)</f>
        <v>0</v>
      </c>
      <c r="L123" s="40">
        <v>0</v>
      </c>
      <c r="M123" s="34">
        <f>ROUND(ROUND(L123,2)*ROUND(G123,3),2)</f>
        <v>0</v>
      </c>
      <c r="N123" s="38" t="s">
        <v>54</v>
      </c>
      <c r="O123">
        <f>(M123*21)/100</f>
        <v>0</v>
      </c>
      <c r="P123" t="s">
        <v>27</v>
      </c>
    </row>
    <row r="124" spans="1:16" x14ac:dyDescent="0.2">
      <c r="A124" s="37" t="s">
        <v>55</v>
      </c>
      <c r="E124" s="41" t="s">
        <v>51</v>
      </c>
    </row>
    <row r="125" spans="1:16" x14ac:dyDescent="0.2">
      <c r="A125" s="37" t="s">
        <v>56</v>
      </c>
      <c r="E125" s="42" t="s">
        <v>605</v>
      </c>
    </row>
    <row r="126" spans="1:16" x14ac:dyDescent="0.2">
      <c r="A126" t="s">
        <v>58</v>
      </c>
      <c r="E126" s="41" t="s">
        <v>59</v>
      </c>
    </row>
    <row r="127" spans="1:16" ht="25.5" x14ac:dyDescent="0.2">
      <c r="A127" t="s">
        <v>49</v>
      </c>
      <c r="B127" s="36" t="s">
        <v>195</v>
      </c>
      <c r="C127" s="36" t="s">
        <v>606</v>
      </c>
      <c r="D127" s="37" t="s">
        <v>51</v>
      </c>
      <c r="E127" s="13" t="s">
        <v>607</v>
      </c>
      <c r="F127" s="38" t="s">
        <v>65</v>
      </c>
      <c r="G127" s="39">
        <v>200</v>
      </c>
      <c r="H127" s="38">
        <v>0</v>
      </c>
      <c r="I127" s="38">
        <f>ROUND(G127*H127,6)</f>
        <v>0</v>
      </c>
      <c r="L127" s="40">
        <v>0</v>
      </c>
      <c r="M127" s="34">
        <f>ROUND(ROUND(L127,2)*ROUND(G127,3),2)</f>
        <v>0</v>
      </c>
      <c r="N127" s="38" t="s">
        <v>54</v>
      </c>
      <c r="O127">
        <f>(M127*21)/100</f>
        <v>0</v>
      </c>
      <c r="P127" t="s">
        <v>27</v>
      </c>
    </row>
    <row r="128" spans="1:16" x14ac:dyDescent="0.2">
      <c r="A128" s="37" t="s">
        <v>55</v>
      </c>
      <c r="E128" s="41" t="s">
        <v>51</v>
      </c>
    </row>
    <row r="129" spans="1:16" x14ac:dyDescent="0.2">
      <c r="A129" s="37" t="s">
        <v>56</v>
      </c>
      <c r="E129" s="42" t="s">
        <v>608</v>
      </c>
    </row>
    <row r="130" spans="1:16" x14ac:dyDescent="0.2">
      <c r="A130" t="s">
        <v>58</v>
      </c>
      <c r="E130" s="41" t="s">
        <v>59</v>
      </c>
    </row>
    <row r="131" spans="1:16" x14ac:dyDescent="0.2">
      <c r="A131" t="s">
        <v>49</v>
      </c>
      <c r="B131" s="36" t="s">
        <v>198</v>
      </c>
      <c r="C131" s="36" t="s">
        <v>609</v>
      </c>
      <c r="D131" s="37" t="s">
        <v>51</v>
      </c>
      <c r="E131" s="13" t="s">
        <v>610</v>
      </c>
      <c r="F131" s="38" t="s">
        <v>65</v>
      </c>
      <c r="G131" s="39">
        <v>50</v>
      </c>
      <c r="H131" s="38">
        <v>0</v>
      </c>
      <c r="I131" s="38">
        <f>ROUND(G131*H131,6)</f>
        <v>0</v>
      </c>
      <c r="L131" s="40">
        <v>0</v>
      </c>
      <c r="M131" s="34">
        <f>ROUND(ROUND(L131,2)*ROUND(G131,3),2)</f>
        <v>0</v>
      </c>
      <c r="N131" s="38" t="s">
        <v>54</v>
      </c>
      <c r="O131">
        <f>(M131*21)/100</f>
        <v>0</v>
      </c>
      <c r="P131" t="s">
        <v>27</v>
      </c>
    </row>
    <row r="132" spans="1:16" x14ac:dyDescent="0.2">
      <c r="A132" s="37" t="s">
        <v>55</v>
      </c>
      <c r="E132" s="41" t="s">
        <v>51</v>
      </c>
    </row>
    <row r="133" spans="1:16" x14ac:dyDescent="0.2">
      <c r="A133" s="37" t="s">
        <v>56</v>
      </c>
      <c r="E133" s="42" t="s">
        <v>611</v>
      </c>
    </row>
    <row r="134" spans="1:16" x14ac:dyDescent="0.2">
      <c r="A134" t="s">
        <v>58</v>
      </c>
      <c r="E134" s="41" t="s">
        <v>59</v>
      </c>
    </row>
    <row r="135" spans="1:16" x14ac:dyDescent="0.2">
      <c r="A135" t="s">
        <v>49</v>
      </c>
      <c r="B135" s="36" t="s">
        <v>95</v>
      </c>
      <c r="C135" s="36" t="s">
        <v>612</v>
      </c>
      <c r="D135" s="37" t="s">
        <v>51</v>
      </c>
      <c r="E135" s="13" t="s">
        <v>613</v>
      </c>
      <c r="F135" s="38" t="s">
        <v>94</v>
      </c>
      <c r="G135" s="39">
        <v>16</v>
      </c>
      <c r="H135" s="38">
        <v>0</v>
      </c>
      <c r="I135" s="38">
        <f>ROUND(G135*H135,6)</f>
        <v>0</v>
      </c>
      <c r="L135" s="40">
        <v>0</v>
      </c>
      <c r="M135" s="34">
        <f>ROUND(ROUND(L135,2)*ROUND(G135,3),2)</f>
        <v>0</v>
      </c>
      <c r="N135" s="38" t="s">
        <v>54</v>
      </c>
      <c r="O135">
        <f>(M135*21)/100</f>
        <v>0</v>
      </c>
      <c r="P135" t="s">
        <v>27</v>
      </c>
    </row>
    <row r="136" spans="1:16" x14ac:dyDescent="0.2">
      <c r="A136" s="37" t="s">
        <v>55</v>
      </c>
      <c r="E136" s="41" t="s">
        <v>51</v>
      </c>
    </row>
    <row r="137" spans="1:16" x14ac:dyDescent="0.2">
      <c r="A137" s="37" t="s">
        <v>56</v>
      </c>
      <c r="E137" s="42" t="s">
        <v>614</v>
      </c>
    </row>
    <row r="138" spans="1:16" x14ac:dyDescent="0.2">
      <c r="A138" t="s">
        <v>58</v>
      </c>
      <c r="E138" s="41" t="s">
        <v>59</v>
      </c>
    </row>
    <row r="139" spans="1:16" x14ac:dyDescent="0.2">
      <c r="A139" t="s">
        <v>49</v>
      </c>
      <c r="B139" s="36" t="s">
        <v>201</v>
      </c>
      <c r="C139" s="36" t="s">
        <v>615</v>
      </c>
      <c r="D139" s="37" t="s">
        <v>51</v>
      </c>
      <c r="E139" s="13" t="s">
        <v>616</v>
      </c>
      <c r="F139" s="38" t="s">
        <v>94</v>
      </c>
      <c r="G139" s="39">
        <v>16</v>
      </c>
      <c r="H139" s="38">
        <v>0</v>
      </c>
      <c r="I139" s="38">
        <f>ROUND(G139*H139,6)</f>
        <v>0</v>
      </c>
      <c r="L139" s="40">
        <v>0</v>
      </c>
      <c r="M139" s="34">
        <f>ROUND(ROUND(L139,2)*ROUND(G139,3),2)</f>
        <v>0</v>
      </c>
      <c r="N139" s="38" t="s">
        <v>54</v>
      </c>
      <c r="O139">
        <f>(M139*21)/100</f>
        <v>0</v>
      </c>
      <c r="P139" t="s">
        <v>27</v>
      </c>
    </row>
    <row r="140" spans="1:16" x14ac:dyDescent="0.2">
      <c r="A140" s="37" t="s">
        <v>55</v>
      </c>
      <c r="E140" s="41" t="s">
        <v>51</v>
      </c>
    </row>
    <row r="141" spans="1:16" x14ac:dyDescent="0.2">
      <c r="A141" s="37" t="s">
        <v>56</v>
      </c>
      <c r="E141" s="42" t="s">
        <v>617</v>
      </c>
    </row>
    <row r="142" spans="1:16" x14ac:dyDescent="0.2">
      <c r="A142" t="s">
        <v>58</v>
      </c>
      <c r="E142" s="41" t="s">
        <v>59</v>
      </c>
    </row>
    <row r="143" spans="1:16" x14ac:dyDescent="0.2">
      <c r="A143" t="s">
        <v>49</v>
      </c>
      <c r="B143" s="36" t="s">
        <v>204</v>
      </c>
      <c r="C143" s="36" t="s">
        <v>618</v>
      </c>
      <c r="D143" s="37" t="s">
        <v>51</v>
      </c>
      <c r="E143" s="13" t="s">
        <v>619</v>
      </c>
      <c r="F143" s="38" t="s">
        <v>94</v>
      </c>
      <c r="G143" s="39">
        <v>4</v>
      </c>
      <c r="H143" s="38">
        <v>0</v>
      </c>
      <c r="I143" s="38">
        <f>ROUND(G143*H143,6)</f>
        <v>0</v>
      </c>
      <c r="L143" s="40">
        <v>0</v>
      </c>
      <c r="M143" s="34">
        <f>ROUND(ROUND(L143,2)*ROUND(G143,3),2)</f>
        <v>0</v>
      </c>
      <c r="N143" s="38" t="s">
        <v>54</v>
      </c>
      <c r="O143">
        <f>(M143*21)/100</f>
        <v>0</v>
      </c>
      <c r="P143" t="s">
        <v>27</v>
      </c>
    </row>
    <row r="144" spans="1:16" x14ac:dyDescent="0.2">
      <c r="A144" s="37" t="s">
        <v>55</v>
      </c>
      <c r="E144" s="41" t="s">
        <v>51</v>
      </c>
    </row>
    <row r="145" spans="1:16" x14ac:dyDescent="0.2">
      <c r="A145" s="37" t="s">
        <v>56</v>
      </c>
      <c r="E145" s="42" t="s">
        <v>620</v>
      </c>
    </row>
    <row r="146" spans="1:16" x14ac:dyDescent="0.2">
      <c r="A146" t="s">
        <v>58</v>
      </c>
      <c r="E146" s="41" t="s">
        <v>59</v>
      </c>
    </row>
    <row r="147" spans="1:16" x14ac:dyDescent="0.2">
      <c r="A147" t="s">
        <v>49</v>
      </c>
      <c r="B147" s="36" t="s">
        <v>207</v>
      </c>
      <c r="C147" s="36" t="s">
        <v>621</v>
      </c>
      <c r="D147" s="37" t="s">
        <v>51</v>
      </c>
      <c r="E147" s="13" t="s">
        <v>622</v>
      </c>
      <c r="F147" s="38" t="s">
        <v>94</v>
      </c>
      <c r="G147" s="39">
        <v>2</v>
      </c>
      <c r="H147" s="38">
        <v>0</v>
      </c>
      <c r="I147" s="38">
        <f>ROUND(G147*H147,6)</f>
        <v>0</v>
      </c>
      <c r="L147" s="40">
        <v>0</v>
      </c>
      <c r="M147" s="34">
        <f>ROUND(ROUND(L147,2)*ROUND(G147,3),2)</f>
        <v>0</v>
      </c>
      <c r="N147" s="38" t="s">
        <v>54</v>
      </c>
      <c r="O147">
        <f>(M147*21)/100</f>
        <v>0</v>
      </c>
      <c r="P147" t="s">
        <v>27</v>
      </c>
    </row>
    <row r="148" spans="1:16" x14ac:dyDescent="0.2">
      <c r="A148" s="37" t="s">
        <v>55</v>
      </c>
      <c r="E148" s="41" t="s">
        <v>51</v>
      </c>
    </row>
    <row r="149" spans="1:16" x14ac:dyDescent="0.2">
      <c r="A149" s="37" t="s">
        <v>56</v>
      </c>
      <c r="E149" s="42" t="s">
        <v>623</v>
      </c>
    </row>
    <row r="150" spans="1:16" x14ac:dyDescent="0.2">
      <c r="A150" t="s">
        <v>58</v>
      </c>
      <c r="E150" s="41" t="s">
        <v>59</v>
      </c>
    </row>
    <row r="151" spans="1:16" x14ac:dyDescent="0.2">
      <c r="A151" t="s">
        <v>49</v>
      </c>
      <c r="B151" s="36" t="s">
        <v>210</v>
      </c>
      <c r="C151" s="36" t="s">
        <v>523</v>
      </c>
      <c r="D151" s="37" t="s">
        <v>51</v>
      </c>
      <c r="E151" s="13" t="s">
        <v>524</v>
      </c>
      <c r="F151" s="38" t="s">
        <v>94</v>
      </c>
      <c r="G151" s="39">
        <v>340</v>
      </c>
      <c r="H151" s="38">
        <v>0</v>
      </c>
      <c r="I151" s="38">
        <f>ROUND(G151*H151,6)</f>
        <v>0</v>
      </c>
      <c r="L151" s="40">
        <v>0</v>
      </c>
      <c r="M151" s="34">
        <f>ROUND(ROUND(L151,2)*ROUND(G151,3),2)</f>
        <v>0</v>
      </c>
      <c r="N151" s="38" t="s">
        <v>54</v>
      </c>
      <c r="O151">
        <f>(M151*21)/100</f>
        <v>0</v>
      </c>
      <c r="P151" t="s">
        <v>27</v>
      </c>
    </row>
    <row r="152" spans="1:16" x14ac:dyDescent="0.2">
      <c r="A152" s="37" t="s">
        <v>55</v>
      </c>
      <c r="E152" s="41" t="s">
        <v>51</v>
      </c>
    </row>
    <row r="153" spans="1:16" x14ac:dyDescent="0.2">
      <c r="A153" s="37" t="s">
        <v>56</v>
      </c>
      <c r="E153" s="42" t="s">
        <v>624</v>
      </c>
    </row>
    <row r="154" spans="1:16" x14ac:dyDescent="0.2">
      <c r="A154" t="s">
        <v>58</v>
      </c>
      <c r="E154" s="41" t="s">
        <v>59</v>
      </c>
    </row>
    <row r="155" spans="1:16" ht="25.5" x14ac:dyDescent="0.2">
      <c r="A155" t="s">
        <v>49</v>
      </c>
      <c r="B155" s="36" t="s">
        <v>213</v>
      </c>
      <c r="C155" s="36" t="s">
        <v>625</v>
      </c>
      <c r="D155" s="37" t="s">
        <v>51</v>
      </c>
      <c r="E155" s="13" t="s">
        <v>626</v>
      </c>
      <c r="F155" s="38" t="s">
        <v>627</v>
      </c>
      <c r="G155" s="39">
        <v>85</v>
      </c>
      <c r="H155" s="38">
        <v>0</v>
      </c>
      <c r="I155" s="38">
        <f>ROUND(G155*H155,6)</f>
        <v>0</v>
      </c>
      <c r="L155" s="40">
        <v>0</v>
      </c>
      <c r="M155" s="34">
        <f>ROUND(ROUND(L155,2)*ROUND(G155,3),2)</f>
        <v>0</v>
      </c>
      <c r="N155" s="38" t="s">
        <v>54</v>
      </c>
      <c r="O155">
        <f>(M155*21)/100</f>
        <v>0</v>
      </c>
      <c r="P155" t="s">
        <v>27</v>
      </c>
    </row>
    <row r="156" spans="1:16" x14ac:dyDescent="0.2">
      <c r="A156" s="37" t="s">
        <v>55</v>
      </c>
      <c r="E156" s="41" t="s">
        <v>51</v>
      </c>
    </row>
    <row r="157" spans="1:16" x14ac:dyDescent="0.2">
      <c r="A157" s="37" t="s">
        <v>56</v>
      </c>
      <c r="E157" s="42" t="s">
        <v>628</v>
      </c>
    </row>
    <row r="158" spans="1:16" x14ac:dyDescent="0.2">
      <c r="A158" t="s">
        <v>58</v>
      </c>
      <c r="E158" s="41" t="s">
        <v>59</v>
      </c>
    </row>
    <row r="159" spans="1:16" x14ac:dyDescent="0.2">
      <c r="A159" t="s">
        <v>46</v>
      </c>
      <c r="C159" s="33" t="s">
        <v>282</v>
      </c>
      <c r="E159" s="35" t="s">
        <v>283</v>
      </c>
      <c r="J159" s="34">
        <f>0</f>
        <v>0</v>
      </c>
      <c r="K159" s="34">
        <f>0</f>
        <v>0</v>
      </c>
      <c r="L159" s="34">
        <f>0+L160+L164+L168</f>
        <v>0</v>
      </c>
      <c r="M159" s="34">
        <f>0+M160+M164+M168</f>
        <v>0</v>
      </c>
    </row>
    <row r="160" spans="1:16" ht="25.5" x14ac:dyDescent="0.2">
      <c r="A160" t="s">
        <v>49</v>
      </c>
      <c r="B160" s="36" t="s">
        <v>216</v>
      </c>
      <c r="C160" s="36" t="s">
        <v>285</v>
      </c>
      <c r="D160" s="37" t="s">
        <v>286</v>
      </c>
      <c r="E160" s="13" t="s">
        <v>287</v>
      </c>
      <c r="F160" s="38" t="s">
        <v>288</v>
      </c>
      <c r="G160" s="39">
        <v>46.3</v>
      </c>
      <c r="H160" s="38">
        <v>0</v>
      </c>
      <c r="I160" s="38">
        <f>ROUND(G160*H160,6)</f>
        <v>0</v>
      </c>
      <c r="L160" s="40">
        <v>0</v>
      </c>
      <c r="M160" s="34">
        <f>ROUND(ROUND(L160,2)*ROUND(G160,3),2)</f>
        <v>0</v>
      </c>
      <c r="N160" s="38" t="s">
        <v>289</v>
      </c>
      <c r="O160">
        <f>(M160*21)/100</f>
        <v>0</v>
      </c>
      <c r="P160" t="s">
        <v>27</v>
      </c>
    </row>
    <row r="161" spans="1:16" ht="25.5" x14ac:dyDescent="0.2">
      <c r="A161" s="37" t="s">
        <v>55</v>
      </c>
      <c r="E161" s="41" t="s">
        <v>290</v>
      </c>
    </row>
    <row r="162" spans="1:16" x14ac:dyDescent="0.2">
      <c r="A162" s="37" t="s">
        <v>56</v>
      </c>
      <c r="E162" s="42" t="s">
        <v>629</v>
      </c>
    </row>
    <row r="163" spans="1:16" ht="102" x14ac:dyDescent="0.2">
      <c r="A163" t="s">
        <v>58</v>
      </c>
      <c r="E163" s="41" t="s">
        <v>291</v>
      </c>
    </row>
    <row r="164" spans="1:16" ht="25.5" x14ac:dyDescent="0.2">
      <c r="A164" t="s">
        <v>49</v>
      </c>
      <c r="B164" s="36" t="s">
        <v>219</v>
      </c>
      <c r="C164" s="36" t="s">
        <v>630</v>
      </c>
      <c r="D164" s="37" t="s">
        <v>631</v>
      </c>
      <c r="E164" s="13" t="s">
        <v>632</v>
      </c>
      <c r="F164" s="38" t="s">
        <v>288</v>
      </c>
      <c r="G164" s="39">
        <v>0.5</v>
      </c>
      <c r="H164" s="38">
        <v>0</v>
      </c>
      <c r="I164" s="38">
        <f>ROUND(G164*H164,6)</f>
        <v>0</v>
      </c>
      <c r="L164" s="40">
        <v>0</v>
      </c>
      <c r="M164" s="34">
        <f>ROUND(ROUND(L164,2)*ROUND(G164,3),2)</f>
        <v>0</v>
      </c>
      <c r="N164" s="38" t="s">
        <v>289</v>
      </c>
      <c r="O164">
        <f>(M164*21)/100</f>
        <v>0</v>
      </c>
      <c r="P164" t="s">
        <v>27</v>
      </c>
    </row>
    <row r="165" spans="1:16" ht="25.5" x14ac:dyDescent="0.2">
      <c r="A165" s="37" t="s">
        <v>55</v>
      </c>
      <c r="E165" s="41" t="s">
        <v>290</v>
      </c>
    </row>
    <row r="166" spans="1:16" x14ac:dyDescent="0.2">
      <c r="A166" s="37" t="s">
        <v>56</v>
      </c>
      <c r="E166" s="42" t="s">
        <v>633</v>
      </c>
    </row>
    <row r="167" spans="1:16" ht="102" x14ac:dyDescent="0.2">
      <c r="A167" t="s">
        <v>58</v>
      </c>
      <c r="E167" s="41" t="s">
        <v>291</v>
      </c>
    </row>
    <row r="168" spans="1:16" ht="25.5" x14ac:dyDescent="0.2">
      <c r="A168" t="s">
        <v>49</v>
      </c>
      <c r="B168" s="36" t="s">
        <v>222</v>
      </c>
      <c r="C168" s="36" t="s">
        <v>313</v>
      </c>
      <c r="D168" s="37" t="s">
        <v>314</v>
      </c>
      <c r="E168" s="13" t="s">
        <v>315</v>
      </c>
      <c r="F168" s="38" t="s">
        <v>288</v>
      </c>
      <c r="G168" s="39">
        <v>1</v>
      </c>
      <c r="H168" s="38">
        <v>0</v>
      </c>
      <c r="I168" s="38">
        <f>ROUND(G168*H168,6)</f>
        <v>0</v>
      </c>
      <c r="L168" s="40">
        <v>0</v>
      </c>
      <c r="M168" s="34">
        <f>ROUND(ROUND(L168,2)*ROUND(G168,3),2)</f>
        <v>0</v>
      </c>
      <c r="N168" s="38" t="s">
        <v>289</v>
      </c>
      <c r="O168">
        <f>(M168*21)/100</f>
        <v>0</v>
      </c>
      <c r="P168" t="s">
        <v>27</v>
      </c>
    </row>
    <row r="169" spans="1:16" ht="25.5" x14ac:dyDescent="0.2">
      <c r="A169" s="37" t="s">
        <v>55</v>
      </c>
      <c r="E169" s="41" t="s">
        <v>290</v>
      </c>
    </row>
    <row r="170" spans="1:16" x14ac:dyDescent="0.2">
      <c r="A170" s="37" t="s">
        <v>56</v>
      </c>
      <c r="E170" s="42" t="s">
        <v>459</v>
      </c>
    </row>
    <row r="171" spans="1:16" ht="102" x14ac:dyDescent="0.2">
      <c r="A171" t="s">
        <v>58</v>
      </c>
      <c r="E171"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3521</v>
      </c>
      <c r="M3" s="43">
        <f>Rekapitulace!C62</f>
        <v>0</v>
      </c>
      <c r="N3" s="25" t="s">
        <v>0</v>
      </c>
      <c r="O3" t="s">
        <v>23</v>
      </c>
      <c r="P3" t="s">
        <v>27</v>
      </c>
    </row>
    <row r="4" spans="1:20" ht="32.1" customHeight="1" x14ac:dyDescent="0.2">
      <c r="A4" s="28" t="s">
        <v>20</v>
      </c>
      <c r="B4" s="29" t="s">
        <v>28</v>
      </c>
      <c r="C4" s="2" t="s">
        <v>3521</v>
      </c>
      <c r="D4" s="9"/>
      <c r="E4" s="3" t="s">
        <v>3522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COUNTIFS(L8:L34,"=0",A8:A34,"P")+COUNTIFS(L8:L34,"",A8:A34,"P")+SUM(Q8:Q34)</f>
        <v>7</v>
      </c>
    </row>
    <row r="8" spans="1:20" ht="25.5" x14ac:dyDescent="0.2">
      <c r="A8" t="s">
        <v>44</v>
      </c>
      <c r="C8" s="30" t="s">
        <v>3540</v>
      </c>
      <c r="E8" s="32" t="s">
        <v>3539</v>
      </c>
      <c r="J8" s="31">
        <f>0+J9</f>
        <v>0</v>
      </c>
      <c r="K8" s="31">
        <f>0+K9</f>
        <v>0</v>
      </c>
      <c r="L8" s="31">
        <f>0+L9</f>
        <v>0</v>
      </c>
      <c r="M8" s="31">
        <f>0+M9</f>
        <v>0</v>
      </c>
    </row>
    <row r="9" spans="1:20" x14ac:dyDescent="0.2">
      <c r="A9" t="s">
        <v>46</v>
      </c>
      <c r="C9" s="33" t="s">
        <v>790</v>
      </c>
      <c r="E9" s="35" t="s">
        <v>3541</v>
      </c>
      <c r="J9" s="34">
        <f>0</f>
        <v>0</v>
      </c>
      <c r="K9" s="34">
        <f>0</f>
        <v>0</v>
      </c>
      <c r="L9" s="34">
        <f>0+L10+L14+L18+L22+L26+L30+L34</f>
        <v>0</v>
      </c>
      <c r="M9" s="34">
        <f>0+M10+M14+M18+M22+M26+M30+M34</f>
        <v>0</v>
      </c>
    </row>
    <row r="10" spans="1:20" x14ac:dyDescent="0.2">
      <c r="A10" t="s">
        <v>49</v>
      </c>
      <c r="B10" s="36" t="s">
        <v>47</v>
      </c>
      <c r="C10" s="36" t="s">
        <v>3542</v>
      </c>
      <c r="D10" s="37" t="s">
        <v>51</v>
      </c>
      <c r="E10" s="13" t="s">
        <v>3543</v>
      </c>
      <c r="F10" s="38" t="s">
        <v>94</v>
      </c>
      <c r="G10" s="39">
        <v>1</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x14ac:dyDescent="0.2">
      <c r="A14" t="s">
        <v>49</v>
      </c>
      <c r="B14" s="36" t="s">
        <v>27</v>
      </c>
      <c r="C14" s="36" t="s">
        <v>3544</v>
      </c>
      <c r="D14" s="37" t="s">
        <v>51</v>
      </c>
      <c r="E14" s="13" t="s">
        <v>3545</v>
      </c>
      <c r="F14" s="38" t="s">
        <v>144</v>
      </c>
      <c r="G14" s="39">
        <v>4.4630000000000001</v>
      </c>
      <c r="H14" s="38">
        <v>0</v>
      </c>
      <c r="I14" s="38">
        <f>ROUND(G14*H14,6)</f>
        <v>0</v>
      </c>
      <c r="L14" s="40">
        <v>0</v>
      </c>
      <c r="M14" s="34">
        <f>ROUND(ROUND(L14,2)*ROUND(G14,3),2)</f>
        <v>0</v>
      </c>
      <c r="N14" s="38" t="s">
        <v>54</v>
      </c>
      <c r="O14">
        <f>(M14*21)/100</f>
        <v>0</v>
      </c>
      <c r="P14" t="s">
        <v>27</v>
      </c>
    </row>
    <row r="15" spans="1:20" x14ac:dyDescent="0.2">
      <c r="A15" s="37" t="s">
        <v>55</v>
      </c>
      <c r="E15" s="41" t="s">
        <v>3546</v>
      </c>
    </row>
    <row r="16" spans="1:20" x14ac:dyDescent="0.2">
      <c r="A16" s="37" t="s">
        <v>56</v>
      </c>
      <c r="E16" s="42" t="s">
        <v>3547</v>
      </c>
    </row>
    <row r="17" spans="1:16" x14ac:dyDescent="0.2">
      <c r="A17" t="s">
        <v>58</v>
      </c>
      <c r="E17" s="41" t="s">
        <v>59</v>
      </c>
    </row>
    <row r="18" spans="1:16" x14ac:dyDescent="0.2">
      <c r="A18" t="s">
        <v>49</v>
      </c>
      <c r="B18" s="36" t="s">
        <v>26</v>
      </c>
      <c r="C18" s="36" t="s">
        <v>3548</v>
      </c>
      <c r="D18" s="37" t="s">
        <v>51</v>
      </c>
      <c r="E18" s="13" t="s">
        <v>3549</v>
      </c>
      <c r="F18" s="38" t="s">
        <v>65</v>
      </c>
      <c r="G18" s="39">
        <v>7.1</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3550</v>
      </c>
    </row>
    <row r="21" spans="1:16" x14ac:dyDescent="0.2">
      <c r="A21" t="s">
        <v>58</v>
      </c>
      <c r="E21" s="41" t="s">
        <v>59</v>
      </c>
    </row>
    <row r="22" spans="1:16" x14ac:dyDescent="0.2">
      <c r="A22" t="s">
        <v>49</v>
      </c>
      <c r="B22" s="36" t="s">
        <v>62</v>
      </c>
      <c r="C22" s="36" t="s">
        <v>3551</v>
      </c>
      <c r="D22" s="37" t="s">
        <v>51</v>
      </c>
      <c r="E22" s="13" t="s">
        <v>3552</v>
      </c>
      <c r="F22" s="38" t="s">
        <v>65</v>
      </c>
      <c r="G22" s="39">
        <v>3</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3553</v>
      </c>
    </row>
    <row r="25" spans="1:16" x14ac:dyDescent="0.2">
      <c r="A25" t="s">
        <v>58</v>
      </c>
      <c r="E25" s="41" t="s">
        <v>59</v>
      </c>
    </row>
    <row r="26" spans="1:16" x14ac:dyDescent="0.2">
      <c r="A26" t="s">
        <v>49</v>
      </c>
      <c r="B26" s="36" t="s">
        <v>66</v>
      </c>
      <c r="C26" s="36" t="s">
        <v>3554</v>
      </c>
      <c r="D26" s="37" t="s">
        <v>51</v>
      </c>
      <c r="E26" s="13" t="s">
        <v>1752</v>
      </c>
      <c r="F26" s="38" t="s">
        <v>53</v>
      </c>
      <c r="G26" s="39">
        <v>2.4540000000000002</v>
      </c>
      <c r="H26" s="38">
        <v>0</v>
      </c>
      <c r="I26" s="38">
        <f>ROUND(G26*H26,6)</f>
        <v>0</v>
      </c>
      <c r="L26" s="40">
        <v>0</v>
      </c>
      <c r="M26" s="34">
        <f>ROUND(ROUND(L26,2)*ROUND(G26,3),2)</f>
        <v>0</v>
      </c>
      <c r="N26" s="38" t="s">
        <v>795</v>
      </c>
      <c r="O26">
        <f>(M26*21)/100</f>
        <v>0</v>
      </c>
      <c r="P26" t="s">
        <v>27</v>
      </c>
    </row>
    <row r="27" spans="1:16" x14ac:dyDescent="0.2">
      <c r="A27" s="37" t="s">
        <v>55</v>
      </c>
      <c r="E27" s="41" t="s">
        <v>3555</v>
      </c>
    </row>
    <row r="28" spans="1:16" x14ac:dyDescent="0.2">
      <c r="A28" s="37" t="s">
        <v>56</v>
      </c>
      <c r="E28" s="42" t="s">
        <v>3556</v>
      </c>
    </row>
    <row r="29" spans="1:16" ht="51" x14ac:dyDescent="0.2">
      <c r="A29" t="s">
        <v>58</v>
      </c>
      <c r="E29" s="41" t="s">
        <v>3557</v>
      </c>
    </row>
    <row r="30" spans="1:16" x14ac:dyDescent="0.2">
      <c r="A30" t="s">
        <v>49</v>
      </c>
      <c r="B30" s="36" t="s">
        <v>145</v>
      </c>
      <c r="C30" s="36" t="s">
        <v>3558</v>
      </c>
      <c r="D30" s="37" t="s">
        <v>51</v>
      </c>
      <c r="E30" s="13" t="s">
        <v>3559</v>
      </c>
      <c r="F30" s="38" t="s">
        <v>144</v>
      </c>
      <c r="G30" s="39">
        <v>37.706000000000003</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3560</v>
      </c>
    </row>
    <row r="33" spans="1:16" x14ac:dyDescent="0.2">
      <c r="A33" t="s">
        <v>58</v>
      </c>
      <c r="E33" s="41" t="s">
        <v>59</v>
      </c>
    </row>
    <row r="34" spans="1:16" x14ac:dyDescent="0.2">
      <c r="A34" t="s">
        <v>49</v>
      </c>
      <c r="B34" s="36" t="s">
        <v>148</v>
      </c>
      <c r="C34" s="36" t="s">
        <v>3561</v>
      </c>
      <c r="D34" s="37" t="s">
        <v>51</v>
      </c>
      <c r="E34" s="13" t="s">
        <v>3562</v>
      </c>
      <c r="F34" s="38" t="s">
        <v>794</v>
      </c>
      <c r="G34" s="39">
        <v>1</v>
      </c>
      <c r="H34" s="38">
        <v>0</v>
      </c>
      <c r="I34" s="38">
        <f>ROUND(G34*H34,6)</f>
        <v>0</v>
      </c>
      <c r="L34" s="40">
        <v>0</v>
      </c>
      <c r="M34" s="34">
        <f>ROUND(ROUND(L34,2)*ROUND(G34,3),2)</f>
        <v>0</v>
      </c>
      <c r="N34" s="38" t="s">
        <v>795</v>
      </c>
      <c r="O34">
        <f>(M34*21)/100</f>
        <v>0</v>
      </c>
      <c r="P34" t="s">
        <v>27</v>
      </c>
    </row>
    <row r="35" spans="1:16" x14ac:dyDescent="0.2">
      <c r="A35" s="37" t="s">
        <v>55</v>
      </c>
      <c r="E35" s="41" t="s">
        <v>3563</v>
      </c>
    </row>
    <row r="36" spans="1:16" x14ac:dyDescent="0.2">
      <c r="A36" s="37" t="s">
        <v>56</v>
      </c>
      <c r="E36" s="42" t="s">
        <v>51</v>
      </c>
    </row>
    <row r="37" spans="1:16" x14ac:dyDescent="0.2">
      <c r="A37" t="s">
        <v>58</v>
      </c>
      <c r="E37" s="41" t="s">
        <v>3564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3521</v>
      </c>
      <c r="M3" s="43">
        <f>Rekapitulace!C62</f>
        <v>0</v>
      </c>
      <c r="N3" s="25" t="s">
        <v>0</v>
      </c>
      <c r="O3" t="s">
        <v>23</v>
      </c>
      <c r="P3" t="s">
        <v>27</v>
      </c>
    </row>
    <row r="4" spans="1:20" ht="32.1" customHeight="1" x14ac:dyDescent="0.2">
      <c r="A4" s="28" t="s">
        <v>20</v>
      </c>
      <c r="B4" s="29" t="s">
        <v>28</v>
      </c>
      <c r="C4" s="2" t="s">
        <v>3521</v>
      </c>
      <c r="D4" s="9"/>
      <c r="E4" s="3" t="s">
        <v>3522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COUNTIFS(L8:L34,"=0",A8:A34,"P")+COUNTIFS(L8:L34,"",A8:A34,"P")+SUM(Q8:Q34)</f>
        <v>7</v>
      </c>
    </row>
    <row r="8" spans="1:20" x14ac:dyDescent="0.2">
      <c r="A8" t="s">
        <v>44</v>
      </c>
      <c r="C8" s="30" t="s">
        <v>3567</v>
      </c>
      <c r="E8" s="32" t="s">
        <v>3566</v>
      </c>
      <c r="J8" s="31">
        <f>0+J9</f>
        <v>0</v>
      </c>
      <c r="K8" s="31">
        <f>0+K9</f>
        <v>0</v>
      </c>
      <c r="L8" s="31">
        <f>0+L9</f>
        <v>0</v>
      </c>
      <c r="M8" s="31">
        <f>0+M9</f>
        <v>0</v>
      </c>
    </row>
    <row r="9" spans="1:20" x14ac:dyDescent="0.2">
      <c r="A9" t="s">
        <v>46</v>
      </c>
      <c r="C9" s="33" t="s">
        <v>790</v>
      </c>
      <c r="E9" s="35" t="s">
        <v>3541</v>
      </c>
      <c r="J9" s="34">
        <f>0</f>
        <v>0</v>
      </c>
      <c r="K9" s="34">
        <f>0</f>
        <v>0</v>
      </c>
      <c r="L9" s="34">
        <f>0+L10+L14+L18+L22+L26+L30+L34</f>
        <v>0</v>
      </c>
      <c r="M9" s="34">
        <f>0+M10+M14+M18+M22+M26+M30+M34</f>
        <v>0</v>
      </c>
    </row>
    <row r="10" spans="1:20" x14ac:dyDescent="0.2">
      <c r="A10" t="s">
        <v>49</v>
      </c>
      <c r="B10" s="36" t="s">
        <v>47</v>
      </c>
      <c r="C10" s="36" t="s">
        <v>3542</v>
      </c>
      <c r="D10" s="37" t="s">
        <v>51</v>
      </c>
      <c r="E10" s="13" t="s">
        <v>3543</v>
      </c>
      <c r="F10" s="38" t="s">
        <v>94</v>
      </c>
      <c r="G10" s="39">
        <v>2</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51</v>
      </c>
    </row>
    <row r="13" spans="1:20" x14ac:dyDescent="0.2">
      <c r="A13" t="s">
        <v>58</v>
      </c>
      <c r="E13" s="41" t="s">
        <v>59</v>
      </c>
    </row>
    <row r="14" spans="1:20" x14ac:dyDescent="0.2">
      <c r="A14" t="s">
        <v>49</v>
      </c>
      <c r="B14" s="36" t="s">
        <v>27</v>
      </c>
      <c r="C14" s="36" t="s">
        <v>3544</v>
      </c>
      <c r="D14" s="37" t="s">
        <v>51</v>
      </c>
      <c r="E14" s="13" t="s">
        <v>3545</v>
      </c>
      <c r="F14" s="38" t="s">
        <v>144</v>
      </c>
      <c r="G14" s="39">
        <v>3.15</v>
      </c>
      <c r="H14" s="38">
        <v>0</v>
      </c>
      <c r="I14" s="38">
        <f>ROUND(G14*H14,6)</f>
        <v>0</v>
      </c>
      <c r="L14" s="40">
        <v>0</v>
      </c>
      <c r="M14" s="34">
        <f>ROUND(ROUND(L14,2)*ROUND(G14,3),2)</f>
        <v>0</v>
      </c>
      <c r="N14" s="38" t="s">
        <v>54</v>
      </c>
      <c r="O14">
        <f>(M14*21)/100</f>
        <v>0</v>
      </c>
      <c r="P14" t="s">
        <v>27</v>
      </c>
    </row>
    <row r="15" spans="1:20" x14ac:dyDescent="0.2">
      <c r="A15" s="37" t="s">
        <v>55</v>
      </c>
      <c r="E15" s="41" t="s">
        <v>3546</v>
      </c>
    </row>
    <row r="16" spans="1:20" x14ac:dyDescent="0.2">
      <c r="A16" s="37" t="s">
        <v>56</v>
      </c>
      <c r="E16" s="42" t="s">
        <v>3568</v>
      </c>
    </row>
    <row r="17" spans="1:16" x14ac:dyDescent="0.2">
      <c r="A17" t="s">
        <v>58</v>
      </c>
      <c r="E17" s="41" t="s">
        <v>59</v>
      </c>
    </row>
    <row r="18" spans="1:16" x14ac:dyDescent="0.2">
      <c r="A18" t="s">
        <v>49</v>
      </c>
      <c r="B18" s="36" t="s">
        <v>26</v>
      </c>
      <c r="C18" s="36" t="s">
        <v>3548</v>
      </c>
      <c r="D18" s="37" t="s">
        <v>51</v>
      </c>
      <c r="E18" s="13" t="s">
        <v>3549</v>
      </c>
      <c r="F18" s="38" t="s">
        <v>65</v>
      </c>
      <c r="G18" s="39">
        <v>27.863</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3550</v>
      </c>
    </row>
    <row r="21" spans="1:16" x14ac:dyDescent="0.2">
      <c r="A21" t="s">
        <v>58</v>
      </c>
      <c r="E21" s="41" t="s">
        <v>59</v>
      </c>
    </row>
    <row r="22" spans="1:16" x14ac:dyDescent="0.2">
      <c r="A22" t="s">
        <v>49</v>
      </c>
      <c r="B22" s="36" t="s">
        <v>62</v>
      </c>
      <c r="C22" s="36" t="s">
        <v>3551</v>
      </c>
      <c r="D22" s="37" t="s">
        <v>51</v>
      </c>
      <c r="E22" s="13" t="s">
        <v>3552</v>
      </c>
      <c r="F22" s="38" t="s">
        <v>65</v>
      </c>
      <c r="G22" s="39">
        <v>4.4029999999999996</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3553</v>
      </c>
    </row>
    <row r="25" spans="1:16" x14ac:dyDescent="0.2">
      <c r="A25" t="s">
        <v>58</v>
      </c>
      <c r="E25" s="41" t="s">
        <v>59</v>
      </c>
    </row>
    <row r="26" spans="1:16" x14ac:dyDescent="0.2">
      <c r="A26" t="s">
        <v>49</v>
      </c>
      <c r="B26" s="36" t="s">
        <v>66</v>
      </c>
      <c r="C26" s="36" t="s">
        <v>3554</v>
      </c>
      <c r="D26" s="37" t="s">
        <v>51</v>
      </c>
      <c r="E26" s="13" t="s">
        <v>1752</v>
      </c>
      <c r="F26" s="38" t="s">
        <v>53</v>
      </c>
      <c r="G26" s="39">
        <v>2.3199999999999998</v>
      </c>
      <c r="H26" s="38">
        <v>0</v>
      </c>
      <c r="I26" s="38">
        <f>ROUND(G26*H26,6)</f>
        <v>0</v>
      </c>
      <c r="L26" s="40">
        <v>0</v>
      </c>
      <c r="M26" s="34">
        <f>ROUND(ROUND(L26,2)*ROUND(G26,3),2)</f>
        <v>0</v>
      </c>
      <c r="N26" s="38" t="s">
        <v>795</v>
      </c>
      <c r="O26">
        <f>(M26*21)/100</f>
        <v>0</v>
      </c>
      <c r="P26" t="s">
        <v>27</v>
      </c>
    </row>
    <row r="27" spans="1:16" x14ac:dyDescent="0.2">
      <c r="A27" s="37" t="s">
        <v>55</v>
      </c>
      <c r="E27" s="41" t="s">
        <v>3555</v>
      </c>
    </row>
    <row r="28" spans="1:16" x14ac:dyDescent="0.2">
      <c r="A28" s="37" t="s">
        <v>56</v>
      </c>
      <c r="E28" s="42" t="s">
        <v>3556</v>
      </c>
    </row>
    <row r="29" spans="1:16" ht="51" x14ac:dyDescent="0.2">
      <c r="A29" t="s">
        <v>58</v>
      </c>
      <c r="E29" s="41" t="s">
        <v>3557</v>
      </c>
    </row>
    <row r="30" spans="1:16" x14ac:dyDescent="0.2">
      <c r="A30" t="s">
        <v>49</v>
      </c>
      <c r="B30" s="36" t="s">
        <v>145</v>
      </c>
      <c r="C30" s="36" t="s">
        <v>3558</v>
      </c>
      <c r="D30" s="37" t="s">
        <v>51</v>
      </c>
      <c r="E30" s="13" t="s">
        <v>3559</v>
      </c>
      <c r="F30" s="38" t="s">
        <v>144</v>
      </c>
      <c r="G30" s="39">
        <v>72.097999999999999</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3569</v>
      </c>
    </row>
    <row r="33" spans="1:16" x14ac:dyDescent="0.2">
      <c r="A33" t="s">
        <v>58</v>
      </c>
      <c r="E33" s="41" t="s">
        <v>59</v>
      </c>
    </row>
    <row r="34" spans="1:16" x14ac:dyDescent="0.2">
      <c r="A34" t="s">
        <v>49</v>
      </c>
      <c r="B34" s="36" t="s">
        <v>148</v>
      </c>
      <c r="C34" s="36" t="s">
        <v>3561</v>
      </c>
      <c r="D34" s="37" t="s">
        <v>51</v>
      </c>
      <c r="E34" s="13" t="s">
        <v>3562</v>
      </c>
      <c r="F34" s="38" t="s">
        <v>794</v>
      </c>
      <c r="G34" s="39">
        <v>1</v>
      </c>
      <c r="H34" s="38">
        <v>0</v>
      </c>
      <c r="I34" s="38">
        <f>ROUND(G34*H34,6)</f>
        <v>0</v>
      </c>
      <c r="L34" s="40">
        <v>0</v>
      </c>
      <c r="M34" s="34">
        <f>ROUND(ROUND(L34,2)*ROUND(G34,3),2)</f>
        <v>0</v>
      </c>
      <c r="N34" s="38" t="s">
        <v>795</v>
      </c>
      <c r="O34">
        <f>(M34*21)/100</f>
        <v>0</v>
      </c>
      <c r="P34" t="s">
        <v>27</v>
      </c>
    </row>
    <row r="35" spans="1:16" x14ac:dyDescent="0.2">
      <c r="A35" s="37" t="s">
        <v>55</v>
      </c>
      <c r="E35" s="41" t="s">
        <v>3563</v>
      </c>
    </row>
    <row r="36" spans="1:16" x14ac:dyDescent="0.2">
      <c r="A36" s="37" t="s">
        <v>56</v>
      </c>
      <c r="E36" s="42" t="s">
        <v>51</v>
      </c>
    </row>
    <row r="37" spans="1:16" x14ac:dyDescent="0.2">
      <c r="A37" t="s">
        <v>58</v>
      </c>
      <c r="E37" s="41" t="s">
        <v>3564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3521</v>
      </c>
      <c r="M3" s="43">
        <f>Rekapitulace!C62</f>
        <v>0</v>
      </c>
      <c r="N3" s="25" t="s">
        <v>0</v>
      </c>
      <c r="O3" t="s">
        <v>23</v>
      </c>
      <c r="P3" t="s">
        <v>27</v>
      </c>
    </row>
    <row r="4" spans="1:20" ht="32.1" customHeight="1" x14ac:dyDescent="0.2">
      <c r="A4" s="28" t="s">
        <v>20</v>
      </c>
      <c r="B4" s="29" t="s">
        <v>28</v>
      </c>
      <c r="C4" s="2" t="s">
        <v>3521</v>
      </c>
      <c r="D4" s="9"/>
      <c r="E4" s="3" t="s">
        <v>3522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COUNTIFS(L8:L125,"=0",A8:A125,"P")+COUNTIFS(L8:L125,"",A8:A125,"P")+SUM(Q8:Q125)</f>
        <v>28</v>
      </c>
    </row>
    <row r="8" spans="1:20" x14ac:dyDescent="0.2">
      <c r="A8" t="s">
        <v>44</v>
      </c>
      <c r="C8" s="30" t="s">
        <v>3572</v>
      </c>
      <c r="E8" s="32" t="s">
        <v>3571</v>
      </c>
      <c r="J8" s="31">
        <f>0+J9+J26+J47+J56+J61+J66+J95+J124</f>
        <v>0</v>
      </c>
      <c r="K8" s="31">
        <f>0+K9+K26+K47+K56+K61+K66+K95+K124</f>
        <v>0</v>
      </c>
      <c r="L8" s="31">
        <f>0+L9+L26+L47+L56+L61+L66+L95+L124</f>
        <v>0</v>
      </c>
      <c r="M8" s="31">
        <f>0+M9+M26+M47+M56+M61+M66+M95+M124</f>
        <v>0</v>
      </c>
    </row>
    <row r="9" spans="1:20" x14ac:dyDescent="0.2">
      <c r="A9" t="s">
        <v>46</v>
      </c>
      <c r="C9" s="33" t="s">
        <v>953</v>
      </c>
      <c r="E9" s="35" t="s">
        <v>1208</v>
      </c>
      <c r="J9" s="34">
        <f>0</f>
        <v>0</v>
      </c>
      <c r="K9" s="34">
        <f>0</f>
        <v>0</v>
      </c>
      <c r="L9" s="34">
        <f>0+L10+L14+L18+L22</f>
        <v>0</v>
      </c>
      <c r="M9" s="34">
        <f>0+M10+M14+M18+M22</f>
        <v>0</v>
      </c>
    </row>
    <row r="10" spans="1:20" x14ac:dyDescent="0.2">
      <c r="A10" t="s">
        <v>49</v>
      </c>
      <c r="B10" s="36" t="s">
        <v>175</v>
      </c>
      <c r="C10" s="36" t="s">
        <v>2285</v>
      </c>
      <c r="D10" s="37" t="s">
        <v>51</v>
      </c>
      <c r="E10" s="13" t="s">
        <v>2286</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2820</v>
      </c>
    </row>
    <row r="12" spans="1:20" x14ac:dyDescent="0.2">
      <c r="A12" s="37" t="s">
        <v>56</v>
      </c>
      <c r="E12" s="42" t="s">
        <v>2284</v>
      </c>
    </row>
    <row r="13" spans="1:20" x14ac:dyDescent="0.2">
      <c r="A13" t="s">
        <v>58</v>
      </c>
      <c r="E13" s="41" t="s">
        <v>2372</v>
      </c>
    </row>
    <row r="14" spans="1:20" x14ac:dyDescent="0.2">
      <c r="A14" t="s">
        <v>49</v>
      </c>
      <c r="B14" s="36" t="s">
        <v>179</v>
      </c>
      <c r="C14" s="36" t="s">
        <v>2478</v>
      </c>
      <c r="D14" s="37" t="s">
        <v>51</v>
      </c>
      <c r="E14" s="13" t="s">
        <v>2289</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51</v>
      </c>
    </row>
    <row r="16" spans="1:20" x14ac:dyDescent="0.2">
      <c r="A16" s="37" t="s">
        <v>56</v>
      </c>
      <c r="E16" s="42" t="s">
        <v>2284</v>
      </c>
    </row>
    <row r="17" spans="1:16" x14ac:dyDescent="0.2">
      <c r="A17" t="s">
        <v>58</v>
      </c>
      <c r="E17" s="41" t="s">
        <v>2372</v>
      </c>
    </row>
    <row r="18" spans="1:16" x14ac:dyDescent="0.2">
      <c r="A18" t="s">
        <v>49</v>
      </c>
      <c r="B18" s="36" t="s">
        <v>182</v>
      </c>
      <c r="C18" s="36" t="s">
        <v>2290</v>
      </c>
      <c r="D18" s="37" t="s">
        <v>51</v>
      </c>
      <c r="E18" s="13" t="s">
        <v>2291</v>
      </c>
      <c r="F18" s="38" t="s">
        <v>957</v>
      </c>
      <c r="G18" s="39">
        <v>1</v>
      </c>
      <c r="H18" s="38">
        <v>0</v>
      </c>
      <c r="I18" s="38">
        <f>ROUND(G18*H18,6)</f>
        <v>0</v>
      </c>
      <c r="L18" s="40">
        <v>0</v>
      </c>
      <c r="M18" s="34">
        <f>ROUND(ROUND(L18,2)*ROUND(G18,3),2)</f>
        <v>0</v>
      </c>
      <c r="N18" s="38" t="s">
        <v>795</v>
      </c>
      <c r="O18">
        <f>(M18*21)/100</f>
        <v>0</v>
      </c>
      <c r="P18" t="s">
        <v>27</v>
      </c>
    </row>
    <row r="19" spans="1:16" x14ac:dyDescent="0.2">
      <c r="A19" s="37" t="s">
        <v>55</v>
      </c>
      <c r="E19" s="41" t="s">
        <v>51</v>
      </c>
    </row>
    <row r="20" spans="1:16" x14ac:dyDescent="0.2">
      <c r="A20" s="37" t="s">
        <v>56</v>
      </c>
      <c r="E20" s="42" t="s">
        <v>2284</v>
      </c>
    </row>
    <row r="21" spans="1:16" ht="76.5" x14ac:dyDescent="0.2">
      <c r="A21" t="s">
        <v>58</v>
      </c>
      <c r="E21" s="41" t="s">
        <v>3573</v>
      </c>
    </row>
    <row r="22" spans="1:16" x14ac:dyDescent="0.2">
      <c r="A22" t="s">
        <v>49</v>
      </c>
      <c r="B22" s="36" t="s">
        <v>91</v>
      </c>
      <c r="C22" s="36" t="s">
        <v>3574</v>
      </c>
      <c r="D22" s="37" t="s">
        <v>51</v>
      </c>
      <c r="E22" s="13" t="s">
        <v>1216</v>
      </c>
      <c r="F22" s="38" t="s">
        <v>957</v>
      </c>
      <c r="G22" s="39">
        <v>1</v>
      </c>
      <c r="H22" s="38">
        <v>0</v>
      </c>
      <c r="I22" s="38">
        <f>ROUND(G22*H22,6)</f>
        <v>0</v>
      </c>
      <c r="L22" s="40">
        <v>0</v>
      </c>
      <c r="M22" s="34">
        <f>ROUND(ROUND(L22,2)*ROUND(G22,3),2)</f>
        <v>0</v>
      </c>
      <c r="N22" s="38" t="s">
        <v>795</v>
      </c>
      <c r="O22">
        <f>(M22*21)/100</f>
        <v>0</v>
      </c>
      <c r="P22" t="s">
        <v>27</v>
      </c>
    </row>
    <row r="23" spans="1:16" x14ac:dyDescent="0.2">
      <c r="A23" s="37" t="s">
        <v>55</v>
      </c>
      <c r="E23" s="41" t="s">
        <v>51</v>
      </c>
    </row>
    <row r="24" spans="1:16" x14ac:dyDescent="0.2">
      <c r="A24" s="37" t="s">
        <v>56</v>
      </c>
      <c r="E24" s="42" t="s">
        <v>51</v>
      </c>
    </row>
    <row r="25" spans="1:16" x14ac:dyDescent="0.2">
      <c r="A25" t="s">
        <v>58</v>
      </c>
      <c r="E25" s="41" t="s">
        <v>51</v>
      </c>
    </row>
    <row r="26" spans="1:16" x14ac:dyDescent="0.2">
      <c r="A26" t="s">
        <v>46</v>
      </c>
      <c r="C26" s="33" t="s">
        <v>47</v>
      </c>
      <c r="E26" s="35" t="s">
        <v>325</v>
      </c>
      <c r="J26" s="34">
        <f>0</f>
        <v>0</v>
      </c>
      <c r="K26" s="34">
        <f>0</f>
        <v>0</v>
      </c>
      <c r="L26" s="34">
        <f>0+L27+L31+L35+L39+L43</f>
        <v>0</v>
      </c>
      <c r="M26" s="34">
        <f>0+M27+M31+M35+M39+M43</f>
        <v>0</v>
      </c>
    </row>
    <row r="27" spans="1:16" x14ac:dyDescent="0.2">
      <c r="A27" t="s">
        <v>49</v>
      </c>
      <c r="B27" s="36" t="s">
        <v>47</v>
      </c>
      <c r="C27" s="36" t="s">
        <v>2301</v>
      </c>
      <c r="D27" s="37" t="s">
        <v>51</v>
      </c>
      <c r="E27" s="13" t="s">
        <v>2302</v>
      </c>
      <c r="F27" s="38" t="s">
        <v>53</v>
      </c>
      <c r="G27" s="39">
        <v>24.48</v>
      </c>
      <c r="H27" s="38">
        <v>0</v>
      </c>
      <c r="I27" s="38">
        <f>ROUND(G27*H27,6)</f>
        <v>0</v>
      </c>
      <c r="L27" s="40">
        <v>0</v>
      </c>
      <c r="M27" s="34">
        <f>ROUND(ROUND(L27,2)*ROUND(G27,3),2)</f>
        <v>0</v>
      </c>
      <c r="N27" s="38" t="s">
        <v>54</v>
      </c>
      <c r="O27">
        <f>(M27*21)/100</f>
        <v>0</v>
      </c>
      <c r="P27" t="s">
        <v>27</v>
      </c>
    </row>
    <row r="28" spans="1:16" ht="25.5" x14ac:dyDescent="0.2">
      <c r="A28" s="37" t="s">
        <v>55</v>
      </c>
      <c r="E28" s="41" t="s">
        <v>3575</v>
      </c>
    </row>
    <row r="29" spans="1:16" x14ac:dyDescent="0.2">
      <c r="A29" s="37" t="s">
        <v>56</v>
      </c>
      <c r="E29" s="42" t="s">
        <v>3576</v>
      </c>
    </row>
    <row r="30" spans="1:16" x14ac:dyDescent="0.2">
      <c r="A30" t="s">
        <v>58</v>
      </c>
      <c r="E30" s="41" t="s">
        <v>59</v>
      </c>
    </row>
    <row r="31" spans="1:16" x14ac:dyDescent="0.2">
      <c r="A31" t="s">
        <v>49</v>
      </c>
      <c r="B31" s="36" t="s">
        <v>27</v>
      </c>
      <c r="C31" s="36" t="s">
        <v>2396</v>
      </c>
      <c r="D31" s="37" t="s">
        <v>51</v>
      </c>
      <c r="E31" s="13" t="s">
        <v>2397</v>
      </c>
      <c r="F31" s="38" t="s">
        <v>53</v>
      </c>
      <c r="G31" s="39">
        <v>11.55</v>
      </c>
      <c r="H31" s="38">
        <v>0</v>
      </c>
      <c r="I31" s="38">
        <f>ROUND(G31*H31,6)</f>
        <v>0</v>
      </c>
      <c r="L31" s="40">
        <v>0</v>
      </c>
      <c r="M31" s="34">
        <f>ROUND(ROUND(L31,2)*ROUND(G31,3),2)</f>
        <v>0</v>
      </c>
      <c r="N31" s="38" t="s">
        <v>54</v>
      </c>
      <c r="O31">
        <f>(M31*21)/100</f>
        <v>0</v>
      </c>
      <c r="P31" t="s">
        <v>27</v>
      </c>
    </row>
    <row r="32" spans="1:16" ht="25.5" x14ac:dyDescent="0.2">
      <c r="A32" s="37" t="s">
        <v>55</v>
      </c>
      <c r="E32" s="41" t="s">
        <v>3577</v>
      </c>
    </row>
    <row r="33" spans="1:16" x14ac:dyDescent="0.2">
      <c r="A33" s="37" t="s">
        <v>56</v>
      </c>
      <c r="E33" s="42" t="s">
        <v>3578</v>
      </c>
    </row>
    <row r="34" spans="1:16" x14ac:dyDescent="0.2">
      <c r="A34" t="s">
        <v>58</v>
      </c>
      <c r="E34" s="41" t="s">
        <v>59</v>
      </c>
    </row>
    <row r="35" spans="1:16" x14ac:dyDescent="0.2">
      <c r="A35" t="s">
        <v>49</v>
      </c>
      <c r="B35" s="36" t="s">
        <v>26</v>
      </c>
      <c r="C35" s="36" t="s">
        <v>891</v>
      </c>
      <c r="D35" s="37" t="s">
        <v>51</v>
      </c>
      <c r="E35" s="13" t="s">
        <v>892</v>
      </c>
      <c r="F35" s="38" t="s">
        <v>53</v>
      </c>
      <c r="G35" s="39">
        <v>21.37</v>
      </c>
      <c r="H35" s="38">
        <v>0</v>
      </c>
      <c r="I35" s="38">
        <f>ROUND(G35*H35,6)</f>
        <v>0</v>
      </c>
      <c r="L35" s="40">
        <v>0</v>
      </c>
      <c r="M35" s="34">
        <f>ROUND(ROUND(L35,2)*ROUND(G35,3),2)</f>
        <v>0</v>
      </c>
      <c r="N35" s="38" t="s">
        <v>54</v>
      </c>
      <c r="O35">
        <f>(M35*21)/100</f>
        <v>0</v>
      </c>
      <c r="P35" t="s">
        <v>27</v>
      </c>
    </row>
    <row r="36" spans="1:16" x14ac:dyDescent="0.2">
      <c r="A36" s="37" t="s">
        <v>55</v>
      </c>
      <c r="E36" s="41" t="s">
        <v>2305</v>
      </c>
    </row>
    <row r="37" spans="1:16" x14ac:dyDescent="0.2">
      <c r="A37" s="37" t="s">
        <v>56</v>
      </c>
      <c r="E37" s="42" t="s">
        <v>3579</v>
      </c>
    </row>
    <row r="38" spans="1:16" x14ac:dyDescent="0.2">
      <c r="A38" t="s">
        <v>58</v>
      </c>
      <c r="E38" s="41" t="s">
        <v>59</v>
      </c>
    </row>
    <row r="39" spans="1:16" x14ac:dyDescent="0.2">
      <c r="A39" t="s">
        <v>49</v>
      </c>
      <c r="B39" s="36" t="s">
        <v>62</v>
      </c>
      <c r="C39" s="36" t="s">
        <v>60</v>
      </c>
      <c r="D39" s="37" t="s">
        <v>51</v>
      </c>
      <c r="E39" s="13" t="s">
        <v>61</v>
      </c>
      <c r="F39" s="38" t="s">
        <v>53</v>
      </c>
      <c r="G39" s="39">
        <v>14.66</v>
      </c>
      <c r="H39" s="38">
        <v>0</v>
      </c>
      <c r="I39" s="38">
        <f>ROUND(G39*H39,6)</f>
        <v>0</v>
      </c>
      <c r="L39" s="40">
        <v>0</v>
      </c>
      <c r="M39" s="34">
        <f>ROUND(ROUND(L39,2)*ROUND(G39,3),2)</f>
        <v>0</v>
      </c>
      <c r="N39" s="38" t="s">
        <v>54</v>
      </c>
      <c r="O39">
        <f>(M39*21)/100</f>
        <v>0</v>
      </c>
      <c r="P39" t="s">
        <v>27</v>
      </c>
    </row>
    <row r="40" spans="1:16" x14ac:dyDescent="0.2">
      <c r="A40" s="37" t="s">
        <v>55</v>
      </c>
      <c r="E40" s="41" t="s">
        <v>3580</v>
      </c>
    </row>
    <row r="41" spans="1:16" x14ac:dyDescent="0.2">
      <c r="A41" s="37" t="s">
        <v>56</v>
      </c>
      <c r="E41" s="42" t="s">
        <v>3581</v>
      </c>
    </row>
    <row r="42" spans="1:16" x14ac:dyDescent="0.2">
      <c r="A42" t="s">
        <v>58</v>
      </c>
      <c r="E42" s="41" t="s">
        <v>59</v>
      </c>
    </row>
    <row r="43" spans="1:16" x14ac:dyDescent="0.2">
      <c r="A43" t="s">
        <v>49</v>
      </c>
      <c r="B43" s="36" t="s">
        <v>66</v>
      </c>
      <c r="C43" s="36" t="s">
        <v>2402</v>
      </c>
      <c r="D43" s="37" t="s">
        <v>51</v>
      </c>
      <c r="E43" s="13" t="s">
        <v>2403</v>
      </c>
      <c r="F43" s="38" t="s">
        <v>53</v>
      </c>
      <c r="G43" s="39">
        <v>14.91</v>
      </c>
      <c r="H43" s="38">
        <v>0</v>
      </c>
      <c r="I43" s="38">
        <f>ROUND(G43*H43,6)</f>
        <v>0</v>
      </c>
      <c r="L43" s="40">
        <v>0</v>
      </c>
      <c r="M43" s="34">
        <f>ROUND(ROUND(L43,2)*ROUND(G43,3),2)</f>
        <v>0</v>
      </c>
      <c r="N43" s="38" t="s">
        <v>54</v>
      </c>
      <c r="O43">
        <f>(M43*21)/100</f>
        <v>0</v>
      </c>
      <c r="P43" t="s">
        <v>27</v>
      </c>
    </row>
    <row r="44" spans="1:16" ht="38.25" x14ac:dyDescent="0.2">
      <c r="A44" s="37" t="s">
        <v>55</v>
      </c>
      <c r="E44" s="41" t="s">
        <v>3582</v>
      </c>
    </row>
    <row r="45" spans="1:16" x14ac:dyDescent="0.2">
      <c r="A45" s="37" t="s">
        <v>56</v>
      </c>
      <c r="E45" s="42" t="s">
        <v>3583</v>
      </c>
    </row>
    <row r="46" spans="1:16" x14ac:dyDescent="0.2">
      <c r="A46" t="s">
        <v>58</v>
      </c>
      <c r="E46" s="41" t="s">
        <v>59</v>
      </c>
    </row>
    <row r="47" spans="1:16" x14ac:dyDescent="0.2">
      <c r="A47" t="s">
        <v>46</v>
      </c>
      <c r="C47" s="33" t="s">
        <v>27</v>
      </c>
      <c r="E47" s="35" t="s">
        <v>1063</v>
      </c>
      <c r="J47" s="34">
        <f>0</f>
        <v>0</v>
      </c>
      <c r="K47" s="34">
        <f>0</f>
        <v>0</v>
      </c>
      <c r="L47" s="34">
        <f>0+L48+L52</f>
        <v>0</v>
      </c>
      <c r="M47" s="34">
        <f>0+M48+M52</f>
        <v>0</v>
      </c>
    </row>
    <row r="48" spans="1:16" x14ac:dyDescent="0.2">
      <c r="A48" t="s">
        <v>49</v>
      </c>
      <c r="B48" s="36" t="s">
        <v>145</v>
      </c>
      <c r="C48" s="36" t="s">
        <v>2855</v>
      </c>
      <c r="D48" s="37" t="s">
        <v>51</v>
      </c>
      <c r="E48" s="13" t="s">
        <v>2856</v>
      </c>
      <c r="F48" s="38" t="s">
        <v>144</v>
      </c>
      <c r="G48" s="39">
        <v>51.48</v>
      </c>
      <c r="H48" s="38">
        <v>0</v>
      </c>
      <c r="I48" s="38">
        <f>ROUND(G48*H48,6)</f>
        <v>0</v>
      </c>
      <c r="L48" s="40">
        <v>0</v>
      </c>
      <c r="M48" s="34">
        <f>ROUND(ROUND(L48,2)*ROUND(G48,3),2)</f>
        <v>0</v>
      </c>
      <c r="N48" s="38" t="s">
        <v>54</v>
      </c>
      <c r="O48">
        <f>(M48*21)/100</f>
        <v>0</v>
      </c>
      <c r="P48" t="s">
        <v>27</v>
      </c>
    </row>
    <row r="49" spans="1:16" x14ac:dyDescent="0.2">
      <c r="A49" s="37" t="s">
        <v>55</v>
      </c>
      <c r="E49" s="41" t="s">
        <v>3584</v>
      </c>
    </row>
    <row r="50" spans="1:16" x14ac:dyDescent="0.2">
      <c r="A50" s="37" t="s">
        <v>56</v>
      </c>
      <c r="E50" s="42" t="s">
        <v>3585</v>
      </c>
    </row>
    <row r="51" spans="1:16" x14ac:dyDescent="0.2">
      <c r="A51" t="s">
        <v>58</v>
      </c>
      <c r="E51" s="41" t="s">
        <v>59</v>
      </c>
    </row>
    <row r="52" spans="1:16" x14ac:dyDescent="0.2">
      <c r="A52" t="s">
        <v>49</v>
      </c>
      <c r="B52" s="36" t="s">
        <v>148</v>
      </c>
      <c r="C52" s="36" t="s">
        <v>2600</v>
      </c>
      <c r="D52" s="37" t="s">
        <v>51</v>
      </c>
      <c r="E52" s="13" t="s">
        <v>2601</v>
      </c>
      <c r="F52" s="38" t="s">
        <v>65</v>
      </c>
      <c r="G52" s="39">
        <v>7</v>
      </c>
      <c r="H52" s="38">
        <v>0</v>
      </c>
      <c r="I52" s="38">
        <f>ROUND(G52*H52,6)</f>
        <v>0</v>
      </c>
      <c r="L52" s="40">
        <v>0</v>
      </c>
      <c r="M52" s="34">
        <f>ROUND(ROUND(L52,2)*ROUND(G52,3),2)</f>
        <v>0</v>
      </c>
      <c r="N52" s="38" t="s">
        <v>54</v>
      </c>
      <c r="O52">
        <f>(M52*21)/100</f>
        <v>0</v>
      </c>
      <c r="P52" t="s">
        <v>27</v>
      </c>
    </row>
    <row r="53" spans="1:16" ht="51" x14ac:dyDescent="0.2">
      <c r="A53" s="37" t="s">
        <v>55</v>
      </c>
      <c r="E53" s="41" t="s">
        <v>2859</v>
      </c>
    </row>
    <row r="54" spans="1:16" x14ac:dyDescent="0.2">
      <c r="A54" s="37" t="s">
        <v>56</v>
      </c>
      <c r="E54" s="42" t="s">
        <v>2470</v>
      </c>
    </row>
    <row r="55" spans="1:16" x14ac:dyDescent="0.2">
      <c r="A55" t="s">
        <v>58</v>
      </c>
      <c r="E55" s="41" t="s">
        <v>59</v>
      </c>
    </row>
    <row r="56" spans="1:16" x14ac:dyDescent="0.2">
      <c r="A56" t="s">
        <v>46</v>
      </c>
      <c r="C56" s="33" t="s">
        <v>26</v>
      </c>
      <c r="E56" s="35" t="s">
        <v>1081</v>
      </c>
      <c r="J56" s="34">
        <f>0</f>
        <v>0</v>
      </c>
      <c r="K56" s="34">
        <f>0</f>
        <v>0</v>
      </c>
      <c r="L56" s="34">
        <f>0+L57</f>
        <v>0</v>
      </c>
      <c r="M56" s="34">
        <f>0+M57</f>
        <v>0</v>
      </c>
    </row>
    <row r="57" spans="1:16" x14ac:dyDescent="0.2">
      <c r="A57" t="s">
        <v>49</v>
      </c>
      <c r="B57" s="36" t="s">
        <v>185</v>
      </c>
      <c r="C57" s="36" t="s">
        <v>3586</v>
      </c>
      <c r="D57" s="37" t="s">
        <v>51</v>
      </c>
      <c r="E57" s="13" t="s">
        <v>3587</v>
      </c>
      <c r="F57" s="38" t="s">
        <v>53</v>
      </c>
      <c r="G57" s="39">
        <v>2.9950000000000001</v>
      </c>
      <c r="H57" s="38">
        <v>0</v>
      </c>
      <c r="I57" s="38">
        <f>ROUND(G57*H57,6)</f>
        <v>0</v>
      </c>
      <c r="L57" s="40">
        <v>0</v>
      </c>
      <c r="M57" s="34">
        <f>ROUND(ROUND(L57,2)*ROUND(G57,3),2)</f>
        <v>0</v>
      </c>
      <c r="N57" s="38" t="s">
        <v>795</v>
      </c>
      <c r="O57">
        <f>(M57*21)/100</f>
        <v>0</v>
      </c>
      <c r="P57" t="s">
        <v>27</v>
      </c>
    </row>
    <row r="58" spans="1:16" x14ac:dyDescent="0.2">
      <c r="A58" s="37" t="s">
        <v>55</v>
      </c>
      <c r="E58" s="41" t="s">
        <v>3588</v>
      </c>
    </row>
    <row r="59" spans="1:16" x14ac:dyDescent="0.2">
      <c r="A59" s="37" t="s">
        <v>56</v>
      </c>
      <c r="E59" s="42" t="s">
        <v>3589</v>
      </c>
    </row>
    <row r="60" spans="1:16" ht="369.75" x14ac:dyDescent="0.2">
      <c r="A60" t="s">
        <v>58</v>
      </c>
      <c r="E60" s="41" t="s">
        <v>3590</v>
      </c>
    </row>
    <row r="61" spans="1:16" x14ac:dyDescent="0.2">
      <c r="A61" t="s">
        <v>46</v>
      </c>
      <c r="C61" s="33" t="s">
        <v>62</v>
      </c>
      <c r="E61" s="35" t="s">
        <v>1366</v>
      </c>
      <c r="J61" s="34">
        <f>0</f>
        <v>0</v>
      </c>
      <c r="K61" s="34">
        <f>0</f>
        <v>0</v>
      </c>
      <c r="L61" s="34">
        <f>0+L62</f>
        <v>0</v>
      </c>
      <c r="M61" s="34">
        <f>0+M62</f>
        <v>0</v>
      </c>
    </row>
    <row r="62" spans="1:16" x14ac:dyDescent="0.2">
      <c r="A62" t="s">
        <v>49</v>
      </c>
      <c r="B62" s="36" t="s">
        <v>151</v>
      </c>
      <c r="C62" s="36" t="s">
        <v>1002</v>
      </c>
      <c r="D62" s="37" t="s">
        <v>51</v>
      </c>
      <c r="E62" s="13" t="s">
        <v>1003</v>
      </c>
      <c r="F62" s="38" t="s">
        <v>53</v>
      </c>
      <c r="G62" s="39">
        <v>2.3639999999999999</v>
      </c>
      <c r="H62" s="38">
        <v>0</v>
      </c>
      <c r="I62" s="38">
        <f>ROUND(G62*H62,6)</f>
        <v>0</v>
      </c>
      <c r="L62" s="40">
        <v>0</v>
      </c>
      <c r="M62" s="34">
        <f>ROUND(ROUND(L62,2)*ROUND(G62,3),2)</f>
        <v>0</v>
      </c>
      <c r="N62" s="38" t="s">
        <v>54</v>
      </c>
      <c r="O62">
        <f>(M62*21)/100</f>
        <v>0</v>
      </c>
      <c r="P62" t="s">
        <v>27</v>
      </c>
    </row>
    <row r="63" spans="1:16" ht="25.5" x14ac:dyDescent="0.2">
      <c r="A63" s="37" t="s">
        <v>55</v>
      </c>
      <c r="E63" s="41" t="s">
        <v>3591</v>
      </c>
    </row>
    <row r="64" spans="1:16" x14ac:dyDescent="0.2">
      <c r="A64" s="37" t="s">
        <v>56</v>
      </c>
      <c r="E64" s="42" t="s">
        <v>3592</v>
      </c>
    </row>
    <row r="65" spans="1:16" x14ac:dyDescent="0.2">
      <c r="A65" t="s">
        <v>58</v>
      </c>
      <c r="E65" s="41" t="s">
        <v>59</v>
      </c>
    </row>
    <row r="66" spans="1:16" x14ac:dyDescent="0.2">
      <c r="A66" t="s">
        <v>46</v>
      </c>
      <c r="C66" s="33" t="s">
        <v>790</v>
      </c>
      <c r="E66" s="35" t="s">
        <v>3541</v>
      </c>
      <c r="J66" s="34">
        <f>0</f>
        <v>0</v>
      </c>
      <c r="K66" s="34">
        <f>0</f>
        <v>0</v>
      </c>
      <c r="L66" s="34">
        <f>0+L67+L71+L75+L79+L83+L87+L91</f>
        <v>0</v>
      </c>
      <c r="M66" s="34">
        <f>0+M67+M71+M75+M79+M83+M87+M91</f>
        <v>0</v>
      </c>
    </row>
    <row r="67" spans="1:16" x14ac:dyDescent="0.2">
      <c r="A67" t="s">
        <v>49</v>
      </c>
      <c r="B67" s="36" t="s">
        <v>154</v>
      </c>
      <c r="C67" s="36" t="s">
        <v>3542</v>
      </c>
      <c r="D67" s="37" t="s">
        <v>51</v>
      </c>
      <c r="E67" s="13" t="s">
        <v>3543</v>
      </c>
      <c r="F67" s="38" t="s">
        <v>94</v>
      </c>
      <c r="G67" s="39">
        <v>1</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51</v>
      </c>
    </row>
    <row r="70" spans="1:16" x14ac:dyDescent="0.2">
      <c r="A70" t="s">
        <v>58</v>
      </c>
      <c r="E70" s="41" t="s">
        <v>59</v>
      </c>
    </row>
    <row r="71" spans="1:16" x14ac:dyDescent="0.2">
      <c r="A71" t="s">
        <v>49</v>
      </c>
      <c r="B71" s="36" t="s">
        <v>157</v>
      </c>
      <c r="C71" s="36" t="s">
        <v>3544</v>
      </c>
      <c r="D71" s="37" t="s">
        <v>51</v>
      </c>
      <c r="E71" s="13" t="s">
        <v>3545</v>
      </c>
      <c r="F71" s="38" t="s">
        <v>144</v>
      </c>
      <c r="G71" s="39">
        <v>1.369</v>
      </c>
      <c r="H71" s="38">
        <v>0</v>
      </c>
      <c r="I71" s="38">
        <f>ROUND(G71*H71,6)</f>
        <v>0</v>
      </c>
      <c r="L71" s="40">
        <v>0</v>
      </c>
      <c r="M71" s="34">
        <f>ROUND(ROUND(L71,2)*ROUND(G71,3),2)</f>
        <v>0</v>
      </c>
      <c r="N71" s="38" t="s">
        <v>54</v>
      </c>
      <c r="O71">
        <f>(M71*21)/100</f>
        <v>0</v>
      </c>
      <c r="P71" t="s">
        <v>27</v>
      </c>
    </row>
    <row r="72" spans="1:16" x14ac:dyDescent="0.2">
      <c r="A72" s="37" t="s">
        <v>55</v>
      </c>
      <c r="E72" s="41" t="s">
        <v>3546</v>
      </c>
    </row>
    <row r="73" spans="1:16" x14ac:dyDescent="0.2">
      <c r="A73" s="37" t="s">
        <v>56</v>
      </c>
      <c r="E73" s="42" t="s">
        <v>3593</v>
      </c>
    </row>
    <row r="74" spans="1:16" x14ac:dyDescent="0.2">
      <c r="A74" t="s">
        <v>58</v>
      </c>
      <c r="E74" s="41" t="s">
        <v>59</v>
      </c>
    </row>
    <row r="75" spans="1:16" x14ac:dyDescent="0.2">
      <c r="A75" t="s">
        <v>49</v>
      </c>
      <c r="B75" s="36" t="s">
        <v>69</v>
      </c>
      <c r="C75" s="36" t="s">
        <v>3548</v>
      </c>
      <c r="D75" s="37" t="s">
        <v>51</v>
      </c>
      <c r="E75" s="13" t="s">
        <v>3549</v>
      </c>
      <c r="F75" s="38" t="s">
        <v>65</v>
      </c>
      <c r="G75" s="39">
        <v>3.7</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3594</v>
      </c>
    </row>
    <row r="78" spans="1:16" x14ac:dyDescent="0.2">
      <c r="A78" t="s">
        <v>58</v>
      </c>
      <c r="E78" s="41" t="s">
        <v>59</v>
      </c>
    </row>
    <row r="79" spans="1:16" x14ac:dyDescent="0.2">
      <c r="A79" t="s">
        <v>49</v>
      </c>
      <c r="B79" s="36" t="s">
        <v>73</v>
      </c>
      <c r="C79" s="36" t="s">
        <v>3551</v>
      </c>
      <c r="D79" s="37" t="s">
        <v>51</v>
      </c>
      <c r="E79" s="13" t="s">
        <v>3552</v>
      </c>
      <c r="F79" s="38" t="s">
        <v>65</v>
      </c>
      <c r="G79" s="39">
        <v>2.5</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1185</v>
      </c>
    </row>
    <row r="82" spans="1:16" x14ac:dyDescent="0.2">
      <c r="A82" t="s">
        <v>58</v>
      </c>
      <c r="E82" s="41" t="s">
        <v>59</v>
      </c>
    </row>
    <row r="83" spans="1:16" x14ac:dyDescent="0.2">
      <c r="A83" t="s">
        <v>49</v>
      </c>
      <c r="B83" s="36" t="s">
        <v>76</v>
      </c>
      <c r="C83" s="36" t="s">
        <v>1751</v>
      </c>
      <c r="D83" s="37" t="s">
        <v>51</v>
      </c>
      <c r="E83" s="13" t="s">
        <v>1752</v>
      </c>
      <c r="F83" s="38" t="s">
        <v>288</v>
      </c>
      <c r="G83" s="39">
        <v>1.379</v>
      </c>
      <c r="H83" s="38">
        <v>0</v>
      </c>
      <c r="I83" s="38">
        <f>ROUND(G83*H83,6)</f>
        <v>0</v>
      </c>
      <c r="L83" s="40">
        <v>0</v>
      </c>
      <c r="M83" s="34">
        <f>ROUND(ROUND(L83,2)*ROUND(G83,3),2)</f>
        <v>0</v>
      </c>
      <c r="N83" s="38" t="s">
        <v>54</v>
      </c>
      <c r="O83">
        <f>(M83*21)/100</f>
        <v>0</v>
      </c>
      <c r="P83" t="s">
        <v>27</v>
      </c>
    </row>
    <row r="84" spans="1:16" x14ac:dyDescent="0.2">
      <c r="A84" s="37" t="s">
        <v>55</v>
      </c>
      <c r="E84" s="41" t="s">
        <v>3595</v>
      </c>
    </row>
    <row r="85" spans="1:16" x14ac:dyDescent="0.2">
      <c r="A85" s="37" t="s">
        <v>56</v>
      </c>
      <c r="E85" s="42" t="s">
        <v>3596</v>
      </c>
    </row>
    <row r="86" spans="1:16" x14ac:dyDescent="0.2">
      <c r="A86" t="s">
        <v>58</v>
      </c>
      <c r="E86" s="41" t="s">
        <v>59</v>
      </c>
    </row>
    <row r="87" spans="1:16" x14ac:dyDescent="0.2">
      <c r="A87" t="s">
        <v>49</v>
      </c>
      <c r="B87" s="36" t="s">
        <v>79</v>
      </c>
      <c r="C87" s="36" t="s">
        <v>3558</v>
      </c>
      <c r="D87" s="37" t="s">
        <v>51</v>
      </c>
      <c r="E87" s="13" t="s">
        <v>3559</v>
      </c>
      <c r="F87" s="38" t="s">
        <v>144</v>
      </c>
      <c r="G87" s="39">
        <v>31.638999999999999</v>
      </c>
      <c r="H87" s="38">
        <v>0</v>
      </c>
      <c r="I87" s="38">
        <f>ROUND(G87*H87,6)</f>
        <v>0</v>
      </c>
      <c r="L87" s="40">
        <v>0</v>
      </c>
      <c r="M87" s="34">
        <f>ROUND(ROUND(L87,2)*ROUND(G87,3),2)</f>
        <v>0</v>
      </c>
      <c r="N87" s="38" t="s">
        <v>54</v>
      </c>
      <c r="O87">
        <f>(M87*21)/100</f>
        <v>0</v>
      </c>
      <c r="P87" t="s">
        <v>27</v>
      </c>
    </row>
    <row r="88" spans="1:16" x14ac:dyDescent="0.2">
      <c r="A88" s="37" t="s">
        <v>55</v>
      </c>
      <c r="E88" s="41" t="s">
        <v>51</v>
      </c>
    </row>
    <row r="89" spans="1:16" x14ac:dyDescent="0.2">
      <c r="A89" s="37" t="s">
        <v>56</v>
      </c>
      <c r="E89" s="42" t="s">
        <v>3597</v>
      </c>
    </row>
    <row r="90" spans="1:16" x14ac:dyDescent="0.2">
      <c r="A90" t="s">
        <v>58</v>
      </c>
      <c r="E90" s="41" t="s">
        <v>59</v>
      </c>
    </row>
    <row r="91" spans="1:16" x14ac:dyDescent="0.2">
      <c r="A91" t="s">
        <v>49</v>
      </c>
      <c r="B91" s="36" t="s">
        <v>189</v>
      </c>
      <c r="C91" s="36" t="s">
        <v>3561</v>
      </c>
      <c r="D91" s="37" t="s">
        <v>51</v>
      </c>
      <c r="E91" s="13" t="s">
        <v>3562</v>
      </c>
      <c r="F91" s="38" t="s">
        <v>794</v>
      </c>
      <c r="G91" s="39">
        <v>1</v>
      </c>
      <c r="H91" s="38">
        <v>0</v>
      </c>
      <c r="I91" s="38">
        <f>ROUND(G91*H91,6)</f>
        <v>0</v>
      </c>
      <c r="L91" s="40">
        <v>0</v>
      </c>
      <c r="M91" s="34">
        <f>ROUND(ROUND(L91,2)*ROUND(G91,3),2)</f>
        <v>0</v>
      </c>
      <c r="N91" s="38" t="s">
        <v>795</v>
      </c>
      <c r="O91">
        <f>(M91*21)/100</f>
        <v>0</v>
      </c>
      <c r="P91" t="s">
        <v>27</v>
      </c>
    </row>
    <row r="92" spans="1:16" x14ac:dyDescent="0.2">
      <c r="A92" s="37" t="s">
        <v>55</v>
      </c>
      <c r="E92" s="41" t="s">
        <v>3598</v>
      </c>
    </row>
    <row r="93" spans="1:16" x14ac:dyDescent="0.2">
      <c r="A93" s="37" t="s">
        <v>56</v>
      </c>
      <c r="E93" s="42" t="s">
        <v>51</v>
      </c>
    </row>
    <row r="94" spans="1:16" x14ac:dyDescent="0.2">
      <c r="A94" t="s">
        <v>58</v>
      </c>
      <c r="E94" s="41" t="s">
        <v>3564</v>
      </c>
    </row>
    <row r="95" spans="1:16" x14ac:dyDescent="0.2">
      <c r="A95" t="s">
        <v>46</v>
      </c>
      <c r="C95" s="33" t="s">
        <v>151</v>
      </c>
      <c r="E95" s="35" t="s">
        <v>1458</v>
      </c>
      <c r="J95" s="34">
        <f>0</f>
        <v>0</v>
      </c>
      <c r="K95" s="34">
        <f>0</f>
        <v>0</v>
      </c>
      <c r="L95" s="34">
        <f>0+L96+L100+L104+L108+L112+L116+L120</f>
        <v>0</v>
      </c>
      <c r="M95" s="34">
        <f>0+M96+M100+M104+M108+M112+M116+M120</f>
        <v>0</v>
      </c>
    </row>
    <row r="96" spans="1:16" x14ac:dyDescent="0.2">
      <c r="A96" t="s">
        <v>49</v>
      </c>
      <c r="B96" s="36" t="s">
        <v>160</v>
      </c>
      <c r="C96" s="36" t="s">
        <v>3354</v>
      </c>
      <c r="D96" s="37" t="s">
        <v>51</v>
      </c>
      <c r="E96" s="13" t="s">
        <v>3355</v>
      </c>
      <c r="F96" s="38" t="s">
        <v>65</v>
      </c>
      <c r="G96" s="39">
        <v>7</v>
      </c>
      <c r="H96" s="38">
        <v>0</v>
      </c>
      <c r="I96" s="38">
        <f>ROUND(G96*H96,6)</f>
        <v>0</v>
      </c>
      <c r="L96" s="40">
        <v>0</v>
      </c>
      <c r="M96" s="34">
        <f>ROUND(ROUND(L96,2)*ROUND(G96,3),2)</f>
        <v>0</v>
      </c>
      <c r="N96" s="38" t="s">
        <v>54</v>
      </c>
      <c r="O96">
        <f>(M96*21)/100</f>
        <v>0</v>
      </c>
      <c r="P96" t="s">
        <v>27</v>
      </c>
    </row>
    <row r="97" spans="1:16" x14ac:dyDescent="0.2">
      <c r="A97" s="37" t="s">
        <v>55</v>
      </c>
      <c r="E97" s="41" t="s">
        <v>3599</v>
      </c>
    </row>
    <row r="98" spans="1:16" x14ac:dyDescent="0.2">
      <c r="A98" s="37" t="s">
        <v>56</v>
      </c>
      <c r="E98" s="42" t="s">
        <v>2470</v>
      </c>
    </row>
    <row r="99" spans="1:16" x14ac:dyDescent="0.2">
      <c r="A99" t="s">
        <v>58</v>
      </c>
      <c r="E99" s="41" t="s">
        <v>59</v>
      </c>
    </row>
    <row r="100" spans="1:16" x14ac:dyDescent="0.2">
      <c r="A100" t="s">
        <v>49</v>
      </c>
      <c r="B100" s="36" t="s">
        <v>82</v>
      </c>
      <c r="C100" s="36" t="s">
        <v>3600</v>
      </c>
      <c r="D100" s="37" t="s">
        <v>51</v>
      </c>
      <c r="E100" s="13" t="s">
        <v>3601</v>
      </c>
      <c r="F100" s="38" t="s">
        <v>65</v>
      </c>
      <c r="G100" s="39">
        <v>6</v>
      </c>
      <c r="H100" s="38">
        <v>0</v>
      </c>
      <c r="I100" s="38">
        <f>ROUND(G100*H100,6)</f>
        <v>0</v>
      </c>
      <c r="L100" s="40">
        <v>0</v>
      </c>
      <c r="M100" s="34">
        <f>ROUND(ROUND(L100,2)*ROUND(G100,3),2)</f>
        <v>0</v>
      </c>
      <c r="N100" s="38" t="s">
        <v>54</v>
      </c>
      <c r="O100">
        <f>(M100*21)/100</f>
        <v>0</v>
      </c>
      <c r="P100" t="s">
        <v>27</v>
      </c>
    </row>
    <row r="101" spans="1:16" x14ac:dyDescent="0.2">
      <c r="A101" s="37" t="s">
        <v>55</v>
      </c>
      <c r="E101" s="41" t="s">
        <v>3602</v>
      </c>
    </row>
    <row r="102" spans="1:16" x14ac:dyDescent="0.2">
      <c r="A102" s="37" t="s">
        <v>56</v>
      </c>
      <c r="E102" s="42" t="s">
        <v>2455</v>
      </c>
    </row>
    <row r="103" spans="1:16" x14ac:dyDescent="0.2">
      <c r="A103" t="s">
        <v>58</v>
      </c>
      <c r="E103" s="41" t="s">
        <v>59</v>
      </c>
    </row>
    <row r="104" spans="1:16" x14ac:dyDescent="0.2">
      <c r="A104" t="s">
        <v>49</v>
      </c>
      <c r="B104" s="36" t="s">
        <v>163</v>
      </c>
      <c r="C104" s="36" t="s">
        <v>3603</v>
      </c>
      <c r="D104" s="37" t="s">
        <v>51</v>
      </c>
      <c r="E104" s="13" t="s">
        <v>3604</v>
      </c>
      <c r="F104" s="38" t="s">
        <v>65</v>
      </c>
      <c r="G104" s="39">
        <v>6</v>
      </c>
      <c r="H104" s="38">
        <v>0</v>
      </c>
      <c r="I104" s="38">
        <f>ROUND(G104*H104,6)</f>
        <v>0</v>
      </c>
      <c r="L104" s="40">
        <v>0</v>
      </c>
      <c r="M104" s="34">
        <f>ROUND(ROUND(L104,2)*ROUND(G104,3),2)</f>
        <v>0</v>
      </c>
      <c r="N104" s="38" t="s">
        <v>54</v>
      </c>
      <c r="O104">
        <f>(M104*21)/100</f>
        <v>0</v>
      </c>
      <c r="P104" t="s">
        <v>27</v>
      </c>
    </row>
    <row r="105" spans="1:16" x14ac:dyDescent="0.2">
      <c r="A105" s="37" t="s">
        <v>55</v>
      </c>
      <c r="E105" s="41" t="s">
        <v>3605</v>
      </c>
    </row>
    <row r="106" spans="1:16" x14ac:dyDescent="0.2">
      <c r="A106" s="37" t="s">
        <v>56</v>
      </c>
      <c r="E106" s="42" t="s">
        <v>2455</v>
      </c>
    </row>
    <row r="107" spans="1:16" x14ac:dyDescent="0.2">
      <c r="A107" t="s">
        <v>58</v>
      </c>
      <c r="E107" s="41" t="s">
        <v>59</v>
      </c>
    </row>
    <row r="108" spans="1:16" x14ac:dyDescent="0.2">
      <c r="A108" t="s">
        <v>49</v>
      </c>
      <c r="B108" s="36" t="s">
        <v>85</v>
      </c>
      <c r="C108" s="36" t="s">
        <v>3606</v>
      </c>
      <c r="D108" s="37" t="s">
        <v>51</v>
      </c>
      <c r="E108" s="13" t="s">
        <v>3607</v>
      </c>
      <c r="F108" s="38" t="s">
        <v>94</v>
      </c>
      <c r="G108" s="39">
        <v>2</v>
      </c>
      <c r="H108" s="38">
        <v>0</v>
      </c>
      <c r="I108" s="38">
        <f>ROUND(G108*H108,6)</f>
        <v>0</v>
      </c>
      <c r="L108" s="40">
        <v>0</v>
      </c>
      <c r="M108" s="34">
        <f>ROUND(ROUND(L108,2)*ROUND(G108,3),2)</f>
        <v>0</v>
      </c>
      <c r="N108" s="38" t="s">
        <v>54</v>
      </c>
      <c r="O108">
        <f>(M108*21)/100</f>
        <v>0</v>
      </c>
      <c r="P108" t="s">
        <v>27</v>
      </c>
    </row>
    <row r="109" spans="1:16" ht="25.5" x14ac:dyDescent="0.2">
      <c r="A109" s="37" t="s">
        <v>55</v>
      </c>
      <c r="E109" s="41" t="s">
        <v>3608</v>
      </c>
    </row>
    <row r="110" spans="1:16" x14ac:dyDescent="0.2">
      <c r="A110" s="37" t="s">
        <v>56</v>
      </c>
      <c r="E110" s="42" t="s">
        <v>2413</v>
      </c>
    </row>
    <row r="111" spans="1:16" x14ac:dyDescent="0.2">
      <c r="A111" t="s">
        <v>58</v>
      </c>
      <c r="E111" s="41" t="s">
        <v>59</v>
      </c>
    </row>
    <row r="112" spans="1:16" x14ac:dyDescent="0.2">
      <c r="A112" t="s">
        <v>49</v>
      </c>
      <c r="B112" s="36" t="s">
        <v>166</v>
      </c>
      <c r="C112" s="36" t="s">
        <v>2433</v>
      </c>
      <c r="D112" s="37" t="s">
        <v>51</v>
      </c>
      <c r="E112" s="13" t="s">
        <v>2434</v>
      </c>
      <c r="F112" s="38" t="s">
        <v>65</v>
      </c>
      <c r="G112" s="39">
        <v>7</v>
      </c>
      <c r="H112" s="38">
        <v>0</v>
      </c>
      <c r="I112" s="38">
        <f>ROUND(G112*H112,6)</f>
        <v>0</v>
      </c>
      <c r="L112" s="40">
        <v>0</v>
      </c>
      <c r="M112" s="34">
        <f>ROUND(ROUND(L112,2)*ROUND(G112,3),2)</f>
        <v>0</v>
      </c>
      <c r="N112" s="38" t="s">
        <v>54</v>
      </c>
      <c r="O112">
        <f>(M112*21)/100</f>
        <v>0</v>
      </c>
      <c r="P112" t="s">
        <v>27</v>
      </c>
    </row>
    <row r="113" spans="1:16" x14ac:dyDescent="0.2">
      <c r="A113" s="37" t="s">
        <v>55</v>
      </c>
      <c r="E113" s="41" t="s">
        <v>2886</v>
      </c>
    </row>
    <row r="114" spans="1:16" x14ac:dyDescent="0.2">
      <c r="A114" s="37" t="s">
        <v>56</v>
      </c>
      <c r="E114" s="42" t="s">
        <v>2470</v>
      </c>
    </row>
    <row r="115" spans="1:16" x14ac:dyDescent="0.2">
      <c r="A115" t="s">
        <v>58</v>
      </c>
      <c r="E115" s="41" t="s">
        <v>59</v>
      </c>
    </row>
    <row r="116" spans="1:16" x14ac:dyDescent="0.2">
      <c r="A116" t="s">
        <v>49</v>
      </c>
      <c r="B116" s="36" t="s">
        <v>169</v>
      </c>
      <c r="C116" s="36" t="s">
        <v>1471</v>
      </c>
      <c r="D116" s="37" t="s">
        <v>51</v>
      </c>
      <c r="E116" s="13" t="s">
        <v>1472</v>
      </c>
      <c r="F116" s="38" t="s">
        <v>65</v>
      </c>
      <c r="G116" s="39">
        <v>7</v>
      </c>
      <c r="H116" s="38">
        <v>0</v>
      </c>
      <c r="I116" s="38">
        <f>ROUND(G116*H116,6)</f>
        <v>0</v>
      </c>
      <c r="L116" s="40">
        <v>0</v>
      </c>
      <c r="M116" s="34">
        <f>ROUND(ROUND(L116,2)*ROUND(G116,3),2)</f>
        <v>0</v>
      </c>
      <c r="N116" s="38" t="s">
        <v>54</v>
      </c>
      <c r="O116">
        <f>(M116*21)/100</f>
        <v>0</v>
      </c>
      <c r="P116" t="s">
        <v>27</v>
      </c>
    </row>
    <row r="117" spans="1:16" x14ac:dyDescent="0.2">
      <c r="A117" s="37" t="s">
        <v>55</v>
      </c>
      <c r="E117" s="41" t="s">
        <v>3609</v>
      </c>
    </row>
    <row r="118" spans="1:16" x14ac:dyDescent="0.2">
      <c r="A118" s="37" t="s">
        <v>56</v>
      </c>
      <c r="E118" s="42" t="s">
        <v>2470</v>
      </c>
    </row>
    <row r="119" spans="1:16" x14ac:dyDescent="0.2">
      <c r="A119" t="s">
        <v>58</v>
      </c>
      <c r="E119" s="41" t="s">
        <v>59</v>
      </c>
    </row>
    <row r="120" spans="1:16" x14ac:dyDescent="0.2">
      <c r="A120" t="s">
        <v>49</v>
      </c>
      <c r="B120" s="36" t="s">
        <v>172</v>
      </c>
      <c r="C120" s="36" t="s">
        <v>2900</v>
      </c>
      <c r="D120" s="37" t="s">
        <v>51</v>
      </c>
      <c r="E120" s="13" t="s">
        <v>2901</v>
      </c>
      <c r="F120" s="38" t="s">
        <v>65</v>
      </c>
      <c r="G120" s="39">
        <v>19</v>
      </c>
      <c r="H120" s="38">
        <v>0</v>
      </c>
      <c r="I120" s="38">
        <f>ROUND(G120*H120,6)</f>
        <v>0</v>
      </c>
      <c r="L120" s="40">
        <v>0</v>
      </c>
      <c r="M120" s="34">
        <f>ROUND(ROUND(L120,2)*ROUND(G120,3),2)</f>
        <v>0</v>
      </c>
      <c r="N120" s="38" t="s">
        <v>54</v>
      </c>
      <c r="O120">
        <f>(M120*21)/100</f>
        <v>0</v>
      </c>
      <c r="P120" t="s">
        <v>27</v>
      </c>
    </row>
    <row r="121" spans="1:16" x14ac:dyDescent="0.2">
      <c r="A121" s="37" t="s">
        <v>55</v>
      </c>
      <c r="E121" s="41" t="s">
        <v>3610</v>
      </c>
    </row>
    <row r="122" spans="1:16" x14ac:dyDescent="0.2">
      <c r="A122" s="37" t="s">
        <v>56</v>
      </c>
      <c r="E122" s="42" t="s">
        <v>3611</v>
      </c>
    </row>
    <row r="123" spans="1:16" x14ac:dyDescent="0.2">
      <c r="A123" t="s">
        <v>58</v>
      </c>
      <c r="E123" s="41" t="s">
        <v>59</v>
      </c>
    </row>
    <row r="124" spans="1:16" x14ac:dyDescent="0.2">
      <c r="A124" t="s">
        <v>46</v>
      </c>
      <c r="C124" s="33" t="s">
        <v>282</v>
      </c>
      <c r="E124" s="35" t="s">
        <v>283</v>
      </c>
      <c r="J124" s="34">
        <f>0</f>
        <v>0</v>
      </c>
      <c r="K124" s="34">
        <f>0</f>
        <v>0</v>
      </c>
      <c r="L124" s="34">
        <f>0+L125</f>
        <v>0</v>
      </c>
      <c r="M124" s="34">
        <f>0+M125</f>
        <v>0</v>
      </c>
    </row>
    <row r="125" spans="1:16" ht="25.5" x14ac:dyDescent="0.2">
      <c r="A125" t="s">
        <v>49</v>
      </c>
      <c r="B125" s="36" t="s">
        <v>88</v>
      </c>
      <c r="C125" s="36" t="s">
        <v>285</v>
      </c>
      <c r="D125" s="37" t="s">
        <v>286</v>
      </c>
      <c r="E125" s="13" t="s">
        <v>287</v>
      </c>
      <c r="F125" s="38" t="s">
        <v>288</v>
      </c>
      <c r="G125" s="39">
        <v>38.637</v>
      </c>
      <c r="H125" s="38">
        <v>0</v>
      </c>
      <c r="I125" s="38">
        <f>ROUND(G125*H125,6)</f>
        <v>0</v>
      </c>
      <c r="L125" s="40">
        <v>0</v>
      </c>
      <c r="M125" s="34">
        <f>ROUND(ROUND(L125,2)*ROUND(G125,3),2)</f>
        <v>0</v>
      </c>
      <c r="N125" s="38" t="s">
        <v>289</v>
      </c>
      <c r="O125">
        <f>(M125*21)/100</f>
        <v>0</v>
      </c>
      <c r="P125" t="s">
        <v>27</v>
      </c>
    </row>
    <row r="126" spans="1:16" ht="25.5" x14ac:dyDescent="0.2">
      <c r="A126" s="37" t="s">
        <v>55</v>
      </c>
      <c r="E126" s="41" t="s">
        <v>290</v>
      </c>
    </row>
    <row r="127" spans="1:16" x14ac:dyDescent="0.2">
      <c r="A127" s="37" t="s">
        <v>56</v>
      </c>
      <c r="E127" s="42" t="s">
        <v>3612</v>
      </c>
    </row>
    <row r="128" spans="1:16" ht="102" x14ac:dyDescent="0.2">
      <c r="A128" t="s">
        <v>58</v>
      </c>
      <c r="E128"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3613</v>
      </c>
      <c r="M3" s="43">
        <f>Rekapitulace!C67</f>
        <v>0</v>
      </c>
      <c r="N3" s="25" t="s">
        <v>0</v>
      </c>
      <c r="O3" t="s">
        <v>23</v>
      </c>
      <c r="P3" t="s">
        <v>27</v>
      </c>
    </row>
    <row r="4" spans="1:20" ht="32.1" customHeight="1" x14ac:dyDescent="0.2">
      <c r="A4" s="28" t="s">
        <v>20</v>
      </c>
      <c r="B4" s="29" t="s">
        <v>28</v>
      </c>
      <c r="C4" s="2" t="s">
        <v>3613</v>
      </c>
      <c r="D4" s="9"/>
      <c r="E4" s="3" t="s">
        <v>3614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COUNTIFS(L8:L565,"=0",A8:A565,"P")+COUNTIFS(L8:L565,"",A8:A565,"P")+SUM(Q8:Q565)</f>
        <v>138</v>
      </c>
    </row>
    <row r="8" spans="1:20" x14ac:dyDescent="0.2">
      <c r="A8" t="s">
        <v>44</v>
      </c>
      <c r="C8" s="30" t="s">
        <v>3617</v>
      </c>
      <c r="E8" s="32" t="s">
        <v>3616</v>
      </c>
      <c r="J8" s="31">
        <f>0+J9+J46+J83+J340+J345+J386+J507+J556</f>
        <v>0</v>
      </c>
      <c r="K8" s="31">
        <f>0+K9+K46+K83+K340+K345+K386+K507+K556</f>
        <v>0</v>
      </c>
      <c r="L8" s="31">
        <f>0+L9+L46+L83+L340+L345+L386+L507+L556</f>
        <v>0</v>
      </c>
      <c r="M8" s="31">
        <f>0+M9+M46+M83+M340+M345+M386+M507+M556</f>
        <v>0</v>
      </c>
    </row>
    <row r="9" spans="1:20" x14ac:dyDescent="0.2">
      <c r="A9" t="s">
        <v>46</v>
      </c>
      <c r="C9" s="33" t="s">
        <v>3618</v>
      </c>
      <c r="E9" s="35" t="s">
        <v>3619</v>
      </c>
      <c r="J9" s="34">
        <f>0</f>
        <v>0</v>
      </c>
      <c r="K9" s="34">
        <f>0</f>
        <v>0</v>
      </c>
      <c r="L9" s="34">
        <f>0+L10+L14+L18+L22+L26+L30+L34+L38+L42</f>
        <v>0</v>
      </c>
      <c r="M9" s="34">
        <f>0+M10+M14+M18+M22+M26+M30+M34+M38+M42</f>
        <v>0</v>
      </c>
    </row>
    <row r="10" spans="1:20" x14ac:dyDescent="0.2">
      <c r="A10" t="s">
        <v>49</v>
      </c>
      <c r="B10" s="36" t="s">
        <v>76</v>
      </c>
      <c r="C10" s="36" t="s">
        <v>3620</v>
      </c>
      <c r="D10" s="37" t="s">
        <v>51</v>
      </c>
      <c r="E10" s="13" t="s">
        <v>3621</v>
      </c>
      <c r="F10" s="38" t="s">
        <v>53</v>
      </c>
      <c r="G10" s="39">
        <v>28</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3622</v>
      </c>
    </row>
    <row r="13" spans="1:20" x14ac:dyDescent="0.2">
      <c r="A13" t="s">
        <v>58</v>
      </c>
      <c r="E13" s="41" t="s">
        <v>59</v>
      </c>
    </row>
    <row r="14" spans="1:20" x14ac:dyDescent="0.2">
      <c r="A14" t="s">
        <v>49</v>
      </c>
      <c r="B14" s="36" t="s">
        <v>79</v>
      </c>
      <c r="C14" s="36" t="s">
        <v>3623</v>
      </c>
      <c r="D14" s="37" t="s">
        <v>51</v>
      </c>
      <c r="E14" s="13" t="s">
        <v>3624</v>
      </c>
      <c r="F14" s="38" t="s">
        <v>53</v>
      </c>
      <c r="G14" s="39">
        <v>5.3</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3625</v>
      </c>
    </row>
    <row r="17" spans="1:16" x14ac:dyDescent="0.2">
      <c r="A17" t="s">
        <v>58</v>
      </c>
      <c r="E17" s="41" t="s">
        <v>59</v>
      </c>
    </row>
    <row r="18" spans="1:16" x14ac:dyDescent="0.2">
      <c r="A18" t="s">
        <v>49</v>
      </c>
      <c r="B18" s="36" t="s">
        <v>160</v>
      </c>
      <c r="C18" s="36" t="s">
        <v>3626</v>
      </c>
      <c r="D18" s="37" t="s">
        <v>51</v>
      </c>
      <c r="E18" s="13" t="s">
        <v>3627</v>
      </c>
      <c r="F18" s="38" t="s">
        <v>877</v>
      </c>
      <c r="G18" s="39">
        <v>56</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3625</v>
      </c>
    </row>
    <row r="21" spans="1:16" x14ac:dyDescent="0.2">
      <c r="A21" t="s">
        <v>58</v>
      </c>
      <c r="E21" s="41" t="s">
        <v>59</v>
      </c>
    </row>
    <row r="22" spans="1:16" x14ac:dyDescent="0.2">
      <c r="A22" t="s">
        <v>49</v>
      </c>
      <c r="B22" s="36" t="s">
        <v>82</v>
      </c>
      <c r="C22" s="36" t="s">
        <v>3628</v>
      </c>
      <c r="D22" s="37" t="s">
        <v>51</v>
      </c>
      <c r="E22" s="13" t="s">
        <v>3629</v>
      </c>
      <c r="F22" s="38" t="s">
        <v>288</v>
      </c>
      <c r="G22" s="39">
        <v>50.4</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3625</v>
      </c>
    </row>
    <row r="25" spans="1:16" x14ac:dyDescent="0.2">
      <c r="A25" t="s">
        <v>58</v>
      </c>
      <c r="E25" s="41" t="s">
        <v>59</v>
      </c>
    </row>
    <row r="26" spans="1:16" x14ac:dyDescent="0.2">
      <c r="A26" t="s">
        <v>49</v>
      </c>
      <c r="B26" s="36" t="s">
        <v>163</v>
      </c>
      <c r="C26" s="36" t="s">
        <v>3630</v>
      </c>
      <c r="D26" s="37" t="s">
        <v>51</v>
      </c>
      <c r="E26" s="13" t="s">
        <v>3631</v>
      </c>
      <c r="F26" s="38" t="s">
        <v>94</v>
      </c>
      <c r="G26" s="39">
        <v>30</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3632</v>
      </c>
    </row>
    <row r="29" spans="1:16" x14ac:dyDescent="0.2">
      <c r="A29" t="s">
        <v>58</v>
      </c>
      <c r="E29" s="41" t="s">
        <v>59</v>
      </c>
    </row>
    <row r="30" spans="1:16" x14ac:dyDescent="0.2">
      <c r="A30" t="s">
        <v>49</v>
      </c>
      <c r="B30" s="36" t="s">
        <v>85</v>
      </c>
      <c r="C30" s="36" t="s">
        <v>3633</v>
      </c>
      <c r="D30" s="37" t="s">
        <v>51</v>
      </c>
      <c r="E30" s="13" t="s">
        <v>3634</v>
      </c>
      <c r="F30" s="38" t="s">
        <v>94</v>
      </c>
      <c r="G30" s="39">
        <v>24</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3632</v>
      </c>
    </row>
    <row r="33" spans="1:16" x14ac:dyDescent="0.2">
      <c r="A33" t="s">
        <v>58</v>
      </c>
      <c r="E33" s="41" t="s">
        <v>59</v>
      </c>
    </row>
    <row r="34" spans="1:16" x14ac:dyDescent="0.2">
      <c r="A34" t="s">
        <v>49</v>
      </c>
      <c r="B34" s="36" t="s">
        <v>166</v>
      </c>
      <c r="C34" s="36" t="s">
        <v>3635</v>
      </c>
      <c r="D34" s="37" t="s">
        <v>51</v>
      </c>
      <c r="E34" s="13" t="s">
        <v>3636</v>
      </c>
      <c r="F34" s="38" t="s">
        <v>94</v>
      </c>
      <c r="G34" s="39">
        <v>2</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3632</v>
      </c>
    </row>
    <row r="37" spans="1:16" x14ac:dyDescent="0.2">
      <c r="A37" t="s">
        <v>58</v>
      </c>
      <c r="E37" s="41" t="s">
        <v>59</v>
      </c>
    </row>
    <row r="38" spans="1:16" x14ac:dyDescent="0.2">
      <c r="A38" t="s">
        <v>49</v>
      </c>
      <c r="B38" s="36" t="s">
        <v>169</v>
      </c>
      <c r="C38" s="36" t="s">
        <v>3637</v>
      </c>
      <c r="D38" s="37" t="s">
        <v>51</v>
      </c>
      <c r="E38" s="13" t="s">
        <v>3638</v>
      </c>
      <c r="F38" s="38" t="s">
        <v>94</v>
      </c>
      <c r="G38" s="39">
        <v>2</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3625</v>
      </c>
    </row>
    <row r="41" spans="1:16" x14ac:dyDescent="0.2">
      <c r="A41" t="s">
        <v>58</v>
      </c>
      <c r="E41" s="41" t="s">
        <v>59</v>
      </c>
    </row>
    <row r="42" spans="1:16" ht="25.5" x14ac:dyDescent="0.2">
      <c r="A42" t="s">
        <v>49</v>
      </c>
      <c r="B42" s="36" t="s">
        <v>172</v>
      </c>
      <c r="C42" s="36" t="s">
        <v>3639</v>
      </c>
      <c r="D42" s="37" t="s">
        <v>51</v>
      </c>
      <c r="E42" s="13" t="s">
        <v>3640</v>
      </c>
      <c r="F42" s="38" t="s">
        <v>128</v>
      </c>
      <c r="G42" s="39">
        <v>42</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3625</v>
      </c>
    </row>
    <row r="45" spans="1:16" x14ac:dyDescent="0.2">
      <c r="A45" t="s">
        <v>58</v>
      </c>
      <c r="E45" s="41" t="s">
        <v>59</v>
      </c>
    </row>
    <row r="46" spans="1:16" x14ac:dyDescent="0.2">
      <c r="A46" t="s">
        <v>46</v>
      </c>
      <c r="C46" s="33" t="s">
        <v>3641</v>
      </c>
      <c r="E46" s="35" t="s">
        <v>3642</v>
      </c>
      <c r="J46" s="34">
        <f>0</f>
        <v>0</v>
      </c>
      <c r="K46" s="34">
        <f>0</f>
        <v>0</v>
      </c>
      <c r="L46" s="34">
        <f>0+L47+L51+L55+L59+L63+L67+L71+L75+L79</f>
        <v>0</v>
      </c>
      <c r="M46" s="34">
        <f>0+M47+M51+M55+M59+M63+M67+M71+M75+M79</f>
        <v>0</v>
      </c>
    </row>
    <row r="47" spans="1:16" ht="25.5" x14ac:dyDescent="0.2">
      <c r="A47" t="s">
        <v>49</v>
      </c>
      <c r="B47" s="36" t="s">
        <v>88</v>
      </c>
      <c r="C47" s="36" t="s">
        <v>3643</v>
      </c>
      <c r="D47" s="37" t="s">
        <v>51</v>
      </c>
      <c r="E47" s="13" t="s">
        <v>3644</v>
      </c>
      <c r="F47" s="38" t="s">
        <v>94</v>
      </c>
      <c r="G47" s="39">
        <v>2</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3622</v>
      </c>
    </row>
    <row r="50" spans="1:16" x14ac:dyDescent="0.2">
      <c r="A50" t="s">
        <v>58</v>
      </c>
      <c r="E50" s="41" t="s">
        <v>59</v>
      </c>
    </row>
    <row r="51" spans="1:16" x14ac:dyDescent="0.2">
      <c r="A51" t="s">
        <v>49</v>
      </c>
      <c r="B51" s="36" t="s">
        <v>175</v>
      </c>
      <c r="C51" s="36" t="s">
        <v>3645</v>
      </c>
      <c r="D51" s="37" t="s">
        <v>51</v>
      </c>
      <c r="E51" s="13" t="s">
        <v>3646</v>
      </c>
      <c r="F51" s="38" t="s">
        <v>94</v>
      </c>
      <c r="G51" s="39">
        <v>2</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3622</v>
      </c>
    </row>
    <row r="54" spans="1:16" x14ac:dyDescent="0.2">
      <c r="A54" t="s">
        <v>58</v>
      </c>
      <c r="E54" s="41" t="s">
        <v>59</v>
      </c>
    </row>
    <row r="55" spans="1:16" x14ac:dyDescent="0.2">
      <c r="A55" t="s">
        <v>49</v>
      </c>
      <c r="B55" s="36" t="s">
        <v>179</v>
      </c>
      <c r="C55" s="36" t="s">
        <v>3647</v>
      </c>
      <c r="D55" s="37" t="s">
        <v>51</v>
      </c>
      <c r="E55" s="13" t="s">
        <v>3648</v>
      </c>
      <c r="F55" s="38" t="s">
        <v>65</v>
      </c>
      <c r="G55" s="39">
        <v>1</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3622</v>
      </c>
    </row>
    <row r="58" spans="1:16" x14ac:dyDescent="0.2">
      <c r="A58" t="s">
        <v>58</v>
      </c>
      <c r="E58" s="41" t="s">
        <v>59</v>
      </c>
    </row>
    <row r="59" spans="1:16" x14ac:dyDescent="0.2">
      <c r="A59" t="s">
        <v>49</v>
      </c>
      <c r="B59" s="36" t="s">
        <v>182</v>
      </c>
      <c r="C59" s="36" t="s">
        <v>3649</v>
      </c>
      <c r="D59" s="37" t="s">
        <v>51</v>
      </c>
      <c r="E59" s="13" t="s">
        <v>3650</v>
      </c>
      <c r="F59" s="38" t="s">
        <v>94</v>
      </c>
      <c r="G59" s="39">
        <v>1</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3622</v>
      </c>
    </row>
    <row r="62" spans="1:16" x14ac:dyDescent="0.2">
      <c r="A62" t="s">
        <v>58</v>
      </c>
      <c r="E62" s="41" t="s">
        <v>59</v>
      </c>
    </row>
    <row r="63" spans="1:16" x14ac:dyDescent="0.2">
      <c r="A63" t="s">
        <v>49</v>
      </c>
      <c r="B63" s="36" t="s">
        <v>91</v>
      </c>
      <c r="C63" s="36" t="s">
        <v>3651</v>
      </c>
      <c r="D63" s="37" t="s">
        <v>51</v>
      </c>
      <c r="E63" s="13" t="s">
        <v>3652</v>
      </c>
      <c r="F63" s="38" t="s">
        <v>94</v>
      </c>
      <c r="G63" s="39">
        <v>1</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3622</v>
      </c>
    </row>
    <row r="66" spans="1:16" x14ac:dyDescent="0.2">
      <c r="A66" t="s">
        <v>58</v>
      </c>
      <c r="E66" s="41" t="s">
        <v>59</v>
      </c>
    </row>
    <row r="67" spans="1:16" x14ac:dyDescent="0.2">
      <c r="A67" t="s">
        <v>49</v>
      </c>
      <c r="B67" s="36" t="s">
        <v>185</v>
      </c>
      <c r="C67" s="36" t="s">
        <v>3653</v>
      </c>
      <c r="D67" s="37" t="s">
        <v>51</v>
      </c>
      <c r="E67" s="13" t="s">
        <v>3654</v>
      </c>
      <c r="F67" s="38" t="s">
        <v>595</v>
      </c>
      <c r="G67" s="39">
        <v>5</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3625</v>
      </c>
    </row>
    <row r="70" spans="1:16" x14ac:dyDescent="0.2">
      <c r="A70" t="s">
        <v>58</v>
      </c>
      <c r="E70" s="41" t="s">
        <v>59</v>
      </c>
    </row>
    <row r="71" spans="1:16" ht="25.5" x14ac:dyDescent="0.2">
      <c r="A71" t="s">
        <v>49</v>
      </c>
      <c r="B71" s="36" t="s">
        <v>189</v>
      </c>
      <c r="C71" s="36" t="s">
        <v>3655</v>
      </c>
      <c r="D71" s="37" t="s">
        <v>51</v>
      </c>
      <c r="E71" s="13" t="s">
        <v>3656</v>
      </c>
      <c r="F71" s="38" t="s">
        <v>94</v>
      </c>
      <c r="G71" s="39">
        <v>2</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3625</v>
      </c>
    </row>
    <row r="74" spans="1:16" x14ac:dyDescent="0.2">
      <c r="A74" t="s">
        <v>58</v>
      </c>
      <c r="E74" s="41" t="s">
        <v>59</v>
      </c>
    </row>
    <row r="75" spans="1:16" x14ac:dyDescent="0.2">
      <c r="A75" t="s">
        <v>49</v>
      </c>
      <c r="B75" s="36" t="s">
        <v>192</v>
      </c>
      <c r="C75" s="36" t="s">
        <v>3657</v>
      </c>
      <c r="D75" s="37" t="s">
        <v>51</v>
      </c>
      <c r="E75" s="13" t="s">
        <v>3658</v>
      </c>
      <c r="F75" s="38" t="s">
        <v>94</v>
      </c>
      <c r="G75" s="39">
        <v>2</v>
      </c>
      <c r="H75" s="38">
        <v>0</v>
      </c>
      <c r="I75" s="38">
        <f>ROUND(G75*H75,6)</f>
        <v>0</v>
      </c>
      <c r="L75" s="40">
        <v>0</v>
      </c>
      <c r="M75" s="34">
        <f>ROUND(ROUND(L75,2)*ROUND(G75,3),2)</f>
        <v>0</v>
      </c>
      <c r="N75" s="38" t="s">
        <v>795</v>
      </c>
      <c r="O75">
        <f>(M75*21)/100</f>
        <v>0</v>
      </c>
      <c r="P75" t="s">
        <v>27</v>
      </c>
    </row>
    <row r="76" spans="1:16" x14ac:dyDescent="0.2">
      <c r="A76" s="37" t="s">
        <v>55</v>
      </c>
      <c r="E76" s="41" t="s">
        <v>51</v>
      </c>
    </row>
    <row r="77" spans="1:16" x14ac:dyDescent="0.2">
      <c r="A77" s="37" t="s">
        <v>56</v>
      </c>
      <c r="E77" s="42" t="s">
        <v>3625</v>
      </c>
    </row>
    <row r="78" spans="1:16" ht="89.25" x14ac:dyDescent="0.2">
      <c r="A78" t="s">
        <v>58</v>
      </c>
      <c r="E78" s="41" t="s">
        <v>3659</v>
      </c>
    </row>
    <row r="79" spans="1:16" ht="25.5" x14ac:dyDescent="0.2">
      <c r="A79" t="s">
        <v>49</v>
      </c>
      <c r="B79" s="36" t="s">
        <v>195</v>
      </c>
      <c r="C79" s="36" t="s">
        <v>3660</v>
      </c>
      <c r="D79" s="37" t="s">
        <v>51</v>
      </c>
      <c r="E79" s="13" t="s">
        <v>3661</v>
      </c>
      <c r="F79" s="38" t="s">
        <v>128</v>
      </c>
      <c r="G79" s="39">
        <v>8</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3625</v>
      </c>
    </row>
    <row r="82" spans="1:16" x14ac:dyDescent="0.2">
      <c r="A82" t="s">
        <v>58</v>
      </c>
      <c r="E82" s="41" t="s">
        <v>59</v>
      </c>
    </row>
    <row r="83" spans="1:16" x14ac:dyDescent="0.2">
      <c r="A83" t="s">
        <v>46</v>
      </c>
      <c r="C83" s="33" t="s">
        <v>3662</v>
      </c>
      <c r="E83" s="35" t="s">
        <v>3663</v>
      </c>
      <c r="J83" s="34">
        <f>0</f>
        <v>0</v>
      </c>
      <c r="K83" s="34">
        <f>0</f>
        <v>0</v>
      </c>
      <c r="L83" s="34">
        <f>0+L84+L88+L92+L96+L100+L104+L108+L112+L116+L120+L124+L128+L132+L136+L140+L144+L148+L152+L156+L160+L164+L168+L172+L176+L180+L184+L188+L192+L196+L200+L204+L208+L212+L216+L220+L224+L228+L232+L236+L240+L244+L248+L252+L256+L260+L264+L268+L272+L276+L280+L284+L288+L292+L296+L300+L304+L308+L312+L316+L320+L324+L328+L332+L336</f>
        <v>0</v>
      </c>
      <c r="M83" s="34">
        <f>0+M84+M88+M92+M96+M100+M104+M108+M112+M116+M120+M124+M128+M132+M136+M140+M144+M148+M152+M156+M160+M164+M168+M172+M176+M180+M184+M188+M192+M196+M200+M204+M208+M212+M216+M220+M224+M228+M232+M236+M240+M244+M248+M252+M256+M260+M264+M268+M272+M276+M280+M284+M288+M292+M296+M300+M304+M308+M312+M316+M320+M324+M328+M332+M336</f>
        <v>0</v>
      </c>
    </row>
    <row r="84" spans="1:16" x14ac:dyDescent="0.2">
      <c r="A84" t="s">
        <v>49</v>
      </c>
      <c r="B84" s="36" t="s">
        <v>198</v>
      </c>
      <c r="C84" s="36" t="s">
        <v>3664</v>
      </c>
      <c r="D84" s="37" t="s">
        <v>51</v>
      </c>
      <c r="E84" s="13" t="s">
        <v>3665</v>
      </c>
      <c r="F84" s="38" t="s">
        <v>94</v>
      </c>
      <c r="G84" s="39">
        <v>2</v>
      </c>
      <c r="H84" s="38">
        <v>0</v>
      </c>
      <c r="I84" s="38">
        <f>ROUND(G84*H84,6)</f>
        <v>0</v>
      </c>
      <c r="L84" s="40">
        <v>0</v>
      </c>
      <c r="M84" s="34">
        <f>ROUND(ROUND(L84,2)*ROUND(G84,3),2)</f>
        <v>0</v>
      </c>
      <c r="N84" s="38" t="s">
        <v>54</v>
      </c>
      <c r="O84">
        <f>(M84*21)/100</f>
        <v>0</v>
      </c>
      <c r="P84" t="s">
        <v>27</v>
      </c>
    </row>
    <row r="85" spans="1:16" x14ac:dyDescent="0.2">
      <c r="A85" s="37" t="s">
        <v>55</v>
      </c>
      <c r="E85" s="41" t="s">
        <v>51</v>
      </c>
    </row>
    <row r="86" spans="1:16" x14ac:dyDescent="0.2">
      <c r="A86" s="37" t="s">
        <v>56</v>
      </c>
      <c r="E86" s="42" t="s">
        <v>3666</v>
      </c>
    </row>
    <row r="87" spans="1:16" x14ac:dyDescent="0.2">
      <c r="A87" t="s">
        <v>58</v>
      </c>
      <c r="E87" s="41" t="s">
        <v>59</v>
      </c>
    </row>
    <row r="88" spans="1:16" x14ac:dyDescent="0.2">
      <c r="A88" t="s">
        <v>49</v>
      </c>
      <c r="B88" s="36" t="s">
        <v>95</v>
      </c>
      <c r="C88" s="36" t="s">
        <v>3667</v>
      </c>
      <c r="D88" s="37" t="s">
        <v>51</v>
      </c>
      <c r="E88" s="13" t="s">
        <v>3668</v>
      </c>
      <c r="F88" s="38" t="s">
        <v>94</v>
      </c>
      <c r="G88" s="39">
        <v>40</v>
      </c>
      <c r="H88" s="38">
        <v>0</v>
      </c>
      <c r="I88" s="38">
        <f>ROUND(G88*H88,6)</f>
        <v>0</v>
      </c>
      <c r="L88" s="40">
        <v>0</v>
      </c>
      <c r="M88" s="34">
        <f>ROUND(ROUND(L88,2)*ROUND(G88,3),2)</f>
        <v>0</v>
      </c>
      <c r="N88" s="38" t="s">
        <v>54</v>
      </c>
      <c r="O88">
        <f>(M88*21)/100</f>
        <v>0</v>
      </c>
      <c r="P88" t="s">
        <v>27</v>
      </c>
    </row>
    <row r="89" spans="1:16" x14ac:dyDescent="0.2">
      <c r="A89" s="37" t="s">
        <v>55</v>
      </c>
      <c r="E89" s="41" t="s">
        <v>51</v>
      </c>
    </row>
    <row r="90" spans="1:16" x14ac:dyDescent="0.2">
      <c r="A90" s="37" t="s">
        <v>56</v>
      </c>
      <c r="E90" s="42" t="s">
        <v>3666</v>
      </c>
    </row>
    <row r="91" spans="1:16" x14ac:dyDescent="0.2">
      <c r="A91" t="s">
        <v>58</v>
      </c>
      <c r="E91" s="41" t="s">
        <v>59</v>
      </c>
    </row>
    <row r="92" spans="1:16" x14ac:dyDescent="0.2">
      <c r="A92" t="s">
        <v>49</v>
      </c>
      <c r="B92" s="36" t="s">
        <v>201</v>
      </c>
      <c r="C92" s="36" t="s">
        <v>3669</v>
      </c>
      <c r="D92" s="37" t="s">
        <v>51</v>
      </c>
      <c r="E92" s="13" t="s">
        <v>3670</v>
      </c>
      <c r="F92" s="38" t="s">
        <v>94</v>
      </c>
      <c r="G92" s="39">
        <v>16</v>
      </c>
      <c r="H92" s="38">
        <v>0</v>
      </c>
      <c r="I92" s="38">
        <f>ROUND(G92*H92,6)</f>
        <v>0</v>
      </c>
      <c r="L92" s="40">
        <v>0</v>
      </c>
      <c r="M92" s="34">
        <f>ROUND(ROUND(L92,2)*ROUND(G92,3),2)</f>
        <v>0</v>
      </c>
      <c r="N92" s="38" t="s">
        <v>54</v>
      </c>
      <c r="O92">
        <f>(M92*21)/100</f>
        <v>0</v>
      </c>
      <c r="P92" t="s">
        <v>27</v>
      </c>
    </row>
    <row r="93" spans="1:16" x14ac:dyDescent="0.2">
      <c r="A93" s="37" t="s">
        <v>55</v>
      </c>
      <c r="E93" s="41" t="s">
        <v>51</v>
      </c>
    </row>
    <row r="94" spans="1:16" x14ac:dyDescent="0.2">
      <c r="A94" s="37" t="s">
        <v>56</v>
      </c>
      <c r="E94" s="42" t="s">
        <v>3666</v>
      </c>
    </row>
    <row r="95" spans="1:16" x14ac:dyDescent="0.2">
      <c r="A95" t="s">
        <v>58</v>
      </c>
      <c r="E95" s="41" t="s">
        <v>59</v>
      </c>
    </row>
    <row r="96" spans="1:16" x14ac:dyDescent="0.2">
      <c r="A96" t="s">
        <v>49</v>
      </c>
      <c r="B96" s="36" t="s">
        <v>204</v>
      </c>
      <c r="C96" s="36" t="s">
        <v>3671</v>
      </c>
      <c r="D96" s="37" t="s">
        <v>51</v>
      </c>
      <c r="E96" s="13" t="s">
        <v>3672</v>
      </c>
      <c r="F96" s="38" t="s">
        <v>94</v>
      </c>
      <c r="G96" s="39">
        <v>16</v>
      </c>
      <c r="H96" s="38">
        <v>0</v>
      </c>
      <c r="I96" s="38">
        <f>ROUND(G96*H96,6)</f>
        <v>0</v>
      </c>
      <c r="L96" s="40">
        <v>0</v>
      </c>
      <c r="M96" s="34">
        <f>ROUND(ROUND(L96,2)*ROUND(G96,3),2)</f>
        <v>0</v>
      </c>
      <c r="N96" s="38" t="s">
        <v>54</v>
      </c>
      <c r="O96">
        <f>(M96*21)/100</f>
        <v>0</v>
      </c>
      <c r="P96" t="s">
        <v>27</v>
      </c>
    </row>
    <row r="97" spans="1:16" x14ac:dyDescent="0.2">
      <c r="A97" s="37" t="s">
        <v>55</v>
      </c>
      <c r="E97" s="41" t="s">
        <v>51</v>
      </c>
    </row>
    <row r="98" spans="1:16" x14ac:dyDescent="0.2">
      <c r="A98" s="37" t="s">
        <v>56</v>
      </c>
      <c r="E98" s="42" t="s">
        <v>3666</v>
      </c>
    </row>
    <row r="99" spans="1:16" x14ac:dyDescent="0.2">
      <c r="A99" t="s">
        <v>58</v>
      </c>
      <c r="E99" s="41" t="s">
        <v>59</v>
      </c>
    </row>
    <row r="100" spans="1:16" x14ac:dyDescent="0.2">
      <c r="A100" t="s">
        <v>49</v>
      </c>
      <c r="B100" s="36" t="s">
        <v>207</v>
      </c>
      <c r="C100" s="36" t="s">
        <v>3673</v>
      </c>
      <c r="D100" s="37" t="s">
        <v>51</v>
      </c>
      <c r="E100" s="13" t="s">
        <v>3674</v>
      </c>
      <c r="F100" s="38" t="s">
        <v>94</v>
      </c>
      <c r="G100" s="39">
        <v>16</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x14ac:dyDescent="0.2">
      <c r="A102" s="37" t="s">
        <v>56</v>
      </c>
      <c r="E102" s="42" t="s">
        <v>3666</v>
      </c>
    </row>
    <row r="103" spans="1:16" x14ac:dyDescent="0.2">
      <c r="A103" t="s">
        <v>58</v>
      </c>
      <c r="E103" s="41" t="s">
        <v>59</v>
      </c>
    </row>
    <row r="104" spans="1:16" x14ac:dyDescent="0.2">
      <c r="A104" t="s">
        <v>49</v>
      </c>
      <c r="B104" s="36" t="s">
        <v>210</v>
      </c>
      <c r="C104" s="36" t="s">
        <v>3675</v>
      </c>
      <c r="D104" s="37" t="s">
        <v>51</v>
      </c>
      <c r="E104" s="13" t="s">
        <v>3676</v>
      </c>
      <c r="F104" s="38" t="s">
        <v>94</v>
      </c>
      <c r="G104" s="39">
        <v>172</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x14ac:dyDescent="0.2">
      <c r="A106" s="37" t="s">
        <v>56</v>
      </c>
      <c r="E106" s="42" t="s">
        <v>3666</v>
      </c>
    </row>
    <row r="107" spans="1:16" x14ac:dyDescent="0.2">
      <c r="A107" t="s">
        <v>58</v>
      </c>
      <c r="E107" s="41" t="s">
        <v>59</v>
      </c>
    </row>
    <row r="108" spans="1:16" x14ac:dyDescent="0.2">
      <c r="A108" t="s">
        <v>49</v>
      </c>
      <c r="B108" s="36" t="s">
        <v>213</v>
      </c>
      <c r="C108" s="36" t="s">
        <v>3677</v>
      </c>
      <c r="D108" s="37" t="s">
        <v>51</v>
      </c>
      <c r="E108" s="13" t="s">
        <v>3678</v>
      </c>
      <c r="F108" s="38" t="s">
        <v>94</v>
      </c>
      <c r="G108" s="39">
        <v>16</v>
      </c>
      <c r="H108" s="38">
        <v>0</v>
      </c>
      <c r="I108" s="38">
        <f>ROUND(G108*H108,6)</f>
        <v>0</v>
      </c>
      <c r="L108" s="40">
        <v>0</v>
      </c>
      <c r="M108" s="34">
        <f>ROUND(ROUND(L108,2)*ROUND(G108,3),2)</f>
        <v>0</v>
      </c>
      <c r="N108" s="38" t="s">
        <v>54</v>
      </c>
      <c r="O108">
        <f>(M108*21)/100</f>
        <v>0</v>
      </c>
      <c r="P108" t="s">
        <v>27</v>
      </c>
    </row>
    <row r="109" spans="1:16" x14ac:dyDescent="0.2">
      <c r="A109" s="37" t="s">
        <v>55</v>
      </c>
      <c r="E109" s="41" t="s">
        <v>51</v>
      </c>
    </row>
    <row r="110" spans="1:16" x14ac:dyDescent="0.2">
      <c r="A110" s="37" t="s">
        <v>56</v>
      </c>
      <c r="E110" s="42" t="s">
        <v>3666</v>
      </c>
    </row>
    <row r="111" spans="1:16" x14ac:dyDescent="0.2">
      <c r="A111" t="s">
        <v>58</v>
      </c>
      <c r="E111" s="41" t="s">
        <v>59</v>
      </c>
    </row>
    <row r="112" spans="1:16" x14ac:dyDescent="0.2">
      <c r="A112" t="s">
        <v>49</v>
      </c>
      <c r="B112" s="36" t="s">
        <v>216</v>
      </c>
      <c r="C112" s="36" t="s">
        <v>3679</v>
      </c>
      <c r="D112" s="37" t="s">
        <v>51</v>
      </c>
      <c r="E112" s="13" t="s">
        <v>3680</v>
      </c>
      <c r="F112" s="38" t="s">
        <v>94</v>
      </c>
      <c r="G112" s="39">
        <v>10</v>
      </c>
      <c r="H112" s="38">
        <v>0</v>
      </c>
      <c r="I112" s="38">
        <f>ROUND(G112*H112,6)</f>
        <v>0</v>
      </c>
      <c r="L112" s="40">
        <v>0</v>
      </c>
      <c r="M112" s="34">
        <f>ROUND(ROUND(L112,2)*ROUND(G112,3),2)</f>
        <v>0</v>
      </c>
      <c r="N112" s="38" t="s">
        <v>54</v>
      </c>
      <c r="O112">
        <f>(M112*21)/100</f>
        <v>0</v>
      </c>
      <c r="P112" t="s">
        <v>27</v>
      </c>
    </row>
    <row r="113" spans="1:16" x14ac:dyDescent="0.2">
      <c r="A113" s="37" t="s">
        <v>55</v>
      </c>
      <c r="E113" s="41" t="s">
        <v>51</v>
      </c>
    </row>
    <row r="114" spans="1:16" x14ac:dyDescent="0.2">
      <c r="A114" s="37" t="s">
        <v>56</v>
      </c>
      <c r="E114" s="42" t="s">
        <v>3666</v>
      </c>
    </row>
    <row r="115" spans="1:16" x14ac:dyDescent="0.2">
      <c r="A115" t="s">
        <v>58</v>
      </c>
      <c r="E115" s="41" t="s">
        <v>59</v>
      </c>
    </row>
    <row r="116" spans="1:16" x14ac:dyDescent="0.2">
      <c r="A116" t="s">
        <v>49</v>
      </c>
      <c r="B116" s="36" t="s">
        <v>219</v>
      </c>
      <c r="C116" s="36" t="s">
        <v>3681</v>
      </c>
      <c r="D116" s="37" t="s">
        <v>51</v>
      </c>
      <c r="E116" s="13" t="s">
        <v>3682</v>
      </c>
      <c r="F116" s="38" t="s">
        <v>94</v>
      </c>
      <c r="G116" s="39">
        <v>4</v>
      </c>
      <c r="H116" s="38">
        <v>0</v>
      </c>
      <c r="I116" s="38">
        <f>ROUND(G116*H116,6)</f>
        <v>0</v>
      </c>
      <c r="L116" s="40">
        <v>0</v>
      </c>
      <c r="M116" s="34">
        <f>ROUND(ROUND(L116,2)*ROUND(G116,3),2)</f>
        <v>0</v>
      </c>
      <c r="N116" s="38" t="s">
        <v>54</v>
      </c>
      <c r="O116">
        <f>(M116*21)/100</f>
        <v>0</v>
      </c>
      <c r="P116" t="s">
        <v>27</v>
      </c>
    </row>
    <row r="117" spans="1:16" x14ac:dyDescent="0.2">
      <c r="A117" s="37" t="s">
        <v>55</v>
      </c>
      <c r="E117" s="41" t="s">
        <v>51</v>
      </c>
    </row>
    <row r="118" spans="1:16" x14ac:dyDescent="0.2">
      <c r="A118" s="37" t="s">
        <v>56</v>
      </c>
      <c r="E118" s="42" t="s">
        <v>3666</v>
      </c>
    </row>
    <row r="119" spans="1:16" x14ac:dyDescent="0.2">
      <c r="A119" t="s">
        <v>58</v>
      </c>
      <c r="E119" s="41" t="s">
        <v>59</v>
      </c>
    </row>
    <row r="120" spans="1:16" x14ac:dyDescent="0.2">
      <c r="A120" t="s">
        <v>49</v>
      </c>
      <c r="B120" s="36" t="s">
        <v>222</v>
      </c>
      <c r="C120" s="36" t="s">
        <v>3683</v>
      </c>
      <c r="D120" s="37" t="s">
        <v>51</v>
      </c>
      <c r="E120" s="13" t="s">
        <v>3684</v>
      </c>
      <c r="F120" s="38" t="s">
        <v>94</v>
      </c>
      <c r="G120" s="39">
        <v>4</v>
      </c>
      <c r="H120" s="38">
        <v>0</v>
      </c>
      <c r="I120" s="38">
        <f>ROUND(G120*H120,6)</f>
        <v>0</v>
      </c>
      <c r="L120" s="40">
        <v>0</v>
      </c>
      <c r="M120" s="34">
        <f>ROUND(ROUND(L120,2)*ROUND(G120,3),2)</f>
        <v>0</v>
      </c>
      <c r="N120" s="38" t="s">
        <v>54</v>
      </c>
      <c r="O120">
        <f>(M120*21)/100</f>
        <v>0</v>
      </c>
      <c r="P120" t="s">
        <v>27</v>
      </c>
    </row>
    <row r="121" spans="1:16" x14ac:dyDescent="0.2">
      <c r="A121" s="37" t="s">
        <v>55</v>
      </c>
      <c r="E121" s="41" t="s">
        <v>51</v>
      </c>
    </row>
    <row r="122" spans="1:16" x14ac:dyDescent="0.2">
      <c r="A122" s="37" t="s">
        <v>56</v>
      </c>
      <c r="E122" s="42" t="s">
        <v>3666</v>
      </c>
    </row>
    <row r="123" spans="1:16" x14ac:dyDescent="0.2">
      <c r="A123" t="s">
        <v>58</v>
      </c>
      <c r="E123" s="41" t="s">
        <v>59</v>
      </c>
    </row>
    <row r="124" spans="1:16" x14ac:dyDescent="0.2">
      <c r="A124" t="s">
        <v>49</v>
      </c>
      <c r="B124" s="36" t="s">
        <v>225</v>
      </c>
      <c r="C124" s="36" t="s">
        <v>3685</v>
      </c>
      <c r="D124" s="37" t="s">
        <v>51</v>
      </c>
      <c r="E124" s="13" t="s">
        <v>3686</v>
      </c>
      <c r="F124" s="38" t="s">
        <v>94</v>
      </c>
      <c r="G124" s="39">
        <v>6</v>
      </c>
      <c r="H124" s="38">
        <v>0</v>
      </c>
      <c r="I124" s="38">
        <f>ROUND(G124*H124,6)</f>
        <v>0</v>
      </c>
      <c r="L124" s="40">
        <v>0</v>
      </c>
      <c r="M124" s="34">
        <f>ROUND(ROUND(L124,2)*ROUND(G124,3),2)</f>
        <v>0</v>
      </c>
      <c r="N124" s="38" t="s">
        <v>54</v>
      </c>
      <c r="O124">
        <f>(M124*21)/100</f>
        <v>0</v>
      </c>
      <c r="P124" t="s">
        <v>27</v>
      </c>
    </row>
    <row r="125" spans="1:16" x14ac:dyDescent="0.2">
      <c r="A125" s="37" t="s">
        <v>55</v>
      </c>
      <c r="E125" s="41" t="s">
        <v>51</v>
      </c>
    </row>
    <row r="126" spans="1:16" x14ac:dyDescent="0.2">
      <c r="A126" s="37" t="s">
        <v>56</v>
      </c>
      <c r="E126" s="42" t="s">
        <v>3666</v>
      </c>
    </row>
    <row r="127" spans="1:16" x14ac:dyDescent="0.2">
      <c r="A127" t="s">
        <v>58</v>
      </c>
      <c r="E127" s="41" t="s">
        <v>59</v>
      </c>
    </row>
    <row r="128" spans="1:16" x14ac:dyDescent="0.2">
      <c r="A128" t="s">
        <v>49</v>
      </c>
      <c r="B128" s="36" t="s">
        <v>228</v>
      </c>
      <c r="C128" s="36" t="s">
        <v>3687</v>
      </c>
      <c r="D128" s="37" t="s">
        <v>51</v>
      </c>
      <c r="E128" s="13" t="s">
        <v>3688</v>
      </c>
      <c r="F128" s="38" t="s">
        <v>94</v>
      </c>
      <c r="G128" s="39">
        <v>749</v>
      </c>
      <c r="H128" s="38">
        <v>0</v>
      </c>
      <c r="I128" s="38">
        <f>ROUND(G128*H128,6)</f>
        <v>0</v>
      </c>
      <c r="L128" s="40">
        <v>0</v>
      </c>
      <c r="M128" s="34">
        <f>ROUND(ROUND(L128,2)*ROUND(G128,3),2)</f>
        <v>0</v>
      </c>
      <c r="N128" s="38" t="s">
        <v>54</v>
      </c>
      <c r="O128">
        <f>(M128*21)/100</f>
        <v>0</v>
      </c>
      <c r="P128" t="s">
        <v>27</v>
      </c>
    </row>
    <row r="129" spans="1:16" x14ac:dyDescent="0.2">
      <c r="A129" s="37" t="s">
        <v>55</v>
      </c>
      <c r="E129" s="41" t="s">
        <v>51</v>
      </c>
    </row>
    <row r="130" spans="1:16" x14ac:dyDescent="0.2">
      <c r="A130" s="37" t="s">
        <v>56</v>
      </c>
      <c r="E130" s="42" t="s">
        <v>3666</v>
      </c>
    </row>
    <row r="131" spans="1:16" x14ac:dyDescent="0.2">
      <c r="A131" t="s">
        <v>58</v>
      </c>
      <c r="E131" s="41" t="s">
        <v>59</v>
      </c>
    </row>
    <row r="132" spans="1:16" x14ac:dyDescent="0.2">
      <c r="A132" t="s">
        <v>49</v>
      </c>
      <c r="B132" s="36" t="s">
        <v>231</v>
      </c>
      <c r="C132" s="36" t="s">
        <v>3689</v>
      </c>
      <c r="D132" s="37" t="s">
        <v>51</v>
      </c>
      <c r="E132" s="13" t="s">
        <v>3690</v>
      </c>
      <c r="F132" s="38" t="s">
        <v>94</v>
      </c>
      <c r="G132" s="39">
        <v>12</v>
      </c>
      <c r="H132" s="38">
        <v>0</v>
      </c>
      <c r="I132" s="38">
        <f>ROUND(G132*H132,6)</f>
        <v>0</v>
      </c>
      <c r="L132" s="40">
        <v>0</v>
      </c>
      <c r="M132" s="34">
        <f>ROUND(ROUND(L132,2)*ROUND(G132,3),2)</f>
        <v>0</v>
      </c>
      <c r="N132" s="38" t="s">
        <v>54</v>
      </c>
      <c r="O132">
        <f>(M132*21)/100</f>
        <v>0</v>
      </c>
      <c r="P132" t="s">
        <v>27</v>
      </c>
    </row>
    <row r="133" spans="1:16" x14ac:dyDescent="0.2">
      <c r="A133" s="37" t="s">
        <v>55</v>
      </c>
      <c r="E133" s="41" t="s">
        <v>51</v>
      </c>
    </row>
    <row r="134" spans="1:16" x14ac:dyDescent="0.2">
      <c r="A134" s="37" t="s">
        <v>56</v>
      </c>
      <c r="E134" s="42" t="s">
        <v>3666</v>
      </c>
    </row>
    <row r="135" spans="1:16" x14ac:dyDescent="0.2">
      <c r="A135" t="s">
        <v>58</v>
      </c>
      <c r="E135" s="41" t="s">
        <v>59</v>
      </c>
    </row>
    <row r="136" spans="1:16" x14ac:dyDescent="0.2">
      <c r="A136" t="s">
        <v>49</v>
      </c>
      <c r="B136" s="36" t="s">
        <v>234</v>
      </c>
      <c r="C136" s="36" t="s">
        <v>3691</v>
      </c>
      <c r="D136" s="37" t="s">
        <v>51</v>
      </c>
      <c r="E136" s="13" t="s">
        <v>3692</v>
      </c>
      <c r="F136" s="38" t="s">
        <v>94</v>
      </c>
      <c r="G136" s="39">
        <v>52</v>
      </c>
      <c r="H136" s="38">
        <v>0</v>
      </c>
      <c r="I136" s="38">
        <f>ROUND(G136*H136,6)</f>
        <v>0</v>
      </c>
      <c r="L136" s="40">
        <v>0</v>
      </c>
      <c r="M136" s="34">
        <f>ROUND(ROUND(L136,2)*ROUND(G136,3),2)</f>
        <v>0</v>
      </c>
      <c r="N136" s="38" t="s">
        <v>54</v>
      </c>
      <c r="O136">
        <f>(M136*21)/100</f>
        <v>0</v>
      </c>
      <c r="P136" t="s">
        <v>27</v>
      </c>
    </row>
    <row r="137" spans="1:16" x14ac:dyDescent="0.2">
      <c r="A137" s="37" t="s">
        <v>55</v>
      </c>
      <c r="E137" s="41" t="s">
        <v>51</v>
      </c>
    </row>
    <row r="138" spans="1:16" x14ac:dyDescent="0.2">
      <c r="A138" s="37" t="s">
        <v>56</v>
      </c>
      <c r="E138" s="42" t="s">
        <v>3666</v>
      </c>
    </row>
    <row r="139" spans="1:16" x14ac:dyDescent="0.2">
      <c r="A139" t="s">
        <v>58</v>
      </c>
      <c r="E139" s="41" t="s">
        <v>59</v>
      </c>
    </row>
    <row r="140" spans="1:16" x14ac:dyDescent="0.2">
      <c r="A140" t="s">
        <v>49</v>
      </c>
      <c r="B140" s="36" t="s">
        <v>237</v>
      </c>
      <c r="C140" s="36" t="s">
        <v>3693</v>
      </c>
      <c r="D140" s="37" t="s">
        <v>51</v>
      </c>
      <c r="E140" s="13" t="s">
        <v>3694</v>
      </c>
      <c r="F140" s="38" t="s">
        <v>94</v>
      </c>
      <c r="G140" s="39">
        <v>18</v>
      </c>
      <c r="H140" s="38">
        <v>0</v>
      </c>
      <c r="I140" s="38">
        <f>ROUND(G140*H140,6)</f>
        <v>0</v>
      </c>
      <c r="L140" s="40">
        <v>0</v>
      </c>
      <c r="M140" s="34">
        <f>ROUND(ROUND(L140,2)*ROUND(G140,3),2)</f>
        <v>0</v>
      </c>
      <c r="N140" s="38" t="s">
        <v>54</v>
      </c>
      <c r="O140">
        <f>(M140*21)/100</f>
        <v>0</v>
      </c>
      <c r="P140" t="s">
        <v>27</v>
      </c>
    </row>
    <row r="141" spans="1:16" x14ac:dyDescent="0.2">
      <c r="A141" s="37" t="s">
        <v>55</v>
      </c>
      <c r="E141" s="41" t="s">
        <v>51</v>
      </c>
    </row>
    <row r="142" spans="1:16" x14ac:dyDescent="0.2">
      <c r="A142" s="37" t="s">
        <v>56</v>
      </c>
      <c r="E142" s="42" t="s">
        <v>3666</v>
      </c>
    </row>
    <row r="143" spans="1:16" x14ac:dyDescent="0.2">
      <c r="A143" t="s">
        <v>58</v>
      </c>
      <c r="E143" s="41" t="s">
        <v>59</v>
      </c>
    </row>
    <row r="144" spans="1:16" x14ac:dyDescent="0.2">
      <c r="A144" t="s">
        <v>49</v>
      </c>
      <c r="B144" s="36" t="s">
        <v>240</v>
      </c>
      <c r="C144" s="36" t="s">
        <v>3695</v>
      </c>
      <c r="D144" s="37" t="s">
        <v>51</v>
      </c>
      <c r="E144" s="13" t="s">
        <v>3696</v>
      </c>
      <c r="F144" s="38" t="s">
        <v>94</v>
      </c>
      <c r="G144" s="39">
        <v>102</v>
      </c>
      <c r="H144" s="38">
        <v>0</v>
      </c>
      <c r="I144" s="38">
        <f>ROUND(G144*H144,6)</f>
        <v>0</v>
      </c>
      <c r="L144" s="40">
        <v>0</v>
      </c>
      <c r="M144" s="34">
        <f>ROUND(ROUND(L144,2)*ROUND(G144,3),2)</f>
        <v>0</v>
      </c>
      <c r="N144" s="38" t="s">
        <v>54</v>
      </c>
      <c r="O144">
        <f>(M144*21)/100</f>
        <v>0</v>
      </c>
      <c r="P144" t="s">
        <v>27</v>
      </c>
    </row>
    <row r="145" spans="1:16" x14ac:dyDescent="0.2">
      <c r="A145" s="37" t="s">
        <v>55</v>
      </c>
      <c r="E145" s="41" t="s">
        <v>51</v>
      </c>
    </row>
    <row r="146" spans="1:16" x14ac:dyDescent="0.2">
      <c r="A146" s="37" t="s">
        <v>56</v>
      </c>
      <c r="E146" s="42" t="s">
        <v>3666</v>
      </c>
    </row>
    <row r="147" spans="1:16" x14ac:dyDescent="0.2">
      <c r="A147" t="s">
        <v>58</v>
      </c>
      <c r="E147" s="41" t="s">
        <v>59</v>
      </c>
    </row>
    <row r="148" spans="1:16" x14ac:dyDescent="0.2">
      <c r="A148" t="s">
        <v>49</v>
      </c>
      <c r="B148" s="36" t="s">
        <v>243</v>
      </c>
      <c r="C148" s="36" t="s">
        <v>3697</v>
      </c>
      <c r="D148" s="37" t="s">
        <v>51</v>
      </c>
      <c r="E148" s="13" t="s">
        <v>3698</v>
      </c>
      <c r="F148" s="38" t="s">
        <v>94</v>
      </c>
      <c r="G148" s="39">
        <v>21</v>
      </c>
      <c r="H148" s="38">
        <v>0</v>
      </c>
      <c r="I148" s="38">
        <f>ROUND(G148*H148,6)</f>
        <v>0</v>
      </c>
      <c r="L148" s="40">
        <v>0</v>
      </c>
      <c r="M148" s="34">
        <f>ROUND(ROUND(L148,2)*ROUND(G148,3),2)</f>
        <v>0</v>
      </c>
      <c r="N148" s="38" t="s">
        <v>54</v>
      </c>
      <c r="O148">
        <f>(M148*21)/100</f>
        <v>0</v>
      </c>
      <c r="P148" t="s">
        <v>27</v>
      </c>
    </row>
    <row r="149" spans="1:16" x14ac:dyDescent="0.2">
      <c r="A149" s="37" t="s">
        <v>55</v>
      </c>
      <c r="E149" s="41" t="s">
        <v>51</v>
      </c>
    </row>
    <row r="150" spans="1:16" x14ac:dyDescent="0.2">
      <c r="A150" s="37" t="s">
        <v>56</v>
      </c>
      <c r="E150" s="42" t="s">
        <v>3666</v>
      </c>
    </row>
    <row r="151" spans="1:16" x14ac:dyDescent="0.2">
      <c r="A151" t="s">
        <v>58</v>
      </c>
      <c r="E151" s="41" t="s">
        <v>59</v>
      </c>
    </row>
    <row r="152" spans="1:16" x14ac:dyDescent="0.2">
      <c r="A152" t="s">
        <v>49</v>
      </c>
      <c r="B152" s="36" t="s">
        <v>246</v>
      </c>
      <c r="C152" s="36" t="s">
        <v>3699</v>
      </c>
      <c r="D152" s="37" t="s">
        <v>51</v>
      </c>
      <c r="E152" s="13" t="s">
        <v>3700</v>
      </c>
      <c r="F152" s="38" t="s">
        <v>94</v>
      </c>
      <c r="G152" s="39">
        <v>4</v>
      </c>
      <c r="H152" s="38">
        <v>0</v>
      </c>
      <c r="I152" s="38">
        <f>ROUND(G152*H152,6)</f>
        <v>0</v>
      </c>
      <c r="L152" s="40">
        <v>0</v>
      </c>
      <c r="M152" s="34">
        <f>ROUND(ROUND(L152,2)*ROUND(G152,3),2)</f>
        <v>0</v>
      </c>
      <c r="N152" s="38" t="s">
        <v>54</v>
      </c>
      <c r="O152">
        <f>(M152*21)/100</f>
        <v>0</v>
      </c>
      <c r="P152" t="s">
        <v>27</v>
      </c>
    </row>
    <row r="153" spans="1:16" x14ac:dyDescent="0.2">
      <c r="A153" s="37" t="s">
        <v>55</v>
      </c>
      <c r="E153" s="41" t="s">
        <v>51</v>
      </c>
    </row>
    <row r="154" spans="1:16" x14ac:dyDescent="0.2">
      <c r="A154" s="37" t="s">
        <v>56</v>
      </c>
      <c r="E154" s="42" t="s">
        <v>3666</v>
      </c>
    </row>
    <row r="155" spans="1:16" x14ac:dyDescent="0.2">
      <c r="A155" t="s">
        <v>58</v>
      </c>
      <c r="E155" s="41" t="s">
        <v>59</v>
      </c>
    </row>
    <row r="156" spans="1:16" x14ac:dyDescent="0.2">
      <c r="A156" t="s">
        <v>49</v>
      </c>
      <c r="B156" s="36" t="s">
        <v>249</v>
      </c>
      <c r="C156" s="36" t="s">
        <v>3701</v>
      </c>
      <c r="D156" s="37" t="s">
        <v>51</v>
      </c>
      <c r="E156" s="13" t="s">
        <v>3702</v>
      </c>
      <c r="F156" s="38" t="s">
        <v>65</v>
      </c>
      <c r="G156" s="39">
        <v>492</v>
      </c>
      <c r="H156" s="38">
        <v>0</v>
      </c>
      <c r="I156" s="38">
        <f>ROUND(G156*H156,6)</f>
        <v>0</v>
      </c>
      <c r="L156" s="40">
        <v>0</v>
      </c>
      <c r="M156" s="34">
        <f>ROUND(ROUND(L156,2)*ROUND(G156,3),2)</f>
        <v>0</v>
      </c>
      <c r="N156" s="38" t="s">
        <v>54</v>
      </c>
      <c r="O156">
        <f>(M156*21)/100</f>
        <v>0</v>
      </c>
      <c r="P156" t="s">
        <v>27</v>
      </c>
    </row>
    <row r="157" spans="1:16" x14ac:dyDescent="0.2">
      <c r="A157" s="37" t="s">
        <v>55</v>
      </c>
      <c r="E157" s="41" t="s">
        <v>51</v>
      </c>
    </row>
    <row r="158" spans="1:16" x14ac:dyDescent="0.2">
      <c r="A158" s="37" t="s">
        <v>56</v>
      </c>
      <c r="E158" s="42" t="s">
        <v>3666</v>
      </c>
    </row>
    <row r="159" spans="1:16" x14ac:dyDescent="0.2">
      <c r="A159" t="s">
        <v>58</v>
      </c>
      <c r="E159" s="41" t="s">
        <v>59</v>
      </c>
    </row>
    <row r="160" spans="1:16" x14ac:dyDescent="0.2">
      <c r="A160" t="s">
        <v>49</v>
      </c>
      <c r="B160" s="36" t="s">
        <v>252</v>
      </c>
      <c r="C160" s="36" t="s">
        <v>3703</v>
      </c>
      <c r="D160" s="37" t="s">
        <v>51</v>
      </c>
      <c r="E160" s="13" t="s">
        <v>3704</v>
      </c>
      <c r="F160" s="38" t="s">
        <v>94</v>
      </c>
      <c r="G160" s="39">
        <v>1</v>
      </c>
      <c r="H160" s="38">
        <v>0</v>
      </c>
      <c r="I160" s="38">
        <f>ROUND(G160*H160,6)</f>
        <v>0</v>
      </c>
      <c r="L160" s="40">
        <v>0</v>
      </c>
      <c r="M160" s="34">
        <f>ROUND(ROUND(L160,2)*ROUND(G160,3),2)</f>
        <v>0</v>
      </c>
      <c r="N160" s="38" t="s">
        <v>54</v>
      </c>
      <c r="O160">
        <f>(M160*21)/100</f>
        <v>0</v>
      </c>
      <c r="P160" t="s">
        <v>27</v>
      </c>
    </row>
    <row r="161" spans="1:16" x14ac:dyDescent="0.2">
      <c r="A161" s="37" t="s">
        <v>55</v>
      </c>
      <c r="E161" s="41" t="s">
        <v>51</v>
      </c>
    </row>
    <row r="162" spans="1:16" x14ac:dyDescent="0.2">
      <c r="A162" s="37" t="s">
        <v>56</v>
      </c>
      <c r="E162" s="42" t="s">
        <v>3666</v>
      </c>
    </row>
    <row r="163" spans="1:16" x14ac:dyDescent="0.2">
      <c r="A163" t="s">
        <v>58</v>
      </c>
      <c r="E163" s="41" t="s">
        <v>59</v>
      </c>
    </row>
    <row r="164" spans="1:16" x14ac:dyDescent="0.2">
      <c r="A164" t="s">
        <v>49</v>
      </c>
      <c r="B164" s="36" t="s">
        <v>255</v>
      </c>
      <c r="C164" s="36" t="s">
        <v>3705</v>
      </c>
      <c r="D164" s="37" t="s">
        <v>51</v>
      </c>
      <c r="E164" s="13" t="s">
        <v>3706</v>
      </c>
      <c r="F164" s="38" t="s">
        <v>65</v>
      </c>
      <c r="G164" s="39">
        <v>1124</v>
      </c>
      <c r="H164" s="38">
        <v>0</v>
      </c>
      <c r="I164" s="38">
        <f>ROUND(G164*H164,6)</f>
        <v>0</v>
      </c>
      <c r="L164" s="40">
        <v>0</v>
      </c>
      <c r="M164" s="34">
        <f>ROUND(ROUND(L164,2)*ROUND(G164,3),2)</f>
        <v>0</v>
      </c>
      <c r="N164" s="38" t="s">
        <v>54</v>
      </c>
      <c r="O164">
        <f>(M164*21)/100</f>
        <v>0</v>
      </c>
      <c r="P164" t="s">
        <v>27</v>
      </c>
    </row>
    <row r="165" spans="1:16" x14ac:dyDescent="0.2">
      <c r="A165" s="37" t="s">
        <v>55</v>
      </c>
      <c r="E165" s="41" t="s">
        <v>51</v>
      </c>
    </row>
    <row r="166" spans="1:16" x14ac:dyDescent="0.2">
      <c r="A166" s="37" t="s">
        <v>56</v>
      </c>
      <c r="E166" s="42" t="s">
        <v>3707</v>
      </c>
    </row>
    <row r="167" spans="1:16" x14ac:dyDescent="0.2">
      <c r="A167" t="s">
        <v>58</v>
      </c>
      <c r="E167" s="41" t="s">
        <v>59</v>
      </c>
    </row>
    <row r="168" spans="1:16" x14ac:dyDescent="0.2">
      <c r="A168" t="s">
        <v>49</v>
      </c>
      <c r="B168" s="36" t="s">
        <v>258</v>
      </c>
      <c r="C168" s="36" t="s">
        <v>3708</v>
      </c>
      <c r="D168" s="37" t="s">
        <v>51</v>
      </c>
      <c r="E168" s="13" t="s">
        <v>3709</v>
      </c>
      <c r="F168" s="38" t="s">
        <v>65</v>
      </c>
      <c r="G168" s="39">
        <v>1078</v>
      </c>
      <c r="H168" s="38">
        <v>0</v>
      </c>
      <c r="I168" s="38">
        <f>ROUND(G168*H168,6)</f>
        <v>0</v>
      </c>
      <c r="L168" s="40">
        <v>0</v>
      </c>
      <c r="M168" s="34">
        <f>ROUND(ROUND(L168,2)*ROUND(G168,3),2)</f>
        <v>0</v>
      </c>
      <c r="N168" s="38" t="s">
        <v>54</v>
      </c>
      <c r="O168">
        <f>(M168*21)/100</f>
        <v>0</v>
      </c>
      <c r="P168" t="s">
        <v>27</v>
      </c>
    </row>
    <row r="169" spans="1:16" x14ac:dyDescent="0.2">
      <c r="A169" s="37" t="s">
        <v>55</v>
      </c>
      <c r="E169" s="41" t="s">
        <v>51</v>
      </c>
    </row>
    <row r="170" spans="1:16" x14ac:dyDescent="0.2">
      <c r="A170" s="37" t="s">
        <v>56</v>
      </c>
      <c r="E170" s="42" t="s">
        <v>3707</v>
      </c>
    </row>
    <row r="171" spans="1:16" x14ac:dyDescent="0.2">
      <c r="A171" t="s">
        <v>58</v>
      </c>
      <c r="E171" s="41" t="s">
        <v>59</v>
      </c>
    </row>
    <row r="172" spans="1:16" x14ac:dyDescent="0.2">
      <c r="A172" t="s">
        <v>49</v>
      </c>
      <c r="B172" s="36" t="s">
        <v>261</v>
      </c>
      <c r="C172" s="36" t="s">
        <v>3710</v>
      </c>
      <c r="D172" s="37" t="s">
        <v>51</v>
      </c>
      <c r="E172" s="13" t="s">
        <v>3711</v>
      </c>
      <c r="F172" s="38" t="s">
        <v>65</v>
      </c>
      <c r="G172" s="39">
        <v>3443</v>
      </c>
      <c r="H172" s="38">
        <v>0</v>
      </c>
      <c r="I172" s="38">
        <f>ROUND(G172*H172,6)</f>
        <v>0</v>
      </c>
      <c r="L172" s="40">
        <v>0</v>
      </c>
      <c r="M172" s="34">
        <f>ROUND(ROUND(L172,2)*ROUND(G172,3),2)</f>
        <v>0</v>
      </c>
      <c r="N172" s="38" t="s">
        <v>54</v>
      </c>
      <c r="O172">
        <f>(M172*21)/100</f>
        <v>0</v>
      </c>
      <c r="P172" t="s">
        <v>27</v>
      </c>
    </row>
    <row r="173" spans="1:16" x14ac:dyDescent="0.2">
      <c r="A173" s="37" t="s">
        <v>55</v>
      </c>
      <c r="E173" s="41" t="s">
        <v>51</v>
      </c>
    </row>
    <row r="174" spans="1:16" x14ac:dyDescent="0.2">
      <c r="A174" s="37" t="s">
        <v>56</v>
      </c>
      <c r="E174" s="42" t="s">
        <v>3707</v>
      </c>
    </row>
    <row r="175" spans="1:16" x14ac:dyDescent="0.2">
      <c r="A175" t="s">
        <v>58</v>
      </c>
      <c r="E175" s="41" t="s">
        <v>59</v>
      </c>
    </row>
    <row r="176" spans="1:16" x14ac:dyDescent="0.2">
      <c r="A176" t="s">
        <v>49</v>
      </c>
      <c r="B176" s="36" t="s">
        <v>264</v>
      </c>
      <c r="C176" s="36" t="s">
        <v>3712</v>
      </c>
      <c r="D176" s="37" t="s">
        <v>51</v>
      </c>
      <c r="E176" s="13" t="s">
        <v>3713</v>
      </c>
      <c r="F176" s="38" t="s">
        <v>65</v>
      </c>
      <c r="G176" s="39">
        <v>360</v>
      </c>
      <c r="H176" s="38">
        <v>0</v>
      </c>
      <c r="I176" s="38">
        <f>ROUND(G176*H176,6)</f>
        <v>0</v>
      </c>
      <c r="L176" s="40">
        <v>0</v>
      </c>
      <c r="M176" s="34">
        <f>ROUND(ROUND(L176,2)*ROUND(G176,3),2)</f>
        <v>0</v>
      </c>
      <c r="N176" s="38" t="s">
        <v>54</v>
      </c>
      <c r="O176">
        <f>(M176*21)/100</f>
        <v>0</v>
      </c>
      <c r="P176" t="s">
        <v>27</v>
      </c>
    </row>
    <row r="177" spans="1:16" x14ac:dyDescent="0.2">
      <c r="A177" s="37" t="s">
        <v>55</v>
      </c>
      <c r="E177" s="41" t="s">
        <v>51</v>
      </c>
    </row>
    <row r="178" spans="1:16" x14ac:dyDescent="0.2">
      <c r="A178" s="37" t="s">
        <v>56</v>
      </c>
      <c r="E178" s="42" t="s">
        <v>3707</v>
      </c>
    </row>
    <row r="179" spans="1:16" x14ac:dyDescent="0.2">
      <c r="A179" t="s">
        <v>58</v>
      </c>
      <c r="E179" s="41" t="s">
        <v>59</v>
      </c>
    </row>
    <row r="180" spans="1:16" x14ac:dyDescent="0.2">
      <c r="A180" t="s">
        <v>49</v>
      </c>
      <c r="B180" s="36" t="s">
        <v>267</v>
      </c>
      <c r="C180" s="36" t="s">
        <v>3714</v>
      </c>
      <c r="D180" s="37" t="s">
        <v>51</v>
      </c>
      <c r="E180" s="13" t="s">
        <v>3715</v>
      </c>
      <c r="F180" s="38" t="s">
        <v>65</v>
      </c>
      <c r="G180" s="39">
        <v>3443</v>
      </c>
      <c r="H180" s="38">
        <v>0</v>
      </c>
      <c r="I180" s="38">
        <f>ROUND(G180*H180,6)</f>
        <v>0</v>
      </c>
      <c r="L180" s="40">
        <v>0</v>
      </c>
      <c r="M180" s="34">
        <f>ROUND(ROUND(L180,2)*ROUND(G180,3),2)</f>
        <v>0</v>
      </c>
      <c r="N180" s="38" t="s">
        <v>54</v>
      </c>
      <c r="O180">
        <f>(M180*21)/100</f>
        <v>0</v>
      </c>
      <c r="P180" t="s">
        <v>27</v>
      </c>
    </row>
    <row r="181" spans="1:16" x14ac:dyDescent="0.2">
      <c r="A181" s="37" t="s">
        <v>55</v>
      </c>
      <c r="E181" s="41" t="s">
        <v>51</v>
      </c>
    </row>
    <row r="182" spans="1:16" x14ac:dyDescent="0.2">
      <c r="A182" s="37" t="s">
        <v>56</v>
      </c>
      <c r="E182" s="42" t="s">
        <v>3707</v>
      </c>
    </row>
    <row r="183" spans="1:16" x14ac:dyDescent="0.2">
      <c r="A183" t="s">
        <v>58</v>
      </c>
      <c r="E183" s="41" t="s">
        <v>59</v>
      </c>
    </row>
    <row r="184" spans="1:16" x14ac:dyDescent="0.2">
      <c r="A184" t="s">
        <v>49</v>
      </c>
      <c r="B184" s="36" t="s">
        <v>98</v>
      </c>
      <c r="C184" s="36" t="s">
        <v>3716</v>
      </c>
      <c r="D184" s="37" t="s">
        <v>51</v>
      </c>
      <c r="E184" s="13" t="s">
        <v>3717</v>
      </c>
      <c r="F184" s="38" t="s">
        <v>65</v>
      </c>
      <c r="G184" s="39">
        <v>9308</v>
      </c>
      <c r="H184" s="38">
        <v>0</v>
      </c>
      <c r="I184" s="38">
        <f>ROUND(G184*H184,6)</f>
        <v>0</v>
      </c>
      <c r="L184" s="40">
        <v>0</v>
      </c>
      <c r="M184" s="34">
        <f>ROUND(ROUND(L184,2)*ROUND(G184,3),2)</f>
        <v>0</v>
      </c>
      <c r="N184" s="38" t="s">
        <v>54</v>
      </c>
      <c r="O184">
        <f>(M184*21)/100</f>
        <v>0</v>
      </c>
      <c r="P184" t="s">
        <v>27</v>
      </c>
    </row>
    <row r="185" spans="1:16" x14ac:dyDescent="0.2">
      <c r="A185" s="37" t="s">
        <v>55</v>
      </c>
      <c r="E185" s="41" t="s">
        <v>51</v>
      </c>
    </row>
    <row r="186" spans="1:16" x14ac:dyDescent="0.2">
      <c r="A186" s="37" t="s">
        <v>56</v>
      </c>
      <c r="E186" s="42" t="s">
        <v>3666</v>
      </c>
    </row>
    <row r="187" spans="1:16" x14ac:dyDescent="0.2">
      <c r="A187" t="s">
        <v>58</v>
      </c>
      <c r="E187" s="41" t="s">
        <v>59</v>
      </c>
    </row>
    <row r="188" spans="1:16" x14ac:dyDescent="0.2">
      <c r="A188" t="s">
        <v>49</v>
      </c>
      <c r="B188" s="36" t="s">
        <v>101</v>
      </c>
      <c r="C188" s="36" t="s">
        <v>3718</v>
      </c>
      <c r="D188" s="37" t="s">
        <v>51</v>
      </c>
      <c r="E188" s="13" t="s">
        <v>3719</v>
      </c>
      <c r="F188" s="38" t="s">
        <v>94</v>
      </c>
      <c r="G188" s="39">
        <v>40</v>
      </c>
      <c r="H188" s="38">
        <v>0</v>
      </c>
      <c r="I188" s="38">
        <f>ROUND(G188*H188,6)</f>
        <v>0</v>
      </c>
      <c r="L188" s="40">
        <v>0</v>
      </c>
      <c r="M188" s="34">
        <f>ROUND(ROUND(L188,2)*ROUND(G188,3),2)</f>
        <v>0</v>
      </c>
      <c r="N188" s="38" t="s">
        <v>54</v>
      </c>
      <c r="O188">
        <f>(M188*21)/100</f>
        <v>0</v>
      </c>
      <c r="P188" t="s">
        <v>27</v>
      </c>
    </row>
    <row r="189" spans="1:16" x14ac:dyDescent="0.2">
      <c r="A189" s="37" t="s">
        <v>55</v>
      </c>
      <c r="E189" s="41" t="s">
        <v>51</v>
      </c>
    </row>
    <row r="190" spans="1:16" x14ac:dyDescent="0.2">
      <c r="A190" s="37" t="s">
        <v>56</v>
      </c>
      <c r="E190" s="42" t="s">
        <v>3707</v>
      </c>
    </row>
    <row r="191" spans="1:16" x14ac:dyDescent="0.2">
      <c r="A191" t="s">
        <v>58</v>
      </c>
      <c r="E191" s="41" t="s">
        <v>59</v>
      </c>
    </row>
    <row r="192" spans="1:16" x14ac:dyDescent="0.2">
      <c r="A192" t="s">
        <v>49</v>
      </c>
      <c r="B192" s="36" t="s">
        <v>104</v>
      </c>
      <c r="C192" s="36" t="s">
        <v>3720</v>
      </c>
      <c r="D192" s="37" t="s">
        <v>51</v>
      </c>
      <c r="E192" s="13" t="s">
        <v>3721</v>
      </c>
      <c r="F192" s="38" t="s">
        <v>94</v>
      </c>
      <c r="G192" s="39">
        <v>17</v>
      </c>
      <c r="H192" s="38">
        <v>0</v>
      </c>
      <c r="I192" s="38">
        <f>ROUND(G192*H192,6)</f>
        <v>0</v>
      </c>
      <c r="L192" s="40">
        <v>0</v>
      </c>
      <c r="M192" s="34">
        <f>ROUND(ROUND(L192,2)*ROUND(G192,3),2)</f>
        <v>0</v>
      </c>
      <c r="N192" s="38" t="s">
        <v>54</v>
      </c>
      <c r="O192">
        <f>(M192*21)/100</f>
        <v>0</v>
      </c>
      <c r="P192" t="s">
        <v>27</v>
      </c>
    </row>
    <row r="193" spans="1:16" x14ac:dyDescent="0.2">
      <c r="A193" s="37" t="s">
        <v>55</v>
      </c>
      <c r="E193" s="41" t="s">
        <v>51</v>
      </c>
    </row>
    <row r="194" spans="1:16" x14ac:dyDescent="0.2">
      <c r="A194" s="37" t="s">
        <v>56</v>
      </c>
      <c r="E194" s="42" t="s">
        <v>3707</v>
      </c>
    </row>
    <row r="195" spans="1:16" x14ac:dyDescent="0.2">
      <c r="A195" t="s">
        <v>58</v>
      </c>
      <c r="E195" s="41" t="s">
        <v>59</v>
      </c>
    </row>
    <row r="196" spans="1:16" x14ac:dyDescent="0.2">
      <c r="A196" t="s">
        <v>49</v>
      </c>
      <c r="B196" s="36" t="s">
        <v>107</v>
      </c>
      <c r="C196" s="36" t="s">
        <v>3722</v>
      </c>
      <c r="D196" s="37" t="s">
        <v>51</v>
      </c>
      <c r="E196" s="13" t="s">
        <v>3723</v>
      </c>
      <c r="F196" s="38" t="s">
        <v>94</v>
      </c>
      <c r="G196" s="39">
        <v>8</v>
      </c>
      <c r="H196" s="38">
        <v>0</v>
      </c>
      <c r="I196" s="38">
        <f>ROUND(G196*H196,6)</f>
        <v>0</v>
      </c>
      <c r="L196" s="40">
        <v>0</v>
      </c>
      <c r="M196" s="34">
        <f>ROUND(ROUND(L196,2)*ROUND(G196,3),2)</f>
        <v>0</v>
      </c>
      <c r="N196" s="38" t="s">
        <v>54</v>
      </c>
      <c r="O196">
        <f>(M196*21)/100</f>
        <v>0</v>
      </c>
      <c r="P196" t="s">
        <v>27</v>
      </c>
    </row>
    <row r="197" spans="1:16" x14ac:dyDescent="0.2">
      <c r="A197" s="37" t="s">
        <v>55</v>
      </c>
      <c r="E197" s="41" t="s">
        <v>51</v>
      </c>
    </row>
    <row r="198" spans="1:16" x14ac:dyDescent="0.2">
      <c r="A198" s="37" t="s">
        <v>56</v>
      </c>
      <c r="E198" s="42" t="s">
        <v>3666</v>
      </c>
    </row>
    <row r="199" spans="1:16" x14ac:dyDescent="0.2">
      <c r="A199" t="s">
        <v>58</v>
      </c>
      <c r="E199" s="41" t="s">
        <v>59</v>
      </c>
    </row>
    <row r="200" spans="1:16" x14ac:dyDescent="0.2">
      <c r="A200" t="s">
        <v>49</v>
      </c>
      <c r="B200" s="36" t="s">
        <v>110</v>
      </c>
      <c r="C200" s="36" t="s">
        <v>3724</v>
      </c>
      <c r="D200" s="37" t="s">
        <v>51</v>
      </c>
      <c r="E200" s="13" t="s">
        <v>3725</v>
      </c>
      <c r="F200" s="38" t="s">
        <v>94</v>
      </c>
      <c r="G200" s="39">
        <v>2</v>
      </c>
      <c r="H200" s="38">
        <v>0</v>
      </c>
      <c r="I200" s="38">
        <f>ROUND(G200*H200,6)</f>
        <v>0</v>
      </c>
      <c r="L200" s="40">
        <v>0</v>
      </c>
      <c r="M200" s="34">
        <f>ROUND(ROUND(L200,2)*ROUND(G200,3),2)</f>
        <v>0</v>
      </c>
      <c r="N200" s="38" t="s">
        <v>54</v>
      </c>
      <c r="O200">
        <f>(M200*21)/100</f>
        <v>0</v>
      </c>
      <c r="P200" t="s">
        <v>27</v>
      </c>
    </row>
    <row r="201" spans="1:16" x14ac:dyDescent="0.2">
      <c r="A201" s="37" t="s">
        <v>55</v>
      </c>
      <c r="E201" s="41" t="s">
        <v>51</v>
      </c>
    </row>
    <row r="202" spans="1:16" x14ac:dyDescent="0.2">
      <c r="A202" s="37" t="s">
        <v>56</v>
      </c>
      <c r="E202" s="42" t="s">
        <v>3666</v>
      </c>
    </row>
    <row r="203" spans="1:16" x14ac:dyDescent="0.2">
      <c r="A203" t="s">
        <v>58</v>
      </c>
      <c r="E203" s="41" t="s">
        <v>59</v>
      </c>
    </row>
    <row r="204" spans="1:16" x14ac:dyDescent="0.2">
      <c r="A204" t="s">
        <v>49</v>
      </c>
      <c r="B204" s="36" t="s">
        <v>113</v>
      </c>
      <c r="C204" s="36" t="s">
        <v>3726</v>
      </c>
      <c r="D204" s="37" t="s">
        <v>51</v>
      </c>
      <c r="E204" s="13" t="s">
        <v>3727</v>
      </c>
      <c r="F204" s="38" t="s">
        <v>94</v>
      </c>
      <c r="G204" s="39">
        <v>10</v>
      </c>
      <c r="H204" s="38">
        <v>0</v>
      </c>
      <c r="I204" s="38">
        <f>ROUND(G204*H204,6)</f>
        <v>0</v>
      </c>
      <c r="L204" s="40">
        <v>0</v>
      </c>
      <c r="M204" s="34">
        <f>ROUND(ROUND(L204,2)*ROUND(G204,3),2)</f>
        <v>0</v>
      </c>
      <c r="N204" s="38" t="s">
        <v>54</v>
      </c>
      <c r="O204">
        <f>(M204*21)/100</f>
        <v>0</v>
      </c>
      <c r="P204" t="s">
        <v>27</v>
      </c>
    </row>
    <row r="205" spans="1:16" x14ac:dyDescent="0.2">
      <c r="A205" s="37" t="s">
        <v>55</v>
      </c>
      <c r="E205" s="41" t="s">
        <v>51</v>
      </c>
    </row>
    <row r="206" spans="1:16" x14ac:dyDescent="0.2">
      <c r="A206" s="37" t="s">
        <v>56</v>
      </c>
      <c r="E206" s="42" t="s">
        <v>3666</v>
      </c>
    </row>
    <row r="207" spans="1:16" x14ac:dyDescent="0.2">
      <c r="A207" t="s">
        <v>58</v>
      </c>
      <c r="E207" s="41" t="s">
        <v>59</v>
      </c>
    </row>
    <row r="208" spans="1:16" x14ac:dyDescent="0.2">
      <c r="A208" t="s">
        <v>49</v>
      </c>
      <c r="B208" s="36" t="s">
        <v>116</v>
      </c>
      <c r="C208" s="36" t="s">
        <v>3728</v>
      </c>
      <c r="D208" s="37" t="s">
        <v>51</v>
      </c>
      <c r="E208" s="13" t="s">
        <v>3729</v>
      </c>
      <c r="F208" s="38" t="s">
        <v>94</v>
      </c>
      <c r="G208" s="39">
        <v>136</v>
      </c>
      <c r="H208" s="38">
        <v>0</v>
      </c>
      <c r="I208" s="38">
        <f>ROUND(G208*H208,6)</f>
        <v>0</v>
      </c>
      <c r="L208" s="40">
        <v>0</v>
      </c>
      <c r="M208" s="34">
        <f>ROUND(ROUND(L208,2)*ROUND(G208,3),2)</f>
        <v>0</v>
      </c>
      <c r="N208" s="38" t="s">
        <v>54</v>
      </c>
      <c r="O208">
        <f>(M208*21)/100</f>
        <v>0</v>
      </c>
      <c r="P208" t="s">
        <v>27</v>
      </c>
    </row>
    <row r="209" spans="1:16" x14ac:dyDescent="0.2">
      <c r="A209" s="37" t="s">
        <v>55</v>
      </c>
      <c r="E209" s="41" t="s">
        <v>51</v>
      </c>
    </row>
    <row r="210" spans="1:16" x14ac:dyDescent="0.2">
      <c r="A210" s="37" t="s">
        <v>56</v>
      </c>
      <c r="E210" s="42" t="s">
        <v>3666</v>
      </c>
    </row>
    <row r="211" spans="1:16" x14ac:dyDescent="0.2">
      <c r="A211" t="s">
        <v>58</v>
      </c>
      <c r="E211" s="41" t="s">
        <v>59</v>
      </c>
    </row>
    <row r="212" spans="1:16" x14ac:dyDescent="0.2">
      <c r="A212" t="s">
        <v>49</v>
      </c>
      <c r="B212" s="36" t="s">
        <v>119</v>
      </c>
      <c r="C212" s="36" t="s">
        <v>3730</v>
      </c>
      <c r="D212" s="37" t="s">
        <v>51</v>
      </c>
      <c r="E212" s="13" t="s">
        <v>3731</v>
      </c>
      <c r="F212" s="38" t="s">
        <v>94</v>
      </c>
      <c r="G212" s="39">
        <v>8</v>
      </c>
      <c r="H212" s="38">
        <v>0</v>
      </c>
      <c r="I212" s="38">
        <f>ROUND(G212*H212,6)</f>
        <v>0</v>
      </c>
      <c r="L212" s="40">
        <v>0</v>
      </c>
      <c r="M212" s="34">
        <f>ROUND(ROUND(L212,2)*ROUND(G212,3),2)</f>
        <v>0</v>
      </c>
      <c r="N212" s="38" t="s">
        <v>54</v>
      </c>
      <c r="O212">
        <f>(M212*21)/100</f>
        <v>0</v>
      </c>
      <c r="P212" t="s">
        <v>27</v>
      </c>
    </row>
    <row r="213" spans="1:16" x14ac:dyDescent="0.2">
      <c r="A213" s="37" t="s">
        <v>55</v>
      </c>
      <c r="E213" s="41" t="s">
        <v>51</v>
      </c>
    </row>
    <row r="214" spans="1:16" x14ac:dyDescent="0.2">
      <c r="A214" s="37" t="s">
        <v>56</v>
      </c>
      <c r="E214" s="42" t="s">
        <v>3666</v>
      </c>
    </row>
    <row r="215" spans="1:16" x14ac:dyDescent="0.2">
      <c r="A215" t="s">
        <v>58</v>
      </c>
      <c r="E215" s="41" t="s">
        <v>59</v>
      </c>
    </row>
    <row r="216" spans="1:16" x14ac:dyDescent="0.2">
      <c r="A216" t="s">
        <v>49</v>
      </c>
      <c r="B216" s="36" t="s">
        <v>122</v>
      </c>
      <c r="C216" s="36" t="s">
        <v>3732</v>
      </c>
      <c r="D216" s="37" t="s">
        <v>51</v>
      </c>
      <c r="E216" s="13" t="s">
        <v>3733</v>
      </c>
      <c r="F216" s="38" t="s">
        <v>94</v>
      </c>
      <c r="G216" s="39">
        <v>30</v>
      </c>
      <c r="H216" s="38">
        <v>0</v>
      </c>
      <c r="I216" s="38">
        <f>ROUND(G216*H216,6)</f>
        <v>0</v>
      </c>
      <c r="L216" s="40">
        <v>0</v>
      </c>
      <c r="M216" s="34">
        <f>ROUND(ROUND(L216,2)*ROUND(G216,3),2)</f>
        <v>0</v>
      </c>
      <c r="N216" s="38" t="s">
        <v>54</v>
      </c>
      <c r="O216">
        <f>(M216*21)/100</f>
        <v>0</v>
      </c>
      <c r="P216" t="s">
        <v>27</v>
      </c>
    </row>
    <row r="217" spans="1:16" x14ac:dyDescent="0.2">
      <c r="A217" s="37" t="s">
        <v>55</v>
      </c>
      <c r="E217" s="41" t="s">
        <v>51</v>
      </c>
    </row>
    <row r="218" spans="1:16" x14ac:dyDescent="0.2">
      <c r="A218" s="37" t="s">
        <v>56</v>
      </c>
      <c r="E218" s="42" t="s">
        <v>3666</v>
      </c>
    </row>
    <row r="219" spans="1:16" x14ac:dyDescent="0.2">
      <c r="A219" t="s">
        <v>58</v>
      </c>
      <c r="E219" s="41" t="s">
        <v>59</v>
      </c>
    </row>
    <row r="220" spans="1:16" x14ac:dyDescent="0.2">
      <c r="A220" t="s">
        <v>49</v>
      </c>
      <c r="B220" s="36" t="s">
        <v>125</v>
      </c>
      <c r="C220" s="36" t="s">
        <v>3734</v>
      </c>
      <c r="D220" s="37" t="s">
        <v>51</v>
      </c>
      <c r="E220" s="13" t="s">
        <v>3735</v>
      </c>
      <c r="F220" s="38" t="s">
        <v>94</v>
      </c>
      <c r="G220" s="39">
        <v>4</v>
      </c>
      <c r="H220" s="38">
        <v>0</v>
      </c>
      <c r="I220" s="38">
        <f>ROUND(G220*H220,6)</f>
        <v>0</v>
      </c>
      <c r="L220" s="40">
        <v>0</v>
      </c>
      <c r="M220" s="34">
        <f>ROUND(ROUND(L220,2)*ROUND(G220,3),2)</f>
        <v>0</v>
      </c>
      <c r="N220" s="38" t="s">
        <v>54</v>
      </c>
      <c r="O220">
        <f>(M220*21)/100</f>
        <v>0</v>
      </c>
      <c r="P220" t="s">
        <v>27</v>
      </c>
    </row>
    <row r="221" spans="1:16" x14ac:dyDescent="0.2">
      <c r="A221" s="37" t="s">
        <v>55</v>
      </c>
      <c r="E221" s="41" t="s">
        <v>51</v>
      </c>
    </row>
    <row r="222" spans="1:16" x14ac:dyDescent="0.2">
      <c r="A222" s="37" t="s">
        <v>56</v>
      </c>
      <c r="E222" s="42" t="s">
        <v>3666</v>
      </c>
    </row>
    <row r="223" spans="1:16" x14ac:dyDescent="0.2">
      <c r="A223" t="s">
        <v>58</v>
      </c>
      <c r="E223" s="41" t="s">
        <v>59</v>
      </c>
    </row>
    <row r="224" spans="1:16" x14ac:dyDescent="0.2">
      <c r="A224" t="s">
        <v>49</v>
      </c>
      <c r="B224" s="36" t="s">
        <v>129</v>
      </c>
      <c r="C224" s="36" t="s">
        <v>3736</v>
      </c>
      <c r="D224" s="37" t="s">
        <v>51</v>
      </c>
      <c r="E224" s="13" t="s">
        <v>3737</v>
      </c>
      <c r="F224" s="38" t="s">
        <v>65</v>
      </c>
      <c r="G224" s="39">
        <v>4002</v>
      </c>
      <c r="H224" s="38">
        <v>0</v>
      </c>
      <c r="I224" s="38">
        <f>ROUND(G224*H224,6)</f>
        <v>0</v>
      </c>
      <c r="L224" s="40">
        <v>0</v>
      </c>
      <c r="M224" s="34">
        <f>ROUND(ROUND(L224,2)*ROUND(G224,3),2)</f>
        <v>0</v>
      </c>
      <c r="N224" s="38" t="s">
        <v>54</v>
      </c>
      <c r="O224">
        <f>(M224*21)/100</f>
        <v>0</v>
      </c>
      <c r="P224" t="s">
        <v>27</v>
      </c>
    </row>
    <row r="225" spans="1:16" x14ac:dyDescent="0.2">
      <c r="A225" s="37" t="s">
        <v>55</v>
      </c>
      <c r="E225" s="41" t="s">
        <v>51</v>
      </c>
    </row>
    <row r="226" spans="1:16" x14ac:dyDescent="0.2">
      <c r="A226" s="37" t="s">
        <v>56</v>
      </c>
      <c r="E226" s="42" t="s">
        <v>3666</v>
      </c>
    </row>
    <row r="227" spans="1:16" x14ac:dyDescent="0.2">
      <c r="A227" t="s">
        <v>58</v>
      </c>
      <c r="E227" s="41" t="s">
        <v>59</v>
      </c>
    </row>
    <row r="228" spans="1:16" x14ac:dyDescent="0.2">
      <c r="A228" t="s">
        <v>49</v>
      </c>
      <c r="B228" s="36" t="s">
        <v>132</v>
      </c>
      <c r="C228" s="36" t="s">
        <v>3738</v>
      </c>
      <c r="D228" s="37" t="s">
        <v>51</v>
      </c>
      <c r="E228" s="13" t="s">
        <v>3739</v>
      </c>
      <c r="F228" s="38" t="s">
        <v>94</v>
      </c>
      <c r="G228" s="39">
        <v>2</v>
      </c>
      <c r="H228" s="38">
        <v>0</v>
      </c>
      <c r="I228" s="38">
        <f>ROUND(G228*H228,6)</f>
        <v>0</v>
      </c>
      <c r="L228" s="40">
        <v>0</v>
      </c>
      <c r="M228" s="34">
        <f>ROUND(ROUND(L228,2)*ROUND(G228,3),2)</f>
        <v>0</v>
      </c>
      <c r="N228" s="38" t="s">
        <v>54</v>
      </c>
      <c r="O228">
        <f>(M228*21)/100</f>
        <v>0</v>
      </c>
      <c r="P228" t="s">
        <v>27</v>
      </c>
    </row>
    <row r="229" spans="1:16" x14ac:dyDescent="0.2">
      <c r="A229" s="37" t="s">
        <v>55</v>
      </c>
      <c r="E229" s="41" t="s">
        <v>51</v>
      </c>
    </row>
    <row r="230" spans="1:16" x14ac:dyDescent="0.2">
      <c r="A230" s="37" t="s">
        <v>56</v>
      </c>
      <c r="E230" s="42" t="s">
        <v>3666</v>
      </c>
    </row>
    <row r="231" spans="1:16" x14ac:dyDescent="0.2">
      <c r="A231" t="s">
        <v>58</v>
      </c>
      <c r="E231" s="41" t="s">
        <v>59</v>
      </c>
    </row>
    <row r="232" spans="1:16" x14ac:dyDescent="0.2">
      <c r="A232" t="s">
        <v>49</v>
      </c>
      <c r="B232" s="36" t="s">
        <v>270</v>
      </c>
      <c r="C232" s="36" t="s">
        <v>3740</v>
      </c>
      <c r="D232" s="37" t="s">
        <v>51</v>
      </c>
      <c r="E232" s="13" t="s">
        <v>3741</v>
      </c>
      <c r="F232" s="38" t="s">
        <v>94</v>
      </c>
      <c r="G232" s="39">
        <v>4</v>
      </c>
      <c r="H232" s="38">
        <v>0</v>
      </c>
      <c r="I232" s="38">
        <f>ROUND(G232*H232,6)</f>
        <v>0</v>
      </c>
      <c r="L232" s="40">
        <v>0</v>
      </c>
      <c r="M232" s="34">
        <f>ROUND(ROUND(L232,2)*ROUND(G232,3),2)</f>
        <v>0</v>
      </c>
      <c r="N232" s="38" t="s">
        <v>54</v>
      </c>
      <c r="O232">
        <f>(M232*21)/100</f>
        <v>0</v>
      </c>
      <c r="P232" t="s">
        <v>27</v>
      </c>
    </row>
    <row r="233" spans="1:16" x14ac:dyDescent="0.2">
      <c r="A233" s="37" t="s">
        <v>55</v>
      </c>
      <c r="E233" s="41" t="s">
        <v>51</v>
      </c>
    </row>
    <row r="234" spans="1:16" x14ac:dyDescent="0.2">
      <c r="A234" s="37" t="s">
        <v>56</v>
      </c>
      <c r="E234" s="42" t="s">
        <v>3666</v>
      </c>
    </row>
    <row r="235" spans="1:16" x14ac:dyDescent="0.2">
      <c r="A235" t="s">
        <v>58</v>
      </c>
      <c r="E235" s="41" t="s">
        <v>59</v>
      </c>
    </row>
    <row r="236" spans="1:16" x14ac:dyDescent="0.2">
      <c r="A236" t="s">
        <v>49</v>
      </c>
      <c r="B236" s="36" t="s">
        <v>273</v>
      </c>
      <c r="C236" s="36" t="s">
        <v>3742</v>
      </c>
      <c r="D236" s="37" t="s">
        <v>51</v>
      </c>
      <c r="E236" s="13" t="s">
        <v>3743</v>
      </c>
      <c r="F236" s="38" t="s">
        <v>94</v>
      </c>
      <c r="G236" s="39">
        <v>8</v>
      </c>
      <c r="H236" s="38">
        <v>0</v>
      </c>
      <c r="I236" s="38">
        <f>ROUND(G236*H236,6)</f>
        <v>0</v>
      </c>
      <c r="L236" s="40">
        <v>0</v>
      </c>
      <c r="M236" s="34">
        <f>ROUND(ROUND(L236,2)*ROUND(G236,3),2)</f>
        <v>0</v>
      </c>
      <c r="N236" s="38" t="s">
        <v>54</v>
      </c>
      <c r="O236">
        <f>(M236*21)/100</f>
        <v>0</v>
      </c>
      <c r="P236" t="s">
        <v>27</v>
      </c>
    </row>
    <row r="237" spans="1:16" x14ac:dyDescent="0.2">
      <c r="A237" s="37" t="s">
        <v>55</v>
      </c>
      <c r="E237" s="41" t="s">
        <v>51</v>
      </c>
    </row>
    <row r="238" spans="1:16" x14ac:dyDescent="0.2">
      <c r="A238" s="37" t="s">
        <v>56</v>
      </c>
      <c r="E238" s="42" t="s">
        <v>3666</v>
      </c>
    </row>
    <row r="239" spans="1:16" x14ac:dyDescent="0.2">
      <c r="A239" t="s">
        <v>58</v>
      </c>
      <c r="E239" s="41" t="s">
        <v>59</v>
      </c>
    </row>
    <row r="240" spans="1:16" ht="25.5" x14ac:dyDescent="0.2">
      <c r="A240" t="s">
        <v>49</v>
      </c>
      <c r="B240" s="36" t="s">
        <v>135</v>
      </c>
      <c r="C240" s="36" t="s">
        <v>3744</v>
      </c>
      <c r="D240" s="37" t="s">
        <v>51</v>
      </c>
      <c r="E240" s="13" t="s">
        <v>3745</v>
      </c>
      <c r="F240" s="38" t="s">
        <v>94</v>
      </c>
      <c r="G240" s="39">
        <v>4</v>
      </c>
      <c r="H240" s="38">
        <v>0</v>
      </c>
      <c r="I240" s="38">
        <f>ROUND(G240*H240,6)</f>
        <v>0</v>
      </c>
      <c r="L240" s="40">
        <v>0</v>
      </c>
      <c r="M240" s="34">
        <f>ROUND(ROUND(L240,2)*ROUND(G240,3),2)</f>
        <v>0</v>
      </c>
      <c r="N240" s="38" t="s">
        <v>54</v>
      </c>
      <c r="O240">
        <f>(M240*21)/100</f>
        <v>0</v>
      </c>
      <c r="P240" t="s">
        <v>27</v>
      </c>
    </row>
    <row r="241" spans="1:16" x14ac:dyDescent="0.2">
      <c r="A241" s="37" t="s">
        <v>55</v>
      </c>
      <c r="E241" s="41" t="s">
        <v>51</v>
      </c>
    </row>
    <row r="242" spans="1:16" x14ac:dyDescent="0.2">
      <c r="A242" s="37" t="s">
        <v>56</v>
      </c>
      <c r="E242" s="42" t="s">
        <v>3666</v>
      </c>
    </row>
    <row r="243" spans="1:16" x14ac:dyDescent="0.2">
      <c r="A243" t="s">
        <v>58</v>
      </c>
      <c r="E243" s="41" t="s">
        <v>59</v>
      </c>
    </row>
    <row r="244" spans="1:16" x14ac:dyDescent="0.2">
      <c r="A244" t="s">
        <v>49</v>
      </c>
      <c r="B244" s="36" t="s">
        <v>276</v>
      </c>
      <c r="C244" s="36" t="s">
        <v>3746</v>
      </c>
      <c r="D244" s="37" t="s">
        <v>51</v>
      </c>
      <c r="E244" s="13" t="s">
        <v>3747</v>
      </c>
      <c r="F244" s="38" t="s">
        <v>94</v>
      </c>
      <c r="G244" s="39">
        <v>6</v>
      </c>
      <c r="H244" s="38">
        <v>0</v>
      </c>
      <c r="I244" s="38">
        <f>ROUND(G244*H244,6)</f>
        <v>0</v>
      </c>
      <c r="L244" s="40">
        <v>0</v>
      </c>
      <c r="M244" s="34">
        <f>ROUND(ROUND(L244,2)*ROUND(G244,3),2)</f>
        <v>0</v>
      </c>
      <c r="N244" s="38" t="s">
        <v>54</v>
      </c>
      <c r="O244">
        <f>(M244*21)/100</f>
        <v>0</v>
      </c>
      <c r="P244" t="s">
        <v>27</v>
      </c>
    </row>
    <row r="245" spans="1:16" x14ac:dyDescent="0.2">
      <c r="A245" s="37" t="s">
        <v>55</v>
      </c>
      <c r="E245" s="41" t="s">
        <v>51</v>
      </c>
    </row>
    <row r="246" spans="1:16" x14ac:dyDescent="0.2">
      <c r="A246" s="37" t="s">
        <v>56</v>
      </c>
      <c r="E246" s="42" t="s">
        <v>3666</v>
      </c>
    </row>
    <row r="247" spans="1:16" x14ac:dyDescent="0.2">
      <c r="A247" t="s">
        <v>58</v>
      </c>
      <c r="E247" s="41" t="s">
        <v>59</v>
      </c>
    </row>
    <row r="248" spans="1:16" ht="25.5" x14ac:dyDescent="0.2">
      <c r="A248" t="s">
        <v>49</v>
      </c>
      <c r="B248" s="36" t="s">
        <v>279</v>
      </c>
      <c r="C248" s="36" t="s">
        <v>3748</v>
      </c>
      <c r="D248" s="37" t="s">
        <v>51</v>
      </c>
      <c r="E248" s="13" t="s">
        <v>3749</v>
      </c>
      <c r="F248" s="38" t="s">
        <v>94</v>
      </c>
      <c r="G248" s="39">
        <v>6</v>
      </c>
      <c r="H248" s="38">
        <v>0</v>
      </c>
      <c r="I248" s="38">
        <f>ROUND(G248*H248,6)</f>
        <v>0</v>
      </c>
      <c r="L248" s="40">
        <v>0</v>
      </c>
      <c r="M248" s="34">
        <f>ROUND(ROUND(L248,2)*ROUND(G248,3),2)</f>
        <v>0</v>
      </c>
      <c r="N248" s="38" t="s">
        <v>54</v>
      </c>
      <c r="O248">
        <f>(M248*21)/100</f>
        <v>0</v>
      </c>
      <c r="P248" t="s">
        <v>27</v>
      </c>
    </row>
    <row r="249" spans="1:16" x14ac:dyDescent="0.2">
      <c r="A249" s="37" t="s">
        <v>55</v>
      </c>
      <c r="E249" s="41" t="s">
        <v>51</v>
      </c>
    </row>
    <row r="250" spans="1:16" x14ac:dyDescent="0.2">
      <c r="A250" s="37" t="s">
        <v>56</v>
      </c>
      <c r="E250" s="42" t="s">
        <v>3666</v>
      </c>
    </row>
    <row r="251" spans="1:16" x14ac:dyDescent="0.2">
      <c r="A251" t="s">
        <v>58</v>
      </c>
      <c r="E251" s="41" t="s">
        <v>59</v>
      </c>
    </row>
    <row r="252" spans="1:16" x14ac:dyDescent="0.2">
      <c r="A252" t="s">
        <v>49</v>
      </c>
      <c r="B252" s="36" t="s">
        <v>138</v>
      </c>
      <c r="C252" s="36" t="s">
        <v>3750</v>
      </c>
      <c r="D252" s="37" t="s">
        <v>51</v>
      </c>
      <c r="E252" s="13" t="s">
        <v>3751</v>
      </c>
      <c r="F252" s="38" t="s">
        <v>94</v>
      </c>
      <c r="G252" s="39">
        <v>12</v>
      </c>
      <c r="H252" s="38">
        <v>0</v>
      </c>
      <c r="I252" s="38">
        <f>ROUND(G252*H252,6)</f>
        <v>0</v>
      </c>
      <c r="L252" s="40">
        <v>0</v>
      </c>
      <c r="M252" s="34">
        <f>ROUND(ROUND(L252,2)*ROUND(G252,3),2)</f>
        <v>0</v>
      </c>
      <c r="N252" s="38" t="s">
        <v>54</v>
      </c>
      <c r="O252">
        <f>(M252*21)/100</f>
        <v>0</v>
      </c>
      <c r="P252" t="s">
        <v>27</v>
      </c>
    </row>
    <row r="253" spans="1:16" x14ac:dyDescent="0.2">
      <c r="A253" s="37" t="s">
        <v>55</v>
      </c>
      <c r="E253" s="41" t="s">
        <v>51</v>
      </c>
    </row>
    <row r="254" spans="1:16" x14ac:dyDescent="0.2">
      <c r="A254" s="37" t="s">
        <v>56</v>
      </c>
      <c r="E254" s="42" t="s">
        <v>3666</v>
      </c>
    </row>
    <row r="255" spans="1:16" x14ac:dyDescent="0.2">
      <c r="A255" t="s">
        <v>58</v>
      </c>
      <c r="E255" s="41" t="s">
        <v>59</v>
      </c>
    </row>
    <row r="256" spans="1:16" x14ac:dyDescent="0.2">
      <c r="A256" t="s">
        <v>49</v>
      </c>
      <c r="B256" s="36" t="s">
        <v>284</v>
      </c>
      <c r="C256" s="36" t="s">
        <v>3752</v>
      </c>
      <c r="D256" s="37" t="s">
        <v>51</v>
      </c>
      <c r="E256" s="13" t="s">
        <v>3753</v>
      </c>
      <c r="F256" s="38" t="s">
        <v>94</v>
      </c>
      <c r="G256" s="39">
        <v>10</v>
      </c>
      <c r="H256" s="38">
        <v>0</v>
      </c>
      <c r="I256" s="38">
        <f>ROUND(G256*H256,6)</f>
        <v>0</v>
      </c>
      <c r="L256" s="40">
        <v>0</v>
      </c>
      <c r="M256" s="34">
        <f>ROUND(ROUND(L256,2)*ROUND(G256,3),2)</f>
        <v>0</v>
      </c>
      <c r="N256" s="38" t="s">
        <v>54</v>
      </c>
      <c r="O256">
        <f>(M256*21)/100</f>
        <v>0</v>
      </c>
      <c r="P256" t="s">
        <v>27</v>
      </c>
    </row>
    <row r="257" spans="1:16" x14ac:dyDescent="0.2">
      <c r="A257" s="37" t="s">
        <v>55</v>
      </c>
      <c r="E257" s="41" t="s">
        <v>51</v>
      </c>
    </row>
    <row r="258" spans="1:16" x14ac:dyDescent="0.2">
      <c r="A258" s="37" t="s">
        <v>56</v>
      </c>
      <c r="E258" s="42" t="s">
        <v>3666</v>
      </c>
    </row>
    <row r="259" spans="1:16" x14ac:dyDescent="0.2">
      <c r="A259" t="s">
        <v>58</v>
      </c>
      <c r="E259" s="41" t="s">
        <v>59</v>
      </c>
    </row>
    <row r="260" spans="1:16" ht="25.5" x14ac:dyDescent="0.2">
      <c r="A260" t="s">
        <v>49</v>
      </c>
      <c r="B260" s="36" t="s">
        <v>292</v>
      </c>
      <c r="C260" s="36" t="s">
        <v>3754</v>
      </c>
      <c r="D260" s="37" t="s">
        <v>51</v>
      </c>
      <c r="E260" s="13" t="s">
        <v>3755</v>
      </c>
      <c r="F260" s="38" t="s">
        <v>94</v>
      </c>
      <c r="G260" s="39">
        <v>2</v>
      </c>
      <c r="H260" s="38">
        <v>0</v>
      </c>
      <c r="I260" s="38">
        <f>ROUND(G260*H260,6)</f>
        <v>0</v>
      </c>
      <c r="L260" s="40">
        <v>0</v>
      </c>
      <c r="M260" s="34">
        <f>ROUND(ROUND(L260,2)*ROUND(G260,3),2)</f>
        <v>0</v>
      </c>
      <c r="N260" s="38" t="s">
        <v>54</v>
      </c>
      <c r="O260">
        <f>(M260*21)/100</f>
        <v>0</v>
      </c>
      <c r="P260" t="s">
        <v>27</v>
      </c>
    </row>
    <row r="261" spans="1:16" x14ac:dyDescent="0.2">
      <c r="A261" s="37" t="s">
        <v>55</v>
      </c>
      <c r="E261" s="41" t="s">
        <v>51</v>
      </c>
    </row>
    <row r="262" spans="1:16" x14ac:dyDescent="0.2">
      <c r="A262" s="37" t="s">
        <v>56</v>
      </c>
      <c r="E262" s="42" t="s">
        <v>3666</v>
      </c>
    </row>
    <row r="263" spans="1:16" x14ac:dyDescent="0.2">
      <c r="A263" t="s">
        <v>58</v>
      </c>
      <c r="E263" s="41" t="s">
        <v>59</v>
      </c>
    </row>
    <row r="264" spans="1:16" ht="25.5" x14ac:dyDescent="0.2">
      <c r="A264" t="s">
        <v>49</v>
      </c>
      <c r="B264" s="36" t="s">
        <v>296</v>
      </c>
      <c r="C264" s="36" t="s">
        <v>3756</v>
      </c>
      <c r="D264" s="37" t="s">
        <v>51</v>
      </c>
      <c r="E264" s="13" t="s">
        <v>3757</v>
      </c>
      <c r="F264" s="38" t="s">
        <v>94</v>
      </c>
      <c r="G264" s="39">
        <v>4</v>
      </c>
      <c r="H264" s="38">
        <v>0</v>
      </c>
      <c r="I264" s="38">
        <f>ROUND(G264*H264,6)</f>
        <v>0</v>
      </c>
      <c r="L264" s="40">
        <v>0</v>
      </c>
      <c r="M264" s="34">
        <f>ROUND(ROUND(L264,2)*ROUND(G264,3),2)</f>
        <v>0</v>
      </c>
      <c r="N264" s="38" t="s">
        <v>54</v>
      </c>
      <c r="O264">
        <f>(M264*21)/100</f>
        <v>0</v>
      </c>
      <c r="P264" t="s">
        <v>27</v>
      </c>
    </row>
    <row r="265" spans="1:16" x14ac:dyDescent="0.2">
      <c r="A265" s="37" t="s">
        <v>55</v>
      </c>
      <c r="E265" s="41" t="s">
        <v>51</v>
      </c>
    </row>
    <row r="266" spans="1:16" x14ac:dyDescent="0.2">
      <c r="A266" s="37" t="s">
        <v>56</v>
      </c>
      <c r="E266" s="42" t="s">
        <v>3666</v>
      </c>
    </row>
    <row r="267" spans="1:16" x14ac:dyDescent="0.2">
      <c r="A267" t="s">
        <v>58</v>
      </c>
      <c r="E267" s="41" t="s">
        <v>59</v>
      </c>
    </row>
    <row r="268" spans="1:16" x14ac:dyDescent="0.2">
      <c r="A268" t="s">
        <v>49</v>
      </c>
      <c r="B268" s="36" t="s">
        <v>300</v>
      </c>
      <c r="C268" s="36" t="s">
        <v>3758</v>
      </c>
      <c r="D268" s="37" t="s">
        <v>51</v>
      </c>
      <c r="E268" s="13" t="s">
        <v>3759</v>
      </c>
      <c r="F268" s="38" t="s">
        <v>94</v>
      </c>
      <c r="G268" s="39">
        <v>36</v>
      </c>
      <c r="H268" s="38">
        <v>0</v>
      </c>
      <c r="I268" s="38">
        <f>ROUND(G268*H268,6)</f>
        <v>0</v>
      </c>
      <c r="L268" s="40">
        <v>0</v>
      </c>
      <c r="M268" s="34">
        <f>ROUND(ROUND(L268,2)*ROUND(G268,3),2)</f>
        <v>0</v>
      </c>
      <c r="N268" s="38" t="s">
        <v>54</v>
      </c>
      <c r="O268">
        <f>(M268*21)/100</f>
        <v>0</v>
      </c>
      <c r="P268" t="s">
        <v>27</v>
      </c>
    </row>
    <row r="269" spans="1:16" x14ac:dyDescent="0.2">
      <c r="A269" s="37" t="s">
        <v>55</v>
      </c>
      <c r="E269" s="41" t="s">
        <v>51</v>
      </c>
    </row>
    <row r="270" spans="1:16" x14ac:dyDescent="0.2">
      <c r="A270" s="37" t="s">
        <v>56</v>
      </c>
      <c r="E270" s="42" t="s">
        <v>3666</v>
      </c>
    </row>
    <row r="271" spans="1:16" x14ac:dyDescent="0.2">
      <c r="A271" t="s">
        <v>58</v>
      </c>
      <c r="E271" s="41" t="s">
        <v>59</v>
      </c>
    </row>
    <row r="272" spans="1:16" x14ac:dyDescent="0.2">
      <c r="A272" t="s">
        <v>49</v>
      </c>
      <c r="B272" s="36" t="s">
        <v>304</v>
      </c>
      <c r="C272" s="36" t="s">
        <v>3760</v>
      </c>
      <c r="D272" s="37" t="s">
        <v>51</v>
      </c>
      <c r="E272" s="13" t="s">
        <v>3761</v>
      </c>
      <c r="F272" s="38" t="s">
        <v>94</v>
      </c>
      <c r="G272" s="39">
        <v>2</v>
      </c>
      <c r="H272" s="38">
        <v>0</v>
      </c>
      <c r="I272" s="38">
        <f>ROUND(G272*H272,6)</f>
        <v>0</v>
      </c>
      <c r="L272" s="40">
        <v>0</v>
      </c>
      <c r="M272" s="34">
        <f>ROUND(ROUND(L272,2)*ROUND(G272,3),2)</f>
        <v>0</v>
      </c>
      <c r="N272" s="38" t="s">
        <v>54</v>
      </c>
      <c r="O272">
        <f>(M272*21)/100</f>
        <v>0</v>
      </c>
      <c r="P272" t="s">
        <v>27</v>
      </c>
    </row>
    <row r="273" spans="1:16" x14ac:dyDescent="0.2">
      <c r="A273" s="37" t="s">
        <v>55</v>
      </c>
      <c r="E273" s="41" t="s">
        <v>51</v>
      </c>
    </row>
    <row r="274" spans="1:16" x14ac:dyDescent="0.2">
      <c r="A274" s="37" t="s">
        <v>56</v>
      </c>
      <c r="E274" s="42" t="s">
        <v>3666</v>
      </c>
    </row>
    <row r="275" spans="1:16" x14ac:dyDescent="0.2">
      <c r="A275" t="s">
        <v>58</v>
      </c>
      <c r="E275" s="41" t="s">
        <v>59</v>
      </c>
    </row>
    <row r="276" spans="1:16" x14ac:dyDescent="0.2">
      <c r="A276" t="s">
        <v>49</v>
      </c>
      <c r="B276" s="36" t="s">
        <v>308</v>
      </c>
      <c r="C276" s="36" t="s">
        <v>3762</v>
      </c>
      <c r="D276" s="37" t="s">
        <v>51</v>
      </c>
      <c r="E276" s="13" t="s">
        <v>3763</v>
      </c>
      <c r="F276" s="38" t="s">
        <v>94</v>
      </c>
      <c r="G276" s="39">
        <v>4</v>
      </c>
      <c r="H276" s="38">
        <v>0</v>
      </c>
      <c r="I276" s="38">
        <f>ROUND(G276*H276,6)</f>
        <v>0</v>
      </c>
      <c r="L276" s="40">
        <v>0</v>
      </c>
      <c r="M276" s="34">
        <f>ROUND(ROUND(L276,2)*ROUND(G276,3),2)</f>
        <v>0</v>
      </c>
      <c r="N276" s="38" t="s">
        <v>54</v>
      </c>
      <c r="O276">
        <f>(M276*21)/100</f>
        <v>0</v>
      </c>
      <c r="P276" t="s">
        <v>27</v>
      </c>
    </row>
    <row r="277" spans="1:16" x14ac:dyDescent="0.2">
      <c r="A277" s="37" t="s">
        <v>55</v>
      </c>
      <c r="E277" s="41" t="s">
        <v>51</v>
      </c>
    </row>
    <row r="278" spans="1:16" x14ac:dyDescent="0.2">
      <c r="A278" s="37" t="s">
        <v>56</v>
      </c>
      <c r="E278" s="42" t="s">
        <v>3666</v>
      </c>
    </row>
    <row r="279" spans="1:16" x14ac:dyDescent="0.2">
      <c r="A279" t="s">
        <v>58</v>
      </c>
      <c r="E279" s="41" t="s">
        <v>59</v>
      </c>
    </row>
    <row r="280" spans="1:16" x14ac:dyDescent="0.2">
      <c r="A280" t="s">
        <v>49</v>
      </c>
      <c r="B280" s="36" t="s">
        <v>312</v>
      </c>
      <c r="C280" s="36" t="s">
        <v>3764</v>
      </c>
      <c r="D280" s="37" t="s">
        <v>51</v>
      </c>
      <c r="E280" s="13" t="s">
        <v>3765</v>
      </c>
      <c r="F280" s="38" t="s">
        <v>65</v>
      </c>
      <c r="G280" s="39">
        <v>62</v>
      </c>
      <c r="H280" s="38">
        <v>0</v>
      </c>
      <c r="I280" s="38">
        <f>ROUND(G280*H280,6)</f>
        <v>0</v>
      </c>
      <c r="L280" s="40">
        <v>0</v>
      </c>
      <c r="M280" s="34">
        <f>ROUND(ROUND(L280,2)*ROUND(G280,3),2)</f>
        <v>0</v>
      </c>
      <c r="N280" s="38" t="s">
        <v>54</v>
      </c>
      <c r="O280">
        <f>(M280*21)/100</f>
        <v>0</v>
      </c>
      <c r="P280" t="s">
        <v>27</v>
      </c>
    </row>
    <row r="281" spans="1:16" x14ac:dyDescent="0.2">
      <c r="A281" s="37" t="s">
        <v>55</v>
      </c>
      <c r="E281" s="41" t="s">
        <v>51</v>
      </c>
    </row>
    <row r="282" spans="1:16" x14ac:dyDescent="0.2">
      <c r="A282" s="37" t="s">
        <v>56</v>
      </c>
      <c r="E282" s="42" t="s">
        <v>3666</v>
      </c>
    </row>
    <row r="283" spans="1:16" x14ac:dyDescent="0.2">
      <c r="A283" t="s">
        <v>58</v>
      </c>
      <c r="E283" s="41" t="s">
        <v>59</v>
      </c>
    </row>
    <row r="284" spans="1:16" x14ac:dyDescent="0.2">
      <c r="A284" t="s">
        <v>49</v>
      </c>
      <c r="B284" s="36" t="s">
        <v>316</v>
      </c>
      <c r="C284" s="36" t="s">
        <v>3766</v>
      </c>
      <c r="D284" s="37" t="s">
        <v>51</v>
      </c>
      <c r="E284" s="13" t="s">
        <v>3767</v>
      </c>
      <c r="F284" s="38" t="s">
        <v>65</v>
      </c>
      <c r="G284" s="39">
        <v>300</v>
      </c>
      <c r="H284" s="38">
        <v>0</v>
      </c>
      <c r="I284" s="38">
        <f>ROUND(G284*H284,6)</f>
        <v>0</v>
      </c>
      <c r="L284" s="40">
        <v>0</v>
      </c>
      <c r="M284" s="34">
        <f>ROUND(ROUND(L284,2)*ROUND(G284,3),2)</f>
        <v>0</v>
      </c>
      <c r="N284" s="38" t="s">
        <v>54</v>
      </c>
      <c r="O284">
        <f>(M284*21)/100</f>
        <v>0</v>
      </c>
      <c r="P284" t="s">
        <v>27</v>
      </c>
    </row>
    <row r="285" spans="1:16" x14ac:dyDescent="0.2">
      <c r="A285" s="37" t="s">
        <v>55</v>
      </c>
      <c r="E285" s="41" t="s">
        <v>51</v>
      </c>
    </row>
    <row r="286" spans="1:16" x14ac:dyDescent="0.2">
      <c r="A286" s="37" t="s">
        <v>56</v>
      </c>
      <c r="E286" s="42" t="s">
        <v>3666</v>
      </c>
    </row>
    <row r="287" spans="1:16" x14ac:dyDescent="0.2">
      <c r="A287" t="s">
        <v>58</v>
      </c>
      <c r="E287" s="41" t="s">
        <v>59</v>
      </c>
    </row>
    <row r="288" spans="1:16" x14ac:dyDescent="0.2">
      <c r="A288" t="s">
        <v>49</v>
      </c>
      <c r="B288" s="36" t="s">
        <v>1507</v>
      </c>
      <c r="C288" s="36" t="s">
        <v>3768</v>
      </c>
      <c r="D288" s="37" t="s">
        <v>51</v>
      </c>
      <c r="E288" s="13" t="s">
        <v>3769</v>
      </c>
      <c r="F288" s="38" t="s">
        <v>94</v>
      </c>
      <c r="G288" s="39">
        <v>2</v>
      </c>
      <c r="H288" s="38">
        <v>0</v>
      </c>
      <c r="I288" s="38">
        <f>ROUND(G288*H288,6)</f>
        <v>0</v>
      </c>
      <c r="L288" s="40">
        <v>0</v>
      </c>
      <c r="M288" s="34">
        <f>ROUND(ROUND(L288,2)*ROUND(G288,3),2)</f>
        <v>0</v>
      </c>
      <c r="N288" s="38" t="s">
        <v>54</v>
      </c>
      <c r="O288">
        <f>(M288*21)/100</f>
        <v>0</v>
      </c>
      <c r="P288" t="s">
        <v>27</v>
      </c>
    </row>
    <row r="289" spans="1:16" x14ac:dyDescent="0.2">
      <c r="A289" s="37" t="s">
        <v>55</v>
      </c>
      <c r="E289" s="41" t="s">
        <v>51</v>
      </c>
    </row>
    <row r="290" spans="1:16" x14ac:dyDescent="0.2">
      <c r="A290" s="37" t="s">
        <v>56</v>
      </c>
      <c r="E290" s="42" t="s">
        <v>3666</v>
      </c>
    </row>
    <row r="291" spans="1:16" x14ac:dyDescent="0.2">
      <c r="A291" t="s">
        <v>58</v>
      </c>
      <c r="E291" s="41" t="s">
        <v>59</v>
      </c>
    </row>
    <row r="292" spans="1:16" x14ac:dyDescent="0.2">
      <c r="A292" t="s">
        <v>49</v>
      </c>
      <c r="B292" s="36" t="s">
        <v>1512</v>
      </c>
      <c r="C292" s="36" t="s">
        <v>3770</v>
      </c>
      <c r="D292" s="37" t="s">
        <v>51</v>
      </c>
      <c r="E292" s="13" t="s">
        <v>3771</v>
      </c>
      <c r="F292" s="38" t="s">
        <v>94</v>
      </c>
      <c r="G292" s="39">
        <v>6</v>
      </c>
      <c r="H292" s="38">
        <v>0</v>
      </c>
      <c r="I292" s="38">
        <f>ROUND(G292*H292,6)</f>
        <v>0</v>
      </c>
      <c r="L292" s="40">
        <v>0</v>
      </c>
      <c r="M292" s="34">
        <f>ROUND(ROUND(L292,2)*ROUND(G292,3),2)</f>
        <v>0</v>
      </c>
      <c r="N292" s="38" t="s">
        <v>54</v>
      </c>
      <c r="O292">
        <f>(M292*21)/100</f>
        <v>0</v>
      </c>
      <c r="P292" t="s">
        <v>27</v>
      </c>
    </row>
    <row r="293" spans="1:16" x14ac:dyDescent="0.2">
      <c r="A293" s="37" t="s">
        <v>55</v>
      </c>
      <c r="E293" s="41" t="s">
        <v>51</v>
      </c>
    </row>
    <row r="294" spans="1:16" x14ac:dyDescent="0.2">
      <c r="A294" s="37" t="s">
        <v>56</v>
      </c>
      <c r="E294" s="42" t="s">
        <v>3666</v>
      </c>
    </row>
    <row r="295" spans="1:16" x14ac:dyDescent="0.2">
      <c r="A295" t="s">
        <v>58</v>
      </c>
      <c r="E295" s="41" t="s">
        <v>59</v>
      </c>
    </row>
    <row r="296" spans="1:16" x14ac:dyDescent="0.2">
      <c r="A296" t="s">
        <v>49</v>
      </c>
      <c r="B296" s="36" t="s">
        <v>1517</v>
      </c>
      <c r="C296" s="36" t="s">
        <v>3772</v>
      </c>
      <c r="D296" s="37" t="s">
        <v>51</v>
      </c>
      <c r="E296" s="13" t="s">
        <v>3773</v>
      </c>
      <c r="F296" s="38" t="s">
        <v>94</v>
      </c>
      <c r="G296" s="39">
        <v>31</v>
      </c>
      <c r="H296" s="38">
        <v>0</v>
      </c>
      <c r="I296" s="38">
        <f>ROUND(G296*H296,6)</f>
        <v>0</v>
      </c>
      <c r="L296" s="40">
        <v>0</v>
      </c>
      <c r="M296" s="34">
        <f>ROUND(ROUND(L296,2)*ROUND(G296,3),2)</f>
        <v>0</v>
      </c>
      <c r="N296" s="38" t="s">
        <v>54</v>
      </c>
      <c r="O296">
        <f>(M296*21)/100</f>
        <v>0</v>
      </c>
      <c r="P296" t="s">
        <v>27</v>
      </c>
    </row>
    <row r="297" spans="1:16" x14ac:dyDescent="0.2">
      <c r="A297" s="37" t="s">
        <v>55</v>
      </c>
      <c r="E297" s="41" t="s">
        <v>51</v>
      </c>
    </row>
    <row r="298" spans="1:16" x14ac:dyDescent="0.2">
      <c r="A298" s="37" t="s">
        <v>56</v>
      </c>
      <c r="E298" s="42" t="s">
        <v>3666</v>
      </c>
    </row>
    <row r="299" spans="1:16" x14ac:dyDescent="0.2">
      <c r="A299" t="s">
        <v>58</v>
      </c>
      <c r="E299" s="41" t="s">
        <v>59</v>
      </c>
    </row>
    <row r="300" spans="1:16" ht="25.5" x14ac:dyDescent="0.2">
      <c r="A300" t="s">
        <v>49</v>
      </c>
      <c r="B300" s="36" t="s">
        <v>1522</v>
      </c>
      <c r="C300" s="36" t="s">
        <v>3774</v>
      </c>
      <c r="D300" s="37" t="s">
        <v>51</v>
      </c>
      <c r="E300" s="13" t="s">
        <v>3775</v>
      </c>
      <c r="F300" s="38" t="s">
        <v>94</v>
      </c>
      <c r="G300" s="39">
        <v>6</v>
      </c>
      <c r="H300" s="38">
        <v>0</v>
      </c>
      <c r="I300" s="38">
        <f>ROUND(G300*H300,6)</f>
        <v>0</v>
      </c>
      <c r="L300" s="40">
        <v>0</v>
      </c>
      <c r="M300" s="34">
        <f>ROUND(ROUND(L300,2)*ROUND(G300,3),2)</f>
        <v>0</v>
      </c>
      <c r="N300" s="38" t="s">
        <v>54</v>
      </c>
      <c r="O300">
        <f>(M300*21)/100</f>
        <v>0</v>
      </c>
      <c r="P300" t="s">
        <v>27</v>
      </c>
    </row>
    <row r="301" spans="1:16" x14ac:dyDescent="0.2">
      <c r="A301" s="37" t="s">
        <v>55</v>
      </c>
      <c r="E301" s="41" t="s">
        <v>51</v>
      </c>
    </row>
    <row r="302" spans="1:16" x14ac:dyDescent="0.2">
      <c r="A302" s="37" t="s">
        <v>56</v>
      </c>
      <c r="E302" s="42" t="s">
        <v>3666</v>
      </c>
    </row>
    <row r="303" spans="1:16" x14ac:dyDescent="0.2">
      <c r="A303" t="s">
        <v>58</v>
      </c>
      <c r="E303" s="41" t="s">
        <v>59</v>
      </c>
    </row>
    <row r="304" spans="1:16" ht="25.5" x14ac:dyDescent="0.2">
      <c r="A304" t="s">
        <v>49</v>
      </c>
      <c r="B304" s="36" t="s">
        <v>1527</v>
      </c>
      <c r="C304" s="36" t="s">
        <v>3776</v>
      </c>
      <c r="D304" s="37" t="s">
        <v>51</v>
      </c>
      <c r="E304" s="13" t="s">
        <v>3777</v>
      </c>
      <c r="F304" s="38" t="s">
        <v>94</v>
      </c>
      <c r="G304" s="39">
        <v>2</v>
      </c>
      <c r="H304" s="38">
        <v>0</v>
      </c>
      <c r="I304" s="38">
        <f>ROUND(G304*H304,6)</f>
        <v>0</v>
      </c>
      <c r="L304" s="40">
        <v>0</v>
      </c>
      <c r="M304" s="34">
        <f>ROUND(ROUND(L304,2)*ROUND(G304,3),2)</f>
        <v>0</v>
      </c>
      <c r="N304" s="38" t="s">
        <v>54</v>
      </c>
      <c r="O304">
        <f>(M304*21)/100</f>
        <v>0</v>
      </c>
      <c r="P304" t="s">
        <v>27</v>
      </c>
    </row>
    <row r="305" spans="1:16" x14ac:dyDescent="0.2">
      <c r="A305" s="37" t="s">
        <v>55</v>
      </c>
      <c r="E305" s="41" t="s">
        <v>51</v>
      </c>
    </row>
    <row r="306" spans="1:16" x14ac:dyDescent="0.2">
      <c r="A306" s="37" t="s">
        <v>56</v>
      </c>
      <c r="E306" s="42" t="s">
        <v>3666</v>
      </c>
    </row>
    <row r="307" spans="1:16" x14ac:dyDescent="0.2">
      <c r="A307" t="s">
        <v>58</v>
      </c>
      <c r="E307" s="41" t="s">
        <v>59</v>
      </c>
    </row>
    <row r="308" spans="1:16" ht="25.5" x14ac:dyDescent="0.2">
      <c r="A308" t="s">
        <v>49</v>
      </c>
      <c r="B308" s="36" t="s">
        <v>1532</v>
      </c>
      <c r="C308" s="36" t="s">
        <v>3778</v>
      </c>
      <c r="D308" s="37" t="s">
        <v>51</v>
      </c>
      <c r="E308" s="13" t="s">
        <v>3779</v>
      </c>
      <c r="F308" s="38" t="s">
        <v>65</v>
      </c>
      <c r="G308" s="39">
        <v>160</v>
      </c>
      <c r="H308" s="38">
        <v>0</v>
      </c>
      <c r="I308" s="38">
        <f>ROUND(G308*H308,6)</f>
        <v>0</v>
      </c>
      <c r="L308" s="40">
        <v>0</v>
      </c>
      <c r="M308" s="34">
        <f>ROUND(ROUND(L308,2)*ROUND(G308,3),2)</f>
        <v>0</v>
      </c>
      <c r="N308" s="38" t="s">
        <v>54</v>
      </c>
      <c r="O308">
        <f>(M308*21)/100</f>
        <v>0</v>
      </c>
      <c r="P308" t="s">
        <v>27</v>
      </c>
    </row>
    <row r="309" spans="1:16" x14ac:dyDescent="0.2">
      <c r="A309" s="37" t="s">
        <v>55</v>
      </c>
      <c r="E309" s="41" t="s">
        <v>51</v>
      </c>
    </row>
    <row r="310" spans="1:16" x14ac:dyDescent="0.2">
      <c r="A310" s="37" t="s">
        <v>56</v>
      </c>
      <c r="E310" s="42" t="s">
        <v>3666</v>
      </c>
    </row>
    <row r="311" spans="1:16" x14ac:dyDescent="0.2">
      <c r="A311" t="s">
        <v>58</v>
      </c>
      <c r="E311" s="41" t="s">
        <v>59</v>
      </c>
    </row>
    <row r="312" spans="1:16" x14ac:dyDescent="0.2">
      <c r="A312" t="s">
        <v>49</v>
      </c>
      <c r="B312" s="36" t="s">
        <v>1536</v>
      </c>
      <c r="C312" s="36" t="s">
        <v>3780</v>
      </c>
      <c r="D312" s="37" t="s">
        <v>51</v>
      </c>
      <c r="E312" s="13" t="s">
        <v>3781</v>
      </c>
      <c r="F312" s="38" t="s">
        <v>65</v>
      </c>
      <c r="G312" s="39">
        <v>25</v>
      </c>
      <c r="H312" s="38">
        <v>0</v>
      </c>
      <c r="I312" s="38">
        <f>ROUND(G312*H312,6)</f>
        <v>0</v>
      </c>
      <c r="L312" s="40">
        <v>0</v>
      </c>
      <c r="M312" s="34">
        <f>ROUND(ROUND(L312,2)*ROUND(G312,3),2)</f>
        <v>0</v>
      </c>
      <c r="N312" s="38" t="s">
        <v>54</v>
      </c>
      <c r="O312">
        <f>(M312*21)/100</f>
        <v>0</v>
      </c>
      <c r="P312" t="s">
        <v>27</v>
      </c>
    </row>
    <row r="313" spans="1:16" x14ac:dyDescent="0.2">
      <c r="A313" s="37" t="s">
        <v>55</v>
      </c>
      <c r="E313" s="41" t="s">
        <v>51</v>
      </c>
    </row>
    <row r="314" spans="1:16" x14ac:dyDescent="0.2">
      <c r="A314" s="37" t="s">
        <v>56</v>
      </c>
      <c r="E314" s="42" t="s">
        <v>3666</v>
      </c>
    </row>
    <row r="315" spans="1:16" x14ac:dyDescent="0.2">
      <c r="A315" t="s">
        <v>58</v>
      </c>
      <c r="E315" s="41" t="s">
        <v>59</v>
      </c>
    </row>
    <row r="316" spans="1:16" x14ac:dyDescent="0.2">
      <c r="A316" t="s">
        <v>49</v>
      </c>
      <c r="B316" s="36" t="s">
        <v>1541</v>
      </c>
      <c r="C316" s="36" t="s">
        <v>3782</v>
      </c>
      <c r="D316" s="37" t="s">
        <v>51</v>
      </c>
      <c r="E316" s="13" t="s">
        <v>3783</v>
      </c>
      <c r="F316" s="38" t="s">
        <v>94</v>
      </c>
      <c r="G316" s="39">
        <v>2</v>
      </c>
      <c r="H316" s="38">
        <v>0</v>
      </c>
      <c r="I316" s="38">
        <f>ROUND(G316*H316,6)</f>
        <v>0</v>
      </c>
      <c r="L316" s="40">
        <v>0</v>
      </c>
      <c r="M316" s="34">
        <f>ROUND(ROUND(L316,2)*ROUND(G316,3),2)</f>
        <v>0</v>
      </c>
      <c r="N316" s="38" t="s">
        <v>54</v>
      </c>
      <c r="O316">
        <f>(M316*21)/100</f>
        <v>0</v>
      </c>
      <c r="P316" t="s">
        <v>27</v>
      </c>
    </row>
    <row r="317" spans="1:16" x14ac:dyDescent="0.2">
      <c r="A317" s="37" t="s">
        <v>55</v>
      </c>
      <c r="E317" s="41" t="s">
        <v>51</v>
      </c>
    </row>
    <row r="318" spans="1:16" x14ac:dyDescent="0.2">
      <c r="A318" s="37" t="s">
        <v>56</v>
      </c>
      <c r="E318" s="42" t="s">
        <v>3666</v>
      </c>
    </row>
    <row r="319" spans="1:16" x14ac:dyDescent="0.2">
      <c r="A319" t="s">
        <v>58</v>
      </c>
      <c r="E319" s="41" t="s">
        <v>59</v>
      </c>
    </row>
    <row r="320" spans="1:16" x14ac:dyDescent="0.2">
      <c r="A320" t="s">
        <v>49</v>
      </c>
      <c r="B320" s="36" t="s">
        <v>908</v>
      </c>
      <c r="C320" s="36" t="s">
        <v>3784</v>
      </c>
      <c r="D320" s="37" t="s">
        <v>51</v>
      </c>
      <c r="E320" s="13" t="s">
        <v>3785</v>
      </c>
      <c r="F320" s="38" t="s">
        <v>94</v>
      </c>
      <c r="G320" s="39">
        <v>22</v>
      </c>
      <c r="H320" s="38">
        <v>0</v>
      </c>
      <c r="I320" s="38">
        <f>ROUND(G320*H320,6)</f>
        <v>0</v>
      </c>
      <c r="L320" s="40">
        <v>0</v>
      </c>
      <c r="M320" s="34">
        <f>ROUND(ROUND(L320,2)*ROUND(G320,3),2)</f>
        <v>0</v>
      </c>
      <c r="N320" s="38" t="s">
        <v>54</v>
      </c>
      <c r="O320">
        <f>(M320*21)/100</f>
        <v>0</v>
      </c>
      <c r="P320" t="s">
        <v>27</v>
      </c>
    </row>
    <row r="321" spans="1:16" x14ac:dyDescent="0.2">
      <c r="A321" s="37" t="s">
        <v>55</v>
      </c>
      <c r="E321" s="41" t="s">
        <v>51</v>
      </c>
    </row>
    <row r="322" spans="1:16" x14ac:dyDescent="0.2">
      <c r="A322" s="37" t="s">
        <v>56</v>
      </c>
      <c r="E322" s="42" t="s">
        <v>3666</v>
      </c>
    </row>
    <row r="323" spans="1:16" x14ac:dyDescent="0.2">
      <c r="A323" t="s">
        <v>58</v>
      </c>
      <c r="E323" s="41" t="s">
        <v>59</v>
      </c>
    </row>
    <row r="324" spans="1:16" x14ac:dyDescent="0.2">
      <c r="A324" t="s">
        <v>49</v>
      </c>
      <c r="B324" s="36" t="s">
        <v>1547</v>
      </c>
      <c r="C324" s="36" t="s">
        <v>3786</v>
      </c>
      <c r="D324" s="37" t="s">
        <v>51</v>
      </c>
      <c r="E324" s="13" t="s">
        <v>3787</v>
      </c>
      <c r="F324" s="38" t="s">
        <v>94</v>
      </c>
      <c r="G324" s="39">
        <v>2</v>
      </c>
      <c r="H324" s="38">
        <v>0</v>
      </c>
      <c r="I324" s="38">
        <f>ROUND(G324*H324,6)</f>
        <v>0</v>
      </c>
      <c r="L324" s="40">
        <v>0</v>
      </c>
      <c r="M324" s="34">
        <f>ROUND(ROUND(L324,2)*ROUND(G324,3),2)</f>
        <v>0</v>
      </c>
      <c r="N324" s="38" t="s">
        <v>54</v>
      </c>
      <c r="O324">
        <f>(M324*21)/100</f>
        <v>0</v>
      </c>
      <c r="P324" t="s">
        <v>27</v>
      </c>
    </row>
    <row r="325" spans="1:16" x14ac:dyDescent="0.2">
      <c r="A325" s="37" t="s">
        <v>55</v>
      </c>
      <c r="E325" s="41" t="s">
        <v>51</v>
      </c>
    </row>
    <row r="326" spans="1:16" x14ac:dyDescent="0.2">
      <c r="A326" s="37" t="s">
        <v>56</v>
      </c>
      <c r="E326" s="42" t="s">
        <v>3666</v>
      </c>
    </row>
    <row r="327" spans="1:16" x14ac:dyDescent="0.2">
      <c r="A327" t="s">
        <v>58</v>
      </c>
      <c r="E327" s="41" t="s">
        <v>59</v>
      </c>
    </row>
    <row r="328" spans="1:16" x14ac:dyDescent="0.2">
      <c r="A328" t="s">
        <v>49</v>
      </c>
      <c r="B328" s="36" t="s">
        <v>1909</v>
      </c>
      <c r="C328" s="36" t="s">
        <v>3788</v>
      </c>
      <c r="D328" s="37" t="s">
        <v>51</v>
      </c>
      <c r="E328" s="13" t="s">
        <v>3789</v>
      </c>
      <c r="F328" s="38" t="s">
        <v>94</v>
      </c>
      <c r="G328" s="39">
        <v>4</v>
      </c>
      <c r="H328" s="38">
        <v>0</v>
      </c>
      <c r="I328" s="38">
        <f>ROUND(G328*H328,6)</f>
        <v>0</v>
      </c>
      <c r="L328" s="40">
        <v>0</v>
      </c>
      <c r="M328" s="34">
        <f>ROUND(ROUND(L328,2)*ROUND(G328,3),2)</f>
        <v>0</v>
      </c>
      <c r="N328" s="38" t="s">
        <v>54</v>
      </c>
      <c r="O328">
        <f>(M328*21)/100</f>
        <v>0</v>
      </c>
      <c r="P328" t="s">
        <v>27</v>
      </c>
    </row>
    <row r="329" spans="1:16" x14ac:dyDescent="0.2">
      <c r="A329" s="37" t="s">
        <v>55</v>
      </c>
      <c r="E329" s="41" t="s">
        <v>51</v>
      </c>
    </row>
    <row r="330" spans="1:16" x14ac:dyDescent="0.2">
      <c r="A330" s="37" t="s">
        <v>56</v>
      </c>
      <c r="E330" s="42" t="s">
        <v>3666</v>
      </c>
    </row>
    <row r="331" spans="1:16" x14ac:dyDescent="0.2">
      <c r="A331" t="s">
        <v>58</v>
      </c>
      <c r="E331" s="41" t="s">
        <v>59</v>
      </c>
    </row>
    <row r="332" spans="1:16" ht="25.5" x14ac:dyDescent="0.2">
      <c r="A332" t="s">
        <v>49</v>
      </c>
      <c r="B332" s="36" t="s">
        <v>2195</v>
      </c>
      <c r="C332" s="36" t="s">
        <v>3790</v>
      </c>
      <c r="D332" s="37" t="s">
        <v>51</v>
      </c>
      <c r="E332" s="13" t="s">
        <v>3791</v>
      </c>
      <c r="F332" s="38" t="s">
        <v>94</v>
      </c>
      <c r="G332" s="39">
        <v>92</v>
      </c>
      <c r="H332" s="38">
        <v>0</v>
      </c>
      <c r="I332" s="38">
        <f>ROUND(G332*H332,6)</f>
        <v>0</v>
      </c>
      <c r="L332" s="40">
        <v>0</v>
      </c>
      <c r="M332" s="34">
        <f>ROUND(ROUND(L332,2)*ROUND(G332,3),2)</f>
        <v>0</v>
      </c>
      <c r="N332" s="38" t="s">
        <v>54</v>
      </c>
      <c r="O332">
        <f>(M332*21)/100</f>
        <v>0</v>
      </c>
      <c r="P332" t="s">
        <v>27</v>
      </c>
    </row>
    <row r="333" spans="1:16" x14ac:dyDescent="0.2">
      <c r="A333" s="37" t="s">
        <v>55</v>
      </c>
      <c r="E333" s="41" t="s">
        <v>51</v>
      </c>
    </row>
    <row r="334" spans="1:16" x14ac:dyDescent="0.2">
      <c r="A334" s="37" t="s">
        <v>56</v>
      </c>
      <c r="E334" s="42" t="s">
        <v>3625</v>
      </c>
    </row>
    <row r="335" spans="1:16" x14ac:dyDescent="0.2">
      <c r="A335" t="s">
        <v>58</v>
      </c>
      <c r="E335" s="41" t="s">
        <v>59</v>
      </c>
    </row>
    <row r="336" spans="1:16" ht="25.5" x14ac:dyDescent="0.2">
      <c r="A336" t="s">
        <v>49</v>
      </c>
      <c r="B336" s="36" t="s">
        <v>2196</v>
      </c>
      <c r="C336" s="36" t="s">
        <v>3792</v>
      </c>
      <c r="D336" s="37" t="s">
        <v>51</v>
      </c>
      <c r="E336" s="13" t="s">
        <v>3793</v>
      </c>
      <c r="F336" s="38" t="s">
        <v>128</v>
      </c>
      <c r="G336" s="39">
        <v>646.88900000000001</v>
      </c>
      <c r="H336" s="38">
        <v>0</v>
      </c>
      <c r="I336" s="38">
        <f>ROUND(G336*H336,6)</f>
        <v>0</v>
      </c>
      <c r="L336" s="40">
        <v>0</v>
      </c>
      <c r="M336" s="34">
        <f>ROUND(ROUND(L336,2)*ROUND(G336,3),2)</f>
        <v>0</v>
      </c>
      <c r="N336" s="38" t="s">
        <v>54</v>
      </c>
      <c r="O336">
        <f>(M336*21)/100</f>
        <v>0</v>
      </c>
      <c r="P336" t="s">
        <v>27</v>
      </c>
    </row>
    <row r="337" spans="1:16" x14ac:dyDescent="0.2">
      <c r="A337" s="37" t="s">
        <v>55</v>
      </c>
      <c r="E337" s="41" t="s">
        <v>51</v>
      </c>
    </row>
    <row r="338" spans="1:16" x14ac:dyDescent="0.2">
      <c r="A338" s="37" t="s">
        <v>56</v>
      </c>
      <c r="E338" s="42" t="s">
        <v>3625</v>
      </c>
    </row>
    <row r="339" spans="1:16" x14ac:dyDescent="0.2">
      <c r="A339" t="s">
        <v>58</v>
      </c>
      <c r="E339" s="41" t="s">
        <v>59</v>
      </c>
    </row>
    <row r="340" spans="1:16" x14ac:dyDescent="0.2">
      <c r="A340" t="s">
        <v>46</v>
      </c>
      <c r="C340" s="33" t="s">
        <v>3794</v>
      </c>
      <c r="E340" s="35" t="s">
        <v>3795</v>
      </c>
      <c r="J340" s="34">
        <f>0</f>
        <v>0</v>
      </c>
      <c r="K340" s="34">
        <f>0</f>
        <v>0</v>
      </c>
      <c r="L340" s="34">
        <f>0+L341</f>
        <v>0</v>
      </c>
      <c r="M340" s="34">
        <f>0+M341</f>
        <v>0</v>
      </c>
    </row>
    <row r="341" spans="1:16" x14ac:dyDescent="0.2">
      <c r="A341" t="s">
        <v>49</v>
      </c>
      <c r="B341" s="36" t="s">
        <v>867</v>
      </c>
      <c r="C341" s="36" t="s">
        <v>3796</v>
      </c>
      <c r="D341" s="37" t="s">
        <v>51</v>
      </c>
      <c r="E341" s="13" t="s">
        <v>3797</v>
      </c>
      <c r="F341" s="38" t="s">
        <v>94</v>
      </c>
      <c r="G341" s="39">
        <v>4</v>
      </c>
      <c r="H341" s="38">
        <v>0</v>
      </c>
      <c r="I341" s="38">
        <f>ROUND(G341*H341,6)</f>
        <v>0</v>
      </c>
      <c r="L341" s="40">
        <v>0</v>
      </c>
      <c r="M341" s="34">
        <f>ROUND(ROUND(L341,2)*ROUND(G341,3),2)</f>
        <v>0</v>
      </c>
      <c r="N341" s="38" t="s">
        <v>54</v>
      </c>
      <c r="O341">
        <f>(M341*21)/100</f>
        <v>0</v>
      </c>
      <c r="P341" t="s">
        <v>27</v>
      </c>
    </row>
    <row r="342" spans="1:16" x14ac:dyDescent="0.2">
      <c r="A342" s="37" t="s">
        <v>55</v>
      </c>
      <c r="E342" s="41" t="s">
        <v>51</v>
      </c>
    </row>
    <row r="343" spans="1:16" x14ac:dyDescent="0.2">
      <c r="A343" s="37" t="s">
        <v>56</v>
      </c>
      <c r="E343" s="42" t="s">
        <v>3625</v>
      </c>
    </row>
    <row r="344" spans="1:16" x14ac:dyDescent="0.2">
      <c r="A344" t="s">
        <v>58</v>
      </c>
      <c r="E344" s="41" t="s">
        <v>59</v>
      </c>
    </row>
    <row r="345" spans="1:16" x14ac:dyDescent="0.2">
      <c r="A345" t="s">
        <v>46</v>
      </c>
      <c r="C345" s="33" t="s">
        <v>3798</v>
      </c>
      <c r="E345" s="35" t="s">
        <v>3799</v>
      </c>
      <c r="J345" s="34">
        <f>0</f>
        <v>0</v>
      </c>
      <c r="K345" s="34">
        <f>0</f>
        <v>0</v>
      </c>
      <c r="L345" s="34">
        <f>0+L346+L350+L354+L358+L362+L366+L370+L374+L378+L382</f>
        <v>0</v>
      </c>
      <c r="M345" s="34">
        <f>0+M346+M350+M354+M358+M362+M366+M370+M374+M378+M382</f>
        <v>0</v>
      </c>
    </row>
    <row r="346" spans="1:16" x14ac:dyDescent="0.2">
      <c r="A346" t="s">
        <v>49</v>
      </c>
      <c r="B346" s="36" t="s">
        <v>2100</v>
      </c>
      <c r="C346" s="36" t="s">
        <v>3800</v>
      </c>
      <c r="D346" s="37" t="s">
        <v>51</v>
      </c>
      <c r="E346" s="13" t="s">
        <v>3801</v>
      </c>
      <c r="F346" s="38" t="s">
        <v>3802</v>
      </c>
      <c r="G346" s="39">
        <v>1</v>
      </c>
      <c r="H346" s="38">
        <v>0</v>
      </c>
      <c r="I346" s="38">
        <f>ROUND(G346*H346,6)</f>
        <v>0</v>
      </c>
      <c r="L346" s="40">
        <v>0</v>
      </c>
      <c r="M346" s="34">
        <f>ROUND(ROUND(L346,2)*ROUND(G346,3),2)</f>
        <v>0</v>
      </c>
      <c r="N346" s="38" t="s">
        <v>795</v>
      </c>
      <c r="O346">
        <f>(M346*21)/100</f>
        <v>0</v>
      </c>
      <c r="P346" t="s">
        <v>27</v>
      </c>
    </row>
    <row r="347" spans="1:16" x14ac:dyDescent="0.2">
      <c r="A347" s="37" t="s">
        <v>55</v>
      </c>
      <c r="E347" s="41" t="s">
        <v>51</v>
      </c>
    </row>
    <row r="348" spans="1:16" x14ac:dyDescent="0.2">
      <c r="A348" s="37" t="s">
        <v>56</v>
      </c>
      <c r="E348" s="42" t="s">
        <v>3625</v>
      </c>
    </row>
    <row r="349" spans="1:16" ht="114.75" x14ac:dyDescent="0.2">
      <c r="A349" t="s">
        <v>58</v>
      </c>
      <c r="E349" s="41" t="s">
        <v>3803</v>
      </c>
    </row>
    <row r="350" spans="1:16" x14ac:dyDescent="0.2">
      <c r="A350" t="s">
        <v>49</v>
      </c>
      <c r="B350" s="36" t="s">
        <v>2103</v>
      </c>
      <c r="C350" s="36" t="s">
        <v>3804</v>
      </c>
      <c r="D350" s="37" t="s">
        <v>51</v>
      </c>
      <c r="E350" s="13" t="s">
        <v>3805</v>
      </c>
      <c r="F350" s="38" t="s">
        <v>188</v>
      </c>
      <c r="G350" s="39">
        <v>5</v>
      </c>
      <c r="H350" s="38">
        <v>0</v>
      </c>
      <c r="I350" s="38">
        <f>ROUND(G350*H350,6)</f>
        <v>0</v>
      </c>
      <c r="L350" s="40">
        <v>0</v>
      </c>
      <c r="M350" s="34">
        <f>ROUND(ROUND(L350,2)*ROUND(G350,3),2)</f>
        <v>0</v>
      </c>
      <c r="N350" s="38" t="s">
        <v>795</v>
      </c>
      <c r="O350">
        <f>(M350*21)/100</f>
        <v>0</v>
      </c>
      <c r="P350" t="s">
        <v>27</v>
      </c>
    </row>
    <row r="351" spans="1:16" x14ac:dyDescent="0.2">
      <c r="A351" s="37" t="s">
        <v>55</v>
      </c>
      <c r="E351" s="41" t="s">
        <v>51</v>
      </c>
    </row>
    <row r="352" spans="1:16" x14ac:dyDescent="0.2">
      <c r="A352" s="37" t="s">
        <v>56</v>
      </c>
      <c r="E352" s="42" t="s">
        <v>3625</v>
      </c>
    </row>
    <row r="353" spans="1:16" ht="102" x14ac:dyDescent="0.2">
      <c r="A353" t="s">
        <v>58</v>
      </c>
      <c r="E353" s="41" t="s">
        <v>3806</v>
      </c>
    </row>
    <row r="354" spans="1:16" x14ac:dyDescent="0.2">
      <c r="A354" t="s">
        <v>49</v>
      </c>
      <c r="B354" s="36" t="s">
        <v>2106</v>
      </c>
      <c r="C354" s="36" t="s">
        <v>3807</v>
      </c>
      <c r="D354" s="37" t="s">
        <v>51</v>
      </c>
      <c r="E354" s="13" t="s">
        <v>3808</v>
      </c>
      <c r="F354" s="38" t="s">
        <v>94</v>
      </c>
      <c r="G354" s="39">
        <v>2</v>
      </c>
      <c r="H354" s="38">
        <v>0</v>
      </c>
      <c r="I354" s="38">
        <f>ROUND(G354*H354,6)</f>
        <v>0</v>
      </c>
      <c r="L354" s="40">
        <v>0</v>
      </c>
      <c r="M354" s="34">
        <f>ROUND(ROUND(L354,2)*ROUND(G354,3),2)</f>
        <v>0</v>
      </c>
      <c r="N354" s="38" t="s">
        <v>795</v>
      </c>
      <c r="O354">
        <f>(M354*21)/100</f>
        <v>0</v>
      </c>
      <c r="P354" t="s">
        <v>27</v>
      </c>
    </row>
    <row r="355" spans="1:16" x14ac:dyDescent="0.2">
      <c r="A355" s="37" t="s">
        <v>55</v>
      </c>
      <c r="E355" s="41" t="s">
        <v>51</v>
      </c>
    </row>
    <row r="356" spans="1:16" x14ac:dyDescent="0.2">
      <c r="A356" s="37" t="s">
        <v>56</v>
      </c>
      <c r="E356" s="42" t="s">
        <v>3625</v>
      </c>
    </row>
    <row r="357" spans="1:16" ht="89.25" x14ac:dyDescent="0.2">
      <c r="A357" t="s">
        <v>58</v>
      </c>
      <c r="E357" s="41" t="s">
        <v>3809</v>
      </c>
    </row>
    <row r="358" spans="1:16" x14ac:dyDescent="0.2">
      <c r="A358" t="s">
        <v>49</v>
      </c>
      <c r="B358" s="36" t="s">
        <v>2076</v>
      </c>
      <c r="C358" s="36" t="s">
        <v>3810</v>
      </c>
      <c r="D358" s="37" t="s">
        <v>51</v>
      </c>
      <c r="E358" s="13" t="s">
        <v>3811</v>
      </c>
      <c r="F358" s="38" t="s">
        <v>94</v>
      </c>
      <c r="G358" s="39">
        <v>2</v>
      </c>
      <c r="H358" s="38">
        <v>0</v>
      </c>
      <c r="I358" s="38">
        <f>ROUND(G358*H358,6)</f>
        <v>0</v>
      </c>
      <c r="L358" s="40">
        <v>0</v>
      </c>
      <c r="M358" s="34">
        <f>ROUND(ROUND(L358,2)*ROUND(G358,3),2)</f>
        <v>0</v>
      </c>
      <c r="N358" s="38" t="s">
        <v>795</v>
      </c>
      <c r="O358">
        <f>(M358*21)/100</f>
        <v>0</v>
      </c>
      <c r="P358" t="s">
        <v>27</v>
      </c>
    </row>
    <row r="359" spans="1:16" x14ac:dyDescent="0.2">
      <c r="A359" s="37" t="s">
        <v>55</v>
      </c>
      <c r="E359" s="41" t="s">
        <v>51</v>
      </c>
    </row>
    <row r="360" spans="1:16" x14ac:dyDescent="0.2">
      <c r="A360" s="37" t="s">
        <v>56</v>
      </c>
      <c r="E360" s="42" t="s">
        <v>3625</v>
      </c>
    </row>
    <row r="361" spans="1:16" ht="89.25" x14ac:dyDescent="0.2">
      <c r="A361" t="s">
        <v>58</v>
      </c>
      <c r="E361" s="41" t="s">
        <v>3812</v>
      </c>
    </row>
    <row r="362" spans="1:16" x14ac:dyDescent="0.2">
      <c r="A362" t="s">
        <v>49</v>
      </c>
      <c r="B362" s="36" t="s">
        <v>2079</v>
      </c>
      <c r="C362" s="36" t="s">
        <v>3813</v>
      </c>
      <c r="D362" s="37" t="s">
        <v>51</v>
      </c>
      <c r="E362" s="13" t="s">
        <v>3814</v>
      </c>
      <c r="F362" s="38" t="s">
        <v>94</v>
      </c>
      <c r="G362" s="39">
        <v>3</v>
      </c>
      <c r="H362" s="38">
        <v>0</v>
      </c>
      <c r="I362" s="38">
        <f>ROUND(G362*H362,6)</f>
        <v>0</v>
      </c>
      <c r="L362" s="40">
        <v>0</v>
      </c>
      <c r="M362" s="34">
        <f>ROUND(ROUND(L362,2)*ROUND(G362,3),2)</f>
        <v>0</v>
      </c>
      <c r="N362" s="38" t="s">
        <v>795</v>
      </c>
      <c r="O362">
        <f>(M362*21)/100</f>
        <v>0</v>
      </c>
      <c r="P362" t="s">
        <v>27</v>
      </c>
    </row>
    <row r="363" spans="1:16" x14ac:dyDescent="0.2">
      <c r="A363" s="37" t="s">
        <v>55</v>
      </c>
      <c r="E363" s="41" t="s">
        <v>51</v>
      </c>
    </row>
    <row r="364" spans="1:16" x14ac:dyDescent="0.2">
      <c r="A364" s="37" t="s">
        <v>56</v>
      </c>
      <c r="E364" s="42" t="s">
        <v>3625</v>
      </c>
    </row>
    <row r="365" spans="1:16" ht="89.25" x14ac:dyDescent="0.2">
      <c r="A365" t="s">
        <v>58</v>
      </c>
      <c r="E365" s="41" t="s">
        <v>3815</v>
      </c>
    </row>
    <row r="366" spans="1:16" x14ac:dyDescent="0.2">
      <c r="A366" t="s">
        <v>49</v>
      </c>
      <c r="B366" s="36" t="s">
        <v>2202</v>
      </c>
      <c r="C366" s="36" t="s">
        <v>3816</v>
      </c>
      <c r="D366" s="37" t="s">
        <v>51</v>
      </c>
      <c r="E366" s="13" t="s">
        <v>3817</v>
      </c>
      <c r="F366" s="38" t="s">
        <v>94</v>
      </c>
      <c r="G366" s="39">
        <v>1</v>
      </c>
      <c r="H366" s="38">
        <v>0</v>
      </c>
      <c r="I366" s="38">
        <f>ROUND(G366*H366,6)</f>
        <v>0</v>
      </c>
      <c r="L366" s="40">
        <v>0</v>
      </c>
      <c r="M366" s="34">
        <f>ROUND(ROUND(L366,2)*ROUND(G366,3),2)</f>
        <v>0</v>
      </c>
      <c r="N366" s="38" t="s">
        <v>795</v>
      </c>
      <c r="O366">
        <f>(M366*21)/100</f>
        <v>0</v>
      </c>
      <c r="P366" t="s">
        <v>27</v>
      </c>
    </row>
    <row r="367" spans="1:16" x14ac:dyDescent="0.2">
      <c r="A367" s="37" t="s">
        <v>55</v>
      </c>
      <c r="E367" s="41" t="s">
        <v>51</v>
      </c>
    </row>
    <row r="368" spans="1:16" x14ac:dyDescent="0.2">
      <c r="A368" s="37" t="s">
        <v>56</v>
      </c>
      <c r="E368" s="42" t="s">
        <v>3625</v>
      </c>
    </row>
    <row r="369" spans="1:16" ht="102" x14ac:dyDescent="0.2">
      <c r="A369" t="s">
        <v>58</v>
      </c>
      <c r="E369" s="41" t="s">
        <v>3818</v>
      </c>
    </row>
    <row r="370" spans="1:16" x14ac:dyDescent="0.2">
      <c r="A370" t="s">
        <v>49</v>
      </c>
      <c r="B370" s="36" t="s">
        <v>2205</v>
      </c>
      <c r="C370" s="36" t="s">
        <v>3819</v>
      </c>
      <c r="D370" s="37" t="s">
        <v>51</v>
      </c>
      <c r="E370" s="13" t="s">
        <v>3820</v>
      </c>
      <c r="F370" s="38" t="s">
        <v>94</v>
      </c>
      <c r="G370" s="39">
        <v>2</v>
      </c>
      <c r="H370" s="38">
        <v>0</v>
      </c>
      <c r="I370" s="38">
        <f>ROUND(G370*H370,6)</f>
        <v>0</v>
      </c>
      <c r="L370" s="40">
        <v>0</v>
      </c>
      <c r="M370" s="34">
        <f>ROUND(ROUND(L370,2)*ROUND(G370,3),2)</f>
        <v>0</v>
      </c>
      <c r="N370" s="38" t="s">
        <v>795</v>
      </c>
      <c r="O370">
        <f>(M370*21)/100</f>
        <v>0</v>
      </c>
      <c r="P370" t="s">
        <v>27</v>
      </c>
    </row>
    <row r="371" spans="1:16" x14ac:dyDescent="0.2">
      <c r="A371" s="37" t="s">
        <v>55</v>
      </c>
      <c r="E371" s="41" t="s">
        <v>51</v>
      </c>
    </row>
    <row r="372" spans="1:16" x14ac:dyDescent="0.2">
      <c r="A372" s="37" t="s">
        <v>56</v>
      </c>
      <c r="E372" s="42" t="s">
        <v>3625</v>
      </c>
    </row>
    <row r="373" spans="1:16" ht="102" x14ac:dyDescent="0.2">
      <c r="A373" t="s">
        <v>58</v>
      </c>
      <c r="E373" s="41" t="s">
        <v>3821</v>
      </c>
    </row>
    <row r="374" spans="1:16" x14ac:dyDescent="0.2">
      <c r="A374" t="s">
        <v>49</v>
      </c>
      <c r="B374" s="36" t="s">
        <v>2208</v>
      </c>
      <c r="C374" s="36" t="s">
        <v>3822</v>
      </c>
      <c r="D374" s="37" t="s">
        <v>51</v>
      </c>
      <c r="E374" s="13" t="s">
        <v>140</v>
      </c>
      <c r="F374" s="38" t="s">
        <v>94</v>
      </c>
      <c r="G374" s="39">
        <v>1</v>
      </c>
      <c r="H374" s="38">
        <v>0</v>
      </c>
      <c r="I374" s="38">
        <f>ROUND(G374*H374,6)</f>
        <v>0</v>
      </c>
      <c r="L374" s="40">
        <v>0</v>
      </c>
      <c r="M374" s="34">
        <f>ROUND(ROUND(L374,2)*ROUND(G374,3),2)</f>
        <v>0</v>
      </c>
      <c r="N374" s="38" t="s">
        <v>795</v>
      </c>
      <c r="O374">
        <f>(M374*21)/100</f>
        <v>0</v>
      </c>
      <c r="P374" t="s">
        <v>27</v>
      </c>
    </row>
    <row r="375" spans="1:16" x14ac:dyDescent="0.2">
      <c r="A375" s="37" t="s">
        <v>55</v>
      </c>
      <c r="E375" s="41" t="s">
        <v>51</v>
      </c>
    </row>
    <row r="376" spans="1:16" x14ac:dyDescent="0.2">
      <c r="A376" s="37" t="s">
        <v>56</v>
      </c>
      <c r="E376" s="42" t="s">
        <v>3625</v>
      </c>
    </row>
    <row r="377" spans="1:16" ht="102" x14ac:dyDescent="0.2">
      <c r="A377" t="s">
        <v>58</v>
      </c>
      <c r="E377" s="41" t="s">
        <v>3823</v>
      </c>
    </row>
    <row r="378" spans="1:16" x14ac:dyDescent="0.2">
      <c r="A378" t="s">
        <v>49</v>
      </c>
      <c r="B378" s="36" t="s">
        <v>2219</v>
      </c>
      <c r="C378" s="36" t="s">
        <v>3824</v>
      </c>
      <c r="D378" s="37" t="s">
        <v>51</v>
      </c>
      <c r="E378" s="13" t="s">
        <v>3825</v>
      </c>
      <c r="F378" s="38" t="s">
        <v>128</v>
      </c>
      <c r="G378" s="39">
        <v>184.393</v>
      </c>
      <c r="H378" s="38">
        <v>0</v>
      </c>
      <c r="I378" s="38">
        <f>ROUND(G378*H378,6)</f>
        <v>0</v>
      </c>
      <c r="L378" s="40">
        <v>0</v>
      </c>
      <c r="M378" s="34">
        <f>ROUND(ROUND(L378,2)*ROUND(G378,3),2)</f>
        <v>0</v>
      </c>
      <c r="N378" s="38" t="s">
        <v>54</v>
      </c>
      <c r="O378">
        <f>(M378*21)/100</f>
        <v>0</v>
      </c>
      <c r="P378" t="s">
        <v>27</v>
      </c>
    </row>
    <row r="379" spans="1:16" x14ac:dyDescent="0.2">
      <c r="A379" s="37" t="s">
        <v>55</v>
      </c>
      <c r="E379" s="41" t="s">
        <v>51</v>
      </c>
    </row>
    <row r="380" spans="1:16" x14ac:dyDescent="0.2">
      <c r="A380" s="37" t="s">
        <v>56</v>
      </c>
      <c r="E380" s="42" t="s">
        <v>3625</v>
      </c>
    </row>
    <row r="381" spans="1:16" x14ac:dyDescent="0.2">
      <c r="A381" t="s">
        <v>58</v>
      </c>
      <c r="E381" s="41" t="s">
        <v>59</v>
      </c>
    </row>
    <row r="382" spans="1:16" ht="25.5" x14ac:dyDescent="0.2">
      <c r="A382" t="s">
        <v>49</v>
      </c>
      <c r="B382" s="36" t="s">
        <v>2222</v>
      </c>
      <c r="C382" s="36" t="s">
        <v>3826</v>
      </c>
      <c r="D382" s="37" t="s">
        <v>51</v>
      </c>
      <c r="E382" s="13" t="s">
        <v>3827</v>
      </c>
      <c r="F382" s="38" t="s">
        <v>94</v>
      </c>
      <c r="G382" s="39">
        <v>25</v>
      </c>
      <c r="H382" s="38">
        <v>0</v>
      </c>
      <c r="I382" s="38">
        <f>ROUND(G382*H382,6)</f>
        <v>0</v>
      </c>
      <c r="L382" s="40">
        <v>0</v>
      </c>
      <c r="M382" s="34">
        <f>ROUND(ROUND(L382,2)*ROUND(G382,3),2)</f>
        <v>0</v>
      </c>
      <c r="N382" s="38" t="s">
        <v>795</v>
      </c>
      <c r="O382">
        <f>(M382*21)/100</f>
        <v>0</v>
      </c>
      <c r="P382" t="s">
        <v>27</v>
      </c>
    </row>
    <row r="383" spans="1:16" x14ac:dyDescent="0.2">
      <c r="A383" s="37" t="s">
        <v>55</v>
      </c>
      <c r="E383" s="41" t="s">
        <v>51</v>
      </c>
    </row>
    <row r="384" spans="1:16" x14ac:dyDescent="0.2">
      <c r="A384" s="37" t="s">
        <v>56</v>
      </c>
      <c r="E384" s="42" t="s">
        <v>3625</v>
      </c>
    </row>
    <row r="385" spans="1:16" ht="76.5" x14ac:dyDescent="0.2">
      <c r="A385" t="s">
        <v>58</v>
      </c>
      <c r="E385" s="41" t="s">
        <v>3828</v>
      </c>
    </row>
    <row r="386" spans="1:16" x14ac:dyDescent="0.2">
      <c r="A386" t="s">
        <v>46</v>
      </c>
      <c r="C386" s="33" t="s">
        <v>3829</v>
      </c>
      <c r="E386" s="35" t="s">
        <v>3830</v>
      </c>
      <c r="J386" s="34">
        <f>0</f>
        <v>0</v>
      </c>
      <c r="K386" s="34">
        <f>0</f>
        <v>0</v>
      </c>
      <c r="L386" s="34">
        <f>0+L387+L391+L395+L399+L403+L407+L411+L415+L419+L423+L427+L431+L435+L439+L443+L447+L451+L455+L459+L463+L467+L471+L475+L479+L483+L487+L491+L495+L499+L503</f>
        <v>0</v>
      </c>
      <c r="M386" s="34">
        <f>0+M387+M391+M395+M399+M403+M407+M411+M415+M419+M423+M427+M431+M435+M439+M443+M447+M451+M455+M459+M463+M467+M471+M475+M479+M483+M487+M491+M495+M499+M503</f>
        <v>0</v>
      </c>
    </row>
    <row r="387" spans="1:16" x14ac:dyDescent="0.2">
      <c r="A387" t="s">
        <v>49</v>
      </c>
      <c r="B387" s="36" t="s">
        <v>2199</v>
      </c>
      <c r="C387" s="36" t="s">
        <v>3831</v>
      </c>
      <c r="D387" s="37" t="s">
        <v>51</v>
      </c>
      <c r="E387" s="13" t="s">
        <v>3832</v>
      </c>
      <c r="F387" s="38" t="s">
        <v>128</v>
      </c>
      <c r="G387" s="39">
        <v>409.46699999999998</v>
      </c>
      <c r="H387" s="38">
        <v>0</v>
      </c>
      <c r="I387" s="38">
        <f>ROUND(G387*H387,6)</f>
        <v>0</v>
      </c>
      <c r="L387" s="40">
        <v>0</v>
      </c>
      <c r="M387" s="34">
        <f>ROUND(ROUND(L387,2)*ROUND(G387,3),2)</f>
        <v>0</v>
      </c>
      <c r="N387" s="38" t="s">
        <v>54</v>
      </c>
      <c r="O387">
        <f>(M387*21)/100</f>
        <v>0</v>
      </c>
      <c r="P387" t="s">
        <v>27</v>
      </c>
    </row>
    <row r="388" spans="1:16" x14ac:dyDescent="0.2">
      <c r="A388" s="37" t="s">
        <v>55</v>
      </c>
      <c r="E388" s="41" t="s">
        <v>51</v>
      </c>
    </row>
    <row r="389" spans="1:16" x14ac:dyDescent="0.2">
      <c r="A389" s="37" t="s">
        <v>56</v>
      </c>
      <c r="E389" s="42" t="s">
        <v>3625</v>
      </c>
    </row>
    <row r="390" spans="1:16" x14ac:dyDescent="0.2">
      <c r="A390" t="s">
        <v>58</v>
      </c>
      <c r="E390" s="41" t="s">
        <v>59</v>
      </c>
    </row>
    <row r="391" spans="1:16" x14ac:dyDescent="0.2">
      <c r="A391" t="s">
        <v>49</v>
      </c>
      <c r="B391" s="36" t="s">
        <v>3833</v>
      </c>
      <c r="C391" s="36" t="s">
        <v>3834</v>
      </c>
      <c r="D391" s="37" t="s">
        <v>51</v>
      </c>
      <c r="E391" s="13" t="s">
        <v>3835</v>
      </c>
      <c r="F391" s="38" t="s">
        <v>53</v>
      </c>
      <c r="G391" s="39">
        <v>53.6</v>
      </c>
      <c r="H391" s="38">
        <v>0</v>
      </c>
      <c r="I391" s="38">
        <f>ROUND(G391*H391,6)</f>
        <v>0</v>
      </c>
      <c r="L391" s="40">
        <v>0</v>
      </c>
      <c r="M391" s="34">
        <f>ROUND(ROUND(L391,2)*ROUND(G391,3),2)</f>
        <v>0</v>
      </c>
      <c r="N391" s="38" t="s">
        <v>54</v>
      </c>
      <c r="O391">
        <f>(M391*21)/100</f>
        <v>0</v>
      </c>
      <c r="P391" t="s">
        <v>27</v>
      </c>
    </row>
    <row r="392" spans="1:16" x14ac:dyDescent="0.2">
      <c r="A392" s="37" t="s">
        <v>55</v>
      </c>
      <c r="E392" s="41" t="s">
        <v>51</v>
      </c>
    </row>
    <row r="393" spans="1:16" x14ac:dyDescent="0.2">
      <c r="A393" s="37" t="s">
        <v>56</v>
      </c>
      <c r="E393" s="42" t="s">
        <v>3836</v>
      </c>
    </row>
    <row r="394" spans="1:16" x14ac:dyDescent="0.2">
      <c r="A394" t="s">
        <v>58</v>
      </c>
      <c r="E394" s="41" t="s">
        <v>59</v>
      </c>
    </row>
    <row r="395" spans="1:16" x14ac:dyDescent="0.2">
      <c r="A395" t="s">
        <v>49</v>
      </c>
      <c r="B395" s="36" t="s">
        <v>3837</v>
      </c>
      <c r="C395" s="36" t="s">
        <v>3838</v>
      </c>
      <c r="D395" s="37" t="s">
        <v>51</v>
      </c>
      <c r="E395" s="13" t="s">
        <v>3839</v>
      </c>
      <c r="F395" s="38" t="s">
        <v>94</v>
      </c>
      <c r="G395" s="39">
        <v>3</v>
      </c>
      <c r="H395" s="38">
        <v>0</v>
      </c>
      <c r="I395" s="38">
        <f>ROUND(G395*H395,6)</f>
        <v>0</v>
      </c>
      <c r="L395" s="40">
        <v>0</v>
      </c>
      <c r="M395" s="34">
        <f>ROUND(ROUND(L395,2)*ROUND(G395,3),2)</f>
        <v>0</v>
      </c>
      <c r="N395" s="38" t="s">
        <v>54</v>
      </c>
      <c r="O395">
        <f>(M395*21)/100</f>
        <v>0</v>
      </c>
      <c r="P395" t="s">
        <v>27</v>
      </c>
    </row>
    <row r="396" spans="1:16" x14ac:dyDescent="0.2">
      <c r="A396" s="37" t="s">
        <v>55</v>
      </c>
      <c r="E396" s="41" t="s">
        <v>51</v>
      </c>
    </row>
    <row r="397" spans="1:16" x14ac:dyDescent="0.2">
      <c r="A397" s="37" t="s">
        <v>56</v>
      </c>
      <c r="E397" s="42" t="s">
        <v>3836</v>
      </c>
    </row>
    <row r="398" spans="1:16" x14ac:dyDescent="0.2">
      <c r="A398" t="s">
        <v>58</v>
      </c>
      <c r="E398" s="41" t="s">
        <v>59</v>
      </c>
    </row>
    <row r="399" spans="1:16" x14ac:dyDescent="0.2">
      <c r="A399" t="s">
        <v>49</v>
      </c>
      <c r="B399" s="36" t="s">
        <v>3840</v>
      </c>
      <c r="C399" s="36" t="s">
        <v>3841</v>
      </c>
      <c r="D399" s="37" t="s">
        <v>51</v>
      </c>
      <c r="E399" s="13" t="s">
        <v>3842</v>
      </c>
      <c r="F399" s="38" t="s">
        <v>94</v>
      </c>
      <c r="G399" s="39">
        <v>2</v>
      </c>
      <c r="H399" s="38">
        <v>0</v>
      </c>
      <c r="I399" s="38">
        <f>ROUND(G399*H399,6)</f>
        <v>0</v>
      </c>
      <c r="L399" s="40">
        <v>0</v>
      </c>
      <c r="M399" s="34">
        <f>ROUND(ROUND(L399,2)*ROUND(G399,3),2)</f>
        <v>0</v>
      </c>
      <c r="N399" s="38" t="s">
        <v>54</v>
      </c>
      <c r="O399">
        <f>(M399*21)/100</f>
        <v>0</v>
      </c>
      <c r="P399" t="s">
        <v>27</v>
      </c>
    </row>
    <row r="400" spans="1:16" x14ac:dyDescent="0.2">
      <c r="A400" s="37" t="s">
        <v>55</v>
      </c>
      <c r="E400" s="41" t="s">
        <v>51</v>
      </c>
    </row>
    <row r="401" spans="1:16" x14ac:dyDescent="0.2">
      <c r="A401" s="37" t="s">
        <v>56</v>
      </c>
      <c r="E401" s="42" t="s">
        <v>3836</v>
      </c>
    </row>
    <row r="402" spans="1:16" x14ac:dyDescent="0.2">
      <c r="A402" t="s">
        <v>58</v>
      </c>
      <c r="E402" s="41" t="s">
        <v>59</v>
      </c>
    </row>
    <row r="403" spans="1:16" x14ac:dyDescent="0.2">
      <c r="A403" t="s">
        <v>49</v>
      </c>
      <c r="B403" s="36" t="s">
        <v>3843</v>
      </c>
      <c r="C403" s="36" t="s">
        <v>3844</v>
      </c>
      <c r="D403" s="37" t="s">
        <v>51</v>
      </c>
      <c r="E403" s="13" t="s">
        <v>3845</v>
      </c>
      <c r="F403" s="38" t="s">
        <v>94</v>
      </c>
      <c r="G403" s="39">
        <v>2</v>
      </c>
      <c r="H403" s="38">
        <v>0</v>
      </c>
      <c r="I403" s="38">
        <f>ROUND(G403*H403,6)</f>
        <v>0</v>
      </c>
      <c r="L403" s="40">
        <v>0</v>
      </c>
      <c r="M403" s="34">
        <f>ROUND(ROUND(L403,2)*ROUND(G403,3),2)</f>
        <v>0</v>
      </c>
      <c r="N403" s="38" t="s">
        <v>54</v>
      </c>
      <c r="O403">
        <f>(M403*21)/100</f>
        <v>0</v>
      </c>
      <c r="P403" t="s">
        <v>27</v>
      </c>
    </row>
    <row r="404" spans="1:16" x14ac:dyDescent="0.2">
      <c r="A404" s="37" t="s">
        <v>55</v>
      </c>
      <c r="E404" s="41" t="s">
        <v>51</v>
      </c>
    </row>
    <row r="405" spans="1:16" x14ac:dyDescent="0.2">
      <c r="A405" s="37" t="s">
        <v>56</v>
      </c>
      <c r="E405" s="42" t="s">
        <v>3836</v>
      </c>
    </row>
    <row r="406" spans="1:16" x14ac:dyDescent="0.2">
      <c r="A406" t="s">
        <v>58</v>
      </c>
      <c r="E406" s="41" t="s">
        <v>59</v>
      </c>
    </row>
    <row r="407" spans="1:16" x14ac:dyDescent="0.2">
      <c r="A407" t="s">
        <v>49</v>
      </c>
      <c r="B407" s="36" t="s">
        <v>3846</v>
      </c>
      <c r="C407" s="36" t="s">
        <v>3847</v>
      </c>
      <c r="D407" s="37" t="s">
        <v>51</v>
      </c>
      <c r="E407" s="13" t="s">
        <v>3848</v>
      </c>
      <c r="F407" s="38" t="s">
        <v>94</v>
      </c>
      <c r="G407" s="39">
        <v>2</v>
      </c>
      <c r="H407" s="38">
        <v>0</v>
      </c>
      <c r="I407" s="38">
        <f>ROUND(G407*H407,6)</f>
        <v>0</v>
      </c>
      <c r="L407" s="40">
        <v>0</v>
      </c>
      <c r="M407" s="34">
        <f>ROUND(ROUND(L407,2)*ROUND(G407,3),2)</f>
        <v>0</v>
      </c>
      <c r="N407" s="38" t="s">
        <v>54</v>
      </c>
      <c r="O407">
        <f>(M407*21)/100</f>
        <v>0</v>
      </c>
      <c r="P407" t="s">
        <v>27</v>
      </c>
    </row>
    <row r="408" spans="1:16" x14ac:dyDescent="0.2">
      <c r="A408" s="37" t="s">
        <v>55</v>
      </c>
      <c r="E408" s="41" t="s">
        <v>51</v>
      </c>
    </row>
    <row r="409" spans="1:16" x14ac:dyDescent="0.2">
      <c r="A409" s="37" t="s">
        <v>56</v>
      </c>
      <c r="E409" s="42" t="s">
        <v>3836</v>
      </c>
    </row>
    <row r="410" spans="1:16" x14ac:dyDescent="0.2">
      <c r="A410" t="s">
        <v>58</v>
      </c>
      <c r="E410" s="41" t="s">
        <v>59</v>
      </c>
    </row>
    <row r="411" spans="1:16" x14ac:dyDescent="0.2">
      <c r="A411" t="s">
        <v>49</v>
      </c>
      <c r="B411" s="36" t="s">
        <v>3849</v>
      </c>
      <c r="C411" s="36" t="s">
        <v>3850</v>
      </c>
      <c r="D411" s="37" t="s">
        <v>51</v>
      </c>
      <c r="E411" s="13" t="s">
        <v>3851</v>
      </c>
      <c r="F411" s="38" t="s">
        <v>94</v>
      </c>
      <c r="G411" s="39">
        <v>1</v>
      </c>
      <c r="H411" s="38">
        <v>0</v>
      </c>
      <c r="I411" s="38">
        <f>ROUND(G411*H411,6)</f>
        <v>0</v>
      </c>
      <c r="L411" s="40">
        <v>0</v>
      </c>
      <c r="M411" s="34">
        <f>ROUND(ROUND(L411,2)*ROUND(G411,3),2)</f>
        <v>0</v>
      </c>
      <c r="N411" s="38" t="s">
        <v>54</v>
      </c>
      <c r="O411">
        <f>(M411*21)/100</f>
        <v>0</v>
      </c>
      <c r="P411" t="s">
        <v>27</v>
      </c>
    </row>
    <row r="412" spans="1:16" x14ac:dyDescent="0.2">
      <c r="A412" s="37" t="s">
        <v>55</v>
      </c>
      <c r="E412" s="41" t="s">
        <v>51</v>
      </c>
    </row>
    <row r="413" spans="1:16" x14ac:dyDescent="0.2">
      <c r="A413" s="37" t="s">
        <v>56</v>
      </c>
      <c r="E413" s="42" t="s">
        <v>3836</v>
      </c>
    </row>
    <row r="414" spans="1:16" x14ac:dyDescent="0.2">
      <c r="A414" t="s">
        <v>58</v>
      </c>
      <c r="E414" s="41" t="s">
        <v>59</v>
      </c>
    </row>
    <row r="415" spans="1:16" x14ac:dyDescent="0.2">
      <c r="A415" t="s">
        <v>49</v>
      </c>
      <c r="B415" s="36" t="s">
        <v>3852</v>
      </c>
      <c r="C415" s="36" t="s">
        <v>3853</v>
      </c>
      <c r="D415" s="37" t="s">
        <v>51</v>
      </c>
      <c r="E415" s="13" t="s">
        <v>3854</v>
      </c>
      <c r="F415" s="38" t="s">
        <v>595</v>
      </c>
      <c r="G415" s="39">
        <v>5</v>
      </c>
      <c r="H415" s="38">
        <v>0</v>
      </c>
      <c r="I415" s="38">
        <f>ROUND(G415*H415,6)</f>
        <v>0</v>
      </c>
      <c r="L415" s="40">
        <v>0</v>
      </c>
      <c r="M415" s="34">
        <f>ROUND(ROUND(L415,2)*ROUND(G415,3),2)</f>
        <v>0</v>
      </c>
      <c r="N415" s="38" t="s">
        <v>54</v>
      </c>
      <c r="O415">
        <f>(M415*21)/100</f>
        <v>0</v>
      </c>
      <c r="P415" t="s">
        <v>27</v>
      </c>
    </row>
    <row r="416" spans="1:16" x14ac:dyDescent="0.2">
      <c r="A416" s="37" t="s">
        <v>55</v>
      </c>
      <c r="E416" s="41" t="s">
        <v>51</v>
      </c>
    </row>
    <row r="417" spans="1:16" x14ac:dyDescent="0.2">
      <c r="A417" s="37" t="s">
        <v>56</v>
      </c>
      <c r="E417" s="42" t="s">
        <v>3836</v>
      </c>
    </row>
    <row r="418" spans="1:16" x14ac:dyDescent="0.2">
      <c r="A418" t="s">
        <v>58</v>
      </c>
      <c r="E418" s="41" t="s">
        <v>59</v>
      </c>
    </row>
    <row r="419" spans="1:16" x14ac:dyDescent="0.2">
      <c r="A419" t="s">
        <v>49</v>
      </c>
      <c r="B419" s="36" t="s">
        <v>3855</v>
      </c>
      <c r="C419" s="36" t="s">
        <v>3856</v>
      </c>
      <c r="D419" s="37" t="s">
        <v>51</v>
      </c>
      <c r="E419" s="13" t="s">
        <v>3857</v>
      </c>
      <c r="F419" s="38" t="s">
        <v>94</v>
      </c>
      <c r="G419" s="39">
        <v>10</v>
      </c>
      <c r="H419" s="38">
        <v>0</v>
      </c>
      <c r="I419" s="38">
        <f>ROUND(G419*H419,6)</f>
        <v>0</v>
      </c>
      <c r="L419" s="40">
        <v>0</v>
      </c>
      <c r="M419" s="34">
        <f>ROUND(ROUND(L419,2)*ROUND(G419,3),2)</f>
        <v>0</v>
      </c>
      <c r="N419" s="38" t="s">
        <v>54</v>
      </c>
      <c r="O419">
        <f>(M419*21)/100</f>
        <v>0</v>
      </c>
      <c r="P419" t="s">
        <v>27</v>
      </c>
    </row>
    <row r="420" spans="1:16" x14ac:dyDescent="0.2">
      <c r="A420" s="37" t="s">
        <v>55</v>
      </c>
      <c r="E420" s="41" t="s">
        <v>51</v>
      </c>
    </row>
    <row r="421" spans="1:16" x14ac:dyDescent="0.2">
      <c r="A421" s="37" t="s">
        <v>56</v>
      </c>
      <c r="E421" s="42" t="s">
        <v>3836</v>
      </c>
    </row>
    <row r="422" spans="1:16" x14ac:dyDescent="0.2">
      <c r="A422" t="s">
        <v>58</v>
      </c>
      <c r="E422" s="41" t="s">
        <v>59</v>
      </c>
    </row>
    <row r="423" spans="1:16" x14ac:dyDescent="0.2">
      <c r="A423" t="s">
        <v>49</v>
      </c>
      <c r="B423" s="36" t="s">
        <v>3858</v>
      </c>
      <c r="C423" s="36" t="s">
        <v>3859</v>
      </c>
      <c r="D423" s="37" t="s">
        <v>51</v>
      </c>
      <c r="E423" s="13" t="s">
        <v>3860</v>
      </c>
      <c r="F423" s="38" t="s">
        <v>94</v>
      </c>
      <c r="G423" s="39">
        <v>51</v>
      </c>
      <c r="H423" s="38">
        <v>0</v>
      </c>
      <c r="I423" s="38">
        <f>ROUND(G423*H423,6)</f>
        <v>0</v>
      </c>
      <c r="L423" s="40">
        <v>0</v>
      </c>
      <c r="M423" s="34">
        <f>ROUND(ROUND(L423,2)*ROUND(G423,3),2)</f>
        <v>0</v>
      </c>
      <c r="N423" s="38" t="s">
        <v>54</v>
      </c>
      <c r="O423">
        <f>(M423*21)/100</f>
        <v>0</v>
      </c>
      <c r="P423" t="s">
        <v>27</v>
      </c>
    </row>
    <row r="424" spans="1:16" x14ac:dyDescent="0.2">
      <c r="A424" s="37" t="s">
        <v>55</v>
      </c>
      <c r="E424" s="41" t="s">
        <v>51</v>
      </c>
    </row>
    <row r="425" spans="1:16" x14ac:dyDescent="0.2">
      <c r="A425" s="37" t="s">
        <v>56</v>
      </c>
      <c r="E425" s="42" t="s">
        <v>3836</v>
      </c>
    </row>
    <row r="426" spans="1:16" x14ac:dyDescent="0.2">
      <c r="A426" t="s">
        <v>58</v>
      </c>
      <c r="E426" s="41" t="s">
        <v>59</v>
      </c>
    </row>
    <row r="427" spans="1:16" x14ac:dyDescent="0.2">
      <c r="A427" t="s">
        <v>49</v>
      </c>
      <c r="B427" s="36" t="s">
        <v>3861</v>
      </c>
      <c r="C427" s="36" t="s">
        <v>3862</v>
      </c>
      <c r="D427" s="37" t="s">
        <v>51</v>
      </c>
      <c r="E427" s="13" t="s">
        <v>3863</v>
      </c>
      <c r="F427" s="38" t="s">
        <v>94</v>
      </c>
      <c r="G427" s="39">
        <v>36</v>
      </c>
      <c r="H427" s="38">
        <v>0</v>
      </c>
      <c r="I427" s="38">
        <f>ROUND(G427*H427,6)</f>
        <v>0</v>
      </c>
      <c r="L427" s="40">
        <v>0</v>
      </c>
      <c r="M427" s="34">
        <f>ROUND(ROUND(L427,2)*ROUND(G427,3),2)</f>
        <v>0</v>
      </c>
      <c r="N427" s="38" t="s">
        <v>54</v>
      </c>
      <c r="O427">
        <f>(M427*21)/100</f>
        <v>0</v>
      </c>
      <c r="P427" t="s">
        <v>27</v>
      </c>
    </row>
    <row r="428" spans="1:16" x14ac:dyDescent="0.2">
      <c r="A428" s="37" t="s">
        <v>55</v>
      </c>
      <c r="E428" s="41" t="s">
        <v>51</v>
      </c>
    </row>
    <row r="429" spans="1:16" x14ac:dyDescent="0.2">
      <c r="A429" s="37" t="s">
        <v>56</v>
      </c>
      <c r="E429" s="42" t="s">
        <v>3836</v>
      </c>
    </row>
    <row r="430" spans="1:16" x14ac:dyDescent="0.2">
      <c r="A430" t="s">
        <v>58</v>
      </c>
      <c r="E430" s="41" t="s">
        <v>59</v>
      </c>
    </row>
    <row r="431" spans="1:16" x14ac:dyDescent="0.2">
      <c r="A431" t="s">
        <v>49</v>
      </c>
      <c r="B431" s="36" t="s">
        <v>3864</v>
      </c>
      <c r="C431" s="36" t="s">
        <v>3865</v>
      </c>
      <c r="D431" s="37" t="s">
        <v>51</v>
      </c>
      <c r="E431" s="13" t="s">
        <v>3866</v>
      </c>
      <c r="F431" s="38" t="s">
        <v>94</v>
      </c>
      <c r="G431" s="39">
        <v>19</v>
      </c>
      <c r="H431" s="38">
        <v>0</v>
      </c>
      <c r="I431" s="38">
        <f>ROUND(G431*H431,6)</f>
        <v>0</v>
      </c>
      <c r="L431" s="40">
        <v>0</v>
      </c>
      <c r="M431" s="34">
        <f>ROUND(ROUND(L431,2)*ROUND(G431,3),2)</f>
        <v>0</v>
      </c>
      <c r="N431" s="38" t="s">
        <v>54</v>
      </c>
      <c r="O431">
        <f>(M431*21)/100</f>
        <v>0</v>
      </c>
      <c r="P431" t="s">
        <v>27</v>
      </c>
    </row>
    <row r="432" spans="1:16" x14ac:dyDescent="0.2">
      <c r="A432" s="37" t="s">
        <v>55</v>
      </c>
      <c r="E432" s="41" t="s">
        <v>51</v>
      </c>
    </row>
    <row r="433" spans="1:16" x14ac:dyDescent="0.2">
      <c r="A433" s="37" t="s">
        <v>56</v>
      </c>
      <c r="E433" s="42" t="s">
        <v>3836</v>
      </c>
    </row>
    <row r="434" spans="1:16" x14ac:dyDescent="0.2">
      <c r="A434" t="s">
        <v>58</v>
      </c>
      <c r="E434" s="41" t="s">
        <v>59</v>
      </c>
    </row>
    <row r="435" spans="1:16" x14ac:dyDescent="0.2">
      <c r="A435" t="s">
        <v>49</v>
      </c>
      <c r="B435" s="36" t="s">
        <v>3867</v>
      </c>
      <c r="C435" s="36" t="s">
        <v>3868</v>
      </c>
      <c r="D435" s="37" t="s">
        <v>51</v>
      </c>
      <c r="E435" s="13" t="s">
        <v>3869</v>
      </c>
      <c r="F435" s="38" t="s">
        <v>94</v>
      </c>
      <c r="G435" s="39">
        <v>4</v>
      </c>
      <c r="H435" s="38">
        <v>0</v>
      </c>
      <c r="I435" s="38">
        <f>ROUND(G435*H435,6)</f>
        <v>0</v>
      </c>
      <c r="L435" s="40">
        <v>0</v>
      </c>
      <c r="M435" s="34">
        <f>ROUND(ROUND(L435,2)*ROUND(G435,3),2)</f>
        <v>0</v>
      </c>
      <c r="N435" s="38" t="s">
        <v>54</v>
      </c>
      <c r="O435">
        <f>(M435*21)/100</f>
        <v>0</v>
      </c>
      <c r="P435" t="s">
        <v>27</v>
      </c>
    </row>
    <row r="436" spans="1:16" x14ac:dyDescent="0.2">
      <c r="A436" s="37" t="s">
        <v>55</v>
      </c>
      <c r="E436" s="41" t="s">
        <v>51</v>
      </c>
    </row>
    <row r="437" spans="1:16" x14ac:dyDescent="0.2">
      <c r="A437" s="37" t="s">
        <v>56</v>
      </c>
      <c r="E437" s="42" t="s">
        <v>3836</v>
      </c>
    </row>
    <row r="438" spans="1:16" x14ac:dyDescent="0.2">
      <c r="A438" t="s">
        <v>58</v>
      </c>
      <c r="E438" s="41" t="s">
        <v>59</v>
      </c>
    </row>
    <row r="439" spans="1:16" x14ac:dyDescent="0.2">
      <c r="A439" t="s">
        <v>49</v>
      </c>
      <c r="B439" s="36" t="s">
        <v>3870</v>
      </c>
      <c r="C439" s="36" t="s">
        <v>3871</v>
      </c>
      <c r="D439" s="37" t="s">
        <v>51</v>
      </c>
      <c r="E439" s="13" t="s">
        <v>3872</v>
      </c>
      <c r="F439" s="38" t="s">
        <v>94</v>
      </c>
      <c r="G439" s="39">
        <v>4</v>
      </c>
      <c r="H439" s="38">
        <v>0</v>
      </c>
      <c r="I439" s="38">
        <f>ROUND(G439*H439,6)</f>
        <v>0</v>
      </c>
      <c r="L439" s="40">
        <v>0</v>
      </c>
      <c r="M439" s="34">
        <f>ROUND(ROUND(L439,2)*ROUND(G439,3),2)</f>
        <v>0</v>
      </c>
      <c r="N439" s="38" t="s">
        <v>54</v>
      </c>
      <c r="O439">
        <f>(M439*21)/100</f>
        <v>0</v>
      </c>
      <c r="P439" t="s">
        <v>27</v>
      </c>
    </row>
    <row r="440" spans="1:16" x14ac:dyDescent="0.2">
      <c r="A440" s="37" t="s">
        <v>55</v>
      </c>
      <c r="E440" s="41" t="s">
        <v>51</v>
      </c>
    </row>
    <row r="441" spans="1:16" x14ac:dyDescent="0.2">
      <c r="A441" s="37" t="s">
        <v>56</v>
      </c>
      <c r="E441" s="42" t="s">
        <v>3836</v>
      </c>
    </row>
    <row r="442" spans="1:16" x14ac:dyDescent="0.2">
      <c r="A442" t="s">
        <v>58</v>
      </c>
      <c r="E442" s="41" t="s">
        <v>59</v>
      </c>
    </row>
    <row r="443" spans="1:16" ht="25.5" x14ac:dyDescent="0.2">
      <c r="A443" t="s">
        <v>49</v>
      </c>
      <c r="B443" s="36" t="s">
        <v>3873</v>
      </c>
      <c r="C443" s="36" t="s">
        <v>3874</v>
      </c>
      <c r="D443" s="37" t="s">
        <v>51</v>
      </c>
      <c r="E443" s="13" t="s">
        <v>3875</v>
      </c>
      <c r="F443" s="38" t="s">
        <v>94</v>
      </c>
      <c r="G443" s="39">
        <v>6</v>
      </c>
      <c r="H443" s="38">
        <v>0</v>
      </c>
      <c r="I443" s="38">
        <f>ROUND(G443*H443,6)</f>
        <v>0</v>
      </c>
      <c r="L443" s="40">
        <v>0</v>
      </c>
      <c r="M443" s="34">
        <f>ROUND(ROUND(L443,2)*ROUND(G443,3),2)</f>
        <v>0</v>
      </c>
      <c r="N443" s="38" t="s">
        <v>54</v>
      </c>
      <c r="O443">
        <f>(M443*21)/100</f>
        <v>0</v>
      </c>
      <c r="P443" t="s">
        <v>27</v>
      </c>
    </row>
    <row r="444" spans="1:16" x14ac:dyDescent="0.2">
      <c r="A444" s="37" t="s">
        <v>55</v>
      </c>
      <c r="E444" s="41" t="s">
        <v>51</v>
      </c>
    </row>
    <row r="445" spans="1:16" x14ac:dyDescent="0.2">
      <c r="A445" s="37" t="s">
        <v>56</v>
      </c>
      <c r="E445" s="42" t="s">
        <v>3836</v>
      </c>
    </row>
    <row r="446" spans="1:16" x14ac:dyDescent="0.2">
      <c r="A446" t="s">
        <v>58</v>
      </c>
      <c r="E446" s="41" t="s">
        <v>59</v>
      </c>
    </row>
    <row r="447" spans="1:16" x14ac:dyDescent="0.2">
      <c r="A447" t="s">
        <v>49</v>
      </c>
      <c r="B447" s="36" t="s">
        <v>3876</v>
      </c>
      <c r="C447" s="36" t="s">
        <v>3877</v>
      </c>
      <c r="D447" s="37" t="s">
        <v>51</v>
      </c>
      <c r="E447" s="13" t="s">
        <v>3878</v>
      </c>
      <c r="F447" s="38" t="s">
        <v>94</v>
      </c>
      <c r="G447" s="39">
        <v>12</v>
      </c>
      <c r="H447" s="38">
        <v>0</v>
      </c>
      <c r="I447" s="38">
        <f>ROUND(G447*H447,6)</f>
        <v>0</v>
      </c>
      <c r="L447" s="40">
        <v>0</v>
      </c>
      <c r="M447" s="34">
        <f>ROUND(ROUND(L447,2)*ROUND(G447,3),2)</f>
        <v>0</v>
      </c>
      <c r="N447" s="38" t="s">
        <v>54</v>
      </c>
      <c r="O447">
        <f>(M447*21)/100</f>
        <v>0</v>
      </c>
      <c r="P447" t="s">
        <v>27</v>
      </c>
    </row>
    <row r="448" spans="1:16" x14ac:dyDescent="0.2">
      <c r="A448" s="37" t="s">
        <v>55</v>
      </c>
      <c r="E448" s="41" t="s">
        <v>51</v>
      </c>
    </row>
    <row r="449" spans="1:16" x14ac:dyDescent="0.2">
      <c r="A449" s="37" t="s">
        <v>56</v>
      </c>
      <c r="E449" s="42" t="s">
        <v>3836</v>
      </c>
    </row>
    <row r="450" spans="1:16" x14ac:dyDescent="0.2">
      <c r="A450" t="s">
        <v>58</v>
      </c>
      <c r="E450" s="41" t="s">
        <v>59</v>
      </c>
    </row>
    <row r="451" spans="1:16" x14ac:dyDescent="0.2">
      <c r="A451" t="s">
        <v>49</v>
      </c>
      <c r="B451" s="36" t="s">
        <v>3879</v>
      </c>
      <c r="C451" s="36" t="s">
        <v>3880</v>
      </c>
      <c r="D451" s="37" t="s">
        <v>51</v>
      </c>
      <c r="E451" s="13" t="s">
        <v>3881</v>
      </c>
      <c r="F451" s="38" t="s">
        <v>94</v>
      </c>
      <c r="G451" s="39">
        <v>749</v>
      </c>
      <c r="H451" s="38">
        <v>0</v>
      </c>
      <c r="I451" s="38">
        <f>ROUND(G451*H451,6)</f>
        <v>0</v>
      </c>
      <c r="L451" s="40">
        <v>0</v>
      </c>
      <c r="M451" s="34">
        <f>ROUND(ROUND(L451,2)*ROUND(G451,3),2)</f>
        <v>0</v>
      </c>
      <c r="N451" s="38" t="s">
        <v>54</v>
      </c>
      <c r="O451">
        <f>(M451*21)/100</f>
        <v>0</v>
      </c>
      <c r="P451" t="s">
        <v>27</v>
      </c>
    </row>
    <row r="452" spans="1:16" x14ac:dyDescent="0.2">
      <c r="A452" s="37" t="s">
        <v>55</v>
      </c>
      <c r="E452" s="41" t="s">
        <v>51</v>
      </c>
    </row>
    <row r="453" spans="1:16" x14ac:dyDescent="0.2">
      <c r="A453" s="37" t="s">
        <v>56</v>
      </c>
      <c r="E453" s="42" t="s">
        <v>3836</v>
      </c>
    </row>
    <row r="454" spans="1:16" x14ac:dyDescent="0.2">
      <c r="A454" t="s">
        <v>58</v>
      </c>
      <c r="E454" s="41" t="s">
        <v>59</v>
      </c>
    </row>
    <row r="455" spans="1:16" x14ac:dyDescent="0.2">
      <c r="A455" t="s">
        <v>49</v>
      </c>
      <c r="B455" s="36" t="s">
        <v>3882</v>
      </c>
      <c r="C455" s="36" t="s">
        <v>3883</v>
      </c>
      <c r="D455" s="37" t="s">
        <v>51</v>
      </c>
      <c r="E455" s="13" t="s">
        <v>3884</v>
      </c>
      <c r="F455" s="38" t="s">
        <v>94</v>
      </c>
      <c r="G455" s="39">
        <v>52</v>
      </c>
      <c r="H455" s="38">
        <v>0</v>
      </c>
      <c r="I455" s="38">
        <f>ROUND(G455*H455,6)</f>
        <v>0</v>
      </c>
      <c r="L455" s="40">
        <v>0</v>
      </c>
      <c r="M455" s="34">
        <f>ROUND(ROUND(L455,2)*ROUND(G455,3),2)</f>
        <v>0</v>
      </c>
      <c r="N455" s="38" t="s">
        <v>54</v>
      </c>
      <c r="O455">
        <f>(M455*21)/100</f>
        <v>0</v>
      </c>
      <c r="P455" t="s">
        <v>27</v>
      </c>
    </row>
    <row r="456" spans="1:16" x14ac:dyDescent="0.2">
      <c r="A456" s="37" t="s">
        <v>55</v>
      </c>
      <c r="E456" s="41" t="s">
        <v>51</v>
      </c>
    </row>
    <row r="457" spans="1:16" x14ac:dyDescent="0.2">
      <c r="A457" s="37" t="s">
        <v>56</v>
      </c>
      <c r="E457" s="42" t="s">
        <v>3836</v>
      </c>
    </row>
    <row r="458" spans="1:16" x14ac:dyDescent="0.2">
      <c r="A458" t="s">
        <v>58</v>
      </c>
      <c r="E458" s="41" t="s">
        <v>59</v>
      </c>
    </row>
    <row r="459" spans="1:16" x14ac:dyDescent="0.2">
      <c r="A459" t="s">
        <v>49</v>
      </c>
      <c r="B459" s="36" t="s">
        <v>3885</v>
      </c>
      <c r="C459" s="36" t="s">
        <v>3886</v>
      </c>
      <c r="D459" s="37" t="s">
        <v>51</v>
      </c>
      <c r="E459" s="13" t="s">
        <v>3887</v>
      </c>
      <c r="F459" s="38" t="s">
        <v>94</v>
      </c>
      <c r="G459" s="39">
        <v>154</v>
      </c>
      <c r="H459" s="38">
        <v>0</v>
      </c>
      <c r="I459" s="38">
        <f>ROUND(G459*H459,6)</f>
        <v>0</v>
      </c>
      <c r="L459" s="40">
        <v>0</v>
      </c>
      <c r="M459" s="34">
        <f>ROUND(ROUND(L459,2)*ROUND(G459,3),2)</f>
        <v>0</v>
      </c>
      <c r="N459" s="38" t="s">
        <v>54</v>
      </c>
      <c r="O459">
        <f>(M459*21)/100</f>
        <v>0</v>
      </c>
      <c r="P459" t="s">
        <v>27</v>
      </c>
    </row>
    <row r="460" spans="1:16" x14ac:dyDescent="0.2">
      <c r="A460" s="37" t="s">
        <v>55</v>
      </c>
      <c r="E460" s="41" t="s">
        <v>51</v>
      </c>
    </row>
    <row r="461" spans="1:16" x14ac:dyDescent="0.2">
      <c r="A461" s="37" t="s">
        <v>56</v>
      </c>
      <c r="E461" s="42" t="s">
        <v>3836</v>
      </c>
    </row>
    <row r="462" spans="1:16" x14ac:dyDescent="0.2">
      <c r="A462" t="s">
        <v>58</v>
      </c>
      <c r="E462" s="41" t="s">
        <v>59</v>
      </c>
    </row>
    <row r="463" spans="1:16" x14ac:dyDescent="0.2">
      <c r="A463" t="s">
        <v>49</v>
      </c>
      <c r="B463" s="36" t="s">
        <v>3888</v>
      </c>
      <c r="C463" s="36" t="s">
        <v>3889</v>
      </c>
      <c r="D463" s="37" t="s">
        <v>51</v>
      </c>
      <c r="E463" s="13" t="s">
        <v>3890</v>
      </c>
      <c r="F463" s="38" t="s">
        <v>94</v>
      </c>
      <c r="G463" s="39">
        <v>12</v>
      </c>
      <c r="H463" s="38">
        <v>0</v>
      </c>
      <c r="I463" s="38">
        <f>ROUND(G463*H463,6)</f>
        <v>0</v>
      </c>
      <c r="L463" s="40">
        <v>0</v>
      </c>
      <c r="M463" s="34">
        <f>ROUND(ROUND(L463,2)*ROUND(G463,3),2)</f>
        <v>0</v>
      </c>
      <c r="N463" s="38" t="s">
        <v>54</v>
      </c>
      <c r="O463">
        <f>(M463*21)/100</f>
        <v>0</v>
      </c>
      <c r="P463" t="s">
        <v>27</v>
      </c>
    </row>
    <row r="464" spans="1:16" x14ac:dyDescent="0.2">
      <c r="A464" s="37" t="s">
        <v>55</v>
      </c>
      <c r="E464" s="41" t="s">
        <v>51</v>
      </c>
    </row>
    <row r="465" spans="1:16" x14ac:dyDescent="0.2">
      <c r="A465" s="37" t="s">
        <v>56</v>
      </c>
      <c r="E465" s="42" t="s">
        <v>3836</v>
      </c>
    </row>
    <row r="466" spans="1:16" x14ac:dyDescent="0.2">
      <c r="A466" t="s">
        <v>58</v>
      </c>
      <c r="E466" s="41" t="s">
        <v>59</v>
      </c>
    </row>
    <row r="467" spans="1:16" ht="25.5" x14ac:dyDescent="0.2">
      <c r="A467" t="s">
        <v>49</v>
      </c>
      <c r="B467" s="36" t="s">
        <v>3891</v>
      </c>
      <c r="C467" s="36" t="s">
        <v>3892</v>
      </c>
      <c r="D467" s="37" t="s">
        <v>51</v>
      </c>
      <c r="E467" s="13" t="s">
        <v>3893</v>
      </c>
      <c r="F467" s="38" t="s">
        <v>94</v>
      </c>
      <c r="G467" s="39">
        <v>12</v>
      </c>
      <c r="H467" s="38">
        <v>0</v>
      </c>
      <c r="I467" s="38">
        <f>ROUND(G467*H467,6)</f>
        <v>0</v>
      </c>
      <c r="L467" s="40">
        <v>0</v>
      </c>
      <c r="M467" s="34">
        <f>ROUND(ROUND(L467,2)*ROUND(G467,3),2)</f>
        <v>0</v>
      </c>
      <c r="N467" s="38" t="s">
        <v>54</v>
      </c>
      <c r="O467">
        <f>(M467*21)/100</f>
        <v>0</v>
      </c>
      <c r="P467" t="s">
        <v>27</v>
      </c>
    </row>
    <row r="468" spans="1:16" x14ac:dyDescent="0.2">
      <c r="A468" s="37" t="s">
        <v>55</v>
      </c>
      <c r="E468" s="41" t="s">
        <v>51</v>
      </c>
    </row>
    <row r="469" spans="1:16" x14ac:dyDescent="0.2">
      <c r="A469" s="37" t="s">
        <v>56</v>
      </c>
      <c r="E469" s="42" t="s">
        <v>3836</v>
      </c>
    </row>
    <row r="470" spans="1:16" x14ac:dyDescent="0.2">
      <c r="A470" t="s">
        <v>58</v>
      </c>
      <c r="E470" s="41" t="s">
        <v>59</v>
      </c>
    </row>
    <row r="471" spans="1:16" x14ac:dyDescent="0.2">
      <c r="A471" t="s">
        <v>49</v>
      </c>
      <c r="B471" s="36" t="s">
        <v>3894</v>
      </c>
      <c r="C471" s="36" t="s">
        <v>3895</v>
      </c>
      <c r="D471" s="37" t="s">
        <v>51</v>
      </c>
      <c r="E471" s="13" t="s">
        <v>3896</v>
      </c>
      <c r="F471" s="38" t="s">
        <v>94</v>
      </c>
      <c r="G471" s="39">
        <v>24</v>
      </c>
      <c r="H471" s="38">
        <v>0</v>
      </c>
      <c r="I471" s="38">
        <f>ROUND(G471*H471,6)</f>
        <v>0</v>
      </c>
      <c r="L471" s="40">
        <v>0</v>
      </c>
      <c r="M471" s="34">
        <f>ROUND(ROUND(L471,2)*ROUND(G471,3),2)</f>
        <v>0</v>
      </c>
      <c r="N471" s="38" t="s">
        <v>54</v>
      </c>
      <c r="O471">
        <f>(M471*21)/100</f>
        <v>0</v>
      </c>
      <c r="P471" t="s">
        <v>27</v>
      </c>
    </row>
    <row r="472" spans="1:16" x14ac:dyDescent="0.2">
      <c r="A472" s="37" t="s">
        <v>55</v>
      </c>
      <c r="E472" s="41" t="s">
        <v>51</v>
      </c>
    </row>
    <row r="473" spans="1:16" x14ac:dyDescent="0.2">
      <c r="A473" s="37" t="s">
        <v>56</v>
      </c>
      <c r="E473" s="42" t="s">
        <v>3836</v>
      </c>
    </row>
    <row r="474" spans="1:16" x14ac:dyDescent="0.2">
      <c r="A474" t="s">
        <v>58</v>
      </c>
      <c r="E474" s="41" t="s">
        <v>59</v>
      </c>
    </row>
    <row r="475" spans="1:16" x14ac:dyDescent="0.2">
      <c r="A475" t="s">
        <v>49</v>
      </c>
      <c r="B475" s="36" t="s">
        <v>3897</v>
      </c>
      <c r="C475" s="36" t="s">
        <v>3898</v>
      </c>
      <c r="D475" s="37" t="s">
        <v>51</v>
      </c>
      <c r="E475" s="13" t="s">
        <v>3899</v>
      </c>
      <c r="F475" s="38" t="s">
        <v>94</v>
      </c>
      <c r="G475" s="39">
        <v>32</v>
      </c>
      <c r="H475" s="38">
        <v>0</v>
      </c>
      <c r="I475" s="38">
        <f>ROUND(G475*H475,6)</f>
        <v>0</v>
      </c>
      <c r="L475" s="40">
        <v>0</v>
      </c>
      <c r="M475" s="34">
        <f>ROUND(ROUND(L475,2)*ROUND(G475,3),2)</f>
        <v>0</v>
      </c>
      <c r="N475" s="38" t="s">
        <v>54</v>
      </c>
      <c r="O475">
        <f>(M475*21)/100</f>
        <v>0</v>
      </c>
      <c r="P475" t="s">
        <v>27</v>
      </c>
    </row>
    <row r="476" spans="1:16" x14ac:dyDescent="0.2">
      <c r="A476" s="37" t="s">
        <v>55</v>
      </c>
      <c r="E476" s="41" t="s">
        <v>51</v>
      </c>
    </row>
    <row r="477" spans="1:16" x14ac:dyDescent="0.2">
      <c r="A477" s="37" t="s">
        <v>56</v>
      </c>
      <c r="E477" s="42" t="s">
        <v>3836</v>
      </c>
    </row>
    <row r="478" spans="1:16" x14ac:dyDescent="0.2">
      <c r="A478" t="s">
        <v>58</v>
      </c>
      <c r="E478" s="41" t="s">
        <v>59</v>
      </c>
    </row>
    <row r="479" spans="1:16" x14ac:dyDescent="0.2">
      <c r="A479" t="s">
        <v>49</v>
      </c>
      <c r="B479" s="36" t="s">
        <v>3900</v>
      </c>
      <c r="C479" s="36" t="s">
        <v>3901</v>
      </c>
      <c r="D479" s="37" t="s">
        <v>51</v>
      </c>
      <c r="E479" s="13" t="s">
        <v>3902</v>
      </c>
      <c r="F479" s="38" t="s">
        <v>65</v>
      </c>
      <c r="G479" s="39">
        <v>3803</v>
      </c>
      <c r="H479" s="38">
        <v>0</v>
      </c>
      <c r="I479" s="38">
        <f>ROUND(G479*H479,6)</f>
        <v>0</v>
      </c>
      <c r="L479" s="40">
        <v>0</v>
      </c>
      <c r="M479" s="34">
        <f>ROUND(ROUND(L479,2)*ROUND(G479,3),2)</f>
        <v>0</v>
      </c>
      <c r="N479" s="38" t="s">
        <v>54</v>
      </c>
      <c r="O479">
        <f>(M479*21)/100</f>
        <v>0</v>
      </c>
      <c r="P479" t="s">
        <v>27</v>
      </c>
    </row>
    <row r="480" spans="1:16" x14ac:dyDescent="0.2">
      <c r="A480" s="37" t="s">
        <v>55</v>
      </c>
      <c r="E480" s="41" t="s">
        <v>51</v>
      </c>
    </row>
    <row r="481" spans="1:16" x14ac:dyDescent="0.2">
      <c r="A481" s="37" t="s">
        <v>56</v>
      </c>
      <c r="E481" s="42" t="s">
        <v>3836</v>
      </c>
    </row>
    <row r="482" spans="1:16" x14ac:dyDescent="0.2">
      <c r="A482" t="s">
        <v>58</v>
      </c>
      <c r="E482" s="41" t="s">
        <v>59</v>
      </c>
    </row>
    <row r="483" spans="1:16" x14ac:dyDescent="0.2">
      <c r="A483" t="s">
        <v>49</v>
      </c>
      <c r="B483" s="36" t="s">
        <v>3903</v>
      </c>
      <c r="C483" s="36" t="s">
        <v>3904</v>
      </c>
      <c r="D483" s="37" t="s">
        <v>51</v>
      </c>
      <c r="E483" s="13" t="s">
        <v>3905</v>
      </c>
      <c r="F483" s="38" t="s">
        <v>65</v>
      </c>
      <c r="G483" s="39">
        <v>5645</v>
      </c>
      <c r="H483" s="38">
        <v>0</v>
      </c>
      <c r="I483" s="38">
        <f>ROUND(G483*H483,6)</f>
        <v>0</v>
      </c>
      <c r="L483" s="40">
        <v>0</v>
      </c>
      <c r="M483" s="34">
        <f>ROUND(ROUND(L483,2)*ROUND(G483,3),2)</f>
        <v>0</v>
      </c>
      <c r="N483" s="38" t="s">
        <v>54</v>
      </c>
      <c r="O483">
        <f>(M483*21)/100</f>
        <v>0</v>
      </c>
      <c r="P483" t="s">
        <v>27</v>
      </c>
    </row>
    <row r="484" spans="1:16" x14ac:dyDescent="0.2">
      <c r="A484" s="37" t="s">
        <v>55</v>
      </c>
      <c r="E484" s="41" t="s">
        <v>51</v>
      </c>
    </row>
    <row r="485" spans="1:16" x14ac:dyDescent="0.2">
      <c r="A485" s="37" t="s">
        <v>56</v>
      </c>
      <c r="E485" s="42" t="s">
        <v>3836</v>
      </c>
    </row>
    <row r="486" spans="1:16" x14ac:dyDescent="0.2">
      <c r="A486" t="s">
        <v>58</v>
      </c>
      <c r="E486" s="41" t="s">
        <v>59</v>
      </c>
    </row>
    <row r="487" spans="1:16" x14ac:dyDescent="0.2">
      <c r="A487" t="s">
        <v>49</v>
      </c>
      <c r="B487" s="36" t="s">
        <v>3906</v>
      </c>
      <c r="C487" s="36" t="s">
        <v>3907</v>
      </c>
      <c r="D487" s="37" t="s">
        <v>51</v>
      </c>
      <c r="E487" s="13" t="s">
        <v>3908</v>
      </c>
      <c r="F487" s="38" t="s">
        <v>65</v>
      </c>
      <c r="G487" s="39">
        <v>4002</v>
      </c>
      <c r="H487" s="38">
        <v>0</v>
      </c>
      <c r="I487" s="38">
        <f>ROUND(G487*H487,6)</f>
        <v>0</v>
      </c>
      <c r="L487" s="40">
        <v>0</v>
      </c>
      <c r="M487" s="34">
        <f>ROUND(ROUND(L487,2)*ROUND(G487,3),2)</f>
        <v>0</v>
      </c>
      <c r="N487" s="38" t="s">
        <v>54</v>
      </c>
      <c r="O487">
        <f>(M487*21)/100</f>
        <v>0</v>
      </c>
      <c r="P487" t="s">
        <v>27</v>
      </c>
    </row>
    <row r="488" spans="1:16" x14ac:dyDescent="0.2">
      <c r="A488" s="37" t="s">
        <v>55</v>
      </c>
      <c r="E488" s="41" t="s">
        <v>51</v>
      </c>
    </row>
    <row r="489" spans="1:16" x14ac:dyDescent="0.2">
      <c r="A489" s="37" t="s">
        <v>56</v>
      </c>
      <c r="E489" s="42" t="s">
        <v>3836</v>
      </c>
    </row>
    <row r="490" spans="1:16" x14ac:dyDescent="0.2">
      <c r="A490" t="s">
        <v>58</v>
      </c>
      <c r="E490" s="41" t="s">
        <v>59</v>
      </c>
    </row>
    <row r="491" spans="1:16" x14ac:dyDescent="0.2">
      <c r="A491" t="s">
        <v>49</v>
      </c>
      <c r="B491" s="36" t="s">
        <v>3909</v>
      </c>
      <c r="C491" s="36" t="s">
        <v>3910</v>
      </c>
      <c r="D491" s="37" t="s">
        <v>51</v>
      </c>
      <c r="E491" s="13" t="s">
        <v>3911</v>
      </c>
      <c r="F491" s="38" t="s">
        <v>65</v>
      </c>
      <c r="G491" s="39">
        <v>210</v>
      </c>
      <c r="H491" s="38">
        <v>0</v>
      </c>
      <c r="I491" s="38">
        <f>ROUND(G491*H491,6)</f>
        <v>0</v>
      </c>
      <c r="L491" s="40">
        <v>0</v>
      </c>
      <c r="M491" s="34">
        <f>ROUND(ROUND(L491,2)*ROUND(G491,3),2)</f>
        <v>0</v>
      </c>
      <c r="N491" s="38" t="s">
        <v>54</v>
      </c>
      <c r="O491">
        <f>(M491*21)/100</f>
        <v>0</v>
      </c>
      <c r="P491" t="s">
        <v>27</v>
      </c>
    </row>
    <row r="492" spans="1:16" x14ac:dyDescent="0.2">
      <c r="A492" s="37" t="s">
        <v>55</v>
      </c>
      <c r="E492" s="41" t="s">
        <v>51</v>
      </c>
    </row>
    <row r="493" spans="1:16" x14ac:dyDescent="0.2">
      <c r="A493" s="37" t="s">
        <v>56</v>
      </c>
      <c r="E493" s="42" t="s">
        <v>3836</v>
      </c>
    </row>
    <row r="494" spans="1:16" x14ac:dyDescent="0.2">
      <c r="A494" t="s">
        <v>58</v>
      </c>
      <c r="E494" s="41" t="s">
        <v>59</v>
      </c>
    </row>
    <row r="495" spans="1:16" ht="25.5" x14ac:dyDescent="0.2">
      <c r="A495" t="s">
        <v>49</v>
      </c>
      <c r="B495" s="36" t="s">
        <v>3912</v>
      </c>
      <c r="C495" s="36" t="s">
        <v>3913</v>
      </c>
      <c r="D495" s="37" t="s">
        <v>51</v>
      </c>
      <c r="E495" s="13" t="s">
        <v>3914</v>
      </c>
      <c r="F495" s="38" t="s">
        <v>65</v>
      </c>
      <c r="G495" s="39">
        <v>160</v>
      </c>
      <c r="H495" s="38">
        <v>0</v>
      </c>
      <c r="I495" s="38">
        <f>ROUND(G495*H495,6)</f>
        <v>0</v>
      </c>
      <c r="L495" s="40">
        <v>0</v>
      </c>
      <c r="M495" s="34">
        <f>ROUND(ROUND(L495,2)*ROUND(G495,3),2)</f>
        <v>0</v>
      </c>
      <c r="N495" s="38" t="s">
        <v>54</v>
      </c>
      <c r="O495">
        <f>(M495*21)/100</f>
        <v>0</v>
      </c>
      <c r="P495" t="s">
        <v>27</v>
      </c>
    </row>
    <row r="496" spans="1:16" x14ac:dyDescent="0.2">
      <c r="A496" s="37" t="s">
        <v>55</v>
      </c>
      <c r="E496" s="41" t="s">
        <v>51</v>
      </c>
    </row>
    <row r="497" spans="1:16" x14ac:dyDescent="0.2">
      <c r="A497" s="37" t="s">
        <v>56</v>
      </c>
      <c r="E497" s="42" t="s">
        <v>3836</v>
      </c>
    </row>
    <row r="498" spans="1:16" x14ac:dyDescent="0.2">
      <c r="A498" t="s">
        <v>58</v>
      </c>
      <c r="E498" s="41" t="s">
        <v>59</v>
      </c>
    </row>
    <row r="499" spans="1:16" x14ac:dyDescent="0.2">
      <c r="A499" t="s">
        <v>49</v>
      </c>
      <c r="B499" s="36" t="s">
        <v>3915</v>
      </c>
      <c r="C499" s="36" t="s">
        <v>3916</v>
      </c>
      <c r="D499" s="37" t="s">
        <v>51</v>
      </c>
      <c r="E499" s="13" t="s">
        <v>3917</v>
      </c>
      <c r="F499" s="38" t="s">
        <v>877</v>
      </c>
      <c r="G499" s="39">
        <v>160.80000000000001</v>
      </c>
      <c r="H499" s="38">
        <v>0</v>
      </c>
      <c r="I499" s="38">
        <f>ROUND(G499*H499,6)</f>
        <v>0</v>
      </c>
      <c r="L499" s="40">
        <v>0</v>
      </c>
      <c r="M499" s="34">
        <f>ROUND(ROUND(L499,2)*ROUND(G499,3),2)</f>
        <v>0</v>
      </c>
      <c r="N499" s="38" t="s">
        <v>54</v>
      </c>
      <c r="O499">
        <f>(M499*21)/100</f>
        <v>0</v>
      </c>
      <c r="P499" t="s">
        <v>27</v>
      </c>
    </row>
    <row r="500" spans="1:16" x14ac:dyDescent="0.2">
      <c r="A500" s="37" t="s">
        <v>55</v>
      </c>
      <c r="E500" s="41" t="s">
        <v>51</v>
      </c>
    </row>
    <row r="501" spans="1:16" x14ac:dyDescent="0.2">
      <c r="A501" s="37" t="s">
        <v>56</v>
      </c>
      <c r="E501" s="42" t="s">
        <v>3836</v>
      </c>
    </row>
    <row r="502" spans="1:16" x14ac:dyDescent="0.2">
      <c r="A502" t="s">
        <v>58</v>
      </c>
      <c r="E502" s="41" t="s">
        <v>59</v>
      </c>
    </row>
    <row r="503" spans="1:16" x14ac:dyDescent="0.2">
      <c r="A503" t="s">
        <v>49</v>
      </c>
      <c r="B503" s="36" t="s">
        <v>3918</v>
      </c>
      <c r="C503" s="36" t="s">
        <v>3919</v>
      </c>
      <c r="D503" s="37" t="s">
        <v>51</v>
      </c>
      <c r="E503" s="13" t="s">
        <v>3920</v>
      </c>
      <c r="F503" s="38" t="s">
        <v>288</v>
      </c>
      <c r="G503" s="39">
        <v>134.1</v>
      </c>
      <c r="H503" s="38">
        <v>0</v>
      </c>
      <c r="I503" s="38">
        <f>ROUND(G503*H503,6)</f>
        <v>0</v>
      </c>
      <c r="L503" s="40">
        <v>0</v>
      </c>
      <c r="M503" s="34">
        <f>ROUND(ROUND(L503,2)*ROUND(G503,3),2)</f>
        <v>0</v>
      </c>
      <c r="N503" s="38" t="s">
        <v>54</v>
      </c>
      <c r="O503">
        <f>(M503*21)/100</f>
        <v>0</v>
      </c>
      <c r="P503" t="s">
        <v>27</v>
      </c>
    </row>
    <row r="504" spans="1:16" x14ac:dyDescent="0.2">
      <c r="A504" s="37" t="s">
        <v>55</v>
      </c>
      <c r="E504" s="41" t="s">
        <v>51</v>
      </c>
    </row>
    <row r="505" spans="1:16" x14ac:dyDescent="0.2">
      <c r="A505" s="37" t="s">
        <v>56</v>
      </c>
      <c r="E505" s="42" t="s">
        <v>3836</v>
      </c>
    </row>
    <row r="506" spans="1:16" x14ac:dyDescent="0.2">
      <c r="A506" t="s">
        <v>58</v>
      </c>
      <c r="E506" s="41" t="s">
        <v>59</v>
      </c>
    </row>
    <row r="507" spans="1:16" x14ac:dyDescent="0.2">
      <c r="A507" t="s">
        <v>46</v>
      </c>
      <c r="C507" s="33" t="s">
        <v>3921</v>
      </c>
      <c r="E507" s="35" t="s">
        <v>3922</v>
      </c>
      <c r="J507" s="34">
        <f>0</f>
        <v>0</v>
      </c>
      <c r="K507" s="34">
        <f>0</f>
        <v>0</v>
      </c>
      <c r="L507" s="34">
        <f>0+L508+L512+L516+L520+L524+L528+L532+L536+L540+L544+L548+L552</f>
        <v>0</v>
      </c>
      <c r="M507" s="34">
        <f>0+M508+M512+M516+M520+M524+M528+M532+M536+M540+M544+M548+M552</f>
        <v>0</v>
      </c>
    </row>
    <row r="508" spans="1:16" x14ac:dyDescent="0.2">
      <c r="A508" t="s">
        <v>49</v>
      </c>
      <c r="B508" s="36" t="s">
        <v>47</v>
      </c>
      <c r="C508" s="36" t="s">
        <v>3923</v>
      </c>
      <c r="D508" s="37" t="s">
        <v>51</v>
      </c>
      <c r="E508" s="13" t="s">
        <v>3924</v>
      </c>
      <c r="F508" s="38" t="s">
        <v>53</v>
      </c>
      <c r="G508" s="39">
        <v>1564</v>
      </c>
      <c r="H508" s="38">
        <v>0</v>
      </c>
      <c r="I508" s="38">
        <f>ROUND(G508*H508,6)</f>
        <v>0</v>
      </c>
      <c r="L508" s="40">
        <v>0</v>
      </c>
      <c r="M508" s="34">
        <f>ROUND(ROUND(L508,2)*ROUND(G508,3),2)</f>
        <v>0</v>
      </c>
      <c r="N508" s="38" t="s">
        <v>54</v>
      </c>
      <c r="O508">
        <f>(M508*21)/100</f>
        <v>0</v>
      </c>
      <c r="P508" t="s">
        <v>27</v>
      </c>
    </row>
    <row r="509" spans="1:16" x14ac:dyDescent="0.2">
      <c r="A509" s="37" t="s">
        <v>55</v>
      </c>
      <c r="E509" s="41" t="s">
        <v>51</v>
      </c>
    </row>
    <row r="510" spans="1:16" x14ac:dyDescent="0.2">
      <c r="A510" s="37" t="s">
        <v>56</v>
      </c>
      <c r="E510" s="42" t="s">
        <v>3925</v>
      </c>
    </row>
    <row r="511" spans="1:16" x14ac:dyDescent="0.2">
      <c r="A511" t="s">
        <v>58</v>
      </c>
      <c r="E511" s="41" t="s">
        <v>59</v>
      </c>
    </row>
    <row r="512" spans="1:16" x14ac:dyDescent="0.2">
      <c r="A512" t="s">
        <v>49</v>
      </c>
      <c r="B512" s="36" t="s">
        <v>27</v>
      </c>
      <c r="C512" s="36" t="s">
        <v>60</v>
      </c>
      <c r="D512" s="37" t="s">
        <v>51</v>
      </c>
      <c r="E512" s="13" t="s">
        <v>61</v>
      </c>
      <c r="F512" s="38" t="s">
        <v>53</v>
      </c>
      <c r="G512" s="39">
        <v>1444</v>
      </c>
      <c r="H512" s="38">
        <v>0</v>
      </c>
      <c r="I512" s="38">
        <f>ROUND(G512*H512,6)</f>
        <v>0</v>
      </c>
      <c r="L512" s="40">
        <v>0</v>
      </c>
      <c r="M512" s="34">
        <f>ROUND(ROUND(L512,2)*ROUND(G512,3),2)</f>
        <v>0</v>
      </c>
      <c r="N512" s="38" t="s">
        <v>54</v>
      </c>
      <c r="O512">
        <f>(M512*21)/100</f>
        <v>0</v>
      </c>
      <c r="P512" t="s">
        <v>27</v>
      </c>
    </row>
    <row r="513" spans="1:16" x14ac:dyDescent="0.2">
      <c r="A513" s="37" t="s">
        <v>55</v>
      </c>
      <c r="E513" s="41" t="s">
        <v>51</v>
      </c>
    </row>
    <row r="514" spans="1:16" x14ac:dyDescent="0.2">
      <c r="A514" s="37" t="s">
        <v>56</v>
      </c>
      <c r="E514" s="42" t="s">
        <v>3925</v>
      </c>
    </row>
    <row r="515" spans="1:16" x14ac:dyDescent="0.2">
      <c r="A515" t="s">
        <v>58</v>
      </c>
      <c r="E515" s="41" t="s">
        <v>59</v>
      </c>
    </row>
    <row r="516" spans="1:16" x14ac:dyDescent="0.2">
      <c r="A516" t="s">
        <v>49</v>
      </c>
      <c r="B516" s="36" t="s">
        <v>26</v>
      </c>
      <c r="C516" s="36" t="s">
        <v>1117</v>
      </c>
      <c r="D516" s="37" t="s">
        <v>51</v>
      </c>
      <c r="E516" s="13" t="s">
        <v>1118</v>
      </c>
      <c r="F516" s="38" t="s">
        <v>53</v>
      </c>
      <c r="G516" s="39">
        <v>79</v>
      </c>
      <c r="H516" s="38">
        <v>0</v>
      </c>
      <c r="I516" s="38">
        <f>ROUND(G516*H516,6)</f>
        <v>0</v>
      </c>
      <c r="L516" s="40">
        <v>0</v>
      </c>
      <c r="M516" s="34">
        <f>ROUND(ROUND(L516,2)*ROUND(G516,3),2)</f>
        <v>0</v>
      </c>
      <c r="N516" s="38" t="s">
        <v>54</v>
      </c>
      <c r="O516">
        <f>(M516*21)/100</f>
        <v>0</v>
      </c>
      <c r="P516" t="s">
        <v>27</v>
      </c>
    </row>
    <row r="517" spans="1:16" x14ac:dyDescent="0.2">
      <c r="A517" s="37" t="s">
        <v>55</v>
      </c>
      <c r="E517" s="41" t="s">
        <v>51</v>
      </c>
    </row>
    <row r="518" spans="1:16" x14ac:dyDescent="0.2">
      <c r="A518" s="37" t="s">
        <v>56</v>
      </c>
      <c r="E518" s="42" t="s">
        <v>3925</v>
      </c>
    </row>
    <row r="519" spans="1:16" x14ac:dyDescent="0.2">
      <c r="A519" t="s">
        <v>58</v>
      </c>
      <c r="E519" s="41" t="s">
        <v>59</v>
      </c>
    </row>
    <row r="520" spans="1:16" x14ac:dyDescent="0.2">
      <c r="A520" t="s">
        <v>49</v>
      </c>
      <c r="B520" s="36" t="s">
        <v>62</v>
      </c>
      <c r="C520" s="36" t="s">
        <v>1314</v>
      </c>
      <c r="D520" s="37" t="s">
        <v>51</v>
      </c>
      <c r="E520" s="13" t="s">
        <v>1315</v>
      </c>
      <c r="F520" s="38" t="s">
        <v>53</v>
      </c>
      <c r="G520" s="39">
        <v>9.6999999999999993</v>
      </c>
      <c r="H520" s="38">
        <v>0</v>
      </c>
      <c r="I520" s="38">
        <f>ROUND(G520*H520,6)</f>
        <v>0</v>
      </c>
      <c r="L520" s="40">
        <v>0</v>
      </c>
      <c r="M520" s="34">
        <f>ROUND(ROUND(L520,2)*ROUND(G520,3),2)</f>
        <v>0</v>
      </c>
      <c r="N520" s="38" t="s">
        <v>54</v>
      </c>
      <c r="O520">
        <f>(M520*21)/100</f>
        <v>0</v>
      </c>
      <c r="P520" t="s">
        <v>27</v>
      </c>
    </row>
    <row r="521" spans="1:16" x14ac:dyDescent="0.2">
      <c r="A521" s="37" t="s">
        <v>55</v>
      </c>
      <c r="E521" s="41" t="s">
        <v>51</v>
      </c>
    </row>
    <row r="522" spans="1:16" x14ac:dyDescent="0.2">
      <c r="A522" s="37" t="s">
        <v>56</v>
      </c>
      <c r="E522" s="42" t="s">
        <v>3925</v>
      </c>
    </row>
    <row r="523" spans="1:16" x14ac:dyDescent="0.2">
      <c r="A523" t="s">
        <v>58</v>
      </c>
      <c r="E523" s="41" t="s">
        <v>59</v>
      </c>
    </row>
    <row r="524" spans="1:16" ht="25.5" x14ac:dyDescent="0.2">
      <c r="A524" t="s">
        <v>49</v>
      </c>
      <c r="B524" s="36" t="s">
        <v>66</v>
      </c>
      <c r="C524" s="36" t="s">
        <v>342</v>
      </c>
      <c r="D524" s="37" t="s">
        <v>51</v>
      </c>
      <c r="E524" s="13" t="s">
        <v>343</v>
      </c>
      <c r="F524" s="38" t="s">
        <v>94</v>
      </c>
      <c r="G524" s="39">
        <v>22</v>
      </c>
      <c r="H524" s="38">
        <v>0</v>
      </c>
      <c r="I524" s="38">
        <f>ROUND(G524*H524,6)</f>
        <v>0</v>
      </c>
      <c r="L524" s="40">
        <v>0</v>
      </c>
      <c r="M524" s="34">
        <f>ROUND(ROUND(L524,2)*ROUND(G524,3),2)</f>
        <v>0</v>
      </c>
      <c r="N524" s="38" t="s">
        <v>54</v>
      </c>
      <c r="O524">
        <f>(M524*21)/100</f>
        <v>0</v>
      </c>
      <c r="P524" t="s">
        <v>27</v>
      </c>
    </row>
    <row r="525" spans="1:16" x14ac:dyDescent="0.2">
      <c r="A525" s="37" t="s">
        <v>55</v>
      </c>
      <c r="E525" s="41" t="s">
        <v>51</v>
      </c>
    </row>
    <row r="526" spans="1:16" x14ac:dyDescent="0.2">
      <c r="A526" s="37" t="s">
        <v>56</v>
      </c>
      <c r="E526" s="42" t="s">
        <v>3925</v>
      </c>
    </row>
    <row r="527" spans="1:16" x14ac:dyDescent="0.2">
      <c r="A527" t="s">
        <v>58</v>
      </c>
      <c r="E527" s="41" t="s">
        <v>59</v>
      </c>
    </row>
    <row r="528" spans="1:16" x14ac:dyDescent="0.2">
      <c r="A528" t="s">
        <v>49</v>
      </c>
      <c r="B528" s="36" t="s">
        <v>145</v>
      </c>
      <c r="C528" s="36" t="s">
        <v>3926</v>
      </c>
      <c r="D528" s="37" t="s">
        <v>51</v>
      </c>
      <c r="E528" s="13" t="s">
        <v>3927</v>
      </c>
      <c r="F528" s="38" t="s">
        <v>188</v>
      </c>
      <c r="G528" s="39">
        <v>0.3</v>
      </c>
      <c r="H528" s="38">
        <v>0</v>
      </c>
      <c r="I528" s="38">
        <f>ROUND(G528*H528,6)</f>
        <v>0</v>
      </c>
      <c r="L528" s="40">
        <v>0</v>
      </c>
      <c r="M528" s="34">
        <f>ROUND(ROUND(L528,2)*ROUND(G528,3),2)</f>
        <v>0</v>
      </c>
      <c r="N528" s="38" t="s">
        <v>795</v>
      </c>
      <c r="O528">
        <f>(M528*21)/100</f>
        <v>0</v>
      </c>
      <c r="P528" t="s">
        <v>27</v>
      </c>
    </row>
    <row r="529" spans="1:16" x14ac:dyDescent="0.2">
      <c r="A529" s="37" t="s">
        <v>55</v>
      </c>
      <c r="E529" s="41" t="s">
        <v>51</v>
      </c>
    </row>
    <row r="530" spans="1:16" x14ac:dyDescent="0.2">
      <c r="A530" s="37" t="s">
        <v>56</v>
      </c>
      <c r="E530" s="42" t="s">
        <v>3625</v>
      </c>
    </row>
    <row r="531" spans="1:16" ht="63.75" x14ac:dyDescent="0.2">
      <c r="A531" t="s">
        <v>58</v>
      </c>
      <c r="E531" s="41" t="s">
        <v>3928</v>
      </c>
    </row>
    <row r="532" spans="1:16" ht="25.5" x14ac:dyDescent="0.2">
      <c r="A532" t="s">
        <v>49</v>
      </c>
      <c r="B532" s="36" t="s">
        <v>148</v>
      </c>
      <c r="C532" s="36" t="s">
        <v>67</v>
      </c>
      <c r="D532" s="37" t="s">
        <v>51</v>
      </c>
      <c r="E532" s="13" t="s">
        <v>68</v>
      </c>
      <c r="F532" s="38" t="s">
        <v>65</v>
      </c>
      <c r="G532" s="39">
        <v>1380</v>
      </c>
      <c r="H532" s="38">
        <v>0</v>
      </c>
      <c r="I532" s="38">
        <f>ROUND(G532*H532,6)</f>
        <v>0</v>
      </c>
      <c r="L532" s="40">
        <v>0</v>
      </c>
      <c r="M532" s="34">
        <f>ROUND(ROUND(L532,2)*ROUND(G532,3),2)</f>
        <v>0</v>
      </c>
      <c r="N532" s="38" t="s">
        <v>54</v>
      </c>
      <c r="O532">
        <f>(M532*21)/100</f>
        <v>0</v>
      </c>
      <c r="P532" t="s">
        <v>27</v>
      </c>
    </row>
    <row r="533" spans="1:16" x14ac:dyDescent="0.2">
      <c r="A533" s="37" t="s">
        <v>55</v>
      </c>
      <c r="E533" s="41" t="s">
        <v>51</v>
      </c>
    </row>
    <row r="534" spans="1:16" x14ac:dyDescent="0.2">
      <c r="A534" s="37" t="s">
        <v>56</v>
      </c>
      <c r="E534" s="42" t="s">
        <v>3925</v>
      </c>
    </row>
    <row r="535" spans="1:16" x14ac:dyDescent="0.2">
      <c r="A535" t="s">
        <v>58</v>
      </c>
      <c r="E535" s="41" t="s">
        <v>59</v>
      </c>
    </row>
    <row r="536" spans="1:16" x14ac:dyDescent="0.2">
      <c r="A536" t="s">
        <v>49</v>
      </c>
      <c r="B536" s="36" t="s">
        <v>151</v>
      </c>
      <c r="C536" s="36" t="s">
        <v>370</v>
      </c>
      <c r="D536" s="37" t="s">
        <v>51</v>
      </c>
      <c r="E536" s="13" t="s">
        <v>371</v>
      </c>
      <c r="F536" s="38" t="s">
        <v>65</v>
      </c>
      <c r="G536" s="39">
        <v>1380</v>
      </c>
      <c r="H536" s="38">
        <v>0</v>
      </c>
      <c r="I536" s="38">
        <f>ROUND(G536*H536,6)</f>
        <v>0</v>
      </c>
      <c r="L536" s="40">
        <v>0</v>
      </c>
      <c r="M536" s="34">
        <f>ROUND(ROUND(L536,2)*ROUND(G536,3),2)</f>
        <v>0</v>
      </c>
      <c r="N536" s="38" t="s">
        <v>54</v>
      </c>
      <c r="O536">
        <f>(M536*21)/100</f>
        <v>0</v>
      </c>
      <c r="P536" t="s">
        <v>27</v>
      </c>
    </row>
    <row r="537" spans="1:16" x14ac:dyDescent="0.2">
      <c r="A537" s="37" t="s">
        <v>55</v>
      </c>
      <c r="E537" s="41" t="s">
        <v>51</v>
      </c>
    </row>
    <row r="538" spans="1:16" x14ac:dyDescent="0.2">
      <c r="A538" s="37" t="s">
        <v>56</v>
      </c>
      <c r="E538" s="42" t="s">
        <v>3925</v>
      </c>
    </row>
    <row r="539" spans="1:16" x14ac:dyDescent="0.2">
      <c r="A539" t="s">
        <v>58</v>
      </c>
      <c r="E539" s="41" t="s">
        <v>59</v>
      </c>
    </row>
    <row r="540" spans="1:16" ht="25.5" x14ac:dyDescent="0.2">
      <c r="A540" t="s">
        <v>49</v>
      </c>
      <c r="B540" s="36" t="s">
        <v>154</v>
      </c>
      <c r="C540" s="36" t="s">
        <v>149</v>
      </c>
      <c r="D540" s="37" t="s">
        <v>51</v>
      </c>
      <c r="E540" s="13" t="s">
        <v>150</v>
      </c>
      <c r="F540" s="38" t="s">
        <v>94</v>
      </c>
      <c r="G540" s="39">
        <v>15</v>
      </c>
      <c r="H540" s="38">
        <v>0</v>
      </c>
      <c r="I540" s="38">
        <f>ROUND(G540*H540,6)</f>
        <v>0</v>
      </c>
      <c r="L540" s="40">
        <v>0</v>
      </c>
      <c r="M540" s="34">
        <f>ROUND(ROUND(L540,2)*ROUND(G540,3),2)</f>
        <v>0</v>
      </c>
      <c r="N540" s="38" t="s">
        <v>54</v>
      </c>
      <c r="O540">
        <f>(M540*21)/100</f>
        <v>0</v>
      </c>
      <c r="P540" t="s">
        <v>27</v>
      </c>
    </row>
    <row r="541" spans="1:16" x14ac:dyDescent="0.2">
      <c r="A541" s="37" t="s">
        <v>55</v>
      </c>
      <c r="E541" s="41" t="s">
        <v>51</v>
      </c>
    </row>
    <row r="542" spans="1:16" x14ac:dyDescent="0.2">
      <c r="A542" s="37" t="s">
        <v>56</v>
      </c>
      <c r="E542" s="42" t="s">
        <v>3925</v>
      </c>
    </row>
    <row r="543" spans="1:16" x14ac:dyDescent="0.2">
      <c r="A543" t="s">
        <v>58</v>
      </c>
      <c r="E543" s="41" t="s">
        <v>59</v>
      </c>
    </row>
    <row r="544" spans="1:16" x14ac:dyDescent="0.2">
      <c r="A544" t="s">
        <v>49</v>
      </c>
      <c r="B544" s="36" t="s">
        <v>157</v>
      </c>
      <c r="C544" s="36" t="s">
        <v>3929</v>
      </c>
      <c r="D544" s="37" t="s">
        <v>51</v>
      </c>
      <c r="E544" s="13" t="s">
        <v>3930</v>
      </c>
      <c r="F544" s="38" t="s">
        <v>94</v>
      </c>
      <c r="G544" s="39">
        <v>22</v>
      </c>
      <c r="H544" s="38">
        <v>0</v>
      </c>
      <c r="I544" s="38">
        <f>ROUND(G544*H544,6)</f>
        <v>0</v>
      </c>
      <c r="L544" s="40">
        <v>0</v>
      </c>
      <c r="M544" s="34">
        <f>ROUND(ROUND(L544,2)*ROUND(G544,3),2)</f>
        <v>0</v>
      </c>
      <c r="N544" s="38" t="s">
        <v>54</v>
      </c>
      <c r="O544">
        <f>(M544*21)/100</f>
        <v>0</v>
      </c>
      <c r="P544" t="s">
        <v>27</v>
      </c>
    </row>
    <row r="545" spans="1:16" x14ac:dyDescent="0.2">
      <c r="A545" s="37" t="s">
        <v>55</v>
      </c>
      <c r="E545" s="41" t="s">
        <v>51</v>
      </c>
    </row>
    <row r="546" spans="1:16" x14ac:dyDescent="0.2">
      <c r="A546" s="37" t="s">
        <v>56</v>
      </c>
      <c r="E546" s="42" t="s">
        <v>3931</v>
      </c>
    </row>
    <row r="547" spans="1:16" x14ac:dyDescent="0.2">
      <c r="A547" t="s">
        <v>58</v>
      </c>
      <c r="E547" s="41" t="s">
        <v>59</v>
      </c>
    </row>
    <row r="548" spans="1:16" x14ac:dyDescent="0.2">
      <c r="A548" t="s">
        <v>49</v>
      </c>
      <c r="B548" s="36" t="s">
        <v>69</v>
      </c>
      <c r="C548" s="36" t="s">
        <v>3932</v>
      </c>
      <c r="D548" s="37" t="s">
        <v>51</v>
      </c>
      <c r="E548" s="13" t="s">
        <v>3933</v>
      </c>
      <c r="F548" s="38" t="s">
        <v>65</v>
      </c>
      <c r="G548" s="39">
        <v>2710</v>
      </c>
      <c r="H548" s="38">
        <v>0</v>
      </c>
      <c r="I548" s="38">
        <f>ROUND(G548*H548,6)</f>
        <v>0</v>
      </c>
      <c r="L548" s="40">
        <v>0</v>
      </c>
      <c r="M548" s="34">
        <f>ROUND(ROUND(L548,2)*ROUND(G548,3),2)</f>
        <v>0</v>
      </c>
      <c r="N548" s="38" t="s">
        <v>54</v>
      </c>
      <c r="O548">
        <f>(M548*21)/100</f>
        <v>0</v>
      </c>
      <c r="P548" t="s">
        <v>27</v>
      </c>
    </row>
    <row r="549" spans="1:16" x14ac:dyDescent="0.2">
      <c r="A549" s="37" t="s">
        <v>55</v>
      </c>
      <c r="E549" s="41" t="s">
        <v>51</v>
      </c>
    </row>
    <row r="550" spans="1:16" x14ac:dyDescent="0.2">
      <c r="A550" s="37" t="s">
        <v>56</v>
      </c>
      <c r="E550" s="42" t="s">
        <v>3931</v>
      </c>
    </row>
    <row r="551" spans="1:16" x14ac:dyDescent="0.2">
      <c r="A551" t="s">
        <v>58</v>
      </c>
      <c r="E551" s="41" t="s">
        <v>59</v>
      </c>
    </row>
    <row r="552" spans="1:16" x14ac:dyDescent="0.2">
      <c r="A552" t="s">
        <v>49</v>
      </c>
      <c r="B552" s="36" t="s">
        <v>73</v>
      </c>
      <c r="C552" s="36" t="s">
        <v>3934</v>
      </c>
      <c r="D552" s="37" t="s">
        <v>51</v>
      </c>
      <c r="E552" s="13" t="s">
        <v>3935</v>
      </c>
      <c r="F552" s="38" t="s">
        <v>65</v>
      </c>
      <c r="G552" s="39">
        <v>2710</v>
      </c>
      <c r="H552" s="38">
        <v>0</v>
      </c>
      <c r="I552" s="38">
        <f>ROUND(G552*H552,6)</f>
        <v>0</v>
      </c>
      <c r="L552" s="40">
        <v>0</v>
      </c>
      <c r="M552" s="34">
        <f>ROUND(ROUND(L552,2)*ROUND(G552,3),2)</f>
        <v>0</v>
      </c>
      <c r="N552" s="38" t="s">
        <v>54</v>
      </c>
      <c r="O552">
        <f>(M552*21)/100</f>
        <v>0</v>
      </c>
      <c r="P552" t="s">
        <v>27</v>
      </c>
    </row>
    <row r="553" spans="1:16" x14ac:dyDescent="0.2">
      <c r="A553" s="37" t="s">
        <v>55</v>
      </c>
      <c r="E553" s="41" t="s">
        <v>51</v>
      </c>
    </row>
    <row r="554" spans="1:16" x14ac:dyDescent="0.2">
      <c r="A554" s="37" t="s">
        <v>56</v>
      </c>
      <c r="E554" s="42" t="s">
        <v>3931</v>
      </c>
    </row>
    <row r="555" spans="1:16" x14ac:dyDescent="0.2">
      <c r="A555" t="s">
        <v>58</v>
      </c>
      <c r="E555" s="41" t="s">
        <v>59</v>
      </c>
    </row>
    <row r="556" spans="1:16" x14ac:dyDescent="0.2">
      <c r="A556" t="s">
        <v>46</v>
      </c>
      <c r="C556" s="33" t="s">
        <v>282</v>
      </c>
      <c r="E556" s="35" t="s">
        <v>283</v>
      </c>
      <c r="J556" s="34">
        <f>0</f>
        <v>0</v>
      </c>
      <c r="K556" s="34">
        <f>0</f>
        <v>0</v>
      </c>
      <c r="L556" s="34">
        <f>0+L557+L561+L565</f>
        <v>0</v>
      </c>
      <c r="M556" s="34">
        <f>0+M557+M561+M565</f>
        <v>0</v>
      </c>
    </row>
    <row r="557" spans="1:16" ht="25.5" x14ac:dyDescent="0.2">
      <c r="A557" t="s">
        <v>49</v>
      </c>
      <c r="B557" s="36" t="s">
        <v>3936</v>
      </c>
      <c r="C557" s="36" t="s">
        <v>293</v>
      </c>
      <c r="D557" s="37" t="s">
        <v>294</v>
      </c>
      <c r="E557" s="13" t="s">
        <v>295</v>
      </c>
      <c r="F557" s="38" t="s">
        <v>288</v>
      </c>
      <c r="G557" s="39">
        <v>192.6</v>
      </c>
      <c r="H557" s="38">
        <v>0</v>
      </c>
      <c r="I557" s="38">
        <f>ROUND(G557*H557,6)</f>
        <v>0</v>
      </c>
      <c r="L557" s="40">
        <v>0</v>
      </c>
      <c r="M557" s="34">
        <f>ROUND(ROUND(L557,2)*ROUND(G557,3),2)</f>
        <v>0</v>
      </c>
      <c r="N557" s="38" t="s">
        <v>289</v>
      </c>
      <c r="O557">
        <f>(M557*21)/100</f>
        <v>0</v>
      </c>
      <c r="P557" t="s">
        <v>27</v>
      </c>
    </row>
    <row r="558" spans="1:16" ht="25.5" x14ac:dyDescent="0.2">
      <c r="A558" s="37" t="s">
        <v>55</v>
      </c>
      <c r="E558" s="41" t="s">
        <v>290</v>
      </c>
    </row>
    <row r="559" spans="1:16" x14ac:dyDescent="0.2">
      <c r="A559" s="37" t="s">
        <v>56</v>
      </c>
      <c r="E559" s="42" t="s">
        <v>51</v>
      </c>
    </row>
    <row r="560" spans="1:16" ht="102" x14ac:dyDescent="0.2">
      <c r="A560" t="s">
        <v>58</v>
      </c>
      <c r="E560" s="41" t="s">
        <v>291</v>
      </c>
    </row>
    <row r="561" spans="1:16" ht="25.5" x14ac:dyDescent="0.2">
      <c r="A561" t="s">
        <v>49</v>
      </c>
      <c r="B561" s="36" t="s">
        <v>3937</v>
      </c>
      <c r="C561" s="36" t="s">
        <v>3938</v>
      </c>
      <c r="D561" s="37" t="s">
        <v>3939</v>
      </c>
      <c r="E561" s="13" t="s">
        <v>3940</v>
      </c>
      <c r="F561" s="38" t="s">
        <v>288</v>
      </c>
      <c r="G561" s="39">
        <v>158.25</v>
      </c>
      <c r="H561" s="38">
        <v>0</v>
      </c>
      <c r="I561" s="38">
        <f>ROUND(G561*H561,6)</f>
        <v>0</v>
      </c>
      <c r="L561" s="40">
        <v>0</v>
      </c>
      <c r="M561" s="34">
        <f>ROUND(ROUND(L561,2)*ROUND(G561,3),2)</f>
        <v>0</v>
      </c>
      <c r="N561" s="38" t="s">
        <v>289</v>
      </c>
      <c r="O561">
        <f>(M561*21)/100</f>
        <v>0</v>
      </c>
      <c r="P561" t="s">
        <v>27</v>
      </c>
    </row>
    <row r="562" spans="1:16" ht="25.5" x14ac:dyDescent="0.2">
      <c r="A562" s="37" t="s">
        <v>55</v>
      </c>
      <c r="E562" s="41" t="s">
        <v>290</v>
      </c>
    </row>
    <row r="563" spans="1:16" x14ac:dyDescent="0.2">
      <c r="A563" s="37" t="s">
        <v>56</v>
      </c>
      <c r="E563" s="42" t="s">
        <v>51</v>
      </c>
    </row>
    <row r="564" spans="1:16" ht="102" x14ac:dyDescent="0.2">
      <c r="A564" t="s">
        <v>58</v>
      </c>
      <c r="E564" s="41" t="s">
        <v>291</v>
      </c>
    </row>
    <row r="565" spans="1:16" ht="25.5" x14ac:dyDescent="0.2">
      <c r="A565" t="s">
        <v>49</v>
      </c>
      <c r="B565" s="36" t="s">
        <v>3941</v>
      </c>
      <c r="C565" s="36" t="s">
        <v>1049</v>
      </c>
      <c r="D565" s="37" t="s">
        <v>1050</v>
      </c>
      <c r="E565" s="13" t="s">
        <v>1051</v>
      </c>
      <c r="F565" s="38" t="s">
        <v>288</v>
      </c>
      <c r="G565" s="39">
        <v>0.2</v>
      </c>
      <c r="H565" s="38">
        <v>0</v>
      </c>
      <c r="I565" s="38">
        <f>ROUND(G565*H565,6)</f>
        <v>0</v>
      </c>
      <c r="L565" s="40">
        <v>0</v>
      </c>
      <c r="M565" s="34">
        <f>ROUND(ROUND(L565,2)*ROUND(G565,3),2)</f>
        <v>0</v>
      </c>
      <c r="N565" s="38" t="s">
        <v>289</v>
      </c>
      <c r="O565">
        <f>(M565*21)/100</f>
        <v>0</v>
      </c>
      <c r="P565" t="s">
        <v>27</v>
      </c>
    </row>
    <row r="566" spans="1:16" ht="25.5" x14ac:dyDescent="0.2">
      <c r="A566" s="37" t="s">
        <v>55</v>
      </c>
      <c r="E566" s="41" t="s">
        <v>290</v>
      </c>
    </row>
    <row r="567" spans="1:16" x14ac:dyDescent="0.2">
      <c r="A567" s="37" t="s">
        <v>56</v>
      </c>
      <c r="E567" s="42" t="s">
        <v>51</v>
      </c>
    </row>
    <row r="568" spans="1:16" ht="102" x14ac:dyDescent="0.2">
      <c r="A568" t="s">
        <v>58</v>
      </c>
      <c r="E568"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3613</v>
      </c>
      <c r="M3" s="43">
        <f>Rekapitulace!C67</f>
        <v>0</v>
      </c>
      <c r="N3" s="25" t="s">
        <v>0</v>
      </c>
      <c r="O3" t="s">
        <v>23</v>
      </c>
      <c r="P3" t="s">
        <v>27</v>
      </c>
    </row>
    <row r="4" spans="1:20" ht="32.1" customHeight="1" x14ac:dyDescent="0.2">
      <c r="A4" s="28" t="s">
        <v>20</v>
      </c>
      <c r="B4" s="29" t="s">
        <v>28</v>
      </c>
      <c r="C4" s="2" t="s">
        <v>3613</v>
      </c>
      <c r="D4" s="9"/>
      <c r="E4" s="3" t="s">
        <v>3614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COUNTIFS(L8:L403,"=0",A8:A403,"P")+COUNTIFS(L8:L403,"",A8:A403,"P")+SUM(Q8:Q403)</f>
        <v>98</v>
      </c>
    </row>
    <row r="8" spans="1:20" x14ac:dyDescent="0.2">
      <c r="A8" t="s">
        <v>44</v>
      </c>
      <c r="C8" s="30" t="s">
        <v>3944</v>
      </c>
      <c r="E8" s="32" t="s">
        <v>3943</v>
      </c>
      <c r="J8" s="31">
        <f>0+J9+J46+J87+J264+J289+J390</f>
        <v>0</v>
      </c>
      <c r="K8" s="31">
        <f>0+K9+K46+K87+K264+K289+K390</f>
        <v>0</v>
      </c>
      <c r="L8" s="31">
        <f>0+L9+L46+L87+L264+L289+L390</f>
        <v>0</v>
      </c>
      <c r="M8" s="31">
        <f>0+M9+M46+M87+M264+M289+M390</f>
        <v>0</v>
      </c>
    </row>
    <row r="9" spans="1:20" x14ac:dyDescent="0.2">
      <c r="A9" t="s">
        <v>46</v>
      </c>
      <c r="C9" s="33" t="s">
        <v>3618</v>
      </c>
      <c r="E9" s="35" t="s">
        <v>3619</v>
      </c>
      <c r="J9" s="34">
        <f>0</f>
        <v>0</v>
      </c>
      <c r="K9" s="34">
        <f>0</f>
        <v>0</v>
      </c>
      <c r="L9" s="34">
        <f>0+L10+L14+L18+L22+L26+L30+L34+L38+L42</f>
        <v>0</v>
      </c>
      <c r="M9" s="34">
        <f>0+M10+M14+M18+M22+M26+M30+M34+M38+M42</f>
        <v>0</v>
      </c>
    </row>
    <row r="10" spans="1:20" x14ac:dyDescent="0.2">
      <c r="A10" t="s">
        <v>49</v>
      </c>
      <c r="B10" s="36" t="s">
        <v>47</v>
      </c>
      <c r="C10" s="36" t="s">
        <v>3620</v>
      </c>
      <c r="D10" s="37" t="s">
        <v>51</v>
      </c>
      <c r="E10" s="13" t="s">
        <v>3621</v>
      </c>
      <c r="F10" s="38" t="s">
        <v>53</v>
      </c>
      <c r="G10" s="39">
        <v>59.25</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3622</v>
      </c>
    </row>
    <row r="13" spans="1:20" x14ac:dyDescent="0.2">
      <c r="A13" t="s">
        <v>58</v>
      </c>
      <c r="E13" s="41" t="s">
        <v>59</v>
      </c>
    </row>
    <row r="14" spans="1:20" x14ac:dyDescent="0.2">
      <c r="A14" t="s">
        <v>49</v>
      </c>
      <c r="B14" s="36" t="s">
        <v>27</v>
      </c>
      <c r="C14" s="36" t="s">
        <v>3626</v>
      </c>
      <c r="D14" s="37" t="s">
        <v>51</v>
      </c>
      <c r="E14" s="13" t="s">
        <v>3627</v>
      </c>
      <c r="F14" s="38" t="s">
        <v>877</v>
      </c>
      <c r="G14" s="39">
        <v>711</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3625</v>
      </c>
    </row>
    <row r="17" spans="1:16" x14ac:dyDescent="0.2">
      <c r="A17" t="s">
        <v>58</v>
      </c>
      <c r="E17" s="41" t="s">
        <v>59</v>
      </c>
    </row>
    <row r="18" spans="1:16" x14ac:dyDescent="0.2">
      <c r="A18" t="s">
        <v>49</v>
      </c>
      <c r="B18" s="36" t="s">
        <v>26</v>
      </c>
      <c r="C18" s="36" t="s">
        <v>3628</v>
      </c>
      <c r="D18" s="37" t="s">
        <v>51</v>
      </c>
      <c r="E18" s="13" t="s">
        <v>3629</v>
      </c>
      <c r="F18" s="38" t="s">
        <v>288</v>
      </c>
      <c r="G18" s="39">
        <v>107</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3625</v>
      </c>
    </row>
    <row r="21" spans="1:16" x14ac:dyDescent="0.2">
      <c r="A21" t="s">
        <v>58</v>
      </c>
      <c r="E21" s="41" t="s">
        <v>59</v>
      </c>
    </row>
    <row r="22" spans="1:16" x14ac:dyDescent="0.2">
      <c r="A22" t="s">
        <v>49</v>
      </c>
      <c r="B22" s="36" t="s">
        <v>62</v>
      </c>
      <c r="C22" s="36" t="s">
        <v>3630</v>
      </c>
      <c r="D22" s="37" t="s">
        <v>51</v>
      </c>
      <c r="E22" s="13" t="s">
        <v>3631</v>
      </c>
      <c r="F22" s="38" t="s">
        <v>94</v>
      </c>
      <c r="G22" s="39">
        <v>20</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3632</v>
      </c>
    </row>
    <row r="25" spans="1:16" x14ac:dyDescent="0.2">
      <c r="A25" t="s">
        <v>58</v>
      </c>
      <c r="E25" s="41" t="s">
        <v>59</v>
      </c>
    </row>
    <row r="26" spans="1:16" x14ac:dyDescent="0.2">
      <c r="A26" t="s">
        <v>49</v>
      </c>
      <c r="B26" s="36" t="s">
        <v>66</v>
      </c>
      <c r="C26" s="36" t="s">
        <v>3633</v>
      </c>
      <c r="D26" s="37" t="s">
        <v>51</v>
      </c>
      <c r="E26" s="13" t="s">
        <v>3634</v>
      </c>
      <c r="F26" s="38" t="s">
        <v>94</v>
      </c>
      <c r="G26" s="39">
        <v>12</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3632</v>
      </c>
    </row>
    <row r="29" spans="1:16" x14ac:dyDescent="0.2">
      <c r="A29" t="s">
        <v>58</v>
      </c>
      <c r="E29" s="41" t="s">
        <v>59</v>
      </c>
    </row>
    <row r="30" spans="1:16" x14ac:dyDescent="0.2">
      <c r="A30" t="s">
        <v>49</v>
      </c>
      <c r="B30" s="36" t="s">
        <v>145</v>
      </c>
      <c r="C30" s="36" t="s">
        <v>3635</v>
      </c>
      <c r="D30" s="37" t="s">
        <v>51</v>
      </c>
      <c r="E30" s="13" t="s">
        <v>3636</v>
      </c>
      <c r="F30" s="38" t="s">
        <v>94</v>
      </c>
      <c r="G30" s="39">
        <v>9</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3632</v>
      </c>
    </row>
    <row r="33" spans="1:16" x14ac:dyDescent="0.2">
      <c r="A33" t="s">
        <v>58</v>
      </c>
      <c r="E33" s="41" t="s">
        <v>59</v>
      </c>
    </row>
    <row r="34" spans="1:16" x14ac:dyDescent="0.2">
      <c r="A34" t="s">
        <v>49</v>
      </c>
      <c r="B34" s="36" t="s">
        <v>148</v>
      </c>
      <c r="C34" s="36" t="s">
        <v>3637</v>
      </c>
      <c r="D34" s="37" t="s">
        <v>51</v>
      </c>
      <c r="E34" s="13" t="s">
        <v>3638</v>
      </c>
      <c r="F34" s="38" t="s">
        <v>94</v>
      </c>
      <c r="G34" s="39">
        <v>2</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3625</v>
      </c>
    </row>
    <row r="37" spans="1:16" x14ac:dyDescent="0.2">
      <c r="A37" t="s">
        <v>58</v>
      </c>
      <c r="E37" s="41" t="s">
        <v>59</v>
      </c>
    </row>
    <row r="38" spans="1:16" x14ac:dyDescent="0.2">
      <c r="A38" t="s">
        <v>49</v>
      </c>
      <c r="B38" s="36" t="s">
        <v>151</v>
      </c>
      <c r="C38" s="36" t="s">
        <v>3945</v>
      </c>
      <c r="D38" s="37" t="s">
        <v>51</v>
      </c>
      <c r="E38" s="13" t="s">
        <v>3946</v>
      </c>
      <c r="F38" s="38" t="s">
        <v>94</v>
      </c>
      <c r="G38" s="39">
        <v>11</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3625</v>
      </c>
    </row>
    <row r="41" spans="1:16" x14ac:dyDescent="0.2">
      <c r="A41" t="s">
        <v>58</v>
      </c>
      <c r="E41" s="41" t="s">
        <v>59</v>
      </c>
    </row>
    <row r="42" spans="1:16" ht="25.5" x14ac:dyDescent="0.2">
      <c r="A42" t="s">
        <v>49</v>
      </c>
      <c r="B42" s="36" t="s">
        <v>154</v>
      </c>
      <c r="C42" s="36" t="s">
        <v>3639</v>
      </c>
      <c r="D42" s="37" t="s">
        <v>51</v>
      </c>
      <c r="E42" s="13" t="s">
        <v>3640</v>
      </c>
      <c r="F42" s="38" t="s">
        <v>128</v>
      </c>
      <c r="G42" s="39">
        <v>88.875</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3625</v>
      </c>
    </row>
    <row r="45" spans="1:16" x14ac:dyDescent="0.2">
      <c r="A45" t="s">
        <v>58</v>
      </c>
      <c r="E45" s="41" t="s">
        <v>59</v>
      </c>
    </row>
    <row r="46" spans="1:16" x14ac:dyDescent="0.2">
      <c r="A46" t="s">
        <v>46</v>
      </c>
      <c r="C46" s="33" t="s">
        <v>3641</v>
      </c>
      <c r="E46" s="35" t="s">
        <v>3642</v>
      </c>
      <c r="J46" s="34">
        <f>0</f>
        <v>0</v>
      </c>
      <c r="K46" s="34">
        <f>0</f>
        <v>0</v>
      </c>
      <c r="L46" s="34">
        <f>0+L47+L51+L55+L59+L63+L67+L71+L75+L79+L83</f>
        <v>0</v>
      </c>
      <c r="M46" s="34">
        <f>0+M47+M51+M55+M59+M63+M67+M71+M75+M79+M83</f>
        <v>0</v>
      </c>
    </row>
    <row r="47" spans="1:16" ht="25.5" x14ac:dyDescent="0.2">
      <c r="A47" t="s">
        <v>49</v>
      </c>
      <c r="B47" s="36" t="s">
        <v>157</v>
      </c>
      <c r="C47" s="36" t="s">
        <v>3643</v>
      </c>
      <c r="D47" s="37" t="s">
        <v>51</v>
      </c>
      <c r="E47" s="13" t="s">
        <v>3644</v>
      </c>
      <c r="F47" s="38" t="s">
        <v>94</v>
      </c>
      <c r="G47" s="39">
        <v>5</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3622</v>
      </c>
    </row>
    <row r="50" spans="1:16" x14ac:dyDescent="0.2">
      <c r="A50" t="s">
        <v>58</v>
      </c>
      <c r="E50" s="41" t="s">
        <v>59</v>
      </c>
    </row>
    <row r="51" spans="1:16" ht="25.5" x14ac:dyDescent="0.2">
      <c r="A51" t="s">
        <v>49</v>
      </c>
      <c r="B51" s="36" t="s">
        <v>69</v>
      </c>
      <c r="C51" s="36" t="s">
        <v>3947</v>
      </c>
      <c r="D51" s="37" t="s">
        <v>51</v>
      </c>
      <c r="E51" s="13" t="s">
        <v>3948</v>
      </c>
      <c r="F51" s="38" t="s">
        <v>94</v>
      </c>
      <c r="G51" s="39">
        <v>3</v>
      </c>
      <c r="H51" s="38">
        <v>0</v>
      </c>
      <c r="I51" s="38">
        <f>ROUND(G51*H51,6)</f>
        <v>0</v>
      </c>
      <c r="L51" s="40">
        <v>0</v>
      </c>
      <c r="M51" s="34">
        <f>ROUND(ROUND(L51,2)*ROUND(G51,3),2)</f>
        <v>0</v>
      </c>
      <c r="N51" s="38" t="s">
        <v>54</v>
      </c>
      <c r="O51">
        <f>(M51*21)/100</f>
        <v>0</v>
      </c>
      <c r="P51" t="s">
        <v>27</v>
      </c>
    </row>
    <row r="52" spans="1:16" x14ac:dyDescent="0.2">
      <c r="A52" s="37" t="s">
        <v>55</v>
      </c>
      <c r="E52" s="41" t="s">
        <v>51</v>
      </c>
    </row>
    <row r="53" spans="1:16" x14ac:dyDescent="0.2">
      <c r="A53" s="37" t="s">
        <v>56</v>
      </c>
      <c r="E53" s="42" t="s">
        <v>3622</v>
      </c>
    </row>
    <row r="54" spans="1:16" x14ac:dyDescent="0.2">
      <c r="A54" t="s">
        <v>58</v>
      </c>
      <c r="E54" s="41" t="s">
        <v>59</v>
      </c>
    </row>
    <row r="55" spans="1:16" x14ac:dyDescent="0.2">
      <c r="A55" t="s">
        <v>49</v>
      </c>
      <c r="B55" s="36" t="s">
        <v>73</v>
      </c>
      <c r="C55" s="36" t="s">
        <v>3949</v>
      </c>
      <c r="D55" s="37" t="s">
        <v>51</v>
      </c>
      <c r="E55" s="13" t="s">
        <v>3950</v>
      </c>
      <c r="F55" s="38" t="s">
        <v>94</v>
      </c>
      <c r="G55" s="39">
        <v>1</v>
      </c>
      <c r="H55" s="38">
        <v>0</v>
      </c>
      <c r="I55" s="38">
        <f>ROUND(G55*H55,6)</f>
        <v>0</v>
      </c>
      <c r="L55" s="40">
        <v>0</v>
      </c>
      <c r="M55" s="34">
        <f>ROUND(ROUND(L55,2)*ROUND(G55,3),2)</f>
        <v>0</v>
      </c>
      <c r="N55" s="38" t="s">
        <v>54</v>
      </c>
      <c r="O55">
        <f>(M55*21)/100</f>
        <v>0</v>
      </c>
      <c r="P55" t="s">
        <v>27</v>
      </c>
    </row>
    <row r="56" spans="1:16" x14ac:dyDescent="0.2">
      <c r="A56" s="37" t="s">
        <v>55</v>
      </c>
      <c r="E56" s="41" t="s">
        <v>51</v>
      </c>
    </row>
    <row r="57" spans="1:16" x14ac:dyDescent="0.2">
      <c r="A57" s="37" t="s">
        <v>56</v>
      </c>
      <c r="E57" s="42" t="s">
        <v>3622</v>
      </c>
    </row>
    <row r="58" spans="1:16" x14ac:dyDescent="0.2">
      <c r="A58" t="s">
        <v>58</v>
      </c>
      <c r="E58" s="41" t="s">
        <v>59</v>
      </c>
    </row>
    <row r="59" spans="1:16" x14ac:dyDescent="0.2">
      <c r="A59" t="s">
        <v>49</v>
      </c>
      <c r="B59" s="36" t="s">
        <v>76</v>
      </c>
      <c r="C59" s="36" t="s">
        <v>3951</v>
      </c>
      <c r="D59" s="37" t="s">
        <v>51</v>
      </c>
      <c r="E59" s="13" t="s">
        <v>3952</v>
      </c>
      <c r="F59" s="38" t="s">
        <v>94</v>
      </c>
      <c r="G59" s="39">
        <v>2</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3622</v>
      </c>
    </row>
    <row r="62" spans="1:16" x14ac:dyDescent="0.2">
      <c r="A62" t="s">
        <v>58</v>
      </c>
      <c r="E62" s="41" t="s">
        <v>59</v>
      </c>
    </row>
    <row r="63" spans="1:16" x14ac:dyDescent="0.2">
      <c r="A63" t="s">
        <v>49</v>
      </c>
      <c r="B63" s="36" t="s">
        <v>79</v>
      </c>
      <c r="C63" s="36" t="s">
        <v>3953</v>
      </c>
      <c r="D63" s="37" t="s">
        <v>51</v>
      </c>
      <c r="E63" s="13" t="s">
        <v>3954</v>
      </c>
      <c r="F63" s="38" t="s">
        <v>65</v>
      </c>
      <c r="G63" s="39">
        <v>11.7</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3622</v>
      </c>
    </row>
    <row r="66" spans="1:16" x14ac:dyDescent="0.2">
      <c r="A66" t="s">
        <v>58</v>
      </c>
      <c r="E66" s="41" t="s">
        <v>59</v>
      </c>
    </row>
    <row r="67" spans="1:16" ht="25.5" x14ac:dyDescent="0.2">
      <c r="A67" t="s">
        <v>49</v>
      </c>
      <c r="B67" s="36" t="s">
        <v>160</v>
      </c>
      <c r="C67" s="36" t="s">
        <v>3955</v>
      </c>
      <c r="D67" s="37" t="s">
        <v>51</v>
      </c>
      <c r="E67" s="13" t="s">
        <v>3956</v>
      </c>
      <c r="F67" s="38" t="s">
        <v>94</v>
      </c>
      <c r="G67" s="39">
        <v>1</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3622</v>
      </c>
    </row>
    <row r="70" spans="1:16" x14ac:dyDescent="0.2">
      <c r="A70" t="s">
        <v>58</v>
      </c>
      <c r="E70" s="41" t="s">
        <v>59</v>
      </c>
    </row>
    <row r="71" spans="1:16" ht="25.5" x14ac:dyDescent="0.2">
      <c r="A71" t="s">
        <v>49</v>
      </c>
      <c r="B71" s="36" t="s">
        <v>82</v>
      </c>
      <c r="C71" s="36" t="s">
        <v>3957</v>
      </c>
      <c r="D71" s="37" t="s">
        <v>51</v>
      </c>
      <c r="E71" s="13" t="s">
        <v>3958</v>
      </c>
      <c r="F71" s="38" t="s">
        <v>94</v>
      </c>
      <c r="G71" s="39">
        <v>1</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3622</v>
      </c>
    </row>
    <row r="74" spans="1:16" x14ac:dyDescent="0.2">
      <c r="A74" t="s">
        <v>58</v>
      </c>
      <c r="E74" s="41" t="s">
        <v>59</v>
      </c>
    </row>
    <row r="75" spans="1:16" ht="25.5" x14ac:dyDescent="0.2">
      <c r="A75" t="s">
        <v>49</v>
      </c>
      <c r="B75" s="36" t="s">
        <v>163</v>
      </c>
      <c r="C75" s="36" t="s">
        <v>3655</v>
      </c>
      <c r="D75" s="37" t="s">
        <v>51</v>
      </c>
      <c r="E75" s="13" t="s">
        <v>3656</v>
      </c>
      <c r="F75" s="38" t="s">
        <v>94</v>
      </c>
      <c r="G75" s="39">
        <v>1</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3625</v>
      </c>
    </row>
    <row r="78" spans="1:16" x14ac:dyDescent="0.2">
      <c r="A78" t="s">
        <v>58</v>
      </c>
      <c r="E78" s="41" t="s">
        <v>59</v>
      </c>
    </row>
    <row r="79" spans="1:16" x14ac:dyDescent="0.2">
      <c r="A79" t="s">
        <v>49</v>
      </c>
      <c r="B79" s="36" t="s">
        <v>85</v>
      </c>
      <c r="C79" s="36" t="s">
        <v>3657</v>
      </c>
      <c r="D79" s="37" t="s">
        <v>51</v>
      </c>
      <c r="E79" s="13" t="s">
        <v>3658</v>
      </c>
      <c r="F79" s="38" t="s">
        <v>94</v>
      </c>
      <c r="G79" s="39">
        <v>4</v>
      </c>
      <c r="H79" s="38">
        <v>0</v>
      </c>
      <c r="I79" s="38">
        <f>ROUND(G79*H79,6)</f>
        <v>0</v>
      </c>
      <c r="L79" s="40">
        <v>0</v>
      </c>
      <c r="M79" s="34">
        <f>ROUND(ROUND(L79,2)*ROUND(G79,3),2)</f>
        <v>0</v>
      </c>
      <c r="N79" s="38" t="s">
        <v>795</v>
      </c>
      <c r="O79">
        <f>(M79*21)/100</f>
        <v>0</v>
      </c>
      <c r="P79" t="s">
        <v>27</v>
      </c>
    </row>
    <row r="80" spans="1:16" x14ac:dyDescent="0.2">
      <c r="A80" s="37" t="s">
        <v>55</v>
      </c>
      <c r="E80" s="41" t="s">
        <v>51</v>
      </c>
    </row>
    <row r="81" spans="1:16" x14ac:dyDescent="0.2">
      <c r="A81" s="37" t="s">
        <v>56</v>
      </c>
      <c r="E81" s="42" t="s">
        <v>3625</v>
      </c>
    </row>
    <row r="82" spans="1:16" ht="89.25" x14ac:dyDescent="0.2">
      <c r="A82" t="s">
        <v>58</v>
      </c>
      <c r="E82" s="41" t="s">
        <v>3659</v>
      </c>
    </row>
    <row r="83" spans="1:16" ht="25.5" x14ac:dyDescent="0.2">
      <c r="A83" t="s">
        <v>49</v>
      </c>
      <c r="B83" s="36" t="s">
        <v>166</v>
      </c>
      <c r="C83" s="36" t="s">
        <v>3660</v>
      </c>
      <c r="D83" s="37" t="s">
        <v>51</v>
      </c>
      <c r="E83" s="13" t="s">
        <v>3661</v>
      </c>
      <c r="F83" s="38" t="s">
        <v>128</v>
      </c>
      <c r="G83" s="39">
        <v>26</v>
      </c>
      <c r="H83" s="38">
        <v>0</v>
      </c>
      <c r="I83" s="38">
        <f>ROUND(G83*H83,6)</f>
        <v>0</v>
      </c>
      <c r="L83" s="40">
        <v>0</v>
      </c>
      <c r="M83" s="34">
        <f>ROUND(ROUND(L83,2)*ROUND(G83,3),2)</f>
        <v>0</v>
      </c>
      <c r="N83" s="38" t="s">
        <v>54</v>
      </c>
      <c r="O83">
        <f>(M83*21)/100</f>
        <v>0</v>
      </c>
      <c r="P83" t="s">
        <v>27</v>
      </c>
    </row>
    <row r="84" spans="1:16" x14ac:dyDescent="0.2">
      <c r="A84" s="37" t="s">
        <v>55</v>
      </c>
      <c r="E84" s="41" t="s">
        <v>51</v>
      </c>
    </row>
    <row r="85" spans="1:16" x14ac:dyDescent="0.2">
      <c r="A85" s="37" t="s">
        <v>56</v>
      </c>
      <c r="E85" s="42" t="s">
        <v>3625</v>
      </c>
    </row>
    <row r="86" spans="1:16" x14ac:dyDescent="0.2">
      <c r="A86" t="s">
        <v>58</v>
      </c>
      <c r="E86" s="41" t="s">
        <v>59</v>
      </c>
    </row>
    <row r="87" spans="1:16" x14ac:dyDescent="0.2">
      <c r="A87" t="s">
        <v>46</v>
      </c>
      <c r="C87" s="33" t="s">
        <v>3662</v>
      </c>
      <c r="E87" s="35" t="s">
        <v>3663</v>
      </c>
      <c r="J87" s="34">
        <f>0</f>
        <v>0</v>
      </c>
      <c r="K87" s="34">
        <f>0</f>
        <v>0</v>
      </c>
      <c r="L87" s="34">
        <f>0+L88+L92+L96+L100+L104+L108+L112+L116+L120+L124+L128+L132+L136+L140+L144+L148+L152+L156+L160+L164+L168+L172+L176+L180+L184+L188+L192+L196+L200+L204+L208+L212+L216+L220+L224+L228+L232+L236+L240+L244+L248+L252+L256+L260</f>
        <v>0</v>
      </c>
      <c r="M87" s="34">
        <f>0+M88+M92+M96+M100+M104+M108+M112+M116+M120+M124+M128+M132+M136+M140+M144+M148+M152+M156+M160+M164+M168+M172+M176+M180+M184+M188+M192+M196+M200+M204+M208+M212+M216+M220+M224+M228+M232+M236+M240+M244+M248+M252+M256+M260</f>
        <v>0</v>
      </c>
    </row>
    <row r="88" spans="1:16" x14ac:dyDescent="0.2">
      <c r="A88" t="s">
        <v>49</v>
      </c>
      <c r="B88" s="36" t="s">
        <v>169</v>
      </c>
      <c r="C88" s="36" t="s">
        <v>3664</v>
      </c>
      <c r="D88" s="37" t="s">
        <v>51</v>
      </c>
      <c r="E88" s="13" t="s">
        <v>3665</v>
      </c>
      <c r="F88" s="38" t="s">
        <v>94</v>
      </c>
      <c r="G88" s="39">
        <v>7</v>
      </c>
      <c r="H88" s="38">
        <v>0</v>
      </c>
      <c r="I88" s="38">
        <f>ROUND(G88*H88,6)</f>
        <v>0</v>
      </c>
      <c r="L88" s="40">
        <v>0</v>
      </c>
      <c r="M88" s="34">
        <f>ROUND(ROUND(L88,2)*ROUND(G88,3),2)</f>
        <v>0</v>
      </c>
      <c r="N88" s="38" t="s">
        <v>54</v>
      </c>
      <c r="O88">
        <f>(M88*21)/100</f>
        <v>0</v>
      </c>
      <c r="P88" t="s">
        <v>27</v>
      </c>
    </row>
    <row r="89" spans="1:16" x14ac:dyDescent="0.2">
      <c r="A89" s="37" t="s">
        <v>55</v>
      </c>
      <c r="E89" s="41" t="s">
        <v>51</v>
      </c>
    </row>
    <row r="90" spans="1:16" x14ac:dyDescent="0.2">
      <c r="A90" s="37" t="s">
        <v>56</v>
      </c>
      <c r="E90" s="42" t="s">
        <v>3666</v>
      </c>
    </row>
    <row r="91" spans="1:16" x14ac:dyDescent="0.2">
      <c r="A91" t="s">
        <v>58</v>
      </c>
      <c r="E91" s="41" t="s">
        <v>59</v>
      </c>
    </row>
    <row r="92" spans="1:16" x14ac:dyDescent="0.2">
      <c r="A92" t="s">
        <v>49</v>
      </c>
      <c r="B92" s="36" t="s">
        <v>172</v>
      </c>
      <c r="C92" s="36" t="s">
        <v>3959</v>
      </c>
      <c r="D92" s="37" t="s">
        <v>51</v>
      </c>
      <c r="E92" s="13" t="s">
        <v>3960</v>
      </c>
      <c r="F92" s="38" t="s">
        <v>94</v>
      </c>
      <c r="G92" s="39">
        <v>14</v>
      </c>
      <c r="H92" s="38">
        <v>0</v>
      </c>
      <c r="I92" s="38">
        <f>ROUND(G92*H92,6)</f>
        <v>0</v>
      </c>
      <c r="L92" s="40">
        <v>0</v>
      </c>
      <c r="M92" s="34">
        <f>ROUND(ROUND(L92,2)*ROUND(G92,3),2)</f>
        <v>0</v>
      </c>
      <c r="N92" s="38" t="s">
        <v>54</v>
      </c>
      <c r="O92">
        <f>(M92*21)/100</f>
        <v>0</v>
      </c>
      <c r="P92" t="s">
        <v>27</v>
      </c>
    </row>
    <row r="93" spans="1:16" x14ac:dyDescent="0.2">
      <c r="A93" s="37" t="s">
        <v>55</v>
      </c>
      <c r="E93" s="41" t="s">
        <v>51</v>
      </c>
    </row>
    <row r="94" spans="1:16" x14ac:dyDescent="0.2">
      <c r="A94" s="37" t="s">
        <v>56</v>
      </c>
      <c r="E94" s="42" t="s">
        <v>3666</v>
      </c>
    </row>
    <row r="95" spans="1:16" x14ac:dyDescent="0.2">
      <c r="A95" t="s">
        <v>58</v>
      </c>
      <c r="E95" s="41" t="s">
        <v>59</v>
      </c>
    </row>
    <row r="96" spans="1:16" x14ac:dyDescent="0.2">
      <c r="A96" t="s">
        <v>49</v>
      </c>
      <c r="B96" s="36" t="s">
        <v>88</v>
      </c>
      <c r="C96" s="36" t="s">
        <v>3667</v>
      </c>
      <c r="D96" s="37" t="s">
        <v>51</v>
      </c>
      <c r="E96" s="13" t="s">
        <v>3668</v>
      </c>
      <c r="F96" s="38" t="s">
        <v>94</v>
      </c>
      <c r="G96" s="39">
        <v>42</v>
      </c>
      <c r="H96" s="38">
        <v>0</v>
      </c>
      <c r="I96" s="38">
        <f>ROUND(G96*H96,6)</f>
        <v>0</v>
      </c>
      <c r="L96" s="40">
        <v>0</v>
      </c>
      <c r="M96" s="34">
        <f>ROUND(ROUND(L96,2)*ROUND(G96,3),2)</f>
        <v>0</v>
      </c>
      <c r="N96" s="38" t="s">
        <v>54</v>
      </c>
      <c r="O96">
        <f>(M96*21)/100</f>
        <v>0</v>
      </c>
      <c r="P96" t="s">
        <v>27</v>
      </c>
    </row>
    <row r="97" spans="1:16" x14ac:dyDescent="0.2">
      <c r="A97" s="37" t="s">
        <v>55</v>
      </c>
      <c r="E97" s="41" t="s">
        <v>51</v>
      </c>
    </row>
    <row r="98" spans="1:16" x14ac:dyDescent="0.2">
      <c r="A98" s="37" t="s">
        <v>56</v>
      </c>
      <c r="E98" s="42" t="s">
        <v>3666</v>
      </c>
    </row>
    <row r="99" spans="1:16" x14ac:dyDescent="0.2">
      <c r="A99" t="s">
        <v>58</v>
      </c>
      <c r="E99" s="41" t="s">
        <v>59</v>
      </c>
    </row>
    <row r="100" spans="1:16" x14ac:dyDescent="0.2">
      <c r="A100" t="s">
        <v>49</v>
      </c>
      <c r="B100" s="36" t="s">
        <v>175</v>
      </c>
      <c r="C100" s="36" t="s">
        <v>3961</v>
      </c>
      <c r="D100" s="37" t="s">
        <v>51</v>
      </c>
      <c r="E100" s="13" t="s">
        <v>3962</v>
      </c>
      <c r="F100" s="38" t="s">
        <v>94</v>
      </c>
      <c r="G100" s="39">
        <v>1</v>
      </c>
      <c r="H100" s="38">
        <v>0</v>
      </c>
      <c r="I100" s="38">
        <f>ROUND(G100*H100,6)</f>
        <v>0</v>
      </c>
      <c r="L100" s="40">
        <v>0</v>
      </c>
      <c r="M100" s="34">
        <f>ROUND(ROUND(L100,2)*ROUND(G100,3),2)</f>
        <v>0</v>
      </c>
      <c r="N100" s="38" t="s">
        <v>54</v>
      </c>
      <c r="O100">
        <f>(M100*21)/100</f>
        <v>0</v>
      </c>
      <c r="P100" t="s">
        <v>27</v>
      </c>
    </row>
    <row r="101" spans="1:16" x14ac:dyDescent="0.2">
      <c r="A101" s="37" t="s">
        <v>55</v>
      </c>
      <c r="E101" s="41" t="s">
        <v>51</v>
      </c>
    </row>
    <row r="102" spans="1:16" x14ac:dyDescent="0.2">
      <c r="A102" s="37" t="s">
        <v>56</v>
      </c>
      <c r="E102" s="42" t="s">
        <v>3666</v>
      </c>
    </row>
    <row r="103" spans="1:16" x14ac:dyDescent="0.2">
      <c r="A103" t="s">
        <v>58</v>
      </c>
      <c r="E103" s="41" t="s">
        <v>59</v>
      </c>
    </row>
    <row r="104" spans="1:16" x14ac:dyDescent="0.2">
      <c r="A104" t="s">
        <v>49</v>
      </c>
      <c r="B104" s="36" t="s">
        <v>179</v>
      </c>
      <c r="C104" s="36" t="s">
        <v>3671</v>
      </c>
      <c r="D104" s="37" t="s">
        <v>51</v>
      </c>
      <c r="E104" s="13" t="s">
        <v>3672</v>
      </c>
      <c r="F104" s="38" t="s">
        <v>94</v>
      </c>
      <c r="G104" s="39">
        <v>4</v>
      </c>
      <c r="H104" s="38">
        <v>0</v>
      </c>
      <c r="I104" s="38">
        <f>ROUND(G104*H104,6)</f>
        <v>0</v>
      </c>
      <c r="L104" s="40">
        <v>0</v>
      </c>
      <c r="M104" s="34">
        <f>ROUND(ROUND(L104,2)*ROUND(G104,3),2)</f>
        <v>0</v>
      </c>
      <c r="N104" s="38" t="s">
        <v>54</v>
      </c>
      <c r="O104">
        <f>(M104*21)/100</f>
        <v>0</v>
      </c>
      <c r="P104" t="s">
        <v>27</v>
      </c>
    </row>
    <row r="105" spans="1:16" x14ac:dyDescent="0.2">
      <c r="A105" s="37" t="s">
        <v>55</v>
      </c>
      <c r="E105" s="41" t="s">
        <v>51</v>
      </c>
    </row>
    <row r="106" spans="1:16" x14ac:dyDescent="0.2">
      <c r="A106" s="37" t="s">
        <v>56</v>
      </c>
      <c r="E106" s="42" t="s">
        <v>3666</v>
      </c>
    </row>
    <row r="107" spans="1:16" x14ac:dyDescent="0.2">
      <c r="A107" t="s">
        <v>58</v>
      </c>
      <c r="E107" s="41" t="s">
        <v>59</v>
      </c>
    </row>
    <row r="108" spans="1:16" x14ac:dyDescent="0.2">
      <c r="A108" t="s">
        <v>49</v>
      </c>
      <c r="B108" s="36" t="s">
        <v>182</v>
      </c>
      <c r="C108" s="36" t="s">
        <v>3675</v>
      </c>
      <c r="D108" s="37" t="s">
        <v>51</v>
      </c>
      <c r="E108" s="13" t="s">
        <v>3676</v>
      </c>
      <c r="F108" s="38" t="s">
        <v>94</v>
      </c>
      <c r="G108" s="39">
        <v>20</v>
      </c>
      <c r="H108" s="38">
        <v>0</v>
      </c>
      <c r="I108" s="38">
        <f>ROUND(G108*H108,6)</f>
        <v>0</v>
      </c>
      <c r="L108" s="40">
        <v>0</v>
      </c>
      <c r="M108" s="34">
        <f>ROUND(ROUND(L108,2)*ROUND(G108,3),2)</f>
        <v>0</v>
      </c>
      <c r="N108" s="38" t="s">
        <v>54</v>
      </c>
      <c r="O108">
        <f>(M108*21)/100</f>
        <v>0</v>
      </c>
      <c r="P108" t="s">
        <v>27</v>
      </c>
    </row>
    <row r="109" spans="1:16" x14ac:dyDescent="0.2">
      <c r="A109" s="37" t="s">
        <v>55</v>
      </c>
      <c r="E109" s="41" t="s">
        <v>51</v>
      </c>
    </row>
    <row r="110" spans="1:16" x14ac:dyDescent="0.2">
      <c r="A110" s="37" t="s">
        <v>56</v>
      </c>
      <c r="E110" s="42" t="s">
        <v>3666</v>
      </c>
    </row>
    <row r="111" spans="1:16" x14ac:dyDescent="0.2">
      <c r="A111" t="s">
        <v>58</v>
      </c>
      <c r="E111" s="41" t="s">
        <v>59</v>
      </c>
    </row>
    <row r="112" spans="1:16" x14ac:dyDescent="0.2">
      <c r="A112" t="s">
        <v>49</v>
      </c>
      <c r="B112" s="36" t="s">
        <v>91</v>
      </c>
      <c r="C112" s="36" t="s">
        <v>3685</v>
      </c>
      <c r="D112" s="37" t="s">
        <v>51</v>
      </c>
      <c r="E112" s="13" t="s">
        <v>3686</v>
      </c>
      <c r="F112" s="38" t="s">
        <v>94</v>
      </c>
      <c r="G112" s="39">
        <v>4</v>
      </c>
      <c r="H112" s="38">
        <v>0</v>
      </c>
      <c r="I112" s="38">
        <f>ROUND(G112*H112,6)</f>
        <v>0</v>
      </c>
      <c r="L112" s="40">
        <v>0</v>
      </c>
      <c r="M112" s="34">
        <f>ROUND(ROUND(L112,2)*ROUND(G112,3),2)</f>
        <v>0</v>
      </c>
      <c r="N112" s="38" t="s">
        <v>54</v>
      </c>
      <c r="O112">
        <f>(M112*21)/100</f>
        <v>0</v>
      </c>
      <c r="P112" t="s">
        <v>27</v>
      </c>
    </row>
    <row r="113" spans="1:16" x14ac:dyDescent="0.2">
      <c r="A113" s="37" t="s">
        <v>55</v>
      </c>
      <c r="E113" s="41" t="s">
        <v>51</v>
      </c>
    </row>
    <row r="114" spans="1:16" x14ac:dyDescent="0.2">
      <c r="A114" s="37" t="s">
        <v>56</v>
      </c>
      <c r="E114" s="42" t="s">
        <v>3666</v>
      </c>
    </row>
    <row r="115" spans="1:16" x14ac:dyDescent="0.2">
      <c r="A115" t="s">
        <v>58</v>
      </c>
      <c r="E115" s="41" t="s">
        <v>59</v>
      </c>
    </row>
    <row r="116" spans="1:16" x14ac:dyDescent="0.2">
      <c r="A116" t="s">
        <v>49</v>
      </c>
      <c r="B116" s="36" t="s">
        <v>185</v>
      </c>
      <c r="C116" s="36" t="s">
        <v>3687</v>
      </c>
      <c r="D116" s="37" t="s">
        <v>51</v>
      </c>
      <c r="E116" s="13" t="s">
        <v>3688</v>
      </c>
      <c r="F116" s="38" t="s">
        <v>94</v>
      </c>
      <c r="G116" s="39">
        <v>127</v>
      </c>
      <c r="H116" s="38">
        <v>0</v>
      </c>
      <c r="I116" s="38">
        <f>ROUND(G116*H116,6)</f>
        <v>0</v>
      </c>
      <c r="L116" s="40">
        <v>0</v>
      </c>
      <c r="M116" s="34">
        <f>ROUND(ROUND(L116,2)*ROUND(G116,3),2)</f>
        <v>0</v>
      </c>
      <c r="N116" s="38" t="s">
        <v>54</v>
      </c>
      <c r="O116">
        <f>(M116*21)/100</f>
        <v>0</v>
      </c>
      <c r="P116" t="s">
        <v>27</v>
      </c>
    </row>
    <row r="117" spans="1:16" x14ac:dyDescent="0.2">
      <c r="A117" s="37" t="s">
        <v>55</v>
      </c>
      <c r="E117" s="41" t="s">
        <v>51</v>
      </c>
    </row>
    <row r="118" spans="1:16" x14ac:dyDescent="0.2">
      <c r="A118" s="37" t="s">
        <v>56</v>
      </c>
      <c r="E118" s="42" t="s">
        <v>3666</v>
      </c>
    </row>
    <row r="119" spans="1:16" x14ac:dyDescent="0.2">
      <c r="A119" t="s">
        <v>58</v>
      </c>
      <c r="E119" s="41" t="s">
        <v>59</v>
      </c>
    </row>
    <row r="120" spans="1:16" x14ac:dyDescent="0.2">
      <c r="A120" t="s">
        <v>49</v>
      </c>
      <c r="B120" s="36" t="s">
        <v>189</v>
      </c>
      <c r="C120" s="36" t="s">
        <v>3691</v>
      </c>
      <c r="D120" s="37" t="s">
        <v>51</v>
      </c>
      <c r="E120" s="13" t="s">
        <v>3692</v>
      </c>
      <c r="F120" s="38" t="s">
        <v>94</v>
      </c>
      <c r="G120" s="39">
        <v>4</v>
      </c>
      <c r="H120" s="38">
        <v>0</v>
      </c>
      <c r="I120" s="38">
        <f>ROUND(G120*H120,6)</f>
        <v>0</v>
      </c>
      <c r="L120" s="40">
        <v>0</v>
      </c>
      <c r="M120" s="34">
        <f>ROUND(ROUND(L120,2)*ROUND(G120,3),2)</f>
        <v>0</v>
      </c>
      <c r="N120" s="38" t="s">
        <v>54</v>
      </c>
      <c r="O120">
        <f>(M120*21)/100</f>
        <v>0</v>
      </c>
      <c r="P120" t="s">
        <v>27</v>
      </c>
    </row>
    <row r="121" spans="1:16" x14ac:dyDescent="0.2">
      <c r="A121" s="37" t="s">
        <v>55</v>
      </c>
      <c r="E121" s="41" t="s">
        <v>51</v>
      </c>
    </row>
    <row r="122" spans="1:16" x14ac:dyDescent="0.2">
      <c r="A122" s="37" t="s">
        <v>56</v>
      </c>
      <c r="E122" s="42" t="s">
        <v>3666</v>
      </c>
    </row>
    <row r="123" spans="1:16" x14ac:dyDescent="0.2">
      <c r="A123" t="s">
        <v>58</v>
      </c>
      <c r="E123" s="41" t="s">
        <v>59</v>
      </c>
    </row>
    <row r="124" spans="1:16" x14ac:dyDescent="0.2">
      <c r="A124" t="s">
        <v>49</v>
      </c>
      <c r="B124" s="36" t="s">
        <v>192</v>
      </c>
      <c r="C124" s="36" t="s">
        <v>3693</v>
      </c>
      <c r="D124" s="37" t="s">
        <v>51</v>
      </c>
      <c r="E124" s="13" t="s">
        <v>3694</v>
      </c>
      <c r="F124" s="38" t="s">
        <v>94</v>
      </c>
      <c r="G124" s="39">
        <v>6</v>
      </c>
      <c r="H124" s="38">
        <v>0</v>
      </c>
      <c r="I124" s="38">
        <f>ROUND(G124*H124,6)</f>
        <v>0</v>
      </c>
      <c r="L124" s="40">
        <v>0</v>
      </c>
      <c r="M124" s="34">
        <f>ROUND(ROUND(L124,2)*ROUND(G124,3),2)</f>
        <v>0</v>
      </c>
      <c r="N124" s="38" t="s">
        <v>54</v>
      </c>
      <c r="O124">
        <f>(M124*21)/100</f>
        <v>0</v>
      </c>
      <c r="P124" t="s">
        <v>27</v>
      </c>
    </row>
    <row r="125" spans="1:16" x14ac:dyDescent="0.2">
      <c r="A125" s="37" t="s">
        <v>55</v>
      </c>
      <c r="E125" s="41" t="s">
        <v>51</v>
      </c>
    </row>
    <row r="126" spans="1:16" x14ac:dyDescent="0.2">
      <c r="A126" s="37" t="s">
        <v>56</v>
      </c>
      <c r="E126" s="42" t="s">
        <v>3666</v>
      </c>
    </row>
    <row r="127" spans="1:16" x14ac:dyDescent="0.2">
      <c r="A127" t="s">
        <v>58</v>
      </c>
      <c r="E127" s="41" t="s">
        <v>59</v>
      </c>
    </row>
    <row r="128" spans="1:16" x14ac:dyDescent="0.2">
      <c r="A128" t="s">
        <v>49</v>
      </c>
      <c r="B128" s="36" t="s">
        <v>195</v>
      </c>
      <c r="C128" s="36" t="s">
        <v>3695</v>
      </c>
      <c r="D128" s="37" t="s">
        <v>51</v>
      </c>
      <c r="E128" s="13" t="s">
        <v>3696</v>
      </c>
      <c r="F128" s="38" t="s">
        <v>94</v>
      </c>
      <c r="G128" s="39">
        <v>8</v>
      </c>
      <c r="H128" s="38">
        <v>0</v>
      </c>
      <c r="I128" s="38">
        <f>ROUND(G128*H128,6)</f>
        <v>0</v>
      </c>
      <c r="L128" s="40">
        <v>0</v>
      </c>
      <c r="M128" s="34">
        <f>ROUND(ROUND(L128,2)*ROUND(G128,3),2)</f>
        <v>0</v>
      </c>
      <c r="N128" s="38" t="s">
        <v>54</v>
      </c>
      <c r="O128">
        <f>(M128*21)/100</f>
        <v>0</v>
      </c>
      <c r="P128" t="s">
        <v>27</v>
      </c>
    </row>
    <row r="129" spans="1:16" x14ac:dyDescent="0.2">
      <c r="A129" s="37" t="s">
        <v>55</v>
      </c>
      <c r="E129" s="41" t="s">
        <v>51</v>
      </c>
    </row>
    <row r="130" spans="1:16" x14ac:dyDescent="0.2">
      <c r="A130" s="37" t="s">
        <v>56</v>
      </c>
      <c r="E130" s="42" t="s">
        <v>3666</v>
      </c>
    </row>
    <row r="131" spans="1:16" x14ac:dyDescent="0.2">
      <c r="A131" t="s">
        <v>58</v>
      </c>
      <c r="E131" s="41" t="s">
        <v>59</v>
      </c>
    </row>
    <row r="132" spans="1:16" x14ac:dyDescent="0.2">
      <c r="A132" t="s">
        <v>49</v>
      </c>
      <c r="B132" s="36" t="s">
        <v>198</v>
      </c>
      <c r="C132" s="36" t="s">
        <v>3963</v>
      </c>
      <c r="D132" s="37" t="s">
        <v>51</v>
      </c>
      <c r="E132" s="13" t="s">
        <v>3964</v>
      </c>
      <c r="F132" s="38" t="s">
        <v>94</v>
      </c>
      <c r="G132" s="39">
        <v>4</v>
      </c>
      <c r="H132" s="38">
        <v>0</v>
      </c>
      <c r="I132" s="38">
        <f>ROUND(G132*H132,6)</f>
        <v>0</v>
      </c>
      <c r="L132" s="40">
        <v>0</v>
      </c>
      <c r="M132" s="34">
        <f>ROUND(ROUND(L132,2)*ROUND(G132,3),2)</f>
        <v>0</v>
      </c>
      <c r="N132" s="38" t="s">
        <v>54</v>
      </c>
      <c r="O132">
        <f>(M132*21)/100</f>
        <v>0</v>
      </c>
      <c r="P132" t="s">
        <v>27</v>
      </c>
    </row>
    <row r="133" spans="1:16" x14ac:dyDescent="0.2">
      <c r="A133" s="37" t="s">
        <v>55</v>
      </c>
      <c r="E133" s="41" t="s">
        <v>51</v>
      </c>
    </row>
    <row r="134" spans="1:16" x14ac:dyDescent="0.2">
      <c r="A134" s="37" t="s">
        <v>56</v>
      </c>
      <c r="E134" s="42" t="s">
        <v>3666</v>
      </c>
    </row>
    <row r="135" spans="1:16" x14ac:dyDescent="0.2">
      <c r="A135" t="s">
        <v>58</v>
      </c>
      <c r="E135" s="41" t="s">
        <v>59</v>
      </c>
    </row>
    <row r="136" spans="1:16" x14ac:dyDescent="0.2">
      <c r="A136" t="s">
        <v>49</v>
      </c>
      <c r="B136" s="36" t="s">
        <v>95</v>
      </c>
      <c r="C136" s="36" t="s">
        <v>3699</v>
      </c>
      <c r="D136" s="37" t="s">
        <v>51</v>
      </c>
      <c r="E136" s="13" t="s">
        <v>3700</v>
      </c>
      <c r="F136" s="38" t="s">
        <v>94</v>
      </c>
      <c r="G136" s="39">
        <v>2</v>
      </c>
      <c r="H136" s="38">
        <v>0</v>
      </c>
      <c r="I136" s="38">
        <f>ROUND(G136*H136,6)</f>
        <v>0</v>
      </c>
      <c r="L136" s="40">
        <v>0</v>
      </c>
      <c r="M136" s="34">
        <f>ROUND(ROUND(L136,2)*ROUND(G136,3),2)</f>
        <v>0</v>
      </c>
      <c r="N136" s="38" t="s">
        <v>54</v>
      </c>
      <c r="O136">
        <f>(M136*21)/100</f>
        <v>0</v>
      </c>
      <c r="P136" t="s">
        <v>27</v>
      </c>
    </row>
    <row r="137" spans="1:16" x14ac:dyDescent="0.2">
      <c r="A137" s="37" t="s">
        <v>55</v>
      </c>
      <c r="E137" s="41" t="s">
        <v>51</v>
      </c>
    </row>
    <row r="138" spans="1:16" x14ac:dyDescent="0.2">
      <c r="A138" s="37" t="s">
        <v>56</v>
      </c>
      <c r="E138" s="42" t="s">
        <v>3666</v>
      </c>
    </row>
    <row r="139" spans="1:16" x14ac:dyDescent="0.2">
      <c r="A139" t="s">
        <v>58</v>
      </c>
      <c r="E139" s="41" t="s">
        <v>59</v>
      </c>
    </row>
    <row r="140" spans="1:16" x14ac:dyDescent="0.2">
      <c r="A140" t="s">
        <v>49</v>
      </c>
      <c r="B140" s="36" t="s">
        <v>201</v>
      </c>
      <c r="C140" s="36" t="s">
        <v>3965</v>
      </c>
      <c r="D140" s="37" t="s">
        <v>51</v>
      </c>
      <c r="E140" s="13" t="s">
        <v>3966</v>
      </c>
      <c r="F140" s="38" t="s">
        <v>94</v>
      </c>
      <c r="G140" s="39">
        <v>2</v>
      </c>
      <c r="H140" s="38">
        <v>0</v>
      </c>
      <c r="I140" s="38">
        <f>ROUND(G140*H140,6)</f>
        <v>0</v>
      </c>
      <c r="L140" s="40">
        <v>0</v>
      </c>
      <c r="M140" s="34">
        <f>ROUND(ROUND(L140,2)*ROUND(G140,3),2)</f>
        <v>0</v>
      </c>
      <c r="N140" s="38" t="s">
        <v>54</v>
      </c>
      <c r="O140">
        <f>(M140*21)/100</f>
        <v>0</v>
      </c>
      <c r="P140" t="s">
        <v>27</v>
      </c>
    </row>
    <row r="141" spans="1:16" x14ac:dyDescent="0.2">
      <c r="A141" s="37" t="s">
        <v>55</v>
      </c>
      <c r="E141" s="41" t="s">
        <v>51</v>
      </c>
    </row>
    <row r="142" spans="1:16" x14ac:dyDescent="0.2">
      <c r="A142" s="37" t="s">
        <v>56</v>
      </c>
      <c r="E142" s="42" t="s">
        <v>3666</v>
      </c>
    </row>
    <row r="143" spans="1:16" x14ac:dyDescent="0.2">
      <c r="A143" t="s">
        <v>58</v>
      </c>
      <c r="E143" s="41" t="s">
        <v>59</v>
      </c>
    </row>
    <row r="144" spans="1:16" x14ac:dyDescent="0.2">
      <c r="A144" t="s">
        <v>49</v>
      </c>
      <c r="B144" s="36" t="s">
        <v>204</v>
      </c>
      <c r="C144" s="36" t="s">
        <v>3967</v>
      </c>
      <c r="D144" s="37" t="s">
        <v>51</v>
      </c>
      <c r="E144" s="13" t="s">
        <v>3968</v>
      </c>
      <c r="F144" s="38" t="s">
        <v>94</v>
      </c>
      <c r="G144" s="39">
        <v>2</v>
      </c>
      <c r="H144" s="38">
        <v>0</v>
      </c>
      <c r="I144" s="38">
        <f>ROUND(G144*H144,6)</f>
        <v>0</v>
      </c>
      <c r="L144" s="40">
        <v>0</v>
      </c>
      <c r="M144" s="34">
        <f>ROUND(ROUND(L144,2)*ROUND(G144,3),2)</f>
        <v>0</v>
      </c>
      <c r="N144" s="38" t="s">
        <v>54</v>
      </c>
      <c r="O144">
        <f>(M144*21)/100</f>
        <v>0</v>
      </c>
      <c r="P144" t="s">
        <v>27</v>
      </c>
    </row>
    <row r="145" spans="1:16" x14ac:dyDescent="0.2">
      <c r="A145" s="37" t="s">
        <v>55</v>
      </c>
      <c r="E145" s="41" t="s">
        <v>51</v>
      </c>
    </row>
    <row r="146" spans="1:16" x14ac:dyDescent="0.2">
      <c r="A146" s="37" t="s">
        <v>56</v>
      </c>
      <c r="E146" s="42" t="s">
        <v>3707</v>
      </c>
    </row>
    <row r="147" spans="1:16" x14ac:dyDescent="0.2">
      <c r="A147" t="s">
        <v>58</v>
      </c>
      <c r="E147" s="41" t="s">
        <v>59</v>
      </c>
    </row>
    <row r="148" spans="1:16" x14ac:dyDescent="0.2">
      <c r="A148" t="s">
        <v>49</v>
      </c>
      <c r="B148" s="36" t="s">
        <v>207</v>
      </c>
      <c r="C148" s="36" t="s">
        <v>3969</v>
      </c>
      <c r="D148" s="37" t="s">
        <v>51</v>
      </c>
      <c r="E148" s="13" t="s">
        <v>3970</v>
      </c>
      <c r="F148" s="38" t="s">
        <v>94</v>
      </c>
      <c r="G148" s="39">
        <v>2</v>
      </c>
      <c r="H148" s="38">
        <v>0</v>
      </c>
      <c r="I148" s="38">
        <f>ROUND(G148*H148,6)</f>
        <v>0</v>
      </c>
      <c r="L148" s="40">
        <v>0</v>
      </c>
      <c r="M148" s="34">
        <f>ROUND(ROUND(L148,2)*ROUND(G148,3),2)</f>
        <v>0</v>
      </c>
      <c r="N148" s="38" t="s">
        <v>54</v>
      </c>
      <c r="O148">
        <f>(M148*21)/100</f>
        <v>0</v>
      </c>
      <c r="P148" t="s">
        <v>27</v>
      </c>
    </row>
    <row r="149" spans="1:16" x14ac:dyDescent="0.2">
      <c r="A149" s="37" t="s">
        <v>55</v>
      </c>
      <c r="E149" s="41" t="s">
        <v>51</v>
      </c>
    </row>
    <row r="150" spans="1:16" x14ac:dyDescent="0.2">
      <c r="A150" s="37" t="s">
        <v>56</v>
      </c>
      <c r="E150" s="42" t="s">
        <v>3707</v>
      </c>
    </row>
    <row r="151" spans="1:16" x14ac:dyDescent="0.2">
      <c r="A151" t="s">
        <v>58</v>
      </c>
      <c r="E151" s="41" t="s">
        <v>59</v>
      </c>
    </row>
    <row r="152" spans="1:16" x14ac:dyDescent="0.2">
      <c r="A152" t="s">
        <v>49</v>
      </c>
      <c r="B152" s="36" t="s">
        <v>210</v>
      </c>
      <c r="C152" s="36" t="s">
        <v>3971</v>
      </c>
      <c r="D152" s="37" t="s">
        <v>51</v>
      </c>
      <c r="E152" s="13" t="s">
        <v>3972</v>
      </c>
      <c r="F152" s="38" t="s">
        <v>65</v>
      </c>
      <c r="G152" s="39">
        <v>688</v>
      </c>
      <c r="H152" s="38">
        <v>0</v>
      </c>
      <c r="I152" s="38">
        <f>ROUND(G152*H152,6)</f>
        <v>0</v>
      </c>
      <c r="L152" s="40">
        <v>0</v>
      </c>
      <c r="M152" s="34">
        <f>ROUND(ROUND(L152,2)*ROUND(G152,3),2)</f>
        <v>0</v>
      </c>
      <c r="N152" s="38" t="s">
        <v>54</v>
      </c>
      <c r="O152">
        <f>(M152*21)/100</f>
        <v>0</v>
      </c>
      <c r="P152" t="s">
        <v>27</v>
      </c>
    </row>
    <row r="153" spans="1:16" x14ac:dyDescent="0.2">
      <c r="A153" s="37" t="s">
        <v>55</v>
      </c>
      <c r="E153" s="41" t="s">
        <v>51</v>
      </c>
    </row>
    <row r="154" spans="1:16" x14ac:dyDescent="0.2">
      <c r="A154" s="37" t="s">
        <v>56</v>
      </c>
      <c r="E154" s="42" t="s">
        <v>3707</v>
      </c>
    </row>
    <row r="155" spans="1:16" x14ac:dyDescent="0.2">
      <c r="A155" t="s">
        <v>58</v>
      </c>
      <c r="E155" s="41" t="s">
        <v>59</v>
      </c>
    </row>
    <row r="156" spans="1:16" x14ac:dyDescent="0.2">
      <c r="A156" t="s">
        <v>49</v>
      </c>
      <c r="B156" s="36" t="s">
        <v>213</v>
      </c>
      <c r="C156" s="36" t="s">
        <v>3705</v>
      </c>
      <c r="D156" s="37" t="s">
        <v>51</v>
      </c>
      <c r="E156" s="13" t="s">
        <v>3706</v>
      </c>
      <c r="F156" s="38" t="s">
        <v>65</v>
      </c>
      <c r="G156" s="39">
        <v>589</v>
      </c>
      <c r="H156" s="38">
        <v>0</v>
      </c>
      <c r="I156" s="38">
        <f>ROUND(G156*H156,6)</f>
        <v>0</v>
      </c>
      <c r="L156" s="40">
        <v>0</v>
      </c>
      <c r="M156" s="34">
        <f>ROUND(ROUND(L156,2)*ROUND(G156,3),2)</f>
        <v>0</v>
      </c>
      <c r="N156" s="38" t="s">
        <v>54</v>
      </c>
      <c r="O156">
        <f>(M156*21)/100</f>
        <v>0</v>
      </c>
      <c r="P156" t="s">
        <v>27</v>
      </c>
    </row>
    <row r="157" spans="1:16" x14ac:dyDescent="0.2">
      <c r="A157" s="37" t="s">
        <v>55</v>
      </c>
      <c r="E157" s="41" t="s">
        <v>51</v>
      </c>
    </row>
    <row r="158" spans="1:16" x14ac:dyDescent="0.2">
      <c r="A158" s="37" t="s">
        <v>56</v>
      </c>
      <c r="E158" s="42" t="s">
        <v>3707</v>
      </c>
    </row>
    <row r="159" spans="1:16" x14ac:dyDescent="0.2">
      <c r="A159" t="s">
        <v>58</v>
      </c>
      <c r="E159" s="41" t="s">
        <v>59</v>
      </c>
    </row>
    <row r="160" spans="1:16" x14ac:dyDescent="0.2">
      <c r="A160" t="s">
        <v>49</v>
      </c>
      <c r="B160" s="36" t="s">
        <v>216</v>
      </c>
      <c r="C160" s="36" t="s">
        <v>3712</v>
      </c>
      <c r="D160" s="37" t="s">
        <v>51</v>
      </c>
      <c r="E160" s="13" t="s">
        <v>3713</v>
      </c>
      <c r="F160" s="38" t="s">
        <v>65</v>
      </c>
      <c r="G160" s="39">
        <v>227</v>
      </c>
      <c r="H160" s="38">
        <v>0</v>
      </c>
      <c r="I160" s="38">
        <f>ROUND(G160*H160,6)</f>
        <v>0</v>
      </c>
      <c r="L160" s="40">
        <v>0</v>
      </c>
      <c r="M160" s="34">
        <f>ROUND(ROUND(L160,2)*ROUND(G160,3),2)</f>
        <v>0</v>
      </c>
      <c r="N160" s="38" t="s">
        <v>54</v>
      </c>
      <c r="O160">
        <f>(M160*21)/100</f>
        <v>0</v>
      </c>
      <c r="P160" t="s">
        <v>27</v>
      </c>
    </row>
    <row r="161" spans="1:16" x14ac:dyDescent="0.2">
      <c r="A161" s="37" t="s">
        <v>55</v>
      </c>
      <c r="E161" s="41" t="s">
        <v>51</v>
      </c>
    </row>
    <row r="162" spans="1:16" x14ac:dyDescent="0.2">
      <c r="A162" s="37" t="s">
        <v>56</v>
      </c>
      <c r="E162" s="42" t="s">
        <v>3707</v>
      </c>
    </row>
    <row r="163" spans="1:16" x14ac:dyDescent="0.2">
      <c r="A163" t="s">
        <v>58</v>
      </c>
      <c r="E163" s="41" t="s">
        <v>59</v>
      </c>
    </row>
    <row r="164" spans="1:16" x14ac:dyDescent="0.2">
      <c r="A164" t="s">
        <v>49</v>
      </c>
      <c r="B164" s="36" t="s">
        <v>219</v>
      </c>
      <c r="C164" s="36" t="s">
        <v>3714</v>
      </c>
      <c r="D164" s="37" t="s">
        <v>51</v>
      </c>
      <c r="E164" s="13" t="s">
        <v>3715</v>
      </c>
      <c r="F164" s="38" t="s">
        <v>65</v>
      </c>
      <c r="G164" s="39">
        <v>2133</v>
      </c>
      <c r="H164" s="38">
        <v>0</v>
      </c>
      <c r="I164" s="38">
        <f>ROUND(G164*H164,6)</f>
        <v>0</v>
      </c>
      <c r="L164" s="40">
        <v>0</v>
      </c>
      <c r="M164" s="34">
        <f>ROUND(ROUND(L164,2)*ROUND(G164,3),2)</f>
        <v>0</v>
      </c>
      <c r="N164" s="38" t="s">
        <v>54</v>
      </c>
      <c r="O164">
        <f>(M164*21)/100</f>
        <v>0</v>
      </c>
      <c r="P164" t="s">
        <v>27</v>
      </c>
    </row>
    <row r="165" spans="1:16" x14ac:dyDescent="0.2">
      <c r="A165" s="37" t="s">
        <v>55</v>
      </c>
      <c r="E165" s="41" t="s">
        <v>51</v>
      </c>
    </row>
    <row r="166" spans="1:16" x14ac:dyDescent="0.2">
      <c r="A166" s="37" t="s">
        <v>56</v>
      </c>
      <c r="E166" s="42" t="s">
        <v>3707</v>
      </c>
    </row>
    <row r="167" spans="1:16" x14ac:dyDescent="0.2">
      <c r="A167" t="s">
        <v>58</v>
      </c>
      <c r="E167" s="41" t="s">
        <v>59</v>
      </c>
    </row>
    <row r="168" spans="1:16" x14ac:dyDescent="0.2">
      <c r="A168" t="s">
        <v>49</v>
      </c>
      <c r="B168" s="36" t="s">
        <v>222</v>
      </c>
      <c r="C168" s="36" t="s">
        <v>3716</v>
      </c>
      <c r="D168" s="37" t="s">
        <v>51</v>
      </c>
      <c r="E168" s="13" t="s">
        <v>3717</v>
      </c>
      <c r="F168" s="38" t="s">
        <v>65</v>
      </c>
      <c r="G168" s="39">
        <v>3048</v>
      </c>
      <c r="H168" s="38">
        <v>0</v>
      </c>
      <c r="I168" s="38">
        <f>ROUND(G168*H168,6)</f>
        <v>0</v>
      </c>
      <c r="L168" s="40">
        <v>0</v>
      </c>
      <c r="M168" s="34">
        <f>ROUND(ROUND(L168,2)*ROUND(G168,3),2)</f>
        <v>0</v>
      </c>
      <c r="N168" s="38" t="s">
        <v>54</v>
      </c>
      <c r="O168">
        <f>(M168*21)/100</f>
        <v>0</v>
      </c>
      <c r="P168" t="s">
        <v>27</v>
      </c>
    </row>
    <row r="169" spans="1:16" x14ac:dyDescent="0.2">
      <c r="A169" s="37" t="s">
        <v>55</v>
      </c>
      <c r="E169" s="41" t="s">
        <v>51</v>
      </c>
    </row>
    <row r="170" spans="1:16" x14ac:dyDescent="0.2">
      <c r="A170" s="37" t="s">
        <v>56</v>
      </c>
      <c r="E170" s="42" t="s">
        <v>3666</v>
      </c>
    </row>
    <row r="171" spans="1:16" x14ac:dyDescent="0.2">
      <c r="A171" t="s">
        <v>58</v>
      </c>
      <c r="E171" s="41" t="s">
        <v>59</v>
      </c>
    </row>
    <row r="172" spans="1:16" x14ac:dyDescent="0.2">
      <c r="A172" t="s">
        <v>49</v>
      </c>
      <c r="B172" s="36" t="s">
        <v>225</v>
      </c>
      <c r="C172" s="36" t="s">
        <v>3718</v>
      </c>
      <c r="D172" s="37" t="s">
        <v>51</v>
      </c>
      <c r="E172" s="13" t="s">
        <v>3719</v>
      </c>
      <c r="F172" s="38" t="s">
        <v>94</v>
      </c>
      <c r="G172" s="39">
        <v>16</v>
      </c>
      <c r="H172" s="38">
        <v>0</v>
      </c>
      <c r="I172" s="38">
        <f>ROUND(G172*H172,6)</f>
        <v>0</v>
      </c>
      <c r="L172" s="40">
        <v>0</v>
      </c>
      <c r="M172" s="34">
        <f>ROUND(ROUND(L172,2)*ROUND(G172,3),2)</f>
        <v>0</v>
      </c>
      <c r="N172" s="38" t="s">
        <v>54</v>
      </c>
      <c r="O172">
        <f>(M172*21)/100</f>
        <v>0</v>
      </c>
      <c r="P172" t="s">
        <v>27</v>
      </c>
    </row>
    <row r="173" spans="1:16" x14ac:dyDescent="0.2">
      <c r="A173" s="37" t="s">
        <v>55</v>
      </c>
      <c r="E173" s="41" t="s">
        <v>51</v>
      </c>
    </row>
    <row r="174" spans="1:16" x14ac:dyDescent="0.2">
      <c r="A174" s="37" t="s">
        <v>56</v>
      </c>
      <c r="E174" s="42" t="s">
        <v>3707</v>
      </c>
    </row>
    <row r="175" spans="1:16" x14ac:dyDescent="0.2">
      <c r="A175" t="s">
        <v>58</v>
      </c>
      <c r="E175" s="41" t="s">
        <v>59</v>
      </c>
    </row>
    <row r="176" spans="1:16" x14ac:dyDescent="0.2">
      <c r="A176" t="s">
        <v>49</v>
      </c>
      <c r="B176" s="36" t="s">
        <v>228</v>
      </c>
      <c r="C176" s="36" t="s">
        <v>3720</v>
      </c>
      <c r="D176" s="37" t="s">
        <v>51</v>
      </c>
      <c r="E176" s="13" t="s">
        <v>3721</v>
      </c>
      <c r="F176" s="38" t="s">
        <v>94</v>
      </c>
      <c r="G176" s="39">
        <v>10</v>
      </c>
      <c r="H176" s="38">
        <v>0</v>
      </c>
      <c r="I176" s="38">
        <f>ROUND(G176*H176,6)</f>
        <v>0</v>
      </c>
      <c r="L176" s="40">
        <v>0</v>
      </c>
      <c r="M176" s="34">
        <f>ROUND(ROUND(L176,2)*ROUND(G176,3),2)</f>
        <v>0</v>
      </c>
      <c r="N176" s="38" t="s">
        <v>54</v>
      </c>
      <c r="O176">
        <f>(M176*21)/100</f>
        <v>0</v>
      </c>
      <c r="P176" t="s">
        <v>27</v>
      </c>
    </row>
    <row r="177" spans="1:16" x14ac:dyDescent="0.2">
      <c r="A177" s="37" t="s">
        <v>55</v>
      </c>
      <c r="E177" s="41" t="s">
        <v>51</v>
      </c>
    </row>
    <row r="178" spans="1:16" x14ac:dyDescent="0.2">
      <c r="A178" s="37" t="s">
        <v>56</v>
      </c>
      <c r="E178" s="42" t="s">
        <v>3707</v>
      </c>
    </row>
    <row r="179" spans="1:16" x14ac:dyDescent="0.2">
      <c r="A179" t="s">
        <v>58</v>
      </c>
      <c r="E179" s="41" t="s">
        <v>59</v>
      </c>
    </row>
    <row r="180" spans="1:16" x14ac:dyDescent="0.2">
      <c r="A180" t="s">
        <v>49</v>
      </c>
      <c r="B180" s="36" t="s">
        <v>231</v>
      </c>
      <c r="C180" s="36" t="s">
        <v>3973</v>
      </c>
      <c r="D180" s="37" t="s">
        <v>51</v>
      </c>
      <c r="E180" s="13" t="s">
        <v>3974</v>
      </c>
      <c r="F180" s="38" t="s">
        <v>94</v>
      </c>
      <c r="G180" s="39">
        <v>6</v>
      </c>
      <c r="H180" s="38">
        <v>0</v>
      </c>
      <c r="I180" s="38">
        <f>ROUND(G180*H180,6)</f>
        <v>0</v>
      </c>
      <c r="L180" s="40">
        <v>0</v>
      </c>
      <c r="M180" s="34">
        <f>ROUND(ROUND(L180,2)*ROUND(G180,3),2)</f>
        <v>0</v>
      </c>
      <c r="N180" s="38" t="s">
        <v>54</v>
      </c>
      <c r="O180">
        <f>(M180*21)/100</f>
        <v>0</v>
      </c>
      <c r="P180" t="s">
        <v>27</v>
      </c>
    </row>
    <row r="181" spans="1:16" x14ac:dyDescent="0.2">
      <c r="A181" s="37" t="s">
        <v>55</v>
      </c>
      <c r="E181" s="41" t="s">
        <v>51</v>
      </c>
    </row>
    <row r="182" spans="1:16" x14ac:dyDescent="0.2">
      <c r="A182" s="37" t="s">
        <v>56</v>
      </c>
      <c r="E182" s="42" t="s">
        <v>3666</v>
      </c>
    </row>
    <row r="183" spans="1:16" x14ac:dyDescent="0.2">
      <c r="A183" t="s">
        <v>58</v>
      </c>
      <c r="E183" s="41" t="s">
        <v>59</v>
      </c>
    </row>
    <row r="184" spans="1:16" x14ac:dyDescent="0.2">
      <c r="A184" t="s">
        <v>49</v>
      </c>
      <c r="B184" s="36" t="s">
        <v>234</v>
      </c>
      <c r="C184" s="36" t="s">
        <v>3975</v>
      </c>
      <c r="D184" s="37" t="s">
        <v>51</v>
      </c>
      <c r="E184" s="13" t="s">
        <v>3976</v>
      </c>
      <c r="F184" s="38" t="s">
        <v>94</v>
      </c>
      <c r="G184" s="39">
        <v>6</v>
      </c>
      <c r="H184" s="38">
        <v>0</v>
      </c>
      <c r="I184" s="38">
        <f>ROUND(G184*H184,6)</f>
        <v>0</v>
      </c>
      <c r="L184" s="40">
        <v>0</v>
      </c>
      <c r="M184" s="34">
        <f>ROUND(ROUND(L184,2)*ROUND(G184,3),2)</f>
        <v>0</v>
      </c>
      <c r="N184" s="38" t="s">
        <v>54</v>
      </c>
      <c r="O184">
        <f>(M184*21)/100</f>
        <v>0</v>
      </c>
      <c r="P184" t="s">
        <v>27</v>
      </c>
    </row>
    <row r="185" spans="1:16" x14ac:dyDescent="0.2">
      <c r="A185" s="37" t="s">
        <v>55</v>
      </c>
      <c r="E185" s="41" t="s">
        <v>51</v>
      </c>
    </row>
    <row r="186" spans="1:16" x14ac:dyDescent="0.2">
      <c r="A186" s="37" t="s">
        <v>56</v>
      </c>
      <c r="E186" s="42" t="s">
        <v>3666</v>
      </c>
    </row>
    <row r="187" spans="1:16" x14ac:dyDescent="0.2">
      <c r="A187" t="s">
        <v>58</v>
      </c>
      <c r="E187" s="41" t="s">
        <v>59</v>
      </c>
    </row>
    <row r="188" spans="1:16" x14ac:dyDescent="0.2">
      <c r="A188" t="s">
        <v>49</v>
      </c>
      <c r="B188" s="36" t="s">
        <v>237</v>
      </c>
      <c r="C188" s="36" t="s">
        <v>3722</v>
      </c>
      <c r="D188" s="37" t="s">
        <v>51</v>
      </c>
      <c r="E188" s="13" t="s">
        <v>3723</v>
      </c>
      <c r="F188" s="38" t="s">
        <v>94</v>
      </c>
      <c r="G188" s="39">
        <v>6</v>
      </c>
      <c r="H188" s="38">
        <v>0</v>
      </c>
      <c r="I188" s="38">
        <f>ROUND(G188*H188,6)</f>
        <v>0</v>
      </c>
      <c r="L188" s="40">
        <v>0</v>
      </c>
      <c r="M188" s="34">
        <f>ROUND(ROUND(L188,2)*ROUND(G188,3),2)</f>
        <v>0</v>
      </c>
      <c r="N188" s="38" t="s">
        <v>54</v>
      </c>
      <c r="O188">
        <f>(M188*21)/100</f>
        <v>0</v>
      </c>
      <c r="P188" t="s">
        <v>27</v>
      </c>
    </row>
    <row r="189" spans="1:16" x14ac:dyDescent="0.2">
      <c r="A189" s="37" t="s">
        <v>55</v>
      </c>
      <c r="E189" s="41" t="s">
        <v>51</v>
      </c>
    </row>
    <row r="190" spans="1:16" x14ac:dyDescent="0.2">
      <c r="A190" s="37" t="s">
        <v>56</v>
      </c>
      <c r="E190" s="42" t="s">
        <v>3666</v>
      </c>
    </row>
    <row r="191" spans="1:16" x14ac:dyDescent="0.2">
      <c r="A191" t="s">
        <v>58</v>
      </c>
      <c r="E191" s="41" t="s">
        <v>59</v>
      </c>
    </row>
    <row r="192" spans="1:16" x14ac:dyDescent="0.2">
      <c r="A192" t="s">
        <v>49</v>
      </c>
      <c r="B192" s="36" t="s">
        <v>240</v>
      </c>
      <c r="C192" s="36" t="s">
        <v>3724</v>
      </c>
      <c r="D192" s="37" t="s">
        <v>51</v>
      </c>
      <c r="E192" s="13" t="s">
        <v>3725</v>
      </c>
      <c r="F192" s="38" t="s">
        <v>94</v>
      </c>
      <c r="G192" s="39">
        <v>6</v>
      </c>
      <c r="H192" s="38">
        <v>0</v>
      </c>
      <c r="I192" s="38">
        <f>ROUND(G192*H192,6)</f>
        <v>0</v>
      </c>
      <c r="L192" s="40">
        <v>0</v>
      </c>
      <c r="M192" s="34">
        <f>ROUND(ROUND(L192,2)*ROUND(G192,3),2)</f>
        <v>0</v>
      </c>
      <c r="N192" s="38" t="s">
        <v>54</v>
      </c>
      <c r="O192">
        <f>(M192*21)/100</f>
        <v>0</v>
      </c>
      <c r="P192" t="s">
        <v>27</v>
      </c>
    </row>
    <row r="193" spans="1:16" x14ac:dyDescent="0.2">
      <c r="A193" s="37" t="s">
        <v>55</v>
      </c>
      <c r="E193" s="41" t="s">
        <v>51</v>
      </c>
    </row>
    <row r="194" spans="1:16" x14ac:dyDescent="0.2">
      <c r="A194" s="37" t="s">
        <v>56</v>
      </c>
      <c r="E194" s="42" t="s">
        <v>3666</v>
      </c>
    </row>
    <row r="195" spans="1:16" x14ac:dyDescent="0.2">
      <c r="A195" t="s">
        <v>58</v>
      </c>
      <c r="E195" s="41" t="s">
        <v>59</v>
      </c>
    </row>
    <row r="196" spans="1:16" x14ac:dyDescent="0.2">
      <c r="A196" t="s">
        <v>49</v>
      </c>
      <c r="B196" s="36" t="s">
        <v>243</v>
      </c>
      <c r="C196" s="36" t="s">
        <v>3977</v>
      </c>
      <c r="D196" s="37" t="s">
        <v>51</v>
      </c>
      <c r="E196" s="13" t="s">
        <v>3978</v>
      </c>
      <c r="F196" s="38" t="s">
        <v>94</v>
      </c>
      <c r="G196" s="39">
        <v>2</v>
      </c>
      <c r="H196" s="38">
        <v>0</v>
      </c>
      <c r="I196" s="38">
        <f>ROUND(G196*H196,6)</f>
        <v>0</v>
      </c>
      <c r="L196" s="40">
        <v>0</v>
      </c>
      <c r="M196" s="34">
        <f>ROUND(ROUND(L196,2)*ROUND(G196,3),2)</f>
        <v>0</v>
      </c>
      <c r="N196" s="38" t="s">
        <v>54</v>
      </c>
      <c r="O196">
        <f>(M196*21)/100</f>
        <v>0</v>
      </c>
      <c r="P196" t="s">
        <v>27</v>
      </c>
    </row>
    <row r="197" spans="1:16" x14ac:dyDescent="0.2">
      <c r="A197" s="37" t="s">
        <v>55</v>
      </c>
      <c r="E197" s="41" t="s">
        <v>51</v>
      </c>
    </row>
    <row r="198" spans="1:16" x14ac:dyDescent="0.2">
      <c r="A198" s="37" t="s">
        <v>56</v>
      </c>
      <c r="E198" s="42" t="s">
        <v>3666</v>
      </c>
    </row>
    <row r="199" spans="1:16" x14ac:dyDescent="0.2">
      <c r="A199" t="s">
        <v>58</v>
      </c>
      <c r="E199" s="41" t="s">
        <v>59</v>
      </c>
    </row>
    <row r="200" spans="1:16" x14ac:dyDescent="0.2">
      <c r="A200" t="s">
        <v>49</v>
      </c>
      <c r="B200" s="36" t="s">
        <v>246</v>
      </c>
      <c r="C200" s="36" t="s">
        <v>3728</v>
      </c>
      <c r="D200" s="37" t="s">
        <v>51</v>
      </c>
      <c r="E200" s="13" t="s">
        <v>3729</v>
      </c>
      <c r="F200" s="38" t="s">
        <v>94</v>
      </c>
      <c r="G200" s="39">
        <v>11</v>
      </c>
      <c r="H200" s="38">
        <v>0</v>
      </c>
      <c r="I200" s="38">
        <f>ROUND(G200*H200,6)</f>
        <v>0</v>
      </c>
      <c r="L200" s="40">
        <v>0</v>
      </c>
      <c r="M200" s="34">
        <f>ROUND(ROUND(L200,2)*ROUND(G200,3),2)</f>
        <v>0</v>
      </c>
      <c r="N200" s="38" t="s">
        <v>54</v>
      </c>
      <c r="O200">
        <f>(M200*21)/100</f>
        <v>0</v>
      </c>
      <c r="P200" t="s">
        <v>27</v>
      </c>
    </row>
    <row r="201" spans="1:16" x14ac:dyDescent="0.2">
      <c r="A201" s="37" t="s">
        <v>55</v>
      </c>
      <c r="E201" s="41" t="s">
        <v>51</v>
      </c>
    </row>
    <row r="202" spans="1:16" x14ac:dyDescent="0.2">
      <c r="A202" s="37" t="s">
        <v>56</v>
      </c>
      <c r="E202" s="42" t="s">
        <v>3666</v>
      </c>
    </row>
    <row r="203" spans="1:16" x14ac:dyDescent="0.2">
      <c r="A203" t="s">
        <v>58</v>
      </c>
      <c r="E203" s="41" t="s">
        <v>59</v>
      </c>
    </row>
    <row r="204" spans="1:16" x14ac:dyDescent="0.2">
      <c r="A204" t="s">
        <v>49</v>
      </c>
      <c r="B204" s="36" t="s">
        <v>249</v>
      </c>
      <c r="C204" s="36" t="s">
        <v>3730</v>
      </c>
      <c r="D204" s="37" t="s">
        <v>51</v>
      </c>
      <c r="E204" s="13" t="s">
        <v>3731</v>
      </c>
      <c r="F204" s="38" t="s">
        <v>94</v>
      </c>
      <c r="G204" s="39">
        <v>4</v>
      </c>
      <c r="H204" s="38">
        <v>0</v>
      </c>
      <c r="I204" s="38">
        <f>ROUND(G204*H204,6)</f>
        <v>0</v>
      </c>
      <c r="L204" s="40">
        <v>0</v>
      </c>
      <c r="M204" s="34">
        <f>ROUND(ROUND(L204,2)*ROUND(G204,3),2)</f>
        <v>0</v>
      </c>
      <c r="N204" s="38" t="s">
        <v>54</v>
      </c>
      <c r="O204">
        <f>(M204*21)/100</f>
        <v>0</v>
      </c>
      <c r="P204" t="s">
        <v>27</v>
      </c>
    </row>
    <row r="205" spans="1:16" x14ac:dyDescent="0.2">
      <c r="A205" s="37" t="s">
        <v>55</v>
      </c>
      <c r="E205" s="41" t="s">
        <v>51</v>
      </c>
    </row>
    <row r="206" spans="1:16" x14ac:dyDescent="0.2">
      <c r="A206" s="37" t="s">
        <v>56</v>
      </c>
      <c r="E206" s="42" t="s">
        <v>3666</v>
      </c>
    </row>
    <row r="207" spans="1:16" x14ac:dyDescent="0.2">
      <c r="A207" t="s">
        <v>58</v>
      </c>
      <c r="E207" s="41" t="s">
        <v>59</v>
      </c>
    </row>
    <row r="208" spans="1:16" x14ac:dyDescent="0.2">
      <c r="A208" t="s">
        <v>49</v>
      </c>
      <c r="B208" s="36" t="s">
        <v>252</v>
      </c>
      <c r="C208" s="36" t="s">
        <v>3734</v>
      </c>
      <c r="D208" s="37" t="s">
        <v>51</v>
      </c>
      <c r="E208" s="13" t="s">
        <v>3735</v>
      </c>
      <c r="F208" s="38" t="s">
        <v>94</v>
      </c>
      <c r="G208" s="39">
        <v>2</v>
      </c>
      <c r="H208" s="38">
        <v>0</v>
      </c>
      <c r="I208" s="38">
        <f>ROUND(G208*H208,6)</f>
        <v>0</v>
      </c>
      <c r="L208" s="40">
        <v>0</v>
      </c>
      <c r="M208" s="34">
        <f>ROUND(ROUND(L208,2)*ROUND(G208,3),2)</f>
        <v>0</v>
      </c>
      <c r="N208" s="38" t="s">
        <v>54</v>
      </c>
      <c r="O208">
        <f>(M208*21)/100</f>
        <v>0</v>
      </c>
      <c r="P208" t="s">
        <v>27</v>
      </c>
    </row>
    <row r="209" spans="1:16" x14ac:dyDescent="0.2">
      <c r="A209" s="37" t="s">
        <v>55</v>
      </c>
      <c r="E209" s="41" t="s">
        <v>51</v>
      </c>
    </row>
    <row r="210" spans="1:16" x14ac:dyDescent="0.2">
      <c r="A210" s="37" t="s">
        <v>56</v>
      </c>
      <c r="E210" s="42" t="s">
        <v>3666</v>
      </c>
    </row>
    <row r="211" spans="1:16" x14ac:dyDescent="0.2">
      <c r="A211" t="s">
        <v>58</v>
      </c>
      <c r="E211" s="41" t="s">
        <v>59</v>
      </c>
    </row>
    <row r="212" spans="1:16" x14ac:dyDescent="0.2">
      <c r="A212" t="s">
        <v>49</v>
      </c>
      <c r="B212" s="36" t="s">
        <v>255</v>
      </c>
      <c r="C212" s="36" t="s">
        <v>3979</v>
      </c>
      <c r="D212" s="37" t="s">
        <v>51</v>
      </c>
      <c r="E212" s="13" t="s">
        <v>3980</v>
      </c>
      <c r="F212" s="38" t="s">
        <v>94</v>
      </c>
      <c r="G212" s="39">
        <v>2</v>
      </c>
      <c r="H212" s="38">
        <v>0</v>
      </c>
      <c r="I212" s="38">
        <f>ROUND(G212*H212,6)</f>
        <v>0</v>
      </c>
      <c r="L212" s="40">
        <v>0</v>
      </c>
      <c r="M212" s="34">
        <f>ROUND(ROUND(L212,2)*ROUND(G212,3),2)</f>
        <v>0</v>
      </c>
      <c r="N212" s="38" t="s">
        <v>54</v>
      </c>
      <c r="O212">
        <f>(M212*21)/100</f>
        <v>0</v>
      </c>
      <c r="P212" t="s">
        <v>27</v>
      </c>
    </row>
    <row r="213" spans="1:16" x14ac:dyDescent="0.2">
      <c r="A213" s="37" t="s">
        <v>55</v>
      </c>
      <c r="E213" s="41" t="s">
        <v>51</v>
      </c>
    </row>
    <row r="214" spans="1:16" x14ac:dyDescent="0.2">
      <c r="A214" s="37" t="s">
        <v>56</v>
      </c>
      <c r="E214" s="42" t="s">
        <v>3666</v>
      </c>
    </row>
    <row r="215" spans="1:16" x14ac:dyDescent="0.2">
      <c r="A215" t="s">
        <v>58</v>
      </c>
      <c r="E215" s="41" t="s">
        <v>59</v>
      </c>
    </row>
    <row r="216" spans="1:16" x14ac:dyDescent="0.2">
      <c r="A216" t="s">
        <v>49</v>
      </c>
      <c r="B216" s="36" t="s">
        <v>258</v>
      </c>
      <c r="C216" s="36" t="s">
        <v>3981</v>
      </c>
      <c r="D216" s="37" t="s">
        <v>51</v>
      </c>
      <c r="E216" s="13" t="s">
        <v>3982</v>
      </c>
      <c r="F216" s="38" t="s">
        <v>94</v>
      </c>
      <c r="G216" s="39">
        <v>2</v>
      </c>
      <c r="H216" s="38">
        <v>0</v>
      </c>
      <c r="I216" s="38">
        <f>ROUND(G216*H216,6)</f>
        <v>0</v>
      </c>
      <c r="L216" s="40">
        <v>0</v>
      </c>
      <c r="M216" s="34">
        <f>ROUND(ROUND(L216,2)*ROUND(G216,3),2)</f>
        <v>0</v>
      </c>
      <c r="N216" s="38" t="s">
        <v>54</v>
      </c>
      <c r="O216">
        <f>(M216*21)/100</f>
        <v>0</v>
      </c>
      <c r="P216" t="s">
        <v>27</v>
      </c>
    </row>
    <row r="217" spans="1:16" x14ac:dyDescent="0.2">
      <c r="A217" s="37" t="s">
        <v>55</v>
      </c>
      <c r="E217" s="41" t="s">
        <v>51</v>
      </c>
    </row>
    <row r="218" spans="1:16" x14ac:dyDescent="0.2">
      <c r="A218" s="37" t="s">
        <v>56</v>
      </c>
      <c r="E218" s="42" t="s">
        <v>3666</v>
      </c>
    </row>
    <row r="219" spans="1:16" x14ac:dyDescent="0.2">
      <c r="A219" t="s">
        <v>58</v>
      </c>
      <c r="E219" s="41" t="s">
        <v>59</v>
      </c>
    </row>
    <row r="220" spans="1:16" x14ac:dyDescent="0.2">
      <c r="A220" t="s">
        <v>49</v>
      </c>
      <c r="B220" s="36" t="s">
        <v>261</v>
      </c>
      <c r="C220" s="36" t="s">
        <v>3983</v>
      </c>
      <c r="D220" s="37" t="s">
        <v>51</v>
      </c>
      <c r="E220" s="13" t="s">
        <v>3984</v>
      </c>
      <c r="F220" s="38" t="s">
        <v>94</v>
      </c>
      <c r="G220" s="39">
        <v>2</v>
      </c>
      <c r="H220" s="38">
        <v>0</v>
      </c>
      <c r="I220" s="38">
        <f>ROUND(G220*H220,6)</f>
        <v>0</v>
      </c>
      <c r="L220" s="40">
        <v>0</v>
      </c>
      <c r="M220" s="34">
        <f>ROUND(ROUND(L220,2)*ROUND(G220,3),2)</f>
        <v>0</v>
      </c>
      <c r="N220" s="38" t="s">
        <v>54</v>
      </c>
      <c r="O220">
        <f>(M220*21)/100</f>
        <v>0</v>
      </c>
      <c r="P220" t="s">
        <v>27</v>
      </c>
    </row>
    <row r="221" spans="1:16" x14ac:dyDescent="0.2">
      <c r="A221" s="37" t="s">
        <v>55</v>
      </c>
      <c r="E221" s="41" t="s">
        <v>51</v>
      </c>
    </row>
    <row r="222" spans="1:16" x14ac:dyDescent="0.2">
      <c r="A222" s="37" t="s">
        <v>56</v>
      </c>
      <c r="E222" s="42" t="s">
        <v>3666</v>
      </c>
    </row>
    <row r="223" spans="1:16" x14ac:dyDescent="0.2">
      <c r="A223" t="s">
        <v>58</v>
      </c>
      <c r="E223" s="41" t="s">
        <v>59</v>
      </c>
    </row>
    <row r="224" spans="1:16" x14ac:dyDescent="0.2">
      <c r="A224" t="s">
        <v>49</v>
      </c>
      <c r="B224" s="36" t="s">
        <v>264</v>
      </c>
      <c r="C224" s="36" t="s">
        <v>3985</v>
      </c>
      <c r="D224" s="37" t="s">
        <v>51</v>
      </c>
      <c r="E224" s="13" t="s">
        <v>3986</v>
      </c>
      <c r="F224" s="38" t="s">
        <v>94</v>
      </c>
      <c r="G224" s="39">
        <v>22</v>
      </c>
      <c r="H224" s="38">
        <v>0</v>
      </c>
      <c r="I224" s="38">
        <f>ROUND(G224*H224,6)</f>
        <v>0</v>
      </c>
      <c r="L224" s="40">
        <v>0</v>
      </c>
      <c r="M224" s="34">
        <f>ROUND(ROUND(L224,2)*ROUND(G224,3),2)</f>
        <v>0</v>
      </c>
      <c r="N224" s="38" t="s">
        <v>54</v>
      </c>
      <c r="O224">
        <f>(M224*21)/100</f>
        <v>0</v>
      </c>
      <c r="P224" t="s">
        <v>27</v>
      </c>
    </row>
    <row r="225" spans="1:16" x14ac:dyDescent="0.2">
      <c r="A225" s="37" t="s">
        <v>55</v>
      </c>
      <c r="E225" s="41" t="s">
        <v>51</v>
      </c>
    </row>
    <row r="226" spans="1:16" x14ac:dyDescent="0.2">
      <c r="A226" s="37" t="s">
        <v>56</v>
      </c>
      <c r="E226" s="42" t="s">
        <v>3666</v>
      </c>
    </row>
    <row r="227" spans="1:16" x14ac:dyDescent="0.2">
      <c r="A227" t="s">
        <v>58</v>
      </c>
      <c r="E227" s="41" t="s">
        <v>59</v>
      </c>
    </row>
    <row r="228" spans="1:16" x14ac:dyDescent="0.2">
      <c r="A228" t="s">
        <v>49</v>
      </c>
      <c r="B228" s="36" t="s">
        <v>267</v>
      </c>
      <c r="C228" s="36" t="s">
        <v>3768</v>
      </c>
      <c r="D228" s="37" t="s">
        <v>51</v>
      </c>
      <c r="E228" s="13" t="s">
        <v>3769</v>
      </c>
      <c r="F228" s="38" t="s">
        <v>94</v>
      </c>
      <c r="G228" s="39">
        <v>10</v>
      </c>
      <c r="H228" s="38">
        <v>0</v>
      </c>
      <c r="I228" s="38">
        <f>ROUND(G228*H228,6)</f>
        <v>0</v>
      </c>
      <c r="L228" s="40">
        <v>0</v>
      </c>
      <c r="M228" s="34">
        <f>ROUND(ROUND(L228,2)*ROUND(G228,3),2)</f>
        <v>0</v>
      </c>
      <c r="N228" s="38" t="s">
        <v>54</v>
      </c>
      <c r="O228">
        <f>(M228*21)/100</f>
        <v>0</v>
      </c>
      <c r="P228" t="s">
        <v>27</v>
      </c>
    </row>
    <row r="229" spans="1:16" x14ac:dyDescent="0.2">
      <c r="A229" s="37" t="s">
        <v>55</v>
      </c>
      <c r="E229" s="41" t="s">
        <v>51</v>
      </c>
    </row>
    <row r="230" spans="1:16" x14ac:dyDescent="0.2">
      <c r="A230" s="37" t="s">
        <v>56</v>
      </c>
      <c r="E230" s="42" t="s">
        <v>3666</v>
      </c>
    </row>
    <row r="231" spans="1:16" x14ac:dyDescent="0.2">
      <c r="A231" t="s">
        <v>58</v>
      </c>
      <c r="E231" s="41" t="s">
        <v>59</v>
      </c>
    </row>
    <row r="232" spans="1:16" x14ac:dyDescent="0.2">
      <c r="A232" t="s">
        <v>49</v>
      </c>
      <c r="B232" s="36" t="s">
        <v>98</v>
      </c>
      <c r="C232" s="36" t="s">
        <v>3987</v>
      </c>
      <c r="D232" s="37" t="s">
        <v>51</v>
      </c>
      <c r="E232" s="13" t="s">
        <v>3988</v>
      </c>
      <c r="F232" s="38" t="s">
        <v>94</v>
      </c>
      <c r="G232" s="39">
        <v>1</v>
      </c>
      <c r="H232" s="38">
        <v>0</v>
      </c>
      <c r="I232" s="38">
        <f>ROUND(G232*H232,6)</f>
        <v>0</v>
      </c>
      <c r="L232" s="40">
        <v>0</v>
      </c>
      <c r="M232" s="34">
        <f>ROUND(ROUND(L232,2)*ROUND(G232,3),2)</f>
        <v>0</v>
      </c>
      <c r="N232" s="38" t="s">
        <v>54</v>
      </c>
      <c r="O232">
        <f>(M232*21)/100</f>
        <v>0</v>
      </c>
      <c r="P232" t="s">
        <v>27</v>
      </c>
    </row>
    <row r="233" spans="1:16" x14ac:dyDescent="0.2">
      <c r="A233" s="37" t="s">
        <v>55</v>
      </c>
      <c r="E233" s="41" t="s">
        <v>51</v>
      </c>
    </row>
    <row r="234" spans="1:16" x14ac:dyDescent="0.2">
      <c r="A234" s="37" t="s">
        <v>56</v>
      </c>
      <c r="E234" s="42" t="s">
        <v>3666</v>
      </c>
    </row>
    <row r="235" spans="1:16" x14ac:dyDescent="0.2">
      <c r="A235" t="s">
        <v>58</v>
      </c>
      <c r="E235" s="41" t="s">
        <v>59</v>
      </c>
    </row>
    <row r="236" spans="1:16" x14ac:dyDescent="0.2">
      <c r="A236" t="s">
        <v>49</v>
      </c>
      <c r="B236" s="36" t="s">
        <v>101</v>
      </c>
      <c r="C236" s="36" t="s">
        <v>3989</v>
      </c>
      <c r="D236" s="37" t="s">
        <v>51</v>
      </c>
      <c r="E236" s="13" t="s">
        <v>3990</v>
      </c>
      <c r="F236" s="38" t="s">
        <v>94</v>
      </c>
      <c r="G236" s="39">
        <v>6</v>
      </c>
      <c r="H236" s="38">
        <v>0</v>
      </c>
      <c r="I236" s="38">
        <f>ROUND(G236*H236,6)</f>
        <v>0</v>
      </c>
      <c r="L236" s="40">
        <v>0</v>
      </c>
      <c r="M236" s="34">
        <f>ROUND(ROUND(L236,2)*ROUND(G236,3),2)</f>
        <v>0</v>
      </c>
      <c r="N236" s="38" t="s">
        <v>54</v>
      </c>
      <c r="O236">
        <f>(M236*21)/100</f>
        <v>0</v>
      </c>
      <c r="P236" t="s">
        <v>27</v>
      </c>
    </row>
    <row r="237" spans="1:16" x14ac:dyDescent="0.2">
      <c r="A237" s="37" t="s">
        <v>55</v>
      </c>
      <c r="E237" s="41" t="s">
        <v>51</v>
      </c>
    </row>
    <row r="238" spans="1:16" x14ac:dyDescent="0.2">
      <c r="A238" s="37" t="s">
        <v>56</v>
      </c>
      <c r="E238" s="42" t="s">
        <v>3666</v>
      </c>
    </row>
    <row r="239" spans="1:16" x14ac:dyDescent="0.2">
      <c r="A239" t="s">
        <v>58</v>
      </c>
      <c r="E239" s="41" t="s">
        <v>59</v>
      </c>
    </row>
    <row r="240" spans="1:16" x14ac:dyDescent="0.2">
      <c r="A240" t="s">
        <v>49</v>
      </c>
      <c r="B240" s="36" t="s">
        <v>104</v>
      </c>
      <c r="C240" s="36" t="s">
        <v>3784</v>
      </c>
      <c r="D240" s="37" t="s">
        <v>51</v>
      </c>
      <c r="E240" s="13" t="s">
        <v>3785</v>
      </c>
      <c r="F240" s="38" t="s">
        <v>94</v>
      </c>
      <c r="G240" s="39">
        <v>3</v>
      </c>
      <c r="H240" s="38">
        <v>0</v>
      </c>
      <c r="I240" s="38">
        <f>ROUND(G240*H240,6)</f>
        <v>0</v>
      </c>
      <c r="L240" s="40">
        <v>0</v>
      </c>
      <c r="M240" s="34">
        <f>ROUND(ROUND(L240,2)*ROUND(G240,3),2)</f>
        <v>0</v>
      </c>
      <c r="N240" s="38" t="s">
        <v>54</v>
      </c>
      <c r="O240">
        <f>(M240*21)/100</f>
        <v>0</v>
      </c>
      <c r="P240" t="s">
        <v>27</v>
      </c>
    </row>
    <row r="241" spans="1:16" x14ac:dyDescent="0.2">
      <c r="A241" s="37" t="s">
        <v>55</v>
      </c>
      <c r="E241" s="41" t="s">
        <v>51</v>
      </c>
    </row>
    <row r="242" spans="1:16" x14ac:dyDescent="0.2">
      <c r="A242" s="37" t="s">
        <v>56</v>
      </c>
      <c r="E242" s="42" t="s">
        <v>3666</v>
      </c>
    </row>
    <row r="243" spans="1:16" x14ac:dyDescent="0.2">
      <c r="A243" t="s">
        <v>58</v>
      </c>
      <c r="E243" s="41" t="s">
        <v>59</v>
      </c>
    </row>
    <row r="244" spans="1:16" x14ac:dyDescent="0.2">
      <c r="A244" t="s">
        <v>49</v>
      </c>
      <c r="B244" s="36" t="s">
        <v>107</v>
      </c>
      <c r="C244" s="36" t="s">
        <v>3786</v>
      </c>
      <c r="D244" s="37" t="s">
        <v>51</v>
      </c>
      <c r="E244" s="13" t="s">
        <v>3787</v>
      </c>
      <c r="F244" s="38" t="s">
        <v>94</v>
      </c>
      <c r="G244" s="39">
        <v>2</v>
      </c>
      <c r="H244" s="38">
        <v>0</v>
      </c>
      <c r="I244" s="38">
        <f>ROUND(G244*H244,6)</f>
        <v>0</v>
      </c>
      <c r="L244" s="40">
        <v>0</v>
      </c>
      <c r="M244" s="34">
        <f>ROUND(ROUND(L244,2)*ROUND(G244,3),2)</f>
        <v>0</v>
      </c>
      <c r="N244" s="38" t="s">
        <v>54</v>
      </c>
      <c r="O244">
        <f>(M244*21)/100</f>
        <v>0</v>
      </c>
      <c r="P244" t="s">
        <v>27</v>
      </c>
    </row>
    <row r="245" spans="1:16" x14ac:dyDescent="0.2">
      <c r="A245" s="37" t="s">
        <v>55</v>
      </c>
      <c r="E245" s="41" t="s">
        <v>51</v>
      </c>
    </row>
    <row r="246" spans="1:16" x14ac:dyDescent="0.2">
      <c r="A246" s="37" t="s">
        <v>56</v>
      </c>
      <c r="E246" s="42" t="s">
        <v>3666</v>
      </c>
    </row>
    <row r="247" spans="1:16" x14ac:dyDescent="0.2">
      <c r="A247" t="s">
        <v>58</v>
      </c>
      <c r="E247" s="41" t="s">
        <v>59</v>
      </c>
    </row>
    <row r="248" spans="1:16" x14ac:dyDescent="0.2">
      <c r="A248" t="s">
        <v>49</v>
      </c>
      <c r="B248" s="36" t="s">
        <v>110</v>
      </c>
      <c r="C248" s="36" t="s">
        <v>3788</v>
      </c>
      <c r="D248" s="37" t="s">
        <v>51</v>
      </c>
      <c r="E248" s="13" t="s">
        <v>3789</v>
      </c>
      <c r="F248" s="38" t="s">
        <v>94</v>
      </c>
      <c r="G248" s="39">
        <v>13</v>
      </c>
      <c r="H248" s="38">
        <v>0</v>
      </c>
      <c r="I248" s="38">
        <f>ROUND(G248*H248,6)</f>
        <v>0</v>
      </c>
      <c r="L248" s="40">
        <v>0</v>
      </c>
      <c r="M248" s="34">
        <f>ROUND(ROUND(L248,2)*ROUND(G248,3),2)</f>
        <v>0</v>
      </c>
      <c r="N248" s="38" t="s">
        <v>54</v>
      </c>
      <c r="O248">
        <f>(M248*21)/100</f>
        <v>0</v>
      </c>
      <c r="P248" t="s">
        <v>27</v>
      </c>
    </row>
    <row r="249" spans="1:16" x14ac:dyDescent="0.2">
      <c r="A249" s="37" t="s">
        <v>55</v>
      </c>
      <c r="E249" s="41" t="s">
        <v>51</v>
      </c>
    </row>
    <row r="250" spans="1:16" x14ac:dyDescent="0.2">
      <c r="A250" s="37" t="s">
        <v>56</v>
      </c>
      <c r="E250" s="42" t="s">
        <v>3666</v>
      </c>
    </row>
    <row r="251" spans="1:16" x14ac:dyDescent="0.2">
      <c r="A251" t="s">
        <v>58</v>
      </c>
      <c r="E251" s="41" t="s">
        <v>59</v>
      </c>
    </row>
    <row r="252" spans="1:16" ht="25.5" x14ac:dyDescent="0.2">
      <c r="A252" t="s">
        <v>49</v>
      </c>
      <c r="B252" s="36" t="s">
        <v>113</v>
      </c>
      <c r="C252" s="36" t="s">
        <v>3790</v>
      </c>
      <c r="D252" s="37" t="s">
        <v>51</v>
      </c>
      <c r="E252" s="13" t="s">
        <v>3791</v>
      </c>
      <c r="F252" s="38" t="s">
        <v>94</v>
      </c>
      <c r="G252" s="39">
        <v>6.6</v>
      </c>
      <c r="H252" s="38">
        <v>0</v>
      </c>
      <c r="I252" s="38">
        <f>ROUND(G252*H252,6)</f>
        <v>0</v>
      </c>
      <c r="L252" s="40">
        <v>0</v>
      </c>
      <c r="M252" s="34">
        <f>ROUND(ROUND(L252,2)*ROUND(G252,3),2)</f>
        <v>0</v>
      </c>
      <c r="N252" s="38" t="s">
        <v>54</v>
      </c>
      <c r="O252">
        <f>(M252*21)/100</f>
        <v>0</v>
      </c>
      <c r="P252" t="s">
        <v>27</v>
      </c>
    </row>
    <row r="253" spans="1:16" x14ac:dyDescent="0.2">
      <c r="A253" s="37" t="s">
        <v>55</v>
      </c>
      <c r="E253" s="41" t="s">
        <v>51</v>
      </c>
    </row>
    <row r="254" spans="1:16" x14ac:dyDescent="0.2">
      <c r="A254" s="37" t="s">
        <v>56</v>
      </c>
      <c r="E254" s="42" t="s">
        <v>3625</v>
      </c>
    </row>
    <row r="255" spans="1:16" x14ac:dyDescent="0.2">
      <c r="A255" t="s">
        <v>58</v>
      </c>
      <c r="E255" s="41" t="s">
        <v>59</v>
      </c>
    </row>
    <row r="256" spans="1:16" ht="25.5" x14ac:dyDescent="0.2">
      <c r="A256" t="s">
        <v>49</v>
      </c>
      <c r="B256" s="36" t="s">
        <v>116</v>
      </c>
      <c r="C256" s="36" t="s">
        <v>3991</v>
      </c>
      <c r="D256" s="37" t="s">
        <v>51</v>
      </c>
      <c r="E256" s="13" t="s">
        <v>3992</v>
      </c>
      <c r="F256" s="38" t="s">
        <v>94</v>
      </c>
      <c r="G256" s="39">
        <v>6.6</v>
      </c>
      <c r="H256" s="38">
        <v>0</v>
      </c>
      <c r="I256" s="38">
        <f>ROUND(G256*H256,6)</f>
        <v>0</v>
      </c>
      <c r="L256" s="40">
        <v>0</v>
      </c>
      <c r="M256" s="34">
        <f>ROUND(ROUND(L256,2)*ROUND(G256,3),2)</f>
        <v>0</v>
      </c>
      <c r="N256" s="38" t="s">
        <v>54</v>
      </c>
      <c r="O256">
        <f>(M256*21)/100</f>
        <v>0</v>
      </c>
      <c r="P256" t="s">
        <v>27</v>
      </c>
    </row>
    <row r="257" spans="1:16" x14ac:dyDescent="0.2">
      <c r="A257" s="37" t="s">
        <v>55</v>
      </c>
      <c r="E257" s="41" t="s">
        <v>51</v>
      </c>
    </row>
    <row r="258" spans="1:16" x14ac:dyDescent="0.2">
      <c r="A258" s="37" t="s">
        <v>56</v>
      </c>
      <c r="E258" s="42" t="s">
        <v>3625</v>
      </c>
    </row>
    <row r="259" spans="1:16" x14ac:dyDescent="0.2">
      <c r="A259" t="s">
        <v>58</v>
      </c>
      <c r="E259" s="41" t="s">
        <v>59</v>
      </c>
    </row>
    <row r="260" spans="1:16" ht="25.5" x14ac:dyDescent="0.2">
      <c r="A260" t="s">
        <v>49</v>
      </c>
      <c r="B260" s="36" t="s">
        <v>119</v>
      </c>
      <c r="C260" s="36" t="s">
        <v>3792</v>
      </c>
      <c r="D260" s="37" t="s">
        <v>51</v>
      </c>
      <c r="E260" s="13" t="s">
        <v>3793</v>
      </c>
      <c r="F260" s="38" t="s">
        <v>128</v>
      </c>
      <c r="G260" s="39">
        <v>159</v>
      </c>
      <c r="H260" s="38">
        <v>0</v>
      </c>
      <c r="I260" s="38">
        <f>ROUND(G260*H260,6)</f>
        <v>0</v>
      </c>
      <c r="L260" s="40">
        <v>0</v>
      </c>
      <c r="M260" s="34">
        <f>ROUND(ROUND(L260,2)*ROUND(G260,3),2)</f>
        <v>0</v>
      </c>
      <c r="N260" s="38" t="s">
        <v>54</v>
      </c>
      <c r="O260">
        <f>(M260*21)/100</f>
        <v>0</v>
      </c>
      <c r="P260" t="s">
        <v>27</v>
      </c>
    </row>
    <row r="261" spans="1:16" x14ac:dyDescent="0.2">
      <c r="A261" s="37" t="s">
        <v>55</v>
      </c>
      <c r="E261" s="41" t="s">
        <v>51</v>
      </c>
    </row>
    <row r="262" spans="1:16" x14ac:dyDescent="0.2">
      <c r="A262" s="37" t="s">
        <v>56</v>
      </c>
      <c r="E262" s="42" t="s">
        <v>3625</v>
      </c>
    </row>
    <row r="263" spans="1:16" x14ac:dyDescent="0.2">
      <c r="A263" t="s">
        <v>58</v>
      </c>
      <c r="E263" s="41" t="s">
        <v>59</v>
      </c>
    </row>
    <row r="264" spans="1:16" x14ac:dyDescent="0.2">
      <c r="A264" t="s">
        <v>46</v>
      </c>
      <c r="C264" s="33" t="s">
        <v>3798</v>
      </c>
      <c r="E264" s="35" t="s">
        <v>3799</v>
      </c>
      <c r="J264" s="34">
        <f>0</f>
        <v>0</v>
      </c>
      <c r="K264" s="34">
        <f>0</f>
        <v>0</v>
      </c>
      <c r="L264" s="34">
        <f>0+L265+L269+L273+L277+L281+L285</f>
        <v>0</v>
      </c>
      <c r="M264" s="34">
        <f>0+M265+M269+M273+M277+M281+M285</f>
        <v>0</v>
      </c>
    </row>
    <row r="265" spans="1:16" x14ac:dyDescent="0.2">
      <c r="A265" t="s">
        <v>49</v>
      </c>
      <c r="B265" s="36" t="s">
        <v>125</v>
      </c>
      <c r="C265" s="36" t="s">
        <v>3800</v>
      </c>
      <c r="D265" s="37" t="s">
        <v>51</v>
      </c>
      <c r="E265" s="13" t="s">
        <v>3801</v>
      </c>
      <c r="F265" s="38" t="s">
        <v>3802</v>
      </c>
      <c r="G265" s="39">
        <v>0.5</v>
      </c>
      <c r="H265" s="38">
        <v>0</v>
      </c>
      <c r="I265" s="38">
        <f>ROUND(G265*H265,6)</f>
        <v>0</v>
      </c>
      <c r="L265" s="40">
        <v>0</v>
      </c>
      <c r="M265" s="34">
        <f>ROUND(ROUND(L265,2)*ROUND(G265,3),2)</f>
        <v>0</v>
      </c>
      <c r="N265" s="38" t="s">
        <v>795</v>
      </c>
      <c r="O265">
        <f>(M265*21)/100</f>
        <v>0</v>
      </c>
      <c r="P265" t="s">
        <v>27</v>
      </c>
    </row>
    <row r="266" spans="1:16" x14ac:dyDescent="0.2">
      <c r="A266" s="37" t="s">
        <v>55</v>
      </c>
      <c r="E266" s="41" t="s">
        <v>51</v>
      </c>
    </row>
    <row r="267" spans="1:16" x14ac:dyDescent="0.2">
      <c r="A267" s="37" t="s">
        <v>56</v>
      </c>
      <c r="E267" s="42" t="s">
        <v>3625</v>
      </c>
    </row>
    <row r="268" spans="1:16" ht="114.75" x14ac:dyDescent="0.2">
      <c r="A268" t="s">
        <v>58</v>
      </c>
      <c r="E268" s="41" t="s">
        <v>3803</v>
      </c>
    </row>
    <row r="269" spans="1:16" x14ac:dyDescent="0.2">
      <c r="A269" t="s">
        <v>49</v>
      </c>
      <c r="B269" s="36" t="s">
        <v>129</v>
      </c>
      <c r="C269" s="36" t="s">
        <v>3804</v>
      </c>
      <c r="D269" s="37" t="s">
        <v>51</v>
      </c>
      <c r="E269" s="13" t="s">
        <v>3805</v>
      </c>
      <c r="F269" s="38" t="s">
        <v>188</v>
      </c>
      <c r="G269" s="39">
        <v>2.2000000000000002</v>
      </c>
      <c r="H269" s="38">
        <v>0</v>
      </c>
      <c r="I269" s="38">
        <f>ROUND(G269*H269,6)</f>
        <v>0</v>
      </c>
      <c r="L269" s="40">
        <v>0</v>
      </c>
      <c r="M269" s="34">
        <f>ROUND(ROUND(L269,2)*ROUND(G269,3),2)</f>
        <v>0</v>
      </c>
      <c r="N269" s="38" t="s">
        <v>795</v>
      </c>
      <c r="O269">
        <f>(M269*21)/100</f>
        <v>0</v>
      </c>
      <c r="P269" t="s">
        <v>27</v>
      </c>
    </row>
    <row r="270" spans="1:16" x14ac:dyDescent="0.2">
      <c r="A270" s="37" t="s">
        <v>55</v>
      </c>
      <c r="E270" s="41" t="s">
        <v>51</v>
      </c>
    </row>
    <row r="271" spans="1:16" x14ac:dyDescent="0.2">
      <c r="A271" s="37" t="s">
        <v>56</v>
      </c>
      <c r="E271" s="42" t="s">
        <v>3625</v>
      </c>
    </row>
    <row r="272" spans="1:16" ht="102" x14ac:dyDescent="0.2">
      <c r="A272" t="s">
        <v>58</v>
      </c>
      <c r="E272" s="41" t="s">
        <v>3806</v>
      </c>
    </row>
    <row r="273" spans="1:16" x14ac:dyDescent="0.2">
      <c r="A273" t="s">
        <v>49</v>
      </c>
      <c r="B273" s="36" t="s">
        <v>132</v>
      </c>
      <c r="C273" s="36" t="s">
        <v>3807</v>
      </c>
      <c r="D273" s="37" t="s">
        <v>51</v>
      </c>
      <c r="E273" s="13" t="s">
        <v>3808</v>
      </c>
      <c r="F273" s="38" t="s">
        <v>94</v>
      </c>
      <c r="G273" s="39">
        <v>2</v>
      </c>
      <c r="H273" s="38">
        <v>0</v>
      </c>
      <c r="I273" s="38">
        <f>ROUND(G273*H273,6)</f>
        <v>0</v>
      </c>
      <c r="L273" s="40">
        <v>0</v>
      </c>
      <c r="M273" s="34">
        <f>ROUND(ROUND(L273,2)*ROUND(G273,3),2)</f>
        <v>0</v>
      </c>
      <c r="N273" s="38" t="s">
        <v>795</v>
      </c>
      <c r="O273">
        <f>(M273*21)/100</f>
        <v>0</v>
      </c>
      <c r="P273" t="s">
        <v>27</v>
      </c>
    </row>
    <row r="274" spans="1:16" x14ac:dyDescent="0.2">
      <c r="A274" s="37" t="s">
        <v>55</v>
      </c>
      <c r="E274" s="41" t="s">
        <v>51</v>
      </c>
    </row>
    <row r="275" spans="1:16" x14ac:dyDescent="0.2">
      <c r="A275" s="37" t="s">
        <v>56</v>
      </c>
      <c r="E275" s="42" t="s">
        <v>3625</v>
      </c>
    </row>
    <row r="276" spans="1:16" ht="89.25" x14ac:dyDescent="0.2">
      <c r="A276" t="s">
        <v>58</v>
      </c>
      <c r="E276" s="41" t="s">
        <v>3809</v>
      </c>
    </row>
    <row r="277" spans="1:16" x14ac:dyDescent="0.2">
      <c r="A277" t="s">
        <v>49</v>
      </c>
      <c r="B277" s="36" t="s">
        <v>270</v>
      </c>
      <c r="C277" s="36" t="s">
        <v>3816</v>
      </c>
      <c r="D277" s="37" t="s">
        <v>51</v>
      </c>
      <c r="E277" s="13" t="s">
        <v>3817</v>
      </c>
      <c r="F277" s="38" t="s">
        <v>94</v>
      </c>
      <c r="G277" s="39">
        <v>1</v>
      </c>
      <c r="H277" s="38">
        <v>0</v>
      </c>
      <c r="I277" s="38">
        <f>ROUND(G277*H277,6)</f>
        <v>0</v>
      </c>
      <c r="L277" s="40">
        <v>0</v>
      </c>
      <c r="M277" s="34">
        <f>ROUND(ROUND(L277,2)*ROUND(G277,3),2)</f>
        <v>0</v>
      </c>
      <c r="N277" s="38" t="s">
        <v>795</v>
      </c>
      <c r="O277">
        <f>(M277*21)/100</f>
        <v>0</v>
      </c>
      <c r="P277" t="s">
        <v>27</v>
      </c>
    </row>
    <row r="278" spans="1:16" x14ac:dyDescent="0.2">
      <c r="A278" s="37" t="s">
        <v>55</v>
      </c>
      <c r="E278" s="41" t="s">
        <v>51</v>
      </c>
    </row>
    <row r="279" spans="1:16" x14ac:dyDescent="0.2">
      <c r="A279" s="37" t="s">
        <v>56</v>
      </c>
      <c r="E279" s="42" t="s">
        <v>3625</v>
      </c>
    </row>
    <row r="280" spans="1:16" ht="102" x14ac:dyDescent="0.2">
      <c r="A280" t="s">
        <v>58</v>
      </c>
      <c r="E280" s="41" t="s">
        <v>3818</v>
      </c>
    </row>
    <row r="281" spans="1:16" x14ac:dyDescent="0.2">
      <c r="A281" t="s">
        <v>49</v>
      </c>
      <c r="B281" s="36" t="s">
        <v>273</v>
      </c>
      <c r="C281" s="36" t="s">
        <v>3819</v>
      </c>
      <c r="D281" s="37" t="s">
        <v>51</v>
      </c>
      <c r="E281" s="13" t="s">
        <v>3820</v>
      </c>
      <c r="F281" s="38" t="s">
        <v>94</v>
      </c>
      <c r="G281" s="39">
        <v>1</v>
      </c>
      <c r="H281" s="38">
        <v>0</v>
      </c>
      <c r="I281" s="38">
        <f>ROUND(G281*H281,6)</f>
        <v>0</v>
      </c>
      <c r="L281" s="40">
        <v>0</v>
      </c>
      <c r="M281" s="34">
        <f>ROUND(ROUND(L281,2)*ROUND(G281,3),2)</f>
        <v>0</v>
      </c>
      <c r="N281" s="38" t="s">
        <v>795</v>
      </c>
      <c r="O281">
        <f>(M281*21)/100</f>
        <v>0</v>
      </c>
      <c r="P281" t="s">
        <v>27</v>
      </c>
    </row>
    <row r="282" spans="1:16" x14ac:dyDescent="0.2">
      <c r="A282" s="37" t="s">
        <v>55</v>
      </c>
      <c r="E282" s="41" t="s">
        <v>51</v>
      </c>
    </row>
    <row r="283" spans="1:16" x14ac:dyDescent="0.2">
      <c r="A283" s="37" t="s">
        <v>56</v>
      </c>
      <c r="E283" s="42" t="s">
        <v>3625</v>
      </c>
    </row>
    <row r="284" spans="1:16" ht="102" x14ac:dyDescent="0.2">
      <c r="A284" t="s">
        <v>58</v>
      </c>
      <c r="E284" s="41" t="s">
        <v>3821</v>
      </c>
    </row>
    <row r="285" spans="1:16" x14ac:dyDescent="0.2">
      <c r="A285" t="s">
        <v>49</v>
      </c>
      <c r="B285" s="36" t="s">
        <v>135</v>
      </c>
      <c r="C285" s="36" t="s">
        <v>3824</v>
      </c>
      <c r="D285" s="37" t="s">
        <v>51</v>
      </c>
      <c r="E285" s="13" t="s">
        <v>3825</v>
      </c>
      <c r="F285" s="38" t="s">
        <v>128</v>
      </c>
      <c r="G285" s="39">
        <v>71.5</v>
      </c>
      <c r="H285" s="38">
        <v>0</v>
      </c>
      <c r="I285" s="38">
        <f>ROUND(G285*H285,6)</f>
        <v>0</v>
      </c>
      <c r="L285" s="40">
        <v>0</v>
      </c>
      <c r="M285" s="34">
        <f>ROUND(ROUND(L285,2)*ROUND(G285,3),2)</f>
        <v>0</v>
      </c>
      <c r="N285" s="38" t="s">
        <v>54</v>
      </c>
      <c r="O285">
        <f>(M285*21)/100</f>
        <v>0</v>
      </c>
      <c r="P285" t="s">
        <v>27</v>
      </c>
    </row>
    <row r="286" spans="1:16" x14ac:dyDescent="0.2">
      <c r="A286" s="37" t="s">
        <v>55</v>
      </c>
      <c r="E286" s="41" t="s">
        <v>51</v>
      </c>
    </row>
    <row r="287" spans="1:16" x14ac:dyDescent="0.2">
      <c r="A287" s="37" t="s">
        <v>56</v>
      </c>
      <c r="E287" s="42" t="s">
        <v>3625</v>
      </c>
    </row>
    <row r="288" spans="1:16" x14ac:dyDescent="0.2">
      <c r="A288" t="s">
        <v>58</v>
      </c>
      <c r="E288" s="41" t="s">
        <v>59</v>
      </c>
    </row>
    <row r="289" spans="1:16" x14ac:dyDescent="0.2">
      <c r="A289" t="s">
        <v>46</v>
      </c>
      <c r="C289" s="33" t="s">
        <v>3829</v>
      </c>
      <c r="E289" s="35" t="s">
        <v>3830</v>
      </c>
      <c r="J289" s="34">
        <f>0</f>
        <v>0</v>
      </c>
      <c r="K289" s="34">
        <f>0</f>
        <v>0</v>
      </c>
      <c r="L289" s="34">
        <f>0+L290+L294+L298+L302+L306+L310+L314+L318+L322+L326+L330+L334+L338+L342+L346+L350+L354+L358+L362+L366+L370+L374+L378+L382+L386</f>
        <v>0</v>
      </c>
      <c r="M289" s="34">
        <f>0+M290+M294+M298+M302+M306+M310+M314+M318+M322+M326+M330+M334+M338+M342+M346+M350+M354+M358+M362+M366+M370+M374+M378+M382+M386</f>
        <v>0</v>
      </c>
    </row>
    <row r="290" spans="1:16" x14ac:dyDescent="0.2">
      <c r="A290" t="s">
        <v>49</v>
      </c>
      <c r="B290" s="36" t="s">
        <v>122</v>
      </c>
      <c r="C290" s="36" t="s">
        <v>3831</v>
      </c>
      <c r="D290" s="37" t="s">
        <v>51</v>
      </c>
      <c r="E290" s="13" t="s">
        <v>3832</v>
      </c>
      <c r="F290" s="38" t="s">
        <v>128</v>
      </c>
      <c r="G290" s="39">
        <v>166.65</v>
      </c>
      <c r="H290" s="38">
        <v>0</v>
      </c>
      <c r="I290" s="38">
        <f>ROUND(G290*H290,6)</f>
        <v>0</v>
      </c>
      <c r="L290" s="40">
        <v>0</v>
      </c>
      <c r="M290" s="34">
        <f>ROUND(ROUND(L290,2)*ROUND(G290,3),2)</f>
        <v>0</v>
      </c>
      <c r="N290" s="38" t="s">
        <v>54</v>
      </c>
      <c r="O290">
        <f>(M290*21)/100</f>
        <v>0</v>
      </c>
      <c r="P290" t="s">
        <v>27</v>
      </c>
    </row>
    <row r="291" spans="1:16" x14ac:dyDescent="0.2">
      <c r="A291" s="37" t="s">
        <v>55</v>
      </c>
      <c r="E291" s="41" t="s">
        <v>51</v>
      </c>
    </row>
    <row r="292" spans="1:16" x14ac:dyDescent="0.2">
      <c r="A292" s="37" t="s">
        <v>56</v>
      </c>
      <c r="E292" s="42" t="s">
        <v>3625</v>
      </c>
    </row>
    <row r="293" spans="1:16" x14ac:dyDescent="0.2">
      <c r="A293" t="s">
        <v>58</v>
      </c>
      <c r="E293" s="41" t="s">
        <v>59</v>
      </c>
    </row>
    <row r="294" spans="1:16" x14ac:dyDescent="0.2">
      <c r="A294" t="s">
        <v>49</v>
      </c>
      <c r="B294" s="36" t="s">
        <v>276</v>
      </c>
      <c r="C294" s="36" t="s">
        <v>3834</v>
      </c>
      <c r="D294" s="37" t="s">
        <v>51</v>
      </c>
      <c r="E294" s="13" t="s">
        <v>3835</v>
      </c>
      <c r="F294" s="38" t="s">
        <v>53</v>
      </c>
      <c r="G294" s="39">
        <v>23.5</v>
      </c>
      <c r="H294" s="38">
        <v>0</v>
      </c>
      <c r="I294" s="38">
        <f>ROUND(G294*H294,6)</f>
        <v>0</v>
      </c>
      <c r="L294" s="40">
        <v>0</v>
      </c>
      <c r="M294" s="34">
        <f>ROUND(ROUND(L294,2)*ROUND(G294,3),2)</f>
        <v>0</v>
      </c>
      <c r="N294" s="38" t="s">
        <v>54</v>
      </c>
      <c r="O294">
        <f>(M294*21)/100</f>
        <v>0</v>
      </c>
      <c r="P294" t="s">
        <v>27</v>
      </c>
    </row>
    <row r="295" spans="1:16" x14ac:dyDescent="0.2">
      <c r="A295" s="37" t="s">
        <v>55</v>
      </c>
      <c r="E295" s="41" t="s">
        <v>51</v>
      </c>
    </row>
    <row r="296" spans="1:16" x14ac:dyDescent="0.2">
      <c r="A296" s="37" t="s">
        <v>56</v>
      </c>
      <c r="E296" s="42" t="s">
        <v>3836</v>
      </c>
    </row>
    <row r="297" spans="1:16" x14ac:dyDescent="0.2">
      <c r="A297" t="s">
        <v>58</v>
      </c>
      <c r="E297" s="41" t="s">
        <v>59</v>
      </c>
    </row>
    <row r="298" spans="1:16" x14ac:dyDescent="0.2">
      <c r="A298" t="s">
        <v>49</v>
      </c>
      <c r="B298" s="36" t="s">
        <v>279</v>
      </c>
      <c r="C298" s="36" t="s">
        <v>3838</v>
      </c>
      <c r="D298" s="37" t="s">
        <v>51</v>
      </c>
      <c r="E298" s="13" t="s">
        <v>3839</v>
      </c>
      <c r="F298" s="38" t="s">
        <v>94</v>
      </c>
      <c r="G298" s="39">
        <v>8</v>
      </c>
      <c r="H298" s="38">
        <v>0</v>
      </c>
      <c r="I298" s="38">
        <f>ROUND(G298*H298,6)</f>
        <v>0</v>
      </c>
      <c r="L298" s="40">
        <v>0</v>
      </c>
      <c r="M298" s="34">
        <f>ROUND(ROUND(L298,2)*ROUND(G298,3),2)</f>
        <v>0</v>
      </c>
      <c r="N298" s="38" t="s">
        <v>54</v>
      </c>
      <c r="O298">
        <f>(M298*21)/100</f>
        <v>0</v>
      </c>
      <c r="P298" t="s">
        <v>27</v>
      </c>
    </row>
    <row r="299" spans="1:16" x14ac:dyDescent="0.2">
      <c r="A299" s="37" t="s">
        <v>55</v>
      </c>
      <c r="E299" s="41" t="s">
        <v>51</v>
      </c>
    </row>
    <row r="300" spans="1:16" x14ac:dyDescent="0.2">
      <c r="A300" s="37" t="s">
        <v>56</v>
      </c>
      <c r="E300" s="42" t="s">
        <v>3836</v>
      </c>
    </row>
    <row r="301" spans="1:16" x14ac:dyDescent="0.2">
      <c r="A301" t="s">
        <v>58</v>
      </c>
      <c r="E301" s="41" t="s">
        <v>59</v>
      </c>
    </row>
    <row r="302" spans="1:16" x14ac:dyDescent="0.2">
      <c r="A302" t="s">
        <v>49</v>
      </c>
      <c r="B302" s="36" t="s">
        <v>138</v>
      </c>
      <c r="C302" s="36" t="s">
        <v>3841</v>
      </c>
      <c r="D302" s="37" t="s">
        <v>51</v>
      </c>
      <c r="E302" s="13" t="s">
        <v>3842</v>
      </c>
      <c r="F302" s="38" t="s">
        <v>94</v>
      </c>
      <c r="G302" s="39">
        <v>2</v>
      </c>
      <c r="H302" s="38">
        <v>0</v>
      </c>
      <c r="I302" s="38">
        <f>ROUND(G302*H302,6)</f>
        <v>0</v>
      </c>
      <c r="L302" s="40">
        <v>0</v>
      </c>
      <c r="M302" s="34">
        <f>ROUND(ROUND(L302,2)*ROUND(G302,3),2)</f>
        <v>0</v>
      </c>
      <c r="N302" s="38" t="s">
        <v>54</v>
      </c>
      <c r="O302">
        <f>(M302*21)/100</f>
        <v>0</v>
      </c>
      <c r="P302" t="s">
        <v>27</v>
      </c>
    </row>
    <row r="303" spans="1:16" x14ac:dyDescent="0.2">
      <c r="A303" s="37" t="s">
        <v>55</v>
      </c>
      <c r="E303" s="41" t="s">
        <v>51</v>
      </c>
    </row>
    <row r="304" spans="1:16" x14ac:dyDescent="0.2">
      <c r="A304" s="37" t="s">
        <v>56</v>
      </c>
      <c r="E304" s="42" t="s">
        <v>3836</v>
      </c>
    </row>
    <row r="305" spans="1:16" x14ac:dyDescent="0.2">
      <c r="A305" t="s">
        <v>58</v>
      </c>
      <c r="E305" s="41" t="s">
        <v>59</v>
      </c>
    </row>
    <row r="306" spans="1:16" x14ac:dyDescent="0.2">
      <c r="A306" t="s">
        <v>49</v>
      </c>
      <c r="B306" s="36" t="s">
        <v>284</v>
      </c>
      <c r="C306" s="36" t="s">
        <v>3993</v>
      </c>
      <c r="D306" s="37" t="s">
        <v>51</v>
      </c>
      <c r="E306" s="13" t="s">
        <v>3994</v>
      </c>
      <c r="F306" s="38" t="s">
        <v>94</v>
      </c>
      <c r="G306" s="39">
        <v>1</v>
      </c>
      <c r="H306" s="38">
        <v>0</v>
      </c>
      <c r="I306" s="38">
        <f>ROUND(G306*H306,6)</f>
        <v>0</v>
      </c>
      <c r="L306" s="40">
        <v>0</v>
      </c>
      <c r="M306" s="34">
        <f>ROUND(ROUND(L306,2)*ROUND(G306,3),2)</f>
        <v>0</v>
      </c>
      <c r="N306" s="38" t="s">
        <v>54</v>
      </c>
      <c r="O306">
        <f>(M306*21)/100</f>
        <v>0</v>
      </c>
      <c r="P306" t="s">
        <v>27</v>
      </c>
    </row>
    <row r="307" spans="1:16" x14ac:dyDescent="0.2">
      <c r="A307" s="37" t="s">
        <v>55</v>
      </c>
      <c r="E307" s="41" t="s">
        <v>51</v>
      </c>
    </row>
    <row r="308" spans="1:16" x14ac:dyDescent="0.2">
      <c r="A308" s="37" t="s">
        <v>56</v>
      </c>
      <c r="E308" s="42" t="s">
        <v>3836</v>
      </c>
    </row>
    <row r="309" spans="1:16" x14ac:dyDescent="0.2">
      <c r="A309" t="s">
        <v>58</v>
      </c>
      <c r="E309" s="41" t="s">
        <v>59</v>
      </c>
    </row>
    <row r="310" spans="1:16" x14ac:dyDescent="0.2">
      <c r="A310" t="s">
        <v>49</v>
      </c>
      <c r="B310" s="36" t="s">
        <v>292</v>
      </c>
      <c r="C310" s="36" t="s">
        <v>3844</v>
      </c>
      <c r="D310" s="37" t="s">
        <v>51</v>
      </c>
      <c r="E310" s="13" t="s">
        <v>3845</v>
      </c>
      <c r="F310" s="38" t="s">
        <v>94</v>
      </c>
      <c r="G310" s="39">
        <v>1</v>
      </c>
      <c r="H310" s="38">
        <v>0</v>
      </c>
      <c r="I310" s="38">
        <f>ROUND(G310*H310,6)</f>
        <v>0</v>
      </c>
      <c r="L310" s="40">
        <v>0</v>
      </c>
      <c r="M310" s="34">
        <f>ROUND(ROUND(L310,2)*ROUND(G310,3),2)</f>
        <v>0</v>
      </c>
      <c r="N310" s="38" t="s">
        <v>54</v>
      </c>
      <c r="O310">
        <f>(M310*21)/100</f>
        <v>0</v>
      </c>
      <c r="P310" t="s">
        <v>27</v>
      </c>
    </row>
    <row r="311" spans="1:16" x14ac:dyDescent="0.2">
      <c r="A311" s="37" t="s">
        <v>55</v>
      </c>
      <c r="E311" s="41" t="s">
        <v>51</v>
      </c>
    </row>
    <row r="312" spans="1:16" x14ac:dyDescent="0.2">
      <c r="A312" s="37" t="s">
        <v>56</v>
      </c>
      <c r="E312" s="42" t="s">
        <v>3836</v>
      </c>
    </row>
    <row r="313" spans="1:16" x14ac:dyDescent="0.2">
      <c r="A313" t="s">
        <v>58</v>
      </c>
      <c r="E313" s="41" t="s">
        <v>59</v>
      </c>
    </row>
    <row r="314" spans="1:16" x14ac:dyDescent="0.2">
      <c r="A314" t="s">
        <v>49</v>
      </c>
      <c r="B314" s="36" t="s">
        <v>296</v>
      </c>
      <c r="C314" s="36" t="s">
        <v>3995</v>
      </c>
      <c r="D314" s="37" t="s">
        <v>51</v>
      </c>
      <c r="E314" s="13" t="s">
        <v>3996</v>
      </c>
      <c r="F314" s="38" t="s">
        <v>94</v>
      </c>
      <c r="G314" s="39">
        <v>1</v>
      </c>
      <c r="H314" s="38">
        <v>0</v>
      </c>
      <c r="I314" s="38">
        <f>ROUND(G314*H314,6)</f>
        <v>0</v>
      </c>
      <c r="L314" s="40">
        <v>0</v>
      </c>
      <c r="M314" s="34">
        <f>ROUND(ROUND(L314,2)*ROUND(G314,3),2)</f>
        <v>0</v>
      </c>
      <c r="N314" s="38" t="s">
        <v>54</v>
      </c>
      <c r="O314">
        <f>(M314*21)/100</f>
        <v>0</v>
      </c>
      <c r="P314" t="s">
        <v>27</v>
      </c>
    </row>
    <row r="315" spans="1:16" x14ac:dyDescent="0.2">
      <c r="A315" s="37" t="s">
        <v>55</v>
      </c>
      <c r="E315" s="41" t="s">
        <v>51</v>
      </c>
    </row>
    <row r="316" spans="1:16" x14ac:dyDescent="0.2">
      <c r="A316" s="37" t="s">
        <v>56</v>
      </c>
      <c r="E316" s="42" t="s">
        <v>3836</v>
      </c>
    </row>
    <row r="317" spans="1:16" x14ac:dyDescent="0.2">
      <c r="A317" t="s">
        <v>58</v>
      </c>
      <c r="E317" s="41" t="s">
        <v>59</v>
      </c>
    </row>
    <row r="318" spans="1:16" x14ac:dyDescent="0.2">
      <c r="A318" t="s">
        <v>49</v>
      </c>
      <c r="B318" s="36" t="s">
        <v>300</v>
      </c>
      <c r="C318" s="36" t="s">
        <v>3856</v>
      </c>
      <c r="D318" s="37" t="s">
        <v>51</v>
      </c>
      <c r="E318" s="13" t="s">
        <v>3857</v>
      </c>
      <c r="F318" s="38" t="s">
        <v>94</v>
      </c>
      <c r="G318" s="39">
        <v>21</v>
      </c>
      <c r="H318" s="38">
        <v>0</v>
      </c>
      <c r="I318" s="38">
        <f>ROUND(G318*H318,6)</f>
        <v>0</v>
      </c>
      <c r="L318" s="40">
        <v>0</v>
      </c>
      <c r="M318" s="34">
        <f>ROUND(ROUND(L318,2)*ROUND(G318,3),2)</f>
        <v>0</v>
      </c>
      <c r="N318" s="38" t="s">
        <v>54</v>
      </c>
      <c r="O318">
        <f>(M318*21)/100</f>
        <v>0</v>
      </c>
      <c r="P318" t="s">
        <v>27</v>
      </c>
    </row>
    <row r="319" spans="1:16" x14ac:dyDescent="0.2">
      <c r="A319" s="37" t="s">
        <v>55</v>
      </c>
      <c r="E319" s="41" t="s">
        <v>51</v>
      </c>
    </row>
    <row r="320" spans="1:16" x14ac:dyDescent="0.2">
      <c r="A320" s="37" t="s">
        <v>56</v>
      </c>
      <c r="E320" s="42" t="s">
        <v>3836</v>
      </c>
    </row>
    <row r="321" spans="1:16" x14ac:dyDescent="0.2">
      <c r="A321" t="s">
        <v>58</v>
      </c>
      <c r="E321" s="41" t="s">
        <v>59</v>
      </c>
    </row>
    <row r="322" spans="1:16" x14ac:dyDescent="0.2">
      <c r="A322" t="s">
        <v>49</v>
      </c>
      <c r="B322" s="36" t="s">
        <v>304</v>
      </c>
      <c r="C322" s="36" t="s">
        <v>3862</v>
      </c>
      <c r="D322" s="37" t="s">
        <v>51</v>
      </c>
      <c r="E322" s="13" t="s">
        <v>3863</v>
      </c>
      <c r="F322" s="38" t="s">
        <v>94</v>
      </c>
      <c r="G322" s="39">
        <v>12</v>
      </c>
      <c r="H322" s="38">
        <v>0</v>
      </c>
      <c r="I322" s="38">
        <f>ROUND(G322*H322,6)</f>
        <v>0</v>
      </c>
      <c r="L322" s="40">
        <v>0</v>
      </c>
      <c r="M322" s="34">
        <f>ROUND(ROUND(L322,2)*ROUND(G322,3),2)</f>
        <v>0</v>
      </c>
      <c r="N322" s="38" t="s">
        <v>54</v>
      </c>
      <c r="O322">
        <f>(M322*21)/100</f>
        <v>0</v>
      </c>
      <c r="P322" t="s">
        <v>27</v>
      </c>
    </row>
    <row r="323" spans="1:16" x14ac:dyDescent="0.2">
      <c r="A323" s="37" t="s">
        <v>55</v>
      </c>
      <c r="E323" s="41" t="s">
        <v>51</v>
      </c>
    </row>
    <row r="324" spans="1:16" x14ac:dyDescent="0.2">
      <c r="A324" s="37" t="s">
        <v>56</v>
      </c>
      <c r="E324" s="42" t="s">
        <v>3836</v>
      </c>
    </row>
    <row r="325" spans="1:16" x14ac:dyDescent="0.2">
      <c r="A325" t="s">
        <v>58</v>
      </c>
      <c r="E325" s="41" t="s">
        <v>59</v>
      </c>
    </row>
    <row r="326" spans="1:16" x14ac:dyDescent="0.2">
      <c r="A326" t="s">
        <v>49</v>
      </c>
      <c r="B326" s="36" t="s">
        <v>308</v>
      </c>
      <c r="C326" s="36" t="s">
        <v>3865</v>
      </c>
      <c r="D326" s="37" t="s">
        <v>51</v>
      </c>
      <c r="E326" s="13" t="s">
        <v>3866</v>
      </c>
      <c r="F326" s="38" t="s">
        <v>94</v>
      </c>
      <c r="G326" s="39">
        <v>4</v>
      </c>
      <c r="H326" s="38">
        <v>0</v>
      </c>
      <c r="I326" s="38">
        <f>ROUND(G326*H326,6)</f>
        <v>0</v>
      </c>
      <c r="L326" s="40">
        <v>0</v>
      </c>
      <c r="M326" s="34">
        <f>ROUND(ROUND(L326,2)*ROUND(G326,3),2)</f>
        <v>0</v>
      </c>
      <c r="N326" s="38" t="s">
        <v>54</v>
      </c>
      <c r="O326">
        <f>(M326*21)/100</f>
        <v>0</v>
      </c>
      <c r="P326" t="s">
        <v>27</v>
      </c>
    </row>
    <row r="327" spans="1:16" x14ac:dyDescent="0.2">
      <c r="A327" s="37" t="s">
        <v>55</v>
      </c>
      <c r="E327" s="41" t="s">
        <v>51</v>
      </c>
    </row>
    <row r="328" spans="1:16" x14ac:dyDescent="0.2">
      <c r="A328" s="37" t="s">
        <v>56</v>
      </c>
      <c r="E328" s="42" t="s">
        <v>3836</v>
      </c>
    </row>
    <row r="329" spans="1:16" x14ac:dyDescent="0.2">
      <c r="A329" t="s">
        <v>58</v>
      </c>
      <c r="E329" s="41" t="s">
        <v>59</v>
      </c>
    </row>
    <row r="330" spans="1:16" x14ac:dyDescent="0.2">
      <c r="A330" t="s">
        <v>49</v>
      </c>
      <c r="B330" s="36" t="s">
        <v>312</v>
      </c>
      <c r="C330" s="36" t="s">
        <v>3868</v>
      </c>
      <c r="D330" s="37" t="s">
        <v>51</v>
      </c>
      <c r="E330" s="13" t="s">
        <v>3869</v>
      </c>
      <c r="F330" s="38" t="s">
        <v>94</v>
      </c>
      <c r="G330" s="39">
        <v>2</v>
      </c>
      <c r="H330" s="38">
        <v>0</v>
      </c>
      <c r="I330" s="38">
        <f>ROUND(G330*H330,6)</f>
        <v>0</v>
      </c>
      <c r="L330" s="40">
        <v>0</v>
      </c>
      <c r="M330" s="34">
        <f>ROUND(ROUND(L330,2)*ROUND(G330,3),2)</f>
        <v>0</v>
      </c>
      <c r="N330" s="38" t="s">
        <v>54</v>
      </c>
      <c r="O330">
        <f>(M330*21)/100</f>
        <v>0</v>
      </c>
      <c r="P330" t="s">
        <v>27</v>
      </c>
    </row>
    <row r="331" spans="1:16" x14ac:dyDescent="0.2">
      <c r="A331" s="37" t="s">
        <v>55</v>
      </c>
      <c r="E331" s="41" t="s">
        <v>51</v>
      </c>
    </row>
    <row r="332" spans="1:16" x14ac:dyDescent="0.2">
      <c r="A332" s="37" t="s">
        <v>56</v>
      </c>
      <c r="E332" s="42" t="s">
        <v>3836</v>
      </c>
    </row>
    <row r="333" spans="1:16" x14ac:dyDescent="0.2">
      <c r="A333" t="s">
        <v>58</v>
      </c>
      <c r="E333" s="41" t="s">
        <v>59</v>
      </c>
    </row>
    <row r="334" spans="1:16" x14ac:dyDescent="0.2">
      <c r="A334" t="s">
        <v>49</v>
      </c>
      <c r="B334" s="36" t="s">
        <v>316</v>
      </c>
      <c r="C334" s="36" t="s">
        <v>3997</v>
      </c>
      <c r="D334" s="37" t="s">
        <v>51</v>
      </c>
      <c r="E334" s="13" t="s">
        <v>3998</v>
      </c>
      <c r="F334" s="38" t="s">
        <v>94</v>
      </c>
      <c r="G334" s="39">
        <v>4</v>
      </c>
      <c r="H334" s="38">
        <v>0</v>
      </c>
      <c r="I334" s="38">
        <f>ROUND(G334*H334,6)</f>
        <v>0</v>
      </c>
      <c r="L334" s="40">
        <v>0</v>
      </c>
      <c r="M334" s="34">
        <f>ROUND(ROUND(L334,2)*ROUND(G334,3),2)</f>
        <v>0</v>
      </c>
      <c r="N334" s="38" t="s">
        <v>54</v>
      </c>
      <c r="O334">
        <f>(M334*21)/100</f>
        <v>0</v>
      </c>
      <c r="P334" t="s">
        <v>27</v>
      </c>
    </row>
    <row r="335" spans="1:16" x14ac:dyDescent="0.2">
      <c r="A335" s="37" t="s">
        <v>55</v>
      </c>
      <c r="E335" s="41" t="s">
        <v>51</v>
      </c>
    </row>
    <row r="336" spans="1:16" x14ac:dyDescent="0.2">
      <c r="A336" s="37" t="s">
        <v>56</v>
      </c>
      <c r="E336" s="42" t="s">
        <v>3836</v>
      </c>
    </row>
    <row r="337" spans="1:16" x14ac:dyDescent="0.2">
      <c r="A337" t="s">
        <v>58</v>
      </c>
      <c r="E337" s="41" t="s">
        <v>59</v>
      </c>
    </row>
    <row r="338" spans="1:16" x14ac:dyDescent="0.2">
      <c r="A338" t="s">
        <v>49</v>
      </c>
      <c r="B338" s="36" t="s">
        <v>1507</v>
      </c>
      <c r="C338" s="36" t="s">
        <v>3999</v>
      </c>
      <c r="D338" s="37" t="s">
        <v>51</v>
      </c>
      <c r="E338" s="13" t="s">
        <v>4000</v>
      </c>
      <c r="F338" s="38" t="s">
        <v>94</v>
      </c>
      <c r="G338" s="39">
        <v>4</v>
      </c>
      <c r="H338" s="38">
        <v>0</v>
      </c>
      <c r="I338" s="38">
        <f>ROUND(G338*H338,6)</f>
        <v>0</v>
      </c>
      <c r="L338" s="40">
        <v>0</v>
      </c>
      <c r="M338" s="34">
        <f>ROUND(ROUND(L338,2)*ROUND(G338,3),2)</f>
        <v>0</v>
      </c>
      <c r="N338" s="38" t="s">
        <v>54</v>
      </c>
      <c r="O338">
        <f>(M338*21)/100</f>
        <v>0</v>
      </c>
      <c r="P338" t="s">
        <v>27</v>
      </c>
    </row>
    <row r="339" spans="1:16" x14ac:dyDescent="0.2">
      <c r="A339" s="37" t="s">
        <v>55</v>
      </c>
      <c r="E339" s="41" t="s">
        <v>51</v>
      </c>
    </row>
    <row r="340" spans="1:16" x14ac:dyDescent="0.2">
      <c r="A340" s="37" t="s">
        <v>56</v>
      </c>
      <c r="E340" s="42" t="s">
        <v>3836</v>
      </c>
    </row>
    <row r="341" spans="1:16" x14ac:dyDescent="0.2">
      <c r="A341" t="s">
        <v>58</v>
      </c>
      <c r="E341" s="41" t="s">
        <v>59</v>
      </c>
    </row>
    <row r="342" spans="1:16" ht="25.5" x14ac:dyDescent="0.2">
      <c r="A342" t="s">
        <v>49</v>
      </c>
      <c r="B342" s="36" t="s">
        <v>1512</v>
      </c>
      <c r="C342" s="36" t="s">
        <v>4001</v>
      </c>
      <c r="D342" s="37" t="s">
        <v>51</v>
      </c>
      <c r="E342" s="13" t="s">
        <v>4002</v>
      </c>
      <c r="F342" s="38" t="s">
        <v>94</v>
      </c>
      <c r="G342" s="39">
        <v>2</v>
      </c>
      <c r="H342" s="38">
        <v>0</v>
      </c>
      <c r="I342" s="38">
        <f>ROUND(G342*H342,6)</f>
        <v>0</v>
      </c>
      <c r="L342" s="40">
        <v>0</v>
      </c>
      <c r="M342" s="34">
        <f>ROUND(ROUND(L342,2)*ROUND(G342,3),2)</f>
        <v>0</v>
      </c>
      <c r="N342" s="38" t="s">
        <v>54</v>
      </c>
      <c r="O342">
        <f>(M342*21)/100</f>
        <v>0</v>
      </c>
      <c r="P342" t="s">
        <v>27</v>
      </c>
    </row>
    <row r="343" spans="1:16" x14ac:dyDescent="0.2">
      <c r="A343" s="37" t="s">
        <v>55</v>
      </c>
      <c r="E343" s="41" t="s">
        <v>51</v>
      </c>
    </row>
    <row r="344" spans="1:16" x14ac:dyDescent="0.2">
      <c r="A344" s="37" t="s">
        <v>56</v>
      </c>
      <c r="E344" s="42" t="s">
        <v>3836</v>
      </c>
    </row>
    <row r="345" spans="1:16" x14ac:dyDescent="0.2">
      <c r="A345" t="s">
        <v>58</v>
      </c>
      <c r="E345" s="41" t="s">
        <v>59</v>
      </c>
    </row>
    <row r="346" spans="1:16" x14ac:dyDescent="0.2">
      <c r="A346" t="s">
        <v>49</v>
      </c>
      <c r="B346" s="36" t="s">
        <v>1517</v>
      </c>
      <c r="C346" s="36" t="s">
        <v>4003</v>
      </c>
      <c r="D346" s="37" t="s">
        <v>51</v>
      </c>
      <c r="E346" s="13" t="s">
        <v>4004</v>
      </c>
      <c r="F346" s="38" t="s">
        <v>94</v>
      </c>
      <c r="G346" s="39">
        <v>4</v>
      </c>
      <c r="H346" s="38">
        <v>0</v>
      </c>
      <c r="I346" s="38">
        <f>ROUND(G346*H346,6)</f>
        <v>0</v>
      </c>
      <c r="L346" s="40">
        <v>0</v>
      </c>
      <c r="M346" s="34">
        <f>ROUND(ROUND(L346,2)*ROUND(G346,3),2)</f>
        <v>0</v>
      </c>
      <c r="N346" s="38" t="s">
        <v>54</v>
      </c>
      <c r="O346">
        <f>(M346*21)/100</f>
        <v>0</v>
      </c>
      <c r="P346" t="s">
        <v>27</v>
      </c>
    </row>
    <row r="347" spans="1:16" x14ac:dyDescent="0.2">
      <c r="A347" s="37" t="s">
        <v>55</v>
      </c>
      <c r="E347" s="41" t="s">
        <v>51</v>
      </c>
    </row>
    <row r="348" spans="1:16" x14ac:dyDescent="0.2">
      <c r="A348" s="37" t="s">
        <v>56</v>
      </c>
      <c r="E348" s="42" t="s">
        <v>3836</v>
      </c>
    </row>
    <row r="349" spans="1:16" x14ac:dyDescent="0.2">
      <c r="A349" t="s">
        <v>58</v>
      </c>
      <c r="E349" s="41" t="s">
        <v>59</v>
      </c>
    </row>
    <row r="350" spans="1:16" ht="25.5" x14ac:dyDescent="0.2">
      <c r="A350" t="s">
        <v>49</v>
      </c>
      <c r="B350" s="36" t="s">
        <v>1522</v>
      </c>
      <c r="C350" s="36" t="s">
        <v>3874</v>
      </c>
      <c r="D350" s="37" t="s">
        <v>51</v>
      </c>
      <c r="E350" s="13" t="s">
        <v>3875</v>
      </c>
      <c r="F350" s="38" t="s">
        <v>94</v>
      </c>
      <c r="G350" s="39">
        <v>4</v>
      </c>
      <c r="H350" s="38">
        <v>0</v>
      </c>
      <c r="I350" s="38">
        <f>ROUND(G350*H350,6)</f>
        <v>0</v>
      </c>
      <c r="L350" s="40">
        <v>0</v>
      </c>
      <c r="M350" s="34">
        <f>ROUND(ROUND(L350,2)*ROUND(G350,3),2)</f>
        <v>0</v>
      </c>
      <c r="N350" s="38" t="s">
        <v>54</v>
      </c>
      <c r="O350">
        <f>(M350*21)/100</f>
        <v>0</v>
      </c>
      <c r="P350" t="s">
        <v>27</v>
      </c>
    </row>
    <row r="351" spans="1:16" x14ac:dyDescent="0.2">
      <c r="A351" s="37" t="s">
        <v>55</v>
      </c>
      <c r="E351" s="41" t="s">
        <v>51</v>
      </c>
    </row>
    <row r="352" spans="1:16" x14ac:dyDescent="0.2">
      <c r="A352" s="37" t="s">
        <v>56</v>
      </c>
      <c r="E352" s="42" t="s">
        <v>3836</v>
      </c>
    </row>
    <row r="353" spans="1:16" x14ac:dyDescent="0.2">
      <c r="A353" t="s">
        <v>58</v>
      </c>
      <c r="E353" s="41" t="s">
        <v>59</v>
      </c>
    </row>
    <row r="354" spans="1:16" x14ac:dyDescent="0.2">
      <c r="A354" t="s">
        <v>49</v>
      </c>
      <c r="B354" s="36" t="s">
        <v>1527</v>
      </c>
      <c r="C354" s="36" t="s">
        <v>3880</v>
      </c>
      <c r="D354" s="37" t="s">
        <v>51</v>
      </c>
      <c r="E354" s="13" t="s">
        <v>3881</v>
      </c>
      <c r="F354" s="38" t="s">
        <v>94</v>
      </c>
      <c r="G354" s="39">
        <v>127</v>
      </c>
      <c r="H354" s="38">
        <v>0</v>
      </c>
      <c r="I354" s="38">
        <f>ROUND(G354*H354,6)</f>
        <v>0</v>
      </c>
      <c r="L354" s="40">
        <v>0</v>
      </c>
      <c r="M354" s="34">
        <f>ROUND(ROUND(L354,2)*ROUND(G354,3),2)</f>
        <v>0</v>
      </c>
      <c r="N354" s="38" t="s">
        <v>54</v>
      </c>
      <c r="O354">
        <f>(M354*21)/100</f>
        <v>0</v>
      </c>
      <c r="P354" t="s">
        <v>27</v>
      </c>
    </row>
    <row r="355" spans="1:16" x14ac:dyDescent="0.2">
      <c r="A355" s="37" t="s">
        <v>55</v>
      </c>
      <c r="E355" s="41" t="s">
        <v>51</v>
      </c>
    </row>
    <row r="356" spans="1:16" x14ac:dyDescent="0.2">
      <c r="A356" s="37" t="s">
        <v>56</v>
      </c>
      <c r="E356" s="42" t="s">
        <v>3836</v>
      </c>
    </row>
    <row r="357" spans="1:16" x14ac:dyDescent="0.2">
      <c r="A357" t="s">
        <v>58</v>
      </c>
      <c r="E357" s="41" t="s">
        <v>59</v>
      </c>
    </row>
    <row r="358" spans="1:16" x14ac:dyDescent="0.2">
      <c r="A358" t="s">
        <v>49</v>
      </c>
      <c r="B358" s="36" t="s">
        <v>1532</v>
      </c>
      <c r="C358" s="36" t="s">
        <v>3883</v>
      </c>
      <c r="D358" s="37" t="s">
        <v>51</v>
      </c>
      <c r="E358" s="13" t="s">
        <v>3884</v>
      </c>
      <c r="F358" s="38" t="s">
        <v>94</v>
      </c>
      <c r="G358" s="39">
        <v>10</v>
      </c>
      <c r="H358" s="38">
        <v>0</v>
      </c>
      <c r="I358" s="38">
        <f>ROUND(G358*H358,6)</f>
        <v>0</v>
      </c>
      <c r="L358" s="40">
        <v>0</v>
      </c>
      <c r="M358" s="34">
        <f>ROUND(ROUND(L358,2)*ROUND(G358,3),2)</f>
        <v>0</v>
      </c>
      <c r="N358" s="38" t="s">
        <v>54</v>
      </c>
      <c r="O358">
        <f>(M358*21)/100</f>
        <v>0</v>
      </c>
      <c r="P358" t="s">
        <v>27</v>
      </c>
    </row>
    <row r="359" spans="1:16" x14ac:dyDescent="0.2">
      <c r="A359" s="37" t="s">
        <v>55</v>
      </c>
      <c r="E359" s="41" t="s">
        <v>51</v>
      </c>
    </row>
    <row r="360" spans="1:16" x14ac:dyDescent="0.2">
      <c r="A360" s="37" t="s">
        <v>56</v>
      </c>
      <c r="E360" s="42" t="s">
        <v>3836</v>
      </c>
    </row>
    <row r="361" spans="1:16" x14ac:dyDescent="0.2">
      <c r="A361" t="s">
        <v>58</v>
      </c>
      <c r="E361" s="41" t="s">
        <v>59</v>
      </c>
    </row>
    <row r="362" spans="1:16" x14ac:dyDescent="0.2">
      <c r="A362" t="s">
        <v>49</v>
      </c>
      <c r="B362" s="36" t="s">
        <v>1536</v>
      </c>
      <c r="C362" s="36" t="s">
        <v>3886</v>
      </c>
      <c r="D362" s="37" t="s">
        <v>51</v>
      </c>
      <c r="E362" s="13" t="s">
        <v>3887</v>
      </c>
      <c r="F362" s="38" t="s">
        <v>94</v>
      </c>
      <c r="G362" s="39">
        <v>10</v>
      </c>
      <c r="H362" s="38">
        <v>0</v>
      </c>
      <c r="I362" s="38">
        <f>ROUND(G362*H362,6)</f>
        <v>0</v>
      </c>
      <c r="L362" s="40">
        <v>0</v>
      </c>
      <c r="M362" s="34">
        <f>ROUND(ROUND(L362,2)*ROUND(G362,3),2)</f>
        <v>0</v>
      </c>
      <c r="N362" s="38" t="s">
        <v>54</v>
      </c>
      <c r="O362">
        <f>(M362*21)/100</f>
        <v>0</v>
      </c>
      <c r="P362" t="s">
        <v>27</v>
      </c>
    </row>
    <row r="363" spans="1:16" x14ac:dyDescent="0.2">
      <c r="A363" s="37" t="s">
        <v>55</v>
      </c>
      <c r="E363" s="41" t="s">
        <v>51</v>
      </c>
    </row>
    <row r="364" spans="1:16" x14ac:dyDescent="0.2">
      <c r="A364" s="37" t="s">
        <v>56</v>
      </c>
      <c r="E364" s="42" t="s">
        <v>3836</v>
      </c>
    </row>
    <row r="365" spans="1:16" x14ac:dyDescent="0.2">
      <c r="A365" t="s">
        <v>58</v>
      </c>
      <c r="E365" s="41" t="s">
        <v>59</v>
      </c>
    </row>
    <row r="366" spans="1:16" x14ac:dyDescent="0.2">
      <c r="A366" t="s">
        <v>49</v>
      </c>
      <c r="B366" s="36" t="s">
        <v>1541</v>
      </c>
      <c r="C366" s="36" t="s">
        <v>3898</v>
      </c>
      <c r="D366" s="37" t="s">
        <v>51</v>
      </c>
      <c r="E366" s="13" t="s">
        <v>3899</v>
      </c>
      <c r="F366" s="38" t="s">
        <v>94</v>
      </c>
      <c r="G366" s="39">
        <v>3</v>
      </c>
      <c r="H366" s="38">
        <v>0</v>
      </c>
      <c r="I366" s="38">
        <f>ROUND(G366*H366,6)</f>
        <v>0</v>
      </c>
      <c r="L366" s="40">
        <v>0</v>
      </c>
      <c r="M366" s="34">
        <f>ROUND(ROUND(L366,2)*ROUND(G366,3),2)</f>
        <v>0</v>
      </c>
      <c r="N366" s="38" t="s">
        <v>54</v>
      </c>
      <c r="O366">
        <f>(M366*21)/100</f>
        <v>0</v>
      </c>
      <c r="P366" t="s">
        <v>27</v>
      </c>
    </row>
    <row r="367" spans="1:16" x14ac:dyDescent="0.2">
      <c r="A367" s="37" t="s">
        <v>55</v>
      </c>
      <c r="E367" s="41" t="s">
        <v>51</v>
      </c>
    </row>
    <row r="368" spans="1:16" x14ac:dyDescent="0.2">
      <c r="A368" s="37" t="s">
        <v>56</v>
      </c>
      <c r="E368" s="42" t="s">
        <v>3836</v>
      </c>
    </row>
    <row r="369" spans="1:16" x14ac:dyDescent="0.2">
      <c r="A369" t="s">
        <v>58</v>
      </c>
      <c r="E369" s="41" t="s">
        <v>59</v>
      </c>
    </row>
    <row r="370" spans="1:16" ht="25.5" x14ac:dyDescent="0.2">
      <c r="A370" t="s">
        <v>49</v>
      </c>
      <c r="B370" s="36" t="s">
        <v>908</v>
      </c>
      <c r="C370" s="36" t="s">
        <v>4005</v>
      </c>
      <c r="D370" s="37" t="s">
        <v>51</v>
      </c>
      <c r="E370" s="13" t="s">
        <v>4006</v>
      </c>
      <c r="F370" s="38" t="s">
        <v>65</v>
      </c>
      <c r="G370" s="39">
        <v>2541</v>
      </c>
      <c r="H370" s="38">
        <v>0</v>
      </c>
      <c r="I370" s="38">
        <f>ROUND(G370*H370,6)</f>
        <v>0</v>
      </c>
      <c r="L370" s="40">
        <v>0</v>
      </c>
      <c r="M370" s="34">
        <f>ROUND(ROUND(L370,2)*ROUND(G370,3),2)</f>
        <v>0</v>
      </c>
      <c r="N370" s="38" t="s">
        <v>54</v>
      </c>
      <c r="O370">
        <f>(M370*21)/100</f>
        <v>0</v>
      </c>
      <c r="P370" t="s">
        <v>27</v>
      </c>
    </row>
    <row r="371" spans="1:16" x14ac:dyDescent="0.2">
      <c r="A371" s="37" t="s">
        <v>55</v>
      </c>
      <c r="E371" s="41" t="s">
        <v>51</v>
      </c>
    </row>
    <row r="372" spans="1:16" x14ac:dyDescent="0.2">
      <c r="A372" s="37" t="s">
        <v>56</v>
      </c>
      <c r="E372" s="42" t="s">
        <v>3836</v>
      </c>
    </row>
    <row r="373" spans="1:16" x14ac:dyDescent="0.2">
      <c r="A373" t="s">
        <v>58</v>
      </c>
      <c r="E373" s="41" t="s">
        <v>59</v>
      </c>
    </row>
    <row r="374" spans="1:16" ht="25.5" x14ac:dyDescent="0.2">
      <c r="A374" t="s">
        <v>49</v>
      </c>
      <c r="B374" s="36" t="s">
        <v>1547</v>
      </c>
      <c r="C374" s="36" t="s">
        <v>4007</v>
      </c>
      <c r="D374" s="37" t="s">
        <v>51</v>
      </c>
      <c r="E374" s="13" t="s">
        <v>4008</v>
      </c>
      <c r="F374" s="38" t="s">
        <v>65</v>
      </c>
      <c r="G374" s="39">
        <v>408</v>
      </c>
      <c r="H374" s="38">
        <v>0</v>
      </c>
      <c r="I374" s="38">
        <f>ROUND(G374*H374,6)</f>
        <v>0</v>
      </c>
      <c r="L374" s="40">
        <v>0</v>
      </c>
      <c r="M374" s="34">
        <f>ROUND(ROUND(L374,2)*ROUND(G374,3),2)</f>
        <v>0</v>
      </c>
      <c r="N374" s="38" t="s">
        <v>54</v>
      </c>
      <c r="O374">
        <f>(M374*21)/100</f>
        <v>0</v>
      </c>
      <c r="P374" t="s">
        <v>27</v>
      </c>
    </row>
    <row r="375" spans="1:16" x14ac:dyDescent="0.2">
      <c r="A375" s="37" t="s">
        <v>55</v>
      </c>
      <c r="E375" s="41" t="s">
        <v>51</v>
      </c>
    </row>
    <row r="376" spans="1:16" x14ac:dyDescent="0.2">
      <c r="A376" s="37" t="s">
        <v>56</v>
      </c>
      <c r="E376" s="42" t="s">
        <v>3836</v>
      </c>
    </row>
    <row r="377" spans="1:16" x14ac:dyDescent="0.2">
      <c r="A377" t="s">
        <v>58</v>
      </c>
      <c r="E377" s="41" t="s">
        <v>59</v>
      </c>
    </row>
    <row r="378" spans="1:16" ht="25.5" x14ac:dyDescent="0.2">
      <c r="A378" t="s">
        <v>49</v>
      </c>
      <c r="B378" s="36" t="s">
        <v>1909</v>
      </c>
      <c r="C378" s="36" t="s">
        <v>4009</v>
      </c>
      <c r="D378" s="37" t="s">
        <v>51</v>
      </c>
      <c r="E378" s="13" t="s">
        <v>4010</v>
      </c>
      <c r="F378" s="38" t="s">
        <v>65</v>
      </c>
      <c r="G378" s="39">
        <v>660</v>
      </c>
      <c r="H378" s="38">
        <v>0</v>
      </c>
      <c r="I378" s="38">
        <f>ROUND(G378*H378,6)</f>
        <v>0</v>
      </c>
      <c r="L378" s="40">
        <v>0</v>
      </c>
      <c r="M378" s="34">
        <f>ROUND(ROUND(L378,2)*ROUND(G378,3),2)</f>
        <v>0</v>
      </c>
      <c r="N378" s="38" t="s">
        <v>54</v>
      </c>
      <c r="O378">
        <f>(M378*21)/100</f>
        <v>0</v>
      </c>
      <c r="P378" t="s">
        <v>27</v>
      </c>
    </row>
    <row r="379" spans="1:16" x14ac:dyDescent="0.2">
      <c r="A379" s="37" t="s">
        <v>55</v>
      </c>
      <c r="E379" s="41" t="s">
        <v>51</v>
      </c>
    </row>
    <row r="380" spans="1:16" x14ac:dyDescent="0.2">
      <c r="A380" s="37" t="s">
        <v>56</v>
      </c>
      <c r="E380" s="42" t="s">
        <v>3836</v>
      </c>
    </row>
    <row r="381" spans="1:16" x14ac:dyDescent="0.2">
      <c r="A381" t="s">
        <v>58</v>
      </c>
      <c r="E381" s="41" t="s">
        <v>59</v>
      </c>
    </row>
    <row r="382" spans="1:16" x14ac:dyDescent="0.2">
      <c r="A382" t="s">
        <v>49</v>
      </c>
      <c r="B382" s="36" t="s">
        <v>2195</v>
      </c>
      <c r="C382" s="36" t="s">
        <v>3916</v>
      </c>
      <c r="D382" s="37" t="s">
        <v>51</v>
      </c>
      <c r="E382" s="13" t="s">
        <v>3917</v>
      </c>
      <c r="F382" s="38" t="s">
        <v>877</v>
      </c>
      <c r="G382" s="39">
        <v>70.5</v>
      </c>
      <c r="H382" s="38">
        <v>0</v>
      </c>
      <c r="I382" s="38">
        <f>ROUND(G382*H382,6)</f>
        <v>0</v>
      </c>
      <c r="L382" s="40">
        <v>0</v>
      </c>
      <c r="M382" s="34">
        <f>ROUND(ROUND(L382,2)*ROUND(G382,3),2)</f>
        <v>0</v>
      </c>
      <c r="N382" s="38" t="s">
        <v>54</v>
      </c>
      <c r="O382">
        <f>(M382*21)/100</f>
        <v>0</v>
      </c>
      <c r="P382" t="s">
        <v>27</v>
      </c>
    </row>
    <row r="383" spans="1:16" x14ac:dyDescent="0.2">
      <c r="A383" s="37" t="s">
        <v>55</v>
      </c>
      <c r="E383" s="41" t="s">
        <v>51</v>
      </c>
    </row>
    <row r="384" spans="1:16" x14ac:dyDescent="0.2">
      <c r="A384" s="37" t="s">
        <v>56</v>
      </c>
      <c r="E384" s="42" t="s">
        <v>3836</v>
      </c>
    </row>
    <row r="385" spans="1:16" x14ac:dyDescent="0.2">
      <c r="A385" t="s">
        <v>58</v>
      </c>
      <c r="E385" s="41" t="s">
        <v>59</v>
      </c>
    </row>
    <row r="386" spans="1:16" x14ac:dyDescent="0.2">
      <c r="A386" t="s">
        <v>49</v>
      </c>
      <c r="B386" s="36" t="s">
        <v>2196</v>
      </c>
      <c r="C386" s="36" t="s">
        <v>3919</v>
      </c>
      <c r="D386" s="37" t="s">
        <v>51</v>
      </c>
      <c r="E386" s="13" t="s">
        <v>3920</v>
      </c>
      <c r="F386" s="38" t="s">
        <v>288</v>
      </c>
      <c r="G386" s="39">
        <v>58.8</v>
      </c>
      <c r="H386" s="38">
        <v>0</v>
      </c>
      <c r="I386" s="38">
        <f>ROUND(G386*H386,6)</f>
        <v>0</v>
      </c>
      <c r="L386" s="40">
        <v>0</v>
      </c>
      <c r="M386" s="34">
        <f>ROUND(ROUND(L386,2)*ROUND(G386,3),2)</f>
        <v>0</v>
      </c>
      <c r="N386" s="38" t="s">
        <v>54</v>
      </c>
      <c r="O386">
        <f>(M386*21)/100</f>
        <v>0</v>
      </c>
      <c r="P386" t="s">
        <v>27</v>
      </c>
    </row>
    <row r="387" spans="1:16" x14ac:dyDescent="0.2">
      <c r="A387" s="37" t="s">
        <v>55</v>
      </c>
      <c r="E387" s="41" t="s">
        <v>51</v>
      </c>
    </row>
    <row r="388" spans="1:16" x14ac:dyDescent="0.2">
      <c r="A388" s="37" t="s">
        <v>56</v>
      </c>
      <c r="E388" s="42" t="s">
        <v>3836</v>
      </c>
    </row>
    <row r="389" spans="1:16" x14ac:dyDescent="0.2">
      <c r="A389" t="s">
        <v>58</v>
      </c>
      <c r="E389" s="41" t="s">
        <v>59</v>
      </c>
    </row>
    <row r="390" spans="1:16" x14ac:dyDescent="0.2">
      <c r="A390" t="s">
        <v>46</v>
      </c>
      <c r="C390" s="33" t="s">
        <v>282</v>
      </c>
      <c r="E390" s="35" t="s">
        <v>283</v>
      </c>
      <c r="J390" s="34">
        <f>0</f>
        <v>0</v>
      </c>
      <c r="K390" s="34">
        <f>0</f>
        <v>0</v>
      </c>
      <c r="L390" s="34">
        <f>0+L391+L395+L399+L403</f>
        <v>0</v>
      </c>
      <c r="M390" s="34">
        <f>0+M391+M395+M399+M403</f>
        <v>0</v>
      </c>
    </row>
    <row r="391" spans="1:16" ht="25.5" x14ac:dyDescent="0.2">
      <c r="A391" t="s">
        <v>49</v>
      </c>
      <c r="B391" s="36" t="s">
        <v>2199</v>
      </c>
      <c r="C391" s="36" t="s">
        <v>293</v>
      </c>
      <c r="D391" s="37" t="s">
        <v>294</v>
      </c>
      <c r="E391" s="13" t="s">
        <v>295</v>
      </c>
      <c r="F391" s="38" t="s">
        <v>288</v>
      </c>
      <c r="G391" s="39">
        <v>107</v>
      </c>
      <c r="H391" s="38">
        <v>0</v>
      </c>
      <c r="I391" s="38">
        <f>ROUND(G391*H391,6)</f>
        <v>0</v>
      </c>
      <c r="L391" s="40">
        <v>0</v>
      </c>
      <c r="M391" s="34">
        <f>ROUND(ROUND(L391,2)*ROUND(G391,3),2)</f>
        <v>0</v>
      </c>
      <c r="N391" s="38" t="s">
        <v>289</v>
      </c>
      <c r="O391">
        <f>(M391*21)/100</f>
        <v>0</v>
      </c>
      <c r="P391" t="s">
        <v>27</v>
      </c>
    </row>
    <row r="392" spans="1:16" ht="25.5" x14ac:dyDescent="0.2">
      <c r="A392" s="37" t="s">
        <v>55</v>
      </c>
      <c r="E392" s="41" t="s">
        <v>290</v>
      </c>
    </row>
    <row r="393" spans="1:16" x14ac:dyDescent="0.2">
      <c r="A393" s="37" t="s">
        <v>56</v>
      </c>
      <c r="E393" s="42" t="s">
        <v>51</v>
      </c>
    </row>
    <row r="394" spans="1:16" ht="102" x14ac:dyDescent="0.2">
      <c r="A394" t="s">
        <v>58</v>
      </c>
      <c r="E394" s="41" t="s">
        <v>291</v>
      </c>
    </row>
    <row r="395" spans="1:16" ht="25.5" x14ac:dyDescent="0.2">
      <c r="A395" t="s">
        <v>49</v>
      </c>
      <c r="B395" s="36" t="s">
        <v>867</v>
      </c>
      <c r="C395" s="36" t="s">
        <v>3938</v>
      </c>
      <c r="D395" s="37" t="s">
        <v>3939</v>
      </c>
      <c r="E395" s="13" t="s">
        <v>3940</v>
      </c>
      <c r="F395" s="38" t="s">
        <v>288</v>
      </c>
      <c r="G395" s="39">
        <v>58.8</v>
      </c>
      <c r="H395" s="38">
        <v>0</v>
      </c>
      <c r="I395" s="38">
        <f>ROUND(G395*H395,6)</f>
        <v>0</v>
      </c>
      <c r="L395" s="40">
        <v>0</v>
      </c>
      <c r="M395" s="34">
        <f>ROUND(ROUND(L395,2)*ROUND(G395,3),2)</f>
        <v>0</v>
      </c>
      <c r="N395" s="38" t="s">
        <v>289</v>
      </c>
      <c r="O395">
        <f>(M395*21)/100</f>
        <v>0</v>
      </c>
      <c r="P395" t="s">
        <v>27</v>
      </c>
    </row>
    <row r="396" spans="1:16" ht="25.5" x14ac:dyDescent="0.2">
      <c r="A396" s="37" t="s">
        <v>55</v>
      </c>
      <c r="E396" s="41" t="s">
        <v>290</v>
      </c>
    </row>
    <row r="397" spans="1:16" x14ac:dyDescent="0.2">
      <c r="A397" s="37" t="s">
        <v>56</v>
      </c>
      <c r="E397" s="42" t="s">
        <v>51</v>
      </c>
    </row>
    <row r="398" spans="1:16" ht="102" x14ac:dyDescent="0.2">
      <c r="A398" t="s">
        <v>58</v>
      </c>
      <c r="E398" s="41" t="s">
        <v>291</v>
      </c>
    </row>
    <row r="399" spans="1:16" ht="25.5" x14ac:dyDescent="0.2">
      <c r="A399" t="s">
        <v>49</v>
      </c>
      <c r="B399" s="36" t="s">
        <v>2100</v>
      </c>
      <c r="C399" s="36" t="s">
        <v>4011</v>
      </c>
      <c r="D399" s="37" t="s">
        <v>4012</v>
      </c>
      <c r="E399" s="13" t="s">
        <v>4013</v>
      </c>
      <c r="F399" s="38" t="s">
        <v>288</v>
      </c>
      <c r="G399" s="39">
        <v>1</v>
      </c>
      <c r="H399" s="38">
        <v>0</v>
      </c>
      <c r="I399" s="38">
        <f>ROUND(G399*H399,6)</f>
        <v>0</v>
      </c>
      <c r="L399" s="40">
        <v>0</v>
      </c>
      <c r="M399" s="34">
        <f>ROUND(ROUND(L399,2)*ROUND(G399,3),2)</f>
        <v>0</v>
      </c>
      <c r="N399" s="38" t="s">
        <v>289</v>
      </c>
      <c r="O399">
        <f>(M399*21)/100</f>
        <v>0</v>
      </c>
      <c r="P399" t="s">
        <v>27</v>
      </c>
    </row>
    <row r="400" spans="1:16" ht="25.5" x14ac:dyDescent="0.2">
      <c r="A400" s="37" t="s">
        <v>55</v>
      </c>
      <c r="E400" s="41" t="s">
        <v>290</v>
      </c>
    </row>
    <row r="401" spans="1:16" x14ac:dyDescent="0.2">
      <c r="A401" s="37" t="s">
        <v>56</v>
      </c>
      <c r="E401" s="42" t="s">
        <v>51</v>
      </c>
    </row>
    <row r="402" spans="1:16" ht="102" x14ac:dyDescent="0.2">
      <c r="A402" t="s">
        <v>58</v>
      </c>
      <c r="E402" s="41" t="s">
        <v>291</v>
      </c>
    </row>
    <row r="403" spans="1:16" ht="25.5" x14ac:dyDescent="0.2">
      <c r="A403" t="s">
        <v>49</v>
      </c>
      <c r="B403" s="36" t="s">
        <v>2103</v>
      </c>
      <c r="C403" s="36" t="s">
        <v>4014</v>
      </c>
      <c r="D403" s="37" t="s">
        <v>4015</v>
      </c>
      <c r="E403" s="13" t="s">
        <v>4016</v>
      </c>
      <c r="F403" s="38" t="s">
        <v>288</v>
      </c>
      <c r="G403" s="39">
        <v>2</v>
      </c>
      <c r="H403" s="38">
        <v>0</v>
      </c>
      <c r="I403" s="38">
        <f>ROUND(G403*H403,6)</f>
        <v>0</v>
      </c>
      <c r="L403" s="40">
        <v>0</v>
      </c>
      <c r="M403" s="34">
        <f>ROUND(ROUND(L403,2)*ROUND(G403,3),2)</f>
        <v>0</v>
      </c>
      <c r="N403" s="38" t="s">
        <v>289</v>
      </c>
      <c r="O403">
        <f>(M403*21)/100</f>
        <v>0</v>
      </c>
      <c r="P403" t="s">
        <v>27</v>
      </c>
    </row>
    <row r="404" spans="1:16" ht="25.5" x14ac:dyDescent="0.2">
      <c r="A404" s="37" t="s">
        <v>55</v>
      </c>
      <c r="E404" s="41" t="s">
        <v>290</v>
      </c>
    </row>
    <row r="405" spans="1:16" x14ac:dyDescent="0.2">
      <c r="A405" s="37" t="s">
        <v>56</v>
      </c>
      <c r="E405" s="42" t="s">
        <v>51</v>
      </c>
    </row>
    <row r="406" spans="1:16" ht="102" x14ac:dyDescent="0.2">
      <c r="A406" t="s">
        <v>58</v>
      </c>
      <c r="E406"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4017</v>
      </c>
      <c r="M3" s="43">
        <f>Rekapitulace!C70</f>
        <v>0</v>
      </c>
      <c r="N3" s="25" t="s">
        <v>0</v>
      </c>
      <c r="O3" t="s">
        <v>23</v>
      </c>
      <c r="P3" t="s">
        <v>27</v>
      </c>
    </row>
    <row r="4" spans="1:20" ht="32.1" customHeight="1" x14ac:dyDescent="0.2">
      <c r="A4" s="28" t="s">
        <v>20</v>
      </c>
      <c r="B4" s="29" t="s">
        <v>28</v>
      </c>
      <c r="C4" s="2" t="s">
        <v>4017</v>
      </c>
      <c r="D4" s="9"/>
      <c r="E4" s="3" t="s">
        <v>4018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COUNTIFS(L8:L468,"=0",A8:A468,"P")+COUNTIFS(L8:L468,"",A8:A468,"P")+SUM(Q8:Q468)</f>
        <v>113</v>
      </c>
    </row>
    <row r="8" spans="1:20" x14ac:dyDescent="0.2">
      <c r="A8" t="s">
        <v>44</v>
      </c>
      <c r="C8" s="30" t="s">
        <v>4021</v>
      </c>
      <c r="E8" s="32" t="s">
        <v>4020</v>
      </c>
      <c r="J8" s="31">
        <f>0+J9+J18+J23+J28+J41+J46+J51+J108+J297+J454+J459</f>
        <v>0</v>
      </c>
      <c r="K8" s="31">
        <f>0+K9+K18+K23+K28+K41+K46+K51+K108+K297+K454+K459</f>
        <v>0</v>
      </c>
      <c r="L8" s="31">
        <f>0+L9+L18+L23+L28+L41+L46+L51+L108+L297+L454+L459</f>
        <v>0</v>
      </c>
      <c r="M8" s="31">
        <f>0+M9+M18+M23+M28+M41+M46+M51+M108+M297+M454+M459</f>
        <v>0</v>
      </c>
    </row>
    <row r="9" spans="1:20" x14ac:dyDescent="0.2">
      <c r="A9" t="s">
        <v>46</v>
      </c>
      <c r="C9" s="33" t="s">
        <v>76</v>
      </c>
      <c r="E9" s="35" t="s">
        <v>4022</v>
      </c>
      <c r="J9" s="34">
        <f>0</f>
        <v>0</v>
      </c>
      <c r="K9" s="34">
        <f>0</f>
        <v>0</v>
      </c>
      <c r="L9" s="34">
        <f>0+L10+L14</f>
        <v>0</v>
      </c>
      <c r="M9" s="34">
        <f>0+M10+M14</f>
        <v>0</v>
      </c>
    </row>
    <row r="10" spans="1:20" x14ac:dyDescent="0.2">
      <c r="A10" t="s">
        <v>49</v>
      </c>
      <c r="B10" s="36" t="s">
        <v>47</v>
      </c>
      <c r="C10" s="36" t="s">
        <v>331</v>
      </c>
      <c r="D10" s="37" t="s">
        <v>51</v>
      </c>
      <c r="E10" s="13" t="s">
        <v>332</v>
      </c>
      <c r="F10" s="38" t="s">
        <v>53</v>
      </c>
      <c r="G10" s="39">
        <v>0.40300000000000002</v>
      </c>
      <c r="H10" s="38">
        <v>0</v>
      </c>
      <c r="I10" s="38">
        <f>ROUND(G10*H10,6)</f>
        <v>0</v>
      </c>
      <c r="L10" s="40">
        <v>0</v>
      </c>
      <c r="M10" s="34">
        <f>ROUND(ROUND(L10,2)*ROUND(G10,3),2)</f>
        <v>0</v>
      </c>
      <c r="N10" s="38" t="s">
        <v>54</v>
      </c>
      <c r="O10">
        <f>(M10*21)/100</f>
        <v>0</v>
      </c>
      <c r="P10" t="s">
        <v>27</v>
      </c>
    </row>
    <row r="11" spans="1:20" x14ac:dyDescent="0.2">
      <c r="A11" s="37" t="s">
        <v>55</v>
      </c>
      <c r="E11" s="41" t="s">
        <v>51</v>
      </c>
    </row>
    <row r="12" spans="1:20" ht="25.5" x14ac:dyDescent="0.2">
      <c r="A12" s="37" t="s">
        <v>56</v>
      </c>
      <c r="E12" s="42" t="s">
        <v>4023</v>
      </c>
    </row>
    <row r="13" spans="1:20" x14ac:dyDescent="0.2">
      <c r="A13" t="s">
        <v>58</v>
      </c>
      <c r="E13" s="41" t="s">
        <v>59</v>
      </c>
    </row>
    <row r="14" spans="1:20" x14ac:dyDescent="0.2">
      <c r="A14" t="s">
        <v>49</v>
      </c>
      <c r="B14" s="36" t="s">
        <v>27</v>
      </c>
      <c r="C14" s="36" t="s">
        <v>50</v>
      </c>
      <c r="D14" s="37" t="s">
        <v>51</v>
      </c>
      <c r="E14" s="13" t="s">
        <v>52</v>
      </c>
      <c r="F14" s="38" t="s">
        <v>53</v>
      </c>
      <c r="G14" s="39">
        <v>217.63200000000001</v>
      </c>
      <c r="H14" s="38">
        <v>0</v>
      </c>
      <c r="I14" s="38">
        <f>ROUND(G14*H14,6)</f>
        <v>0</v>
      </c>
      <c r="L14" s="40">
        <v>0</v>
      </c>
      <c r="M14" s="34">
        <f>ROUND(ROUND(L14,2)*ROUND(G14,3),2)</f>
        <v>0</v>
      </c>
      <c r="N14" s="38" t="s">
        <v>54</v>
      </c>
      <c r="O14">
        <f>(M14*21)/100</f>
        <v>0</v>
      </c>
      <c r="P14" t="s">
        <v>27</v>
      </c>
    </row>
    <row r="15" spans="1:20" x14ac:dyDescent="0.2">
      <c r="A15" s="37" t="s">
        <v>55</v>
      </c>
      <c r="E15" s="41" t="s">
        <v>51</v>
      </c>
    </row>
    <row r="16" spans="1:20" ht="51" x14ac:dyDescent="0.2">
      <c r="A16" s="37" t="s">
        <v>56</v>
      </c>
      <c r="E16" s="42" t="s">
        <v>4024</v>
      </c>
    </row>
    <row r="17" spans="1:16" x14ac:dyDescent="0.2">
      <c r="A17" t="s">
        <v>58</v>
      </c>
      <c r="E17" s="41" t="s">
        <v>59</v>
      </c>
    </row>
    <row r="18" spans="1:16" x14ac:dyDescent="0.2">
      <c r="A18" t="s">
        <v>46</v>
      </c>
      <c r="C18" s="33" t="s">
        <v>79</v>
      </c>
      <c r="E18" s="35" t="s">
        <v>4025</v>
      </c>
      <c r="J18" s="34">
        <f>0</f>
        <v>0</v>
      </c>
      <c r="K18" s="34">
        <f>0</f>
        <v>0</v>
      </c>
      <c r="L18" s="34">
        <f>0+L19</f>
        <v>0</v>
      </c>
      <c r="M18" s="34">
        <f>0+M19</f>
        <v>0</v>
      </c>
    </row>
    <row r="19" spans="1:16" x14ac:dyDescent="0.2">
      <c r="A19" t="s">
        <v>49</v>
      </c>
      <c r="B19" s="36" t="s">
        <v>26</v>
      </c>
      <c r="C19" s="36" t="s">
        <v>4026</v>
      </c>
      <c r="D19" s="37" t="s">
        <v>51</v>
      </c>
      <c r="E19" s="13" t="s">
        <v>4027</v>
      </c>
      <c r="F19" s="38" t="s">
        <v>65</v>
      </c>
      <c r="G19" s="39">
        <v>52</v>
      </c>
      <c r="H19" s="38">
        <v>0</v>
      </c>
      <c r="I19" s="38">
        <f>ROUND(G19*H19,6)</f>
        <v>0</v>
      </c>
      <c r="L19" s="40">
        <v>0</v>
      </c>
      <c r="M19" s="34">
        <f>ROUND(ROUND(L19,2)*ROUND(G19,3),2)</f>
        <v>0</v>
      </c>
      <c r="N19" s="38" t="s">
        <v>54</v>
      </c>
      <c r="O19">
        <f>(M19*21)/100</f>
        <v>0</v>
      </c>
      <c r="P19" t="s">
        <v>27</v>
      </c>
    </row>
    <row r="20" spans="1:16" x14ac:dyDescent="0.2">
      <c r="A20" s="37" t="s">
        <v>55</v>
      </c>
      <c r="E20" s="41" t="s">
        <v>51</v>
      </c>
    </row>
    <row r="21" spans="1:16" x14ac:dyDescent="0.2">
      <c r="A21" s="37" t="s">
        <v>56</v>
      </c>
      <c r="E21" s="42" t="s">
        <v>4028</v>
      </c>
    </row>
    <row r="22" spans="1:16" x14ac:dyDescent="0.2">
      <c r="A22" t="s">
        <v>58</v>
      </c>
      <c r="E22" s="41" t="s">
        <v>59</v>
      </c>
    </row>
    <row r="23" spans="1:16" x14ac:dyDescent="0.2">
      <c r="A23" t="s">
        <v>46</v>
      </c>
      <c r="C23" s="33" t="s">
        <v>163</v>
      </c>
      <c r="E23" s="35" t="s">
        <v>4029</v>
      </c>
      <c r="J23" s="34">
        <f>0</f>
        <v>0</v>
      </c>
      <c r="K23" s="34">
        <f>0</f>
        <v>0</v>
      </c>
      <c r="L23" s="34">
        <f>0+L24</f>
        <v>0</v>
      </c>
      <c r="M23" s="34">
        <f>0+M24</f>
        <v>0</v>
      </c>
    </row>
    <row r="24" spans="1:16" x14ac:dyDescent="0.2">
      <c r="A24" t="s">
        <v>49</v>
      </c>
      <c r="B24" s="36" t="s">
        <v>62</v>
      </c>
      <c r="C24" s="36" t="s">
        <v>60</v>
      </c>
      <c r="D24" s="37" t="s">
        <v>51</v>
      </c>
      <c r="E24" s="13" t="s">
        <v>61</v>
      </c>
      <c r="F24" s="38" t="s">
        <v>53</v>
      </c>
      <c r="G24" s="39">
        <v>217.91200000000001</v>
      </c>
      <c r="H24" s="38">
        <v>0</v>
      </c>
      <c r="I24" s="38">
        <f>ROUND(G24*H24,6)</f>
        <v>0</v>
      </c>
      <c r="L24" s="40">
        <v>0</v>
      </c>
      <c r="M24" s="34">
        <f>ROUND(ROUND(L24,2)*ROUND(G24,3),2)</f>
        <v>0</v>
      </c>
      <c r="N24" s="38" t="s">
        <v>54</v>
      </c>
      <c r="O24">
        <f>(M24*21)/100</f>
        <v>0</v>
      </c>
      <c r="P24" t="s">
        <v>27</v>
      </c>
    </row>
    <row r="25" spans="1:16" x14ac:dyDescent="0.2">
      <c r="A25" s="37" t="s">
        <v>55</v>
      </c>
      <c r="E25" s="41" t="s">
        <v>51</v>
      </c>
    </row>
    <row r="26" spans="1:16" ht="63.75" x14ac:dyDescent="0.2">
      <c r="A26" s="37" t="s">
        <v>56</v>
      </c>
      <c r="E26" s="42" t="s">
        <v>4030</v>
      </c>
    </row>
    <row r="27" spans="1:16" x14ac:dyDescent="0.2">
      <c r="A27" t="s">
        <v>58</v>
      </c>
      <c r="E27" s="41" t="s">
        <v>59</v>
      </c>
    </row>
    <row r="28" spans="1:16" x14ac:dyDescent="0.2">
      <c r="A28" t="s">
        <v>46</v>
      </c>
      <c r="C28" s="33" t="s">
        <v>85</v>
      </c>
      <c r="E28" s="35" t="s">
        <v>4031</v>
      </c>
      <c r="J28" s="34">
        <f>0</f>
        <v>0</v>
      </c>
      <c r="K28" s="34">
        <f>0</f>
        <v>0</v>
      </c>
      <c r="L28" s="34">
        <f>0+L29+L33+L37</f>
        <v>0</v>
      </c>
      <c r="M28" s="34">
        <f>0+M29+M33+M37</f>
        <v>0</v>
      </c>
    </row>
    <row r="29" spans="1:16" x14ac:dyDescent="0.2">
      <c r="A29" t="s">
        <v>49</v>
      </c>
      <c r="B29" s="36" t="s">
        <v>66</v>
      </c>
      <c r="C29" s="36" t="s">
        <v>849</v>
      </c>
      <c r="D29" s="37" t="s">
        <v>51</v>
      </c>
      <c r="E29" s="13" t="s">
        <v>850</v>
      </c>
      <c r="F29" s="38" t="s">
        <v>144</v>
      </c>
      <c r="G29" s="39">
        <v>200.2</v>
      </c>
      <c r="H29" s="38">
        <v>0</v>
      </c>
      <c r="I29" s="38">
        <f>ROUND(G29*H29,6)</f>
        <v>0</v>
      </c>
      <c r="L29" s="40">
        <v>0</v>
      </c>
      <c r="M29" s="34">
        <f>ROUND(ROUND(L29,2)*ROUND(G29,3),2)</f>
        <v>0</v>
      </c>
      <c r="N29" s="38" t="s">
        <v>54</v>
      </c>
      <c r="O29">
        <f>(M29*21)/100</f>
        <v>0</v>
      </c>
      <c r="P29" t="s">
        <v>27</v>
      </c>
    </row>
    <row r="30" spans="1:16" x14ac:dyDescent="0.2">
      <c r="A30" s="37" t="s">
        <v>55</v>
      </c>
      <c r="E30" s="41" t="s">
        <v>51</v>
      </c>
    </row>
    <row r="31" spans="1:16" x14ac:dyDescent="0.2">
      <c r="A31" s="37" t="s">
        <v>56</v>
      </c>
      <c r="E31" s="42" t="s">
        <v>4032</v>
      </c>
    </row>
    <row r="32" spans="1:16" x14ac:dyDescent="0.2">
      <c r="A32" t="s">
        <v>58</v>
      </c>
      <c r="E32" s="41" t="s">
        <v>59</v>
      </c>
    </row>
    <row r="33" spans="1:16" x14ac:dyDescent="0.2">
      <c r="A33" t="s">
        <v>49</v>
      </c>
      <c r="B33" s="36" t="s">
        <v>2202</v>
      </c>
      <c r="C33" s="36" t="s">
        <v>4033</v>
      </c>
      <c r="D33" s="37" t="s">
        <v>51</v>
      </c>
      <c r="E33" s="13" t="s">
        <v>4034</v>
      </c>
      <c r="F33" s="38" t="s">
        <v>144</v>
      </c>
      <c r="G33" s="39">
        <v>272</v>
      </c>
      <c r="H33" s="38">
        <v>0</v>
      </c>
      <c r="I33" s="38">
        <f>ROUND(G33*H33,6)</f>
        <v>0</v>
      </c>
      <c r="L33" s="40">
        <v>0</v>
      </c>
      <c r="M33" s="34">
        <f>ROUND(ROUND(L33,2)*ROUND(G33,3),2)</f>
        <v>0</v>
      </c>
      <c r="N33" s="38" t="s">
        <v>795</v>
      </c>
      <c r="O33">
        <f>(M33*21)/100</f>
        <v>0</v>
      </c>
      <c r="P33" t="s">
        <v>27</v>
      </c>
    </row>
    <row r="34" spans="1:16" x14ac:dyDescent="0.2">
      <c r="A34" s="37" t="s">
        <v>55</v>
      </c>
      <c r="E34" s="41" t="s">
        <v>51</v>
      </c>
    </row>
    <row r="35" spans="1:16" x14ac:dyDescent="0.2">
      <c r="A35" s="37" t="s">
        <v>56</v>
      </c>
      <c r="E35" s="42" t="s">
        <v>4035</v>
      </c>
    </row>
    <row r="36" spans="1:16" ht="25.5" x14ac:dyDescent="0.2">
      <c r="A36" t="s">
        <v>58</v>
      </c>
      <c r="E36" s="41" t="s">
        <v>4036</v>
      </c>
    </row>
    <row r="37" spans="1:16" x14ac:dyDescent="0.2">
      <c r="A37" t="s">
        <v>49</v>
      </c>
      <c r="B37" s="36" t="s">
        <v>2205</v>
      </c>
      <c r="C37" s="36" t="s">
        <v>4037</v>
      </c>
      <c r="D37" s="37" t="s">
        <v>51</v>
      </c>
      <c r="E37" s="13" t="s">
        <v>4038</v>
      </c>
      <c r="F37" s="38" t="s">
        <v>144</v>
      </c>
      <c r="G37" s="39">
        <v>95.2</v>
      </c>
      <c r="H37" s="38">
        <v>0</v>
      </c>
      <c r="I37" s="38">
        <f>ROUND(G37*H37,6)</f>
        <v>0</v>
      </c>
      <c r="L37" s="40">
        <v>0</v>
      </c>
      <c r="M37" s="34">
        <f>ROUND(ROUND(L37,2)*ROUND(G37,3),2)</f>
        <v>0</v>
      </c>
      <c r="N37" s="38" t="s">
        <v>795</v>
      </c>
      <c r="O37">
        <f>(M37*21)/100</f>
        <v>0</v>
      </c>
      <c r="P37" t="s">
        <v>27</v>
      </c>
    </row>
    <row r="38" spans="1:16" x14ac:dyDescent="0.2">
      <c r="A38" s="37" t="s">
        <v>55</v>
      </c>
      <c r="E38" s="41" t="s">
        <v>51</v>
      </c>
    </row>
    <row r="39" spans="1:16" x14ac:dyDescent="0.2">
      <c r="A39" s="37" t="s">
        <v>56</v>
      </c>
      <c r="E39" s="42" t="s">
        <v>4039</v>
      </c>
    </row>
    <row r="40" spans="1:16" ht="25.5" x14ac:dyDescent="0.2">
      <c r="A40" t="s">
        <v>58</v>
      </c>
      <c r="E40" s="41" t="s">
        <v>4040</v>
      </c>
    </row>
    <row r="41" spans="1:16" x14ac:dyDescent="0.2">
      <c r="A41" t="s">
        <v>46</v>
      </c>
      <c r="C41" s="33" t="s">
        <v>27</v>
      </c>
      <c r="E41" s="35" t="s">
        <v>1063</v>
      </c>
      <c r="J41" s="34">
        <f>0</f>
        <v>0</v>
      </c>
      <c r="K41" s="34">
        <f>0</f>
        <v>0</v>
      </c>
      <c r="L41" s="34">
        <f>0+L42</f>
        <v>0</v>
      </c>
      <c r="M41" s="34">
        <f>0+M42</f>
        <v>0</v>
      </c>
    </row>
    <row r="42" spans="1:16" x14ac:dyDescent="0.2">
      <c r="A42" t="s">
        <v>49</v>
      </c>
      <c r="B42" s="36" t="s">
        <v>145</v>
      </c>
      <c r="C42" s="36" t="s">
        <v>1314</v>
      </c>
      <c r="D42" s="37" t="s">
        <v>51</v>
      </c>
      <c r="E42" s="13" t="s">
        <v>1315</v>
      </c>
      <c r="F42" s="38" t="s">
        <v>53</v>
      </c>
      <c r="G42" s="39">
        <v>0.123</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4041</v>
      </c>
    </row>
    <row r="45" spans="1:16" x14ac:dyDescent="0.2">
      <c r="A45" t="s">
        <v>58</v>
      </c>
      <c r="E45" s="41" t="s">
        <v>59</v>
      </c>
    </row>
    <row r="46" spans="1:16" x14ac:dyDescent="0.2">
      <c r="A46" t="s">
        <v>46</v>
      </c>
      <c r="C46" s="33" t="s">
        <v>66</v>
      </c>
      <c r="E46" s="35" t="s">
        <v>4042</v>
      </c>
      <c r="J46" s="34">
        <f>0</f>
        <v>0</v>
      </c>
      <c r="K46" s="34">
        <f>0</f>
        <v>0</v>
      </c>
      <c r="L46" s="34">
        <f>0+L47</f>
        <v>0</v>
      </c>
      <c r="M46" s="34">
        <f>0+M47</f>
        <v>0</v>
      </c>
    </row>
    <row r="47" spans="1:16" x14ac:dyDescent="0.2">
      <c r="A47" t="s">
        <v>49</v>
      </c>
      <c r="B47" s="36" t="s">
        <v>148</v>
      </c>
      <c r="C47" s="36" t="s">
        <v>4043</v>
      </c>
      <c r="D47" s="37" t="s">
        <v>51</v>
      </c>
      <c r="E47" s="13" t="s">
        <v>4044</v>
      </c>
      <c r="F47" s="38" t="s">
        <v>144</v>
      </c>
      <c r="G47" s="39">
        <v>8</v>
      </c>
      <c r="H47" s="38">
        <v>0</v>
      </c>
      <c r="I47" s="38">
        <f>ROUND(G47*H47,6)</f>
        <v>0</v>
      </c>
      <c r="L47" s="40">
        <v>0</v>
      </c>
      <c r="M47" s="34">
        <f>ROUND(ROUND(L47,2)*ROUND(G47,3),2)</f>
        <v>0</v>
      </c>
      <c r="N47" s="38" t="s">
        <v>54</v>
      </c>
      <c r="O47">
        <f>(M47*21)/100</f>
        <v>0</v>
      </c>
      <c r="P47" t="s">
        <v>27</v>
      </c>
    </row>
    <row r="48" spans="1:16" x14ac:dyDescent="0.2">
      <c r="A48" s="37" t="s">
        <v>55</v>
      </c>
      <c r="E48" s="41" t="s">
        <v>4045</v>
      </c>
    </row>
    <row r="49" spans="1:16" ht="25.5" x14ac:dyDescent="0.2">
      <c r="A49" s="37" t="s">
        <v>56</v>
      </c>
      <c r="E49" s="42" t="s">
        <v>4046</v>
      </c>
    </row>
    <row r="50" spans="1:16" x14ac:dyDescent="0.2">
      <c r="A50" t="s">
        <v>58</v>
      </c>
      <c r="E50" s="41" t="s">
        <v>59</v>
      </c>
    </row>
    <row r="51" spans="1:16" x14ac:dyDescent="0.2">
      <c r="A51" t="s">
        <v>46</v>
      </c>
      <c r="C51" s="33" t="s">
        <v>135</v>
      </c>
      <c r="E51" s="35" t="s">
        <v>4047</v>
      </c>
      <c r="J51" s="34">
        <f>0</f>
        <v>0</v>
      </c>
      <c r="K51" s="34">
        <f>0</f>
        <v>0</v>
      </c>
      <c r="L51" s="34">
        <f>0+L52+L56+L60+L64+L68+L72+L76+L80+L84+L88+L92+L96+L100+L104</f>
        <v>0</v>
      </c>
      <c r="M51" s="34">
        <f>0+M52+M56+M60+M64+M68+M72+M76+M80+M84+M88+M92+M96+M100+M104</f>
        <v>0</v>
      </c>
    </row>
    <row r="52" spans="1:16" ht="25.5" x14ac:dyDescent="0.2">
      <c r="A52" t="s">
        <v>49</v>
      </c>
      <c r="B52" s="36" t="s">
        <v>151</v>
      </c>
      <c r="C52" s="36" t="s">
        <v>342</v>
      </c>
      <c r="D52" s="37" t="s">
        <v>51</v>
      </c>
      <c r="E52" s="13" t="s">
        <v>343</v>
      </c>
      <c r="F52" s="38" t="s">
        <v>94</v>
      </c>
      <c r="G52" s="39">
        <v>57</v>
      </c>
      <c r="H52" s="38">
        <v>0</v>
      </c>
      <c r="I52" s="38">
        <f>ROUND(G52*H52,6)</f>
        <v>0</v>
      </c>
      <c r="L52" s="40">
        <v>0</v>
      </c>
      <c r="M52" s="34">
        <f>ROUND(ROUND(L52,2)*ROUND(G52,3),2)</f>
        <v>0</v>
      </c>
      <c r="N52" s="38" t="s">
        <v>54</v>
      </c>
      <c r="O52">
        <f>(M52*21)/100</f>
        <v>0</v>
      </c>
      <c r="P52" t="s">
        <v>27</v>
      </c>
    </row>
    <row r="53" spans="1:16" x14ac:dyDescent="0.2">
      <c r="A53" s="37" t="s">
        <v>55</v>
      </c>
      <c r="E53" s="41" t="s">
        <v>51</v>
      </c>
    </row>
    <row r="54" spans="1:16" x14ac:dyDescent="0.2">
      <c r="A54" s="37" t="s">
        <v>56</v>
      </c>
      <c r="E54" s="42" t="s">
        <v>4048</v>
      </c>
    </row>
    <row r="55" spans="1:16" x14ac:dyDescent="0.2">
      <c r="A55" t="s">
        <v>58</v>
      </c>
      <c r="E55" s="41" t="s">
        <v>59</v>
      </c>
    </row>
    <row r="56" spans="1:16" x14ac:dyDescent="0.2">
      <c r="A56" t="s">
        <v>49</v>
      </c>
      <c r="B56" s="36" t="s">
        <v>154</v>
      </c>
      <c r="C56" s="36" t="s">
        <v>63</v>
      </c>
      <c r="D56" s="37" t="s">
        <v>51</v>
      </c>
      <c r="E56" s="13" t="s">
        <v>64</v>
      </c>
      <c r="F56" s="38" t="s">
        <v>65</v>
      </c>
      <c r="G56" s="39">
        <v>579</v>
      </c>
      <c r="H56" s="38">
        <v>0</v>
      </c>
      <c r="I56" s="38">
        <f>ROUND(G56*H56,6)</f>
        <v>0</v>
      </c>
      <c r="L56" s="40">
        <v>0</v>
      </c>
      <c r="M56" s="34">
        <f>ROUND(ROUND(L56,2)*ROUND(G56,3),2)</f>
        <v>0</v>
      </c>
      <c r="N56" s="38" t="s">
        <v>54</v>
      </c>
      <c r="O56">
        <f>(M56*21)/100</f>
        <v>0</v>
      </c>
      <c r="P56" t="s">
        <v>27</v>
      </c>
    </row>
    <row r="57" spans="1:16" x14ac:dyDescent="0.2">
      <c r="A57" s="37" t="s">
        <v>55</v>
      </c>
      <c r="E57" s="41" t="s">
        <v>51</v>
      </c>
    </row>
    <row r="58" spans="1:16" x14ac:dyDescent="0.2">
      <c r="A58" s="37" t="s">
        <v>56</v>
      </c>
      <c r="E58" s="42" t="s">
        <v>4049</v>
      </c>
    </row>
    <row r="59" spans="1:16" x14ac:dyDescent="0.2">
      <c r="A59" t="s">
        <v>58</v>
      </c>
      <c r="E59" s="41" t="s">
        <v>59</v>
      </c>
    </row>
    <row r="60" spans="1:16" x14ac:dyDescent="0.2">
      <c r="A60" t="s">
        <v>49</v>
      </c>
      <c r="B60" s="36" t="s">
        <v>157</v>
      </c>
      <c r="C60" s="36" t="s">
        <v>4050</v>
      </c>
      <c r="D60" s="37" t="s">
        <v>51</v>
      </c>
      <c r="E60" s="13" t="s">
        <v>4051</v>
      </c>
      <c r="F60" s="38" t="s">
        <v>65</v>
      </c>
      <c r="G60" s="39">
        <v>262</v>
      </c>
      <c r="H60" s="38">
        <v>0</v>
      </c>
      <c r="I60" s="38">
        <f>ROUND(G60*H60,6)</f>
        <v>0</v>
      </c>
      <c r="L60" s="40">
        <v>0</v>
      </c>
      <c r="M60" s="34">
        <f>ROUND(ROUND(L60,2)*ROUND(G60,3),2)</f>
        <v>0</v>
      </c>
      <c r="N60" s="38" t="s">
        <v>54</v>
      </c>
      <c r="O60">
        <f>(M60*21)/100</f>
        <v>0</v>
      </c>
      <c r="P60" t="s">
        <v>27</v>
      </c>
    </row>
    <row r="61" spans="1:16" x14ac:dyDescent="0.2">
      <c r="A61" s="37" t="s">
        <v>55</v>
      </c>
      <c r="E61" s="41" t="s">
        <v>51</v>
      </c>
    </row>
    <row r="62" spans="1:16" x14ac:dyDescent="0.2">
      <c r="A62" s="37" t="s">
        <v>56</v>
      </c>
      <c r="E62" s="42" t="s">
        <v>4052</v>
      </c>
    </row>
    <row r="63" spans="1:16" x14ac:dyDescent="0.2">
      <c r="A63" t="s">
        <v>58</v>
      </c>
      <c r="E63" s="41" t="s">
        <v>59</v>
      </c>
    </row>
    <row r="64" spans="1:16" x14ac:dyDescent="0.2">
      <c r="A64" t="s">
        <v>49</v>
      </c>
      <c r="B64" s="36" t="s">
        <v>69</v>
      </c>
      <c r="C64" s="36" t="s">
        <v>4053</v>
      </c>
      <c r="D64" s="37" t="s">
        <v>51</v>
      </c>
      <c r="E64" s="13" t="s">
        <v>4054</v>
      </c>
      <c r="F64" s="38" t="s">
        <v>65</v>
      </c>
      <c r="G64" s="39">
        <v>597</v>
      </c>
      <c r="H64" s="38">
        <v>0</v>
      </c>
      <c r="I64" s="38">
        <f>ROUND(G64*H64,6)</f>
        <v>0</v>
      </c>
      <c r="L64" s="40">
        <v>0</v>
      </c>
      <c r="M64" s="34">
        <f>ROUND(ROUND(L64,2)*ROUND(G64,3),2)</f>
        <v>0</v>
      </c>
      <c r="N64" s="38" t="s">
        <v>54</v>
      </c>
      <c r="O64">
        <f>(M64*21)/100</f>
        <v>0</v>
      </c>
      <c r="P64" t="s">
        <v>27</v>
      </c>
    </row>
    <row r="65" spans="1:16" x14ac:dyDescent="0.2">
      <c r="A65" s="37" t="s">
        <v>55</v>
      </c>
      <c r="E65" s="41" t="s">
        <v>51</v>
      </c>
    </row>
    <row r="66" spans="1:16" x14ac:dyDescent="0.2">
      <c r="A66" s="37" t="s">
        <v>56</v>
      </c>
      <c r="E66" s="42" t="s">
        <v>4055</v>
      </c>
    </row>
    <row r="67" spans="1:16" x14ac:dyDescent="0.2">
      <c r="A67" t="s">
        <v>58</v>
      </c>
      <c r="E67" s="41" t="s">
        <v>59</v>
      </c>
    </row>
    <row r="68" spans="1:16" ht="25.5" x14ac:dyDescent="0.2">
      <c r="A68" t="s">
        <v>49</v>
      </c>
      <c r="B68" s="36" t="s">
        <v>73</v>
      </c>
      <c r="C68" s="36" t="s">
        <v>651</v>
      </c>
      <c r="D68" s="37" t="s">
        <v>51</v>
      </c>
      <c r="E68" s="13" t="s">
        <v>652</v>
      </c>
      <c r="F68" s="38" t="s">
        <v>94</v>
      </c>
      <c r="G68" s="39">
        <v>1</v>
      </c>
      <c r="H68" s="38">
        <v>0</v>
      </c>
      <c r="I68" s="38">
        <f>ROUND(G68*H68,6)</f>
        <v>0</v>
      </c>
      <c r="L68" s="40">
        <v>0</v>
      </c>
      <c r="M68" s="34">
        <f>ROUND(ROUND(L68,2)*ROUND(G68,3),2)</f>
        <v>0</v>
      </c>
      <c r="N68" s="38" t="s">
        <v>54</v>
      </c>
      <c r="O68">
        <f>(M68*21)/100</f>
        <v>0</v>
      </c>
      <c r="P68" t="s">
        <v>27</v>
      </c>
    </row>
    <row r="69" spans="1:16" x14ac:dyDescent="0.2">
      <c r="A69" s="37" t="s">
        <v>55</v>
      </c>
      <c r="E69" s="41" t="s">
        <v>51</v>
      </c>
    </row>
    <row r="70" spans="1:16" x14ac:dyDescent="0.2">
      <c r="A70" s="37" t="s">
        <v>56</v>
      </c>
      <c r="E70" s="42" t="s">
        <v>4056</v>
      </c>
    </row>
    <row r="71" spans="1:16" x14ac:dyDescent="0.2">
      <c r="A71" t="s">
        <v>58</v>
      </c>
      <c r="E71" s="41" t="s">
        <v>59</v>
      </c>
    </row>
    <row r="72" spans="1:16" ht="25.5" x14ac:dyDescent="0.2">
      <c r="A72" t="s">
        <v>49</v>
      </c>
      <c r="B72" s="36" t="s">
        <v>76</v>
      </c>
      <c r="C72" s="36" t="s">
        <v>654</v>
      </c>
      <c r="D72" s="37" t="s">
        <v>51</v>
      </c>
      <c r="E72" s="13" t="s">
        <v>655</v>
      </c>
      <c r="F72" s="38" t="s">
        <v>94</v>
      </c>
      <c r="G72" s="39">
        <v>2</v>
      </c>
      <c r="H72" s="38">
        <v>0</v>
      </c>
      <c r="I72" s="38">
        <f>ROUND(G72*H72,6)</f>
        <v>0</v>
      </c>
      <c r="L72" s="40">
        <v>0</v>
      </c>
      <c r="M72" s="34">
        <f>ROUND(ROUND(L72,2)*ROUND(G72,3),2)</f>
        <v>0</v>
      </c>
      <c r="N72" s="38" t="s">
        <v>54</v>
      </c>
      <c r="O72">
        <f>(M72*21)/100</f>
        <v>0</v>
      </c>
      <c r="P72" t="s">
        <v>27</v>
      </c>
    </row>
    <row r="73" spans="1:16" x14ac:dyDescent="0.2">
      <c r="A73" s="37" t="s">
        <v>55</v>
      </c>
      <c r="E73" s="41" t="s">
        <v>51</v>
      </c>
    </row>
    <row r="74" spans="1:16" x14ac:dyDescent="0.2">
      <c r="A74" s="37" t="s">
        <v>56</v>
      </c>
      <c r="E74" s="42" t="s">
        <v>4057</v>
      </c>
    </row>
    <row r="75" spans="1:16" x14ac:dyDescent="0.2">
      <c r="A75" t="s">
        <v>58</v>
      </c>
      <c r="E75" s="41" t="s">
        <v>59</v>
      </c>
    </row>
    <row r="76" spans="1:16" ht="25.5" x14ac:dyDescent="0.2">
      <c r="A76" t="s">
        <v>49</v>
      </c>
      <c r="B76" s="36" t="s">
        <v>79</v>
      </c>
      <c r="C76" s="36" t="s">
        <v>149</v>
      </c>
      <c r="D76" s="37" t="s">
        <v>51</v>
      </c>
      <c r="E76" s="13" t="s">
        <v>150</v>
      </c>
      <c r="F76" s="38" t="s">
        <v>94</v>
      </c>
      <c r="G76" s="39">
        <v>12</v>
      </c>
      <c r="H76" s="38">
        <v>0</v>
      </c>
      <c r="I76" s="38">
        <f>ROUND(G76*H76,6)</f>
        <v>0</v>
      </c>
      <c r="L76" s="40">
        <v>0</v>
      </c>
      <c r="M76" s="34">
        <f>ROUND(ROUND(L76,2)*ROUND(G76,3),2)</f>
        <v>0</v>
      </c>
      <c r="N76" s="38" t="s">
        <v>54</v>
      </c>
      <c r="O76">
        <f>(M76*21)/100</f>
        <v>0</v>
      </c>
      <c r="P76" t="s">
        <v>27</v>
      </c>
    </row>
    <row r="77" spans="1:16" x14ac:dyDescent="0.2">
      <c r="A77" s="37" t="s">
        <v>55</v>
      </c>
      <c r="E77" s="41" t="s">
        <v>51</v>
      </c>
    </row>
    <row r="78" spans="1:16" ht="38.25" x14ac:dyDescent="0.2">
      <c r="A78" s="37" t="s">
        <v>56</v>
      </c>
      <c r="E78" s="42" t="s">
        <v>4058</v>
      </c>
    </row>
    <row r="79" spans="1:16" x14ac:dyDescent="0.2">
      <c r="A79" t="s">
        <v>58</v>
      </c>
      <c r="E79" s="41" t="s">
        <v>59</v>
      </c>
    </row>
    <row r="80" spans="1:16" ht="25.5" x14ac:dyDescent="0.2">
      <c r="A80" t="s">
        <v>49</v>
      </c>
      <c r="B80" s="36" t="s">
        <v>160</v>
      </c>
      <c r="C80" s="36" t="s">
        <v>589</v>
      </c>
      <c r="D80" s="37" t="s">
        <v>51</v>
      </c>
      <c r="E80" s="13" t="s">
        <v>590</v>
      </c>
      <c r="F80" s="38" t="s">
        <v>94</v>
      </c>
      <c r="G80" s="39">
        <v>3</v>
      </c>
      <c r="H80" s="38">
        <v>0</v>
      </c>
      <c r="I80" s="38">
        <f>ROUND(G80*H80,6)</f>
        <v>0</v>
      </c>
      <c r="L80" s="40">
        <v>0</v>
      </c>
      <c r="M80" s="34">
        <f>ROUND(ROUND(L80,2)*ROUND(G80,3),2)</f>
        <v>0</v>
      </c>
      <c r="N80" s="38" t="s">
        <v>54</v>
      </c>
      <c r="O80">
        <f>(M80*21)/100</f>
        <v>0</v>
      </c>
      <c r="P80" t="s">
        <v>27</v>
      </c>
    </row>
    <row r="81" spans="1:16" x14ac:dyDescent="0.2">
      <c r="A81" s="37" t="s">
        <v>55</v>
      </c>
      <c r="E81" s="41" t="s">
        <v>51</v>
      </c>
    </row>
    <row r="82" spans="1:16" x14ac:dyDescent="0.2">
      <c r="A82" s="37" t="s">
        <v>56</v>
      </c>
      <c r="E82" s="42" t="s">
        <v>4048</v>
      </c>
    </row>
    <row r="83" spans="1:16" x14ac:dyDescent="0.2">
      <c r="A83" t="s">
        <v>58</v>
      </c>
      <c r="E83" s="41" t="s">
        <v>59</v>
      </c>
    </row>
    <row r="84" spans="1:16" x14ac:dyDescent="0.2">
      <c r="A84" t="s">
        <v>49</v>
      </c>
      <c r="B84" s="36" t="s">
        <v>82</v>
      </c>
      <c r="C84" s="36" t="s">
        <v>152</v>
      </c>
      <c r="D84" s="37" t="s">
        <v>51</v>
      </c>
      <c r="E84" s="13" t="s">
        <v>153</v>
      </c>
      <c r="F84" s="38" t="s">
        <v>65</v>
      </c>
      <c r="G84" s="39">
        <v>262</v>
      </c>
      <c r="H84" s="38">
        <v>0</v>
      </c>
      <c r="I84" s="38">
        <f>ROUND(G84*H84,6)</f>
        <v>0</v>
      </c>
      <c r="L84" s="40">
        <v>0</v>
      </c>
      <c r="M84" s="34">
        <f>ROUND(ROUND(L84,2)*ROUND(G84,3),2)</f>
        <v>0</v>
      </c>
      <c r="N84" s="38" t="s">
        <v>54</v>
      </c>
      <c r="O84">
        <f>(M84*21)/100</f>
        <v>0</v>
      </c>
      <c r="P84" t="s">
        <v>27</v>
      </c>
    </row>
    <row r="85" spans="1:16" x14ac:dyDescent="0.2">
      <c r="A85" s="37" t="s">
        <v>55</v>
      </c>
      <c r="E85" s="41" t="s">
        <v>51</v>
      </c>
    </row>
    <row r="86" spans="1:16" x14ac:dyDescent="0.2">
      <c r="A86" s="37" t="s">
        <v>56</v>
      </c>
      <c r="E86" s="42" t="s">
        <v>4059</v>
      </c>
    </row>
    <row r="87" spans="1:16" x14ac:dyDescent="0.2">
      <c r="A87" t="s">
        <v>58</v>
      </c>
      <c r="E87" s="41" t="s">
        <v>59</v>
      </c>
    </row>
    <row r="88" spans="1:16" ht="25.5" x14ac:dyDescent="0.2">
      <c r="A88" t="s">
        <v>49</v>
      </c>
      <c r="B88" s="36" t="s">
        <v>163</v>
      </c>
      <c r="C88" s="36" t="s">
        <v>4060</v>
      </c>
      <c r="D88" s="37" t="s">
        <v>51</v>
      </c>
      <c r="E88" s="13" t="s">
        <v>4061</v>
      </c>
      <c r="F88" s="38" t="s">
        <v>595</v>
      </c>
      <c r="G88" s="39">
        <v>45</v>
      </c>
      <c r="H88" s="38">
        <v>0</v>
      </c>
      <c r="I88" s="38">
        <f>ROUND(G88*H88,6)</f>
        <v>0</v>
      </c>
      <c r="L88" s="40">
        <v>0</v>
      </c>
      <c r="M88" s="34">
        <f>ROUND(ROUND(L88,2)*ROUND(G88,3),2)</f>
        <v>0</v>
      </c>
      <c r="N88" s="38" t="s">
        <v>54</v>
      </c>
      <c r="O88">
        <f>(M88*21)/100</f>
        <v>0</v>
      </c>
      <c r="P88" t="s">
        <v>27</v>
      </c>
    </row>
    <row r="89" spans="1:16" x14ac:dyDescent="0.2">
      <c r="A89" s="37" t="s">
        <v>55</v>
      </c>
      <c r="E89" s="41" t="s">
        <v>51</v>
      </c>
    </row>
    <row r="90" spans="1:16" x14ac:dyDescent="0.2">
      <c r="A90" s="37" t="s">
        <v>56</v>
      </c>
      <c r="E90" s="42" t="s">
        <v>4062</v>
      </c>
    </row>
    <row r="91" spans="1:16" x14ac:dyDescent="0.2">
      <c r="A91" t="s">
        <v>58</v>
      </c>
      <c r="E91" s="41" t="s">
        <v>59</v>
      </c>
    </row>
    <row r="92" spans="1:16" x14ac:dyDescent="0.2">
      <c r="A92" t="s">
        <v>49</v>
      </c>
      <c r="B92" s="36" t="s">
        <v>85</v>
      </c>
      <c r="C92" s="36" t="s">
        <v>155</v>
      </c>
      <c r="D92" s="37" t="s">
        <v>51</v>
      </c>
      <c r="E92" s="13" t="s">
        <v>156</v>
      </c>
      <c r="F92" s="38" t="s">
        <v>65</v>
      </c>
      <c r="G92" s="39">
        <v>335</v>
      </c>
      <c r="H92" s="38">
        <v>0</v>
      </c>
      <c r="I92" s="38">
        <f>ROUND(G92*H92,6)</f>
        <v>0</v>
      </c>
      <c r="L92" s="40">
        <v>0</v>
      </c>
      <c r="M92" s="34">
        <f>ROUND(ROUND(L92,2)*ROUND(G92,3),2)</f>
        <v>0</v>
      </c>
      <c r="N92" s="38" t="s">
        <v>54</v>
      </c>
      <c r="O92">
        <f>(M92*21)/100</f>
        <v>0</v>
      </c>
      <c r="P92" t="s">
        <v>27</v>
      </c>
    </row>
    <row r="93" spans="1:16" x14ac:dyDescent="0.2">
      <c r="A93" s="37" t="s">
        <v>55</v>
      </c>
      <c r="E93" s="41" t="s">
        <v>51</v>
      </c>
    </row>
    <row r="94" spans="1:16" x14ac:dyDescent="0.2">
      <c r="A94" s="37" t="s">
        <v>56</v>
      </c>
      <c r="E94" s="42" t="s">
        <v>4049</v>
      </c>
    </row>
    <row r="95" spans="1:16" x14ac:dyDescent="0.2">
      <c r="A95" t="s">
        <v>58</v>
      </c>
      <c r="E95" s="41" t="s">
        <v>59</v>
      </c>
    </row>
    <row r="96" spans="1:16" ht="25.5" x14ac:dyDescent="0.2">
      <c r="A96" t="s">
        <v>49</v>
      </c>
      <c r="B96" s="36" t="s">
        <v>2199</v>
      </c>
      <c r="C96" s="36" t="s">
        <v>4063</v>
      </c>
      <c r="D96" s="37" t="s">
        <v>51</v>
      </c>
      <c r="E96" s="13" t="s">
        <v>4064</v>
      </c>
      <c r="F96" s="38" t="s">
        <v>65</v>
      </c>
      <c r="G96" s="39">
        <v>14</v>
      </c>
      <c r="H96" s="38">
        <v>0</v>
      </c>
      <c r="I96" s="38">
        <f>ROUND(G96*H96,6)</f>
        <v>0</v>
      </c>
      <c r="L96" s="40">
        <v>0</v>
      </c>
      <c r="M96" s="34">
        <f>ROUND(ROUND(L96,2)*ROUND(G96,3),2)</f>
        <v>0</v>
      </c>
      <c r="N96" s="38" t="s">
        <v>795</v>
      </c>
      <c r="O96">
        <f>(M96*21)/100</f>
        <v>0</v>
      </c>
      <c r="P96" t="s">
        <v>27</v>
      </c>
    </row>
    <row r="97" spans="1:16" x14ac:dyDescent="0.2">
      <c r="A97" s="37" t="s">
        <v>55</v>
      </c>
      <c r="E97" s="41" t="s">
        <v>51</v>
      </c>
    </row>
    <row r="98" spans="1:16" x14ac:dyDescent="0.2">
      <c r="A98" s="37" t="s">
        <v>56</v>
      </c>
      <c r="E98" s="42" t="s">
        <v>4049</v>
      </c>
    </row>
    <row r="99" spans="1:16" ht="140.25" x14ac:dyDescent="0.2">
      <c r="A99" t="s">
        <v>58</v>
      </c>
      <c r="E99" s="41" t="s">
        <v>4065</v>
      </c>
    </row>
    <row r="100" spans="1:16" x14ac:dyDescent="0.2">
      <c r="A100" t="s">
        <v>49</v>
      </c>
      <c r="B100" s="36" t="s">
        <v>2076</v>
      </c>
      <c r="C100" s="36" t="s">
        <v>4066</v>
      </c>
      <c r="D100" s="37" t="s">
        <v>51</v>
      </c>
      <c r="E100" s="13" t="s">
        <v>4067</v>
      </c>
      <c r="F100" s="38" t="s">
        <v>94</v>
      </c>
      <c r="G100" s="39">
        <v>2</v>
      </c>
      <c r="H100" s="38">
        <v>0</v>
      </c>
      <c r="I100" s="38">
        <f>ROUND(G100*H100,6)</f>
        <v>0</v>
      </c>
      <c r="L100" s="40">
        <v>0</v>
      </c>
      <c r="M100" s="34">
        <f>ROUND(ROUND(L100,2)*ROUND(G100,3),2)</f>
        <v>0</v>
      </c>
      <c r="N100" s="38" t="s">
        <v>795</v>
      </c>
      <c r="O100">
        <f>(M100*21)/100</f>
        <v>0</v>
      </c>
      <c r="P100" t="s">
        <v>27</v>
      </c>
    </row>
    <row r="101" spans="1:16" x14ac:dyDescent="0.2">
      <c r="A101" s="37" t="s">
        <v>55</v>
      </c>
      <c r="E101" s="41" t="s">
        <v>51</v>
      </c>
    </row>
    <row r="102" spans="1:16" x14ac:dyDescent="0.2">
      <c r="A102" s="37" t="s">
        <v>56</v>
      </c>
      <c r="E102" s="42" t="s">
        <v>4068</v>
      </c>
    </row>
    <row r="103" spans="1:16" ht="216.75" x14ac:dyDescent="0.2">
      <c r="A103" t="s">
        <v>58</v>
      </c>
      <c r="E103" s="41" t="s">
        <v>4069</v>
      </c>
    </row>
    <row r="104" spans="1:16" x14ac:dyDescent="0.2">
      <c r="A104" t="s">
        <v>49</v>
      </c>
      <c r="B104" s="36" t="s">
        <v>2079</v>
      </c>
      <c r="C104" s="36" t="s">
        <v>4070</v>
      </c>
      <c r="D104" s="37" t="s">
        <v>51</v>
      </c>
      <c r="E104" s="13" t="s">
        <v>4071</v>
      </c>
      <c r="F104" s="38" t="s">
        <v>128</v>
      </c>
      <c r="G104" s="39">
        <v>24</v>
      </c>
      <c r="H104" s="38">
        <v>0</v>
      </c>
      <c r="I104" s="38">
        <f>ROUND(G104*H104,6)</f>
        <v>0</v>
      </c>
      <c r="L104" s="40">
        <v>0</v>
      </c>
      <c r="M104" s="34">
        <f>ROUND(ROUND(L104,2)*ROUND(G104,3),2)</f>
        <v>0</v>
      </c>
      <c r="N104" s="38" t="s">
        <v>795</v>
      </c>
      <c r="O104">
        <f>(M104*21)/100</f>
        <v>0</v>
      </c>
      <c r="P104" t="s">
        <v>27</v>
      </c>
    </row>
    <row r="105" spans="1:16" x14ac:dyDescent="0.2">
      <c r="A105" s="37" t="s">
        <v>55</v>
      </c>
      <c r="E105" s="41" t="s">
        <v>51</v>
      </c>
    </row>
    <row r="106" spans="1:16" x14ac:dyDescent="0.2">
      <c r="A106" s="37" t="s">
        <v>56</v>
      </c>
      <c r="E106" s="42" t="s">
        <v>51</v>
      </c>
    </row>
    <row r="107" spans="1:16" ht="153" x14ac:dyDescent="0.2">
      <c r="A107" t="s">
        <v>58</v>
      </c>
      <c r="E107" s="41" t="s">
        <v>4072</v>
      </c>
    </row>
    <row r="108" spans="1:16" x14ac:dyDescent="0.2">
      <c r="A108" t="s">
        <v>46</v>
      </c>
      <c r="C108" s="33" t="s">
        <v>4073</v>
      </c>
      <c r="E108" s="35" t="s">
        <v>4074</v>
      </c>
      <c r="J108" s="34">
        <f>0</f>
        <v>0</v>
      </c>
      <c r="K108" s="34">
        <f>0</f>
        <v>0</v>
      </c>
      <c r="L108" s="34">
        <f>0+L109+L113+L117+L121+L125+L129+L133+L137+L141+L145+L149+L153+L157+L161+L165+L169+L173+L177+L181+L185+L189+L193+L197+L201+L205+L209+L213+L217+L221+L225+L229+L233+L237+L241+L245+L249+L253+L257+L261+L265+L269+L273+L277+L281+L285+L289+L293</f>
        <v>0</v>
      </c>
      <c r="M108" s="34">
        <f>0+M109+M113+M117+M121+M125+M129+M133+M137+M141+M145+M149+M153+M157+M161+M165+M169+M173+M177+M181+M185+M189+M193+M197+M201+M205+M209+M213+M217+M221+M225+M229+M233+M237+M241+M245+M249+M253+M257+M261+M265+M269+M273+M277+M281+M285+M289+M293</f>
        <v>0</v>
      </c>
    </row>
    <row r="109" spans="1:16" x14ac:dyDescent="0.2">
      <c r="A109" t="s">
        <v>49</v>
      </c>
      <c r="B109" s="36" t="s">
        <v>179</v>
      </c>
      <c r="C109" s="36" t="s">
        <v>4075</v>
      </c>
      <c r="D109" s="37" t="s">
        <v>51</v>
      </c>
      <c r="E109" s="13" t="s">
        <v>4076</v>
      </c>
      <c r="F109" s="38" t="s">
        <v>65</v>
      </c>
      <c r="G109" s="39">
        <v>170</v>
      </c>
      <c r="H109" s="38">
        <v>0</v>
      </c>
      <c r="I109" s="38">
        <f>ROUND(G109*H109,6)</f>
        <v>0</v>
      </c>
      <c r="L109" s="40">
        <v>0</v>
      </c>
      <c r="M109" s="34">
        <f>ROUND(ROUND(L109,2)*ROUND(G109,3),2)</f>
        <v>0</v>
      </c>
      <c r="N109" s="38" t="s">
        <v>54</v>
      </c>
      <c r="O109">
        <f>(M109*21)/100</f>
        <v>0</v>
      </c>
      <c r="P109" t="s">
        <v>27</v>
      </c>
    </row>
    <row r="110" spans="1:16" x14ac:dyDescent="0.2">
      <c r="A110" s="37" t="s">
        <v>55</v>
      </c>
      <c r="E110" s="41" t="s">
        <v>51</v>
      </c>
    </row>
    <row r="111" spans="1:16" x14ac:dyDescent="0.2">
      <c r="A111" s="37" t="s">
        <v>56</v>
      </c>
      <c r="E111" s="42" t="s">
        <v>4077</v>
      </c>
    </row>
    <row r="112" spans="1:16" x14ac:dyDescent="0.2">
      <c r="A112" t="s">
        <v>58</v>
      </c>
      <c r="E112" s="41" t="s">
        <v>59</v>
      </c>
    </row>
    <row r="113" spans="1:16" ht="25.5" x14ac:dyDescent="0.2">
      <c r="A113" t="s">
        <v>49</v>
      </c>
      <c r="B113" s="36" t="s">
        <v>185</v>
      </c>
      <c r="C113" s="36" t="s">
        <v>4078</v>
      </c>
      <c r="D113" s="37" t="s">
        <v>51</v>
      </c>
      <c r="E113" s="13" t="s">
        <v>4079</v>
      </c>
      <c r="F113" s="38" t="s">
        <v>65</v>
      </c>
      <c r="G113" s="39">
        <v>645</v>
      </c>
      <c r="H113" s="38">
        <v>0</v>
      </c>
      <c r="I113" s="38">
        <f>ROUND(G113*H113,6)</f>
        <v>0</v>
      </c>
      <c r="L113" s="40">
        <v>0</v>
      </c>
      <c r="M113" s="34">
        <f>ROUND(ROUND(L113,2)*ROUND(G113,3),2)</f>
        <v>0</v>
      </c>
      <c r="N113" s="38" t="s">
        <v>54</v>
      </c>
      <c r="O113">
        <f>(M113*21)/100</f>
        <v>0</v>
      </c>
      <c r="P113" t="s">
        <v>27</v>
      </c>
    </row>
    <row r="114" spans="1:16" x14ac:dyDescent="0.2">
      <c r="A114" s="37" t="s">
        <v>55</v>
      </c>
      <c r="E114" s="41" t="s">
        <v>51</v>
      </c>
    </row>
    <row r="115" spans="1:16" x14ac:dyDescent="0.2">
      <c r="A115" s="37" t="s">
        <v>56</v>
      </c>
      <c r="E115" s="42" t="s">
        <v>4077</v>
      </c>
    </row>
    <row r="116" spans="1:16" x14ac:dyDescent="0.2">
      <c r="A116" t="s">
        <v>58</v>
      </c>
      <c r="E116" s="41" t="s">
        <v>59</v>
      </c>
    </row>
    <row r="117" spans="1:16" x14ac:dyDescent="0.2">
      <c r="A117" t="s">
        <v>49</v>
      </c>
      <c r="B117" s="36" t="s">
        <v>189</v>
      </c>
      <c r="C117" s="36" t="s">
        <v>4080</v>
      </c>
      <c r="D117" s="37" t="s">
        <v>51</v>
      </c>
      <c r="E117" s="13" t="s">
        <v>4081</v>
      </c>
      <c r="F117" s="38" t="s">
        <v>65</v>
      </c>
      <c r="G117" s="39">
        <v>12</v>
      </c>
      <c r="H117" s="38">
        <v>0</v>
      </c>
      <c r="I117" s="38">
        <f>ROUND(G117*H117,6)</f>
        <v>0</v>
      </c>
      <c r="L117" s="40">
        <v>0</v>
      </c>
      <c r="M117" s="34">
        <f>ROUND(ROUND(L117,2)*ROUND(G117,3),2)</f>
        <v>0</v>
      </c>
      <c r="N117" s="38" t="s">
        <v>54</v>
      </c>
      <c r="O117">
        <f>(M117*21)/100</f>
        <v>0</v>
      </c>
      <c r="P117" t="s">
        <v>27</v>
      </c>
    </row>
    <row r="118" spans="1:16" x14ac:dyDescent="0.2">
      <c r="A118" s="37" t="s">
        <v>55</v>
      </c>
      <c r="E118" s="41" t="s">
        <v>51</v>
      </c>
    </row>
    <row r="119" spans="1:16" ht="38.25" x14ac:dyDescent="0.2">
      <c r="A119" s="37" t="s">
        <v>56</v>
      </c>
      <c r="E119" s="42" t="s">
        <v>4082</v>
      </c>
    </row>
    <row r="120" spans="1:16" x14ac:dyDescent="0.2">
      <c r="A120" t="s">
        <v>58</v>
      </c>
      <c r="E120" s="41" t="s">
        <v>59</v>
      </c>
    </row>
    <row r="121" spans="1:16" ht="25.5" x14ac:dyDescent="0.2">
      <c r="A121" t="s">
        <v>49</v>
      </c>
      <c r="B121" s="36" t="s">
        <v>201</v>
      </c>
      <c r="C121" s="36" t="s">
        <v>4083</v>
      </c>
      <c r="D121" s="37" t="s">
        <v>51</v>
      </c>
      <c r="E121" s="13" t="s">
        <v>4084</v>
      </c>
      <c r="F121" s="38" t="s">
        <v>94</v>
      </c>
      <c r="G121" s="39">
        <v>22</v>
      </c>
      <c r="H121" s="38">
        <v>0</v>
      </c>
      <c r="I121" s="38">
        <f>ROUND(G121*H121,6)</f>
        <v>0</v>
      </c>
      <c r="L121" s="40">
        <v>0</v>
      </c>
      <c r="M121" s="34">
        <f>ROUND(ROUND(L121,2)*ROUND(G121,3),2)</f>
        <v>0</v>
      </c>
      <c r="N121" s="38" t="s">
        <v>54</v>
      </c>
      <c r="O121">
        <f>(M121*21)/100</f>
        <v>0</v>
      </c>
      <c r="P121" t="s">
        <v>27</v>
      </c>
    </row>
    <row r="122" spans="1:16" x14ac:dyDescent="0.2">
      <c r="A122" s="37" t="s">
        <v>55</v>
      </c>
      <c r="E122" s="41" t="s">
        <v>51</v>
      </c>
    </row>
    <row r="123" spans="1:16" x14ac:dyDescent="0.2">
      <c r="A123" s="37" t="s">
        <v>56</v>
      </c>
      <c r="E123" s="42" t="s">
        <v>4077</v>
      </c>
    </row>
    <row r="124" spans="1:16" x14ac:dyDescent="0.2">
      <c r="A124" t="s">
        <v>58</v>
      </c>
      <c r="E124" s="41" t="s">
        <v>59</v>
      </c>
    </row>
    <row r="125" spans="1:16" ht="25.5" x14ac:dyDescent="0.2">
      <c r="A125" t="s">
        <v>49</v>
      </c>
      <c r="B125" s="36" t="s">
        <v>204</v>
      </c>
      <c r="C125" s="36" t="s">
        <v>4085</v>
      </c>
      <c r="D125" s="37" t="s">
        <v>51</v>
      </c>
      <c r="E125" s="13" t="s">
        <v>4086</v>
      </c>
      <c r="F125" s="38" t="s">
        <v>94</v>
      </c>
      <c r="G125" s="39">
        <v>22</v>
      </c>
      <c r="H125" s="38">
        <v>0</v>
      </c>
      <c r="I125" s="38">
        <f>ROUND(G125*H125,6)</f>
        <v>0</v>
      </c>
      <c r="L125" s="40">
        <v>0</v>
      </c>
      <c r="M125" s="34">
        <f>ROUND(ROUND(L125,2)*ROUND(G125,3),2)</f>
        <v>0</v>
      </c>
      <c r="N125" s="38" t="s">
        <v>54</v>
      </c>
      <c r="O125">
        <f>(M125*21)/100</f>
        <v>0</v>
      </c>
      <c r="P125" t="s">
        <v>27</v>
      </c>
    </row>
    <row r="126" spans="1:16" x14ac:dyDescent="0.2">
      <c r="A126" s="37" t="s">
        <v>55</v>
      </c>
      <c r="E126" s="41" t="s">
        <v>51</v>
      </c>
    </row>
    <row r="127" spans="1:16" x14ac:dyDescent="0.2">
      <c r="A127" s="37" t="s">
        <v>56</v>
      </c>
      <c r="E127" s="42" t="s">
        <v>4077</v>
      </c>
    </row>
    <row r="128" spans="1:16" x14ac:dyDescent="0.2">
      <c r="A128" t="s">
        <v>58</v>
      </c>
      <c r="E128" s="41" t="s">
        <v>59</v>
      </c>
    </row>
    <row r="129" spans="1:16" ht="25.5" x14ac:dyDescent="0.2">
      <c r="A129" t="s">
        <v>49</v>
      </c>
      <c r="B129" s="36" t="s">
        <v>207</v>
      </c>
      <c r="C129" s="36" t="s">
        <v>4087</v>
      </c>
      <c r="D129" s="37" t="s">
        <v>51</v>
      </c>
      <c r="E129" s="13" t="s">
        <v>4088</v>
      </c>
      <c r="F129" s="38" t="s">
        <v>94</v>
      </c>
      <c r="G129" s="39">
        <v>3</v>
      </c>
      <c r="H129" s="38">
        <v>0</v>
      </c>
      <c r="I129" s="38">
        <f>ROUND(G129*H129,6)</f>
        <v>0</v>
      </c>
      <c r="L129" s="40">
        <v>0</v>
      </c>
      <c r="M129" s="34">
        <f>ROUND(ROUND(L129,2)*ROUND(G129,3),2)</f>
        <v>0</v>
      </c>
      <c r="N129" s="38" t="s">
        <v>54</v>
      </c>
      <c r="O129">
        <f>(M129*21)/100</f>
        <v>0</v>
      </c>
      <c r="P129" t="s">
        <v>27</v>
      </c>
    </row>
    <row r="130" spans="1:16" x14ac:dyDescent="0.2">
      <c r="A130" s="37" t="s">
        <v>55</v>
      </c>
      <c r="E130" s="41" t="s">
        <v>51</v>
      </c>
    </row>
    <row r="131" spans="1:16" x14ac:dyDescent="0.2">
      <c r="A131" s="37" t="s">
        <v>56</v>
      </c>
      <c r="E131" s="42" t="s">
        <v>4077</v>
      </c>
    </row>
    <row r="132" spans="1:16" x14ac:dyDescent="0.2">
      <c r="A132" t="s">
        <v>58</v>
      </c>
      <c r="E132" s="41" t="s">
        <v>59</v>
      </c>
    </row>
    <row r="133" spans="1:16" x14ac:dyDescent="0.2">
      <c r="A133" t="s">
        <v>49</v>
      </c>
      <c r="B133" s="36" t="s">
        <v>216</v>
      </c>
      <c r="C133" s="36" t="s">
        <v>4089</v>
      </c>
      <c r="D133" s="37" t="s">
        <v>51</v>
      </c>
      <c r="E133" s="13" t="s">
        <v>4090</v>
      </c>
      <c r="F133" s="38" t="s">
        <v>65</v>
      </c>
      <c r="G133" s="39">
        <v>618</v>
      </c>
      <c r="H133" s="38">
        <v>0</v>
      </c>
      <c r="I133" s="38">
        <f>ROUND(G133*H133,6)</f>
        <v>0</v>
      </c>
      <c r="L133" s="40">
        <v>0</v>
      </c>
      <c r="M133" s="34">
        <f>ROUND(ROUND(L133,2)*ROUND(G133,3),2)</f>
        <v>0</v>
      </c>
      <c r="N133" s="38" t="s">
        <v>54</v>
      </c>
      <c r="O133">
        <f>(M133*21)/100</f>
        <v>0</v>
      </c>
      <c r="P133" t="s">
        <v>27</v>
      </c>
    </row>
    <row r="134" spans="1:16" x14ac:dyDescent="0.2">
      <c r="A134" s="37" t="s">
        <v>55</v>
      </c>
      <c r="E134" s="41" t="s">
        <v>51</v>
      </c>
    </row>
    <row r="135" spans="1:16" ht="25.5" x14ac:dyDescent="0.2">
      <c r="A135" s="37" t="s">
        <v>56</v>
      </c>
      <c r="E135" s="42" t="s">
        <v>4091</v>
      </c>
    </row>
    <row r="136" spans="1:16" x14ac:dyDescent="0.2">
      <c r="A136" t="s">
        <v>58</v>
      </c>
      <c r="E136" s="41" t="s">
        <v>59</v>
      </c>
    </row>
    <row r="137" spans="1:16" x14ac:dyDescent="0.2">
      <c r="A137" t="s">
        <v>49</v>
      </c>
      <c r="B137" s="36" t="s">
        <v>219</v>
      </c>
      <c r="C137" s="36" t="s">
        <v>4092</v>
      </c>
      <c r="D137" s="37" t="s">
        <v>51</v>
      </c>
      <c r="E137" s="13" t="s">
        <v>4093</v>
      </c>
      <c r="F137" s="38" t="s">
        <v>94</v>
      </c>
      <c r="G137" s="39">
        <v>2</v>
      </c>
      <c r="H137" s="38">
        <v>0</v>
      </c>
      <c r="I137" s="38">
        <f>ROUND(G137*H137,6)</f>
        <v>0</v>
      </c>
      <c r="L137" s="40">
        <v>0</v>
      </c>
      <c r="M137" s="34">
        <f>ROUND(ROUND(L137,2)*ROUND(G137,3),2)</f>
        <v>0</v>
      </c>
      <c r="N137" s="38" t="s">
        <v>54</v>
      </c>
      <c r="O137">
        <f>(M137*21)/100</f>
        <v>0</v>
      </c>
      <c r="P137" t="s">
        <v>27</v>
      </c>
    </row>
    <row r="138" spans="1:16" x14ac:dyDescent="0.2">
      <c r="A138" s="37" t="s">
        <v>55</v>
      </c>
      <c r="E138" s="41" t="s">
        <v>51</v>
      </c>
    </row>
    <row r="139" spans="1:16" ht="51" x14ac:dyDescent="0.2">
      <c r="A139" s="37" t="s">
        <v>56</v>
      </c>
      <c r="E139" s="42" t="s">
        <v>4094</v>
      </c>
    </row>
    <row r="140" spans="1:16" x14ac:dyDescent="0.2">
      <c r="A140" t="s">
        <v>58</v>
      </c>
      <c r="E140" s="41" t="s">
        <v>59</v>
      </c>
    </row>
    <row r="141" spans="1:16" ht="25.5" x14ac:dyDescent="0.2">
      <c r="A141" t="s">
        <v>49</v>
      </c>
      <c r="B141" s="36" t="s">
        <v>222</v>
      </c>
      <c r="C141" s="36" t="s">
        <v>4095</v>
      </c>
      <c r="D141" s="37" t="s">
        <v>51</v>
      </c>
      <c r="E141" s="13" t="s">
        <v>4096</v>
      </c>
      <c r="F141" s="38" t="s">
        <v>94</v>
      </c>
      <c r="G141" s="39">
        <v>4</v>
      </c>
      <c r="H141" s="38">
        <v>0</v>
      </c>
      <c r="I141" s="38">
        <f>ROUND(G141*H141,6)</f>
        <v>0</v>
      </c>
      <c r="L141" s="40">
        <v>0</v>
      </c>
      <c r="M141" s="34">
        <f>ROUND(ROUND(L141,2)*ROUND(G141,3),2)</f>
        <v>0</v>
      </c>
      <c r="N141" s="38" t="s">
        <v>54</v>
      </c>
      <c r="O141">
        <f>(M141*21)/100</f>
        <v>0</v>
      </c>
      <c r="P141" t="s">
        <v>27</v>
      </c>
    </row>
    <row r="142" spans="1:16" x14ac:dyDescent="0.2">
      <c r="A142" s="37" t="s">
        <v>55</v>
      </c>
      <c r="E142" s="41" t="s">
        <v>51</v>
      </c>
    </row>
    <row r="143" spans="1:16" ht="25.5" x14ac:dyDescent="0.2">
      <c r="A143" s="37" t="s">
        <v>56</v>
      </c>
      <c r="E143" s="42" t="s">
        <v>4097</v>
      </c>
    </row>
    <row r="144" spans="1:16" x14ac:dyDescent="0.2">
      <c r="A144" t="s">
        <v>58</v>
      </c>
      <c r="E144" s="41" t="s">
        <v>59</v>
      </c>
    </row>
    <row r="145" spans="1:16" ht="25.5" x14ac:dyDescent="0.2">
      <c r="A145" t="s">
        <v>49</v>
      </c>
      <c r="B145" s="36" t="s">
        <v>225</v>
      </c>
      <c r="C145" s="36" t="s">
        <v>4098</v>
      </c>
      <c r="D145" s="37" t="s">
        <v>51</v>
      </c>
      <c r="E145" s="13" t="s">
        <v>4099</v>
      </c>
      <c r="F145" s="38" t="s">
        <v>94</v>
      </c>
      <c r="G145" s="39">
        <v>1</v>
      </c>
      <c r="H145" s="38">
        <v>0</v>
      </c>
      <c r="I145" s="38">
        <f>ROUND(G145*H145,6)</f>
        <v>0</v>
      </c>
      <c r="L145" s="40">
        <v>0</v>
      </c>
      <c r="M145" s="34">
        <f>ROUND(ROUND(L145,2)*ROUND(G145,3),2)</f>
        <v>0</v>
      </c>
      <c r="N145" s="38" t="s">
        <v>54</v>
      </c>
      <c r="O145">
        <f>(M145*21)/100</f>
        <v>0</v>
      </c>
      <c r="P145" t="s">
        <v>27</v>
      </c>
    </row>
    <row r="146" spans="1:16" x14ac:dyDescent="0.2">
      <c r="A146" s="37" t="s">
        <v>55</v>
      </c>
      <c r="E146" s="41" t="s">
        <v>51</v>
      </c>
    </row>
    <row r="147" spans="1:16" ht="25.5" x14ac:dyDescent="0.2">
      <c r="A147" s="37" t="s">
        <v>56</v>
      </c>
      <c r="E147" s="42" t="s">
        <v>4100</v>
      </c>
    </row>
    <row r="148" spans="1:16" x14ac:dyDescent="0.2">
      <c r="A148" t="s">
        <v>58</v>
      </c>
      <c r="E148" s="41" t="s">
        <v>59</v>
      </c>
    </row>
    <row r="149" spans="1:16" x14ac:dyDescent="0.2">
      <c r="A149" t="s">
        <v>49</v>
      </c>
      <c r="B149" s="36" t="s">
        <v>228</v>
      </c>
      <c r="C149" s="36" t="s">
        <v>4101</v>
      </c>
      <c r="D149" s="37" t="s">
        <v>51</v>
      </c>
      <c r="E149" s="13" t="s">
        <v>4102</v>
      </c>
      <c r="F149" s="38" t="s">
        <v>94</v>
      </c>
      <c r="G149" s="39">
        <v>2</v>
      </c>
      <c r="H149" s="38">
        <v>0</v>
      </c>
      <c r="I149" s="38">
        <f>ROUND(G149*H149,6)</f>
        <v>0</v>
      </c>
      <c r="L149" s="40">
        <v>0</v>
      </c>
      <c r="M149" s="34">
        <f>ROUND(ROUND(L149,2)*ROUND(G149,3),2)</f>
        <v>0</v>
      </c>
      <c r="N149" s="38" t="s">
        <v>54</v>
      </c>
      <c r="O149">
        <f>(M149*21)/100</f>
        <v>0</v>
      </c>
      <c r="P149" t="s">
        <v>27</v>
      </c>
    </row>
    <row r="150" spans="1:16" x14ac:dyDescent="0.2">
      <c r="A150" s="37" t="s">
        <v>55</v>
      </c>
      <c r="E150" s="41" t="s">
        <v>51</v>
      </c>
    </row>
    <row r="151" spans="1:16" ht="25.5" x14ac:dyDescent="0.2">
      <c r="A151" s="37" t="s">
        <v>56</v>
      </c>
      <c r="E151" s="42" t="s">
        <v>4103</v>
      </c>
    </row>
    <row r="152" spans="1:16" x14ac:dyDescent="0.2">
      <c r="A152" t="s">
        <v>58</v>
      </c>
      <c r="E152" s="41" t="s">
        <v>59</v>
      </c>
    </row>
    <row r="153" spans="1:16" ht="25.5" x14ac:dyDescent="0.2">
      <c r="A153" t="s">
        <v>49</v>
      </c>
      <c r="B153" s="36" t="s">
        <v>231</v>
      </c>
      <c r="C153" s="36" t="s">
        <v>4104</v>
      </c>
      <c r="D153" s="37" t="s">
        <v>51</v>
      </c>
      <c r="E153" s="13" t="s">
        <v>4105</v>
      </c>
      <c r="F153" s="38" t="s">
        <v>94</v>
      </c>
      <c r="G153" s="39">
        <v>1</v>
      </c>
      <c r="H153" s="38">
        <v>0</v>
      </c>
      <c r="I153" s="38">
        <f>ROUND(G153*H153,6)</f>
        <v>0</v>
      </c>
      <c r="L153" s="40">
        <v>0</v>
      </c>
      <c r="M153" s="34">
        <f>ROUND(ROUND(L153,2)*ROUND(G153,3),2)</f>
        <v>0</v>
      </c>
      <c r="N153" s="38" t="s">
        <v>54</v>
      </c>
      <c r="O153">
        <f>(M153*21)/100</f>
        <v>0</v>
      </c>
      <c r="P153" t="s">
        <v>27</v>
      </c>
    </row>
    <row r="154" spans="1:16" x14ac:dyDescent="0.2">
      <c r="A154" s="37" t="s">
        <v>55</v>
      </c>
      <c r="E154" s="41" t="s">
        <v>51</v>
      </c>
    </row>
    <row r="155" spans="1:16" ht="25.5" x14ac:dyDescent="0.2">
      <c r="A155" s="37" t="s">
        <v>56</v>
      </c>
      <c r="E155" s="42" t="s">
        <v>4106</v>
      </c>
    </row>
    <row r="156" spans="1:16" x14ac:dyDescent="0.2">
      <c r="A156" t="s">
        <v>58</v>
      </c>
      <c r="E156" s="41" t="s">
        <v>59</v>
      </c>
    </row>
    <row r="157" spans="1:16" ht="25.5" x14ac:dyDescent="0.2">
      <c r="A157" t="s">
        <v>49</v>
      </c>
      <c r="B157" s="36" t="s">
        <v>234</v>
      </c>
      <c r="C157" s="36" t="s">
        <v>4107</v>
      </c>
      <c r="D157" s="37" t="s">
        <v>51</v>
      </c>
      <c r="E157" s="13" t="s">
        <v>4108</v>
      </c>
      <c r="F157" s="38" t="s">
        <v>94</v>
      </c>
      <c r="G157" s="39">
        <v>4</v>
      </c>
      <c r="H157" s="38">
        <v>0</v>
      </c>
      <c r="I157" s="38">
        <f>ROUND(G157*H157,6)</f>
        <v>0</v>
      </c>
      <c r="L157" s="40">
        <v>0</v>
      </c>
      <c r="M157" s="34">
        <f>ROUND(ROUND(L157,2)*ROUND(G157,3),2)</f>
        <v>0</v>
      </c>
      <c r="N157" s="38" t="s">
        <v>54</v>
      </c>
      <c r="O157">
        <f>(M157*21)/100</f>
        <v>0</v>
      </c>
      <c r="P157" t="s">
        <v>27</v>
      </c>
    </row>
    <row r="158" spans="1:16" x14ac:dyDescent="0.2">
      <c r="A158" s="37" t="s">
        <v>55</v>
      </c>
      <c r="E158" s="41" t="s">
        <v>51</v>
      </c>
    </row>
    <row r="159" spans="1:16" ht="25.5" x14ac:dyDescent="0.2">
      <c r="A159" s="37" t="s">
        <v>56</v>
      </c>
      <c r="E159" s="42" t="s">
        <v>4109</v>
      </c>
    </row>
    <row r="160" spans="1:16" x14ac:dyDescent="0.2">
      <c r="A160" t="s">
        <v>58</v>
      </c>
      <c r="E160" s="41" t="s">
        <v>59</v>
      </c>
    </row>
    <row r="161" spans="1:16" ht="25.5" x14ac:dyDescent="0.2">
      <c r="A161" t="s">
        <v>49</v>
      </c>
      <c r="B161" s="36" t="s">
        <v>237</v>
      </c>
      <c r="C161" s="36" t="s">
        <v>4110</v>
      </c>
      <c r="D161" s="37" t="s">
        <v>51</v>
      </c>
      <c r="E161" s="13" t="s">
        <v>4111</v>
      </c>
      <c r="F161" s="38" t="s">
        <v>94</v>
      </c>
      <c r="G161" s="39">
        <v>7</v>
      </c>
      <c r="H161" s="38">
        <v>0</v>
      </c>
      <c r="I161" s="38">
        <f>ROUND(G161*H161,6)</f>
        <v>0</v>
      </c>
      <c r="L161" s="40">
        <v>0</v>
      </c>
      <c r="M161" s="34">
        <f>ROUND(ROUND(L161,2)*ROUND(G161,3),2)</f>
        <v>0</v>
      </c>
      <c r="N161" s="38" t="s">
        <v>54</v>
      </c>
      <c r="O161">
        <f>(M161*21)/100</f>
        <v>0</v>
      </c>
      <c r="P161" t="s">
        <v>27</v>
      </c>
    </row>
    <row r="162" spans="1:16" x14ac:dyDescent="0.2">
      <c r="A162" s="37" t="s">
        <v>55</v>
      </c>
      <c r="E162" s="41" t="s">
        <v>51</v>
      </c>
    </row>
    <row r="163" spans="1:16" ht="51" x14ac:dyDescent="0.2">
      <c r="A163" s="37" t="s">
        <v>56</v>
      </c>
      <c r="E163" s="42" t="s">
        <v>4112</v>
      </c>
    </row>
    <row r="164" spans="1:16" x14ac:dyDescent="0.2">
      <c r="A164" t="s">
        <v>58</v>
      </c>
      <c r="E164" s="41" t="s">
        <v>59</v>
      </c>
    </row>
    <row r="165" spans="1:16" x14ac:dyDescent="0.2">
      <c r="A165" t="s">
        <v>49</v>
      </c>
      <c r="B165" s="36" t="s">
        <v>261</v>
      </c>
      <c r="C165" s="36" t="s">
        <v>4113</v>
      </c>
      <c r="D165" s="37" t="s">
        <v>51</v>
      </c>
      <c r="E165" s="13" t="s">
        <v>4114</v>
      </c>
      <c r="F165" s="38" t="s">
        <v>94</v>
      </c>
      <c r="G165" s="39">
        <v>1</v>
      </c>
      <c r="H165" s="38">
        <v>0</v>
      </c>
      <c r="I165" s="38">
        <f>ROUND(G165*H165,6)</f>
        <v>0</v>
      </c>
      <c r="L165" s="40">
        <v>0</v>
      </c>
      <c r="M165" s="34">
        <f>ROUND(ROUND(L165,2)*ROUND(G165,3),2)</f>
        <v>0</v>
      </c>
      <c r="N165" s="38" t="s">
        <v>54</v>
      </c>
      <c r="O165">
        <f>(M165*21)/100</f>
        <v>0</v>
      </c>
      <c r="P165" t="s">
        <v>27</v>
      </c>
    </row>
    <row r="166" spans="1:16" x14ac:dyDescent="0.2">
      <c r="A166" s="37" t="s">
        <v>55</v>
      </c>
      <c r="E166" s="41" t="s">
        <v>51</v>
      </c>
    </row>
    <row r="167" spans="1:16" ht="25.5" x14ac:dyDescent="0.2">
      <c r="A167" s="37" t="s">
        <v>56</v>
      </c>
      <c r="E167" s="42" t="s">
        <v>4115</v>
      </c>
    </row>
    <row r="168" spans="1:16" x14ac:dyDescent="0.2">
      <c r="A168" t="s">
        <v>58</v>
      </c>
      <c r="E168" s="41" t="s">
        <v>59</v>
      </c>
    </row>
    <row r="169" spans="1:16" x14ac:dyDescent="0.2">
      <c r="A169" t="s">
        <v>49</v>
      </c>
      <c r="B169" s="36" t="s">
        <v>264</v>
      </c>
      <c r="C169" s="36" t="s">
        <v>4116</v>
      </c>
      <c r="D169" s="37" t="s">
        <v>51</v>
      </c>
      <c r="E169" s="13" t="s">
        <v>4117</v>
      </c>
      <c r="F169" s="38" t="s">
        <v>94</v>
      </c>
      <c r="G169" s="39">
        <v>3</v>
      </c>
      <c r="H169" s="38">
        <v>0</v>
      </c>
      <c r="I169" s="38">
        <f>ROUND(G169*H169,6)</f>
        <v>0</v>
      </c>
      <c r="L169" s="40">
        <v>0</v>
      </c>
      <c r="M169" s="34">
        <f>ROUND(ROUND(L169,2)*ROUND(G169,3),2)</f>
        <v>0</v>
      </c>
      <c r="N169" s="38" t="s">
        <v>54</v>
      </c>
      <c r="O169">
        <f>(M169*21)/100</f>
        <v>0</v>
      </c>
      <c r="P169" t="s">
        <v>27</v>
      </c>
    </row>
    <row r="170" spans="1:16" x14ac:dyDescent="0.2">
      <c r="A170" s="37" t="s">
        <v>55</v>
      </c>
      <c r="E170" s="41" t="s">
        <v>51</v>
      </c>
    </row>
    <row r="171" spans="1:16" ht="25.5" x14ac:dyDescent="0.2">
      <c r="A171" s="37" t="s">
        <v>56</v>
      </c>
      <c r="E171" s="42" t="s">
        <v>4118</v>
      </c>
    </row>
    <row r="172" spans="1:16" x14ac:dyDescent="0.2">
      <c r="A172" t="s">
        <v>58</v>
      </c>
      <c r="E172" s="41" t="s">
        <v>59</v>
      </c>
    </row>
    <row r="173" spans="1:16" x14ac:dyDescent="0.2">
      <c r="A173" t="s">
        <v>49</v>
      </c>
      <c r="B173" s="36" t="s">
        <v>101</v>
      </c>
      <c r="C173" s="36" t="s">
        <v>4119</v>
      </c>
      <c r="D173" s="37" t="s">
        <v>51</v>
      </c>
      <c r="E173" s="13" t="s">
        <v>4120</v>
      </c>
      <c r="F173" s="38" t="s">
        <v>94</v>
      </c>
      <c r="G173" s="39">
        <v>1</v>
      </c>
      <c r="H173" s="38">
        <v>0</v>
      </c>
      <c r="I173" s="38">
        <f>ROUND(G173*H173,6)</f>
        <v>0</v>
      </c>
      <c r="L173" s="40">
        <v>0</v>
      </c>
      <c r="M173" s="34">
        <f>ROUND(ROUND(L173,2)*ROUND(G173,3),2)</f>
        <v>0</v>
      </c>
      <c r="N173" s="38" t="s">
        <v>54</v>
      </c>
      <c r="O173">
        <f>(M173*21)/100</f>
        <v>0</v>
      </c>
      <c r="P173" t="s">
        <v>27</v>
      </c>
    </row>
    <row r="174" spans="1:16" x14ac:dyDescent="0.2">
      <c r="A174" s="37" t="s">
        <v>55</v>
      </c>
      <c r="E174" s="41" t="s">
        <v>51</v>
      </c>
    </row>
    <row r="175" spans="1:16" x14ac:dyDescent="0.2">
      <c r="A175" s="37" t="s">
        <v>56</v>
      </c>
      <c r="E175" s="42" t="s">
        <v>4121</v>
      </c>
    </row>
    <row r="176" spans="1:16" x14ac:dyDescent="0.2">
      <c r="A176" t="s">
        <v>58</v>
      </c>
      <c r="E176" s="41" t="s">
        <v>59</v>
      </c>
    </row>
    <row r="177" spans="1:16" x14ac:dyDescent="0.2">
      <c r="A177" t="s">
        <v>49</v>
      </c>
      <c r="B177" s="36" t="s">
        <v>104</v>
      </c>
      <c r="C177" s="36" t="s">
        <v>4122</v>
      </c>
      <c r="D177" s="37" t="s">
        <v>51</v>
      </c>
      <c r="E177" s="13" t="s">
        <v>4123</v>
      </c>
      <c r="F177" s="38" t="s">
        <v>831</v>
      </c>
      <c r="G177" s="39">
        <v>9</v>
      </c>
      <c r="H177" s="38">
        <v>0</v>
      </c>
      <c r="I177" s="38">
        <f>ROUND(G177*H177,6)</f>
        <v>0</v>
      </c>
      <c r="L177" s="40">
        <v>0</v>
      </c>
      <c r="M177" s="34">
        <f>ROUND(ROUND(L177,2)*ROUND(G177,3),2)</f>
        <v>0</v>
      </c>
      <c r="N177" s="38" t="s">
        <v>54</v>
      </c>
      <c r="O177">
        <f>(M177*21)/100</f>
        <v>0</v>
      </c>
      <c r="P177" t="s">
        <v>27</v>
      </c>
    </row>
    <row r="178" spans="1:16" x14ac:dyDescent="0.2">
      <c r="A178" s="37" t="s">
        <v>55</v>
      </c>
      <c r="E178" s="41" t="s">
        <v>51</v>
      </c>
    </row>
    <row r="179" spans="1:16" ht="25.5" x14ac:dyDescent="0.2">
      <c r="A179" s="37" t="s">
        <v>56</v>
      </c>
      <c r="E179" s="42" t="s">
        <v>4124</v>
      </c>
    </row>
    <row r="180" spans="1:16" x14ac:dyDescent="0.2">
      <c r="A180" t="s">
        <v>58</v>
      </c>
      <c r="E180" s="41" t="s">
        <v>59</v>
      </c>
    </row>
    <row r="181" spans="1:16" x14ac:dyDescent="0.2">
      <c r="A181" t="s">
        <v>49</v>
      </c>
      <c r="B181" s="36" t="s">
        <v>110</v>
      </c>
      <c r="C181" s="36" t="s">
        <v>4125</v>
      </c>
      <c r="D181" s="37" t="s">
        <v>51</v>
      </c>
      <c r="E181" s="13" t="s">
        <v>4126</v>
      </c>
      <c r="F181" s="38" t="s">
        <v>94</v>
      </c>
      <c r="G181" s="39">
        <v>7</v>
      </c>
      <c r="H181" s="38">
        <v>0</v>
      </c>
      <c r="I181" s="38">
        <f>ROUND(G181*H181,6)</f>
        <v>0</v>
      </c>
      <c r="L181" s="40">
        <v>0</v>
      </c>
      <c r="M181" s="34">
        <f>ROUND(ROUND(L181,2)*ROUND(G181,3),2)</f>
        <v>0</v>
      </c>
      <c r="N181" s="38" t="s">
        <v>54</v>
      </c>
      <c r="O181">
        <f>(M181*21)/100</f>
        <v>0</v>
      </c>
      <c r="P181" t="s">
        <v>27</v>
      </c>
    </row>
    <row r="182" spans="1:16" x14ac:dyDescent="0.2">
      <c r="A182" s="37" t="s">
        <v>55</v>
      </c>
      <c r="E182" s="41" t="s">
        <v>51</v>
      </c>
    </row>
    <row r="183" spans="1:16" ht="38.25" x14ac:dyDescent="0.2">
      <c r="A183" s="37" t="s">
        <v>56</v>
      </c>
      <c r="E183" s="42" t="s">
        <v>4127</v>
      </c>
    </row>
    <row r="184" spans="1:16" x14ac:dyDescent="0.2">
      <c r="A184" t="s">
        <v>58</v>
      </c>
      <c r="E184" s="41" t="s">
        <v>59</v>
      </c>
    </row>
    <row r="185" spans="1:16" ht="25.5" x14ac:dyDescent="0.2">
      <c r="A185" t="s">
        <v>49</v>
      </c>
      <c r="B185" s="36" t="s">
        <v>116</v>
      </c>
      <c r="C185" s="36" t="s">
        <v>4128</v>
      </c>
      <c r="D185" s="37" t="s">
        <v>51</v>
      </c>
      <c r="E185" s="13" t="s">
        <v>4129</v>
      </c>
      <c r="F185" s="38" t="s">
        <v>94</v>
      </c>
      <c r="G185" s="39">
        <v>1</v>
      </c>
      <c r="H185" s="38">
        <v>0</v>
      </c>
      <c r="I185" s="38">
        <f>ROUND(G185*H185,6)</f>
        <v>0</v>
      </c>
      <c r="L185" s="40">
        <v>0</v>
      </c>
      <c r="M185" s="34">
        <f>ROUND(ROUND(L185,2)*ROUND(G185,3),2)</f>
        <v>0</v>
      </c>
      <c r="N185" s="38" t="s">
        <v>54</v>
      </c>
      <c r="O185">
        <f>(M185*21)/100</f>
        <v>0</v>
      </c>
      <c r="P185" t="s">
        <v>27</v>
      </c>
    </row>
    <row r="186" spans="1:16" x14ac:dyDescent="0.2">
      <c r="A186" s="37" t="s">
        <v>55</v>
      </c>
      <c r="E186" s="41" t="s">
        <v>51</v>
      </c>
    </row>
    <row r="187" spans="1:16" x14ac:dyDescent="0.2">
      <c r="A187" s="37" t="s">
        <v>56</v>
      </c>
      <c r="E187" s="42" t="s">
        <v>51</v>
      </c>
    </row>
    <row r="188" spans="1:16" x14ac:dyDescent="0.2">
      <c r="A188" t="s">
        <v>58</v>
      </c>
      <c r="E188" s="41" t="s">
        <v>59</v>
      </c>
    </row>
    <row r="189" spans="1:16" ht="25.5" x14ac:dyDescent="0.2">
      <c r="A189" t="s">
        <v>49</v>
      </c>
      <c r="B189" s="36" t="s">
        <v>119</v>
      </c>
      <c r="C189" s="36" t="s">
        <v>4130</v>
      </c>
      <c r="D189" s="37" t="s">
        <v>51</v>
      </c>
      <c r="E189" s="13" t="s">
        <v>4131</v>
      </c>
      <c r="F189" s="38" t="s">
        <v>94</v>
      </c>
      <c r="G189" s="39">
        <v>1</v>
      </c>
      <c r="H189" s="38">
        <v>0</v>
      </c>
      <c r="I189" s="38">
        <f>ROUND(G189*H189,6)</f>
        <v>0</v>
      </c>
      <c r="L189" s="40">
        <v>0</v>
      </c>
      <c r="M189" s="34">
        <f>ROUND(ROUND(L189,2)*ROUND(G189,3),2)</f>
        <v>0</v>
      </c>
      <c r="N189" s="38" t="s">
        <v>54</v>
      </c>
      <c r="O189">
        <f>(M189*21)/100</f>
        <v>0</v>
      </c>
      <c r="P189" t="s">
        <v>27</v>
      </c>
    </row>
    <row r="190" spans="1:16" x14ac:dyDescent="0.2">
      <c r="A190" s="37" t="s">
        <v>55</v>
      </c>
      <c r="E190" s="41" t="s">
        <v>51</v>
      </c>
    </row>
    <row r="191" spans="1:16" x14ac:dyDescent="0.2">
      <c r="A191" s="37" t="s">
        <v>56</v>
      </c>
      <c r="E191" s="42" t="s">
        <v>51</v>
      </c>
    </row>
    <row r="192" spans="1:16" x14ac:dyDescent="0.2">
      <c r="A192" t="s">
        <v>58</v>
      </c>
      <c r="E192" s="41" t="s">
        <v>59</v>
      </c>
    </row>
    <row r="193" spans="1:16" x14ac:dyDescent="0.2">
      <c r="A193" t="s">
        <v>49</v>
      </c>
      <c r="B193" s="36" t="s">
        <v>122</v>
      </c>
      <c r="C193" s="36" t="s">
        <v>4132</v>
      </c>
      <c r="D193" s="37" t="s">
        <v>51</v>
      </c>
      <c r="E193" s="13" t="s">
        <v>4133</v>
      </c>
      <c r="F193" s="38" t="s">
        <v>128</v>
      </c>
      <c r="G193" s="39">
        <v>56</v>
      </c>
      <c r="H193" s="38">
        <v>0</v>
      </c>
      <c r="I193" s="38">
        <f>ROUND(G193*H193,6)</f>
        <v>0</v>
      </c>
      <c r="L193" s="40">
        <v>0</v>
      </c>
      <c r="M193" s="34">
        <f>ROUND(ROUND(L193,2)*ROUND(G193,3),2)</f>
        <v>0</v>
      </c>
      <c r="N193" s="38" t="s">
        <v>54</v>
      </c>
      <c r="O193">
        <f>(M193*21)/100</f>
        <v>0</v>
      </c>
      <c r="P193" t="s">
        <v>27</v>
      </c>
    </row>
    <row r="194" spans="1:16" x14ac:dyDescent="0.2">
      <c r="A194" s="37" t="s">
        <v>55</v>
      </c>
      <c r="E194" s="41" t="s">
        <v>51</v>
      </c>
    </row>
    <row r="195" spans="1:16" x14ac:dyDescent="0.2">
      <c r="A195" s="37" t="s">
        <v>56</v>
      </c>
      <c r="E195" s="42" t="s">
        <v>4134</v>
      </c>
    </row>
    <row r="196" spans="1:16" x14ac:dyDescent="0.2">
      <c r="A196" t="s">
        <v>58</v>
      </c>
      <c r="E196" s="41" t="s">
        <v>59</v>
      </c>
    </row>
    <row r="197" spans="1:16" x14ac:dyDescent="0.2">
      <c r="A197" t="s">
        <v>49</v>
      </c>
      <c r="B197" s="36" t="s">
        <v>129</v>
      </c>
      <c r="C197" s="36" t="s">
        <v>4135</v>
      </c>
      <c r="D197" s="37" t="s">
        <v>51</v>
      </c>
      <c r="E197" s="13" t="s">
        <v>4136</v>
      </c>
      <c r="F197" s="38" t="s">
        <v>128</v>
      </c>
      <c r="G197" s="39">
        <v>6</v>
      </c>
      <c r="H197" s="38">
        <v>0</v>
      </c>
      <c r="I197" s="38">
        <f>ROUND(G197*H197,6)</f>
        <v>0</v>
      </c>
      <c r="L197" s="40">
        <v>0</v>
      </c>
      <c r="M197" s="34">
        <f>ROUND(ROUND(L197,2)*ROUND(G197,3),2)</f>
        <v>0</v>
      </c>
      <c r="N197" s="38" t="s">
        <v>54</v>
      </c>
      <c r="O197">
        <f>(M197*21)/100</f>
        <v>0</v>
      </c>
      <c r="P197" t="s">
        <v>27</v>
      </c>
    </row>
    <row r="198" spans="1:16" x14ac:dyDescent="0.2">
      <c r="A198" s="37" t="s">
        <v>55</v>
      </c>
      <c r="E198" s="41" t="s">
        <v>927</v>
      </c>
    </row>
    <row r="199" spans="1:16" x14ac:dyDescent="0.2">
      <c r="A199" s="37" t="s">
        <v>56</v>
      </c>
      <c r="E199" s="42" t="s">
        <v>4137</v>
      </c>
    </row>
    <row r="200" spans="1:16" x14ac:dyDescent="0.2">
      <c r="A200" t="s">
        <v>58</v>
      </c>
      <c r="E200" s="41" t="s">
        <v>59</v>
      </c>
    </row>
    <row r="201" spans="1:16" x14ac:dyDescent="0.2">
      <c r="A201" t="s">
        <v>49</v>
      </c>
      <c r="B201" s="36" t="s">
        <v>132</v>
      </c>
      <c r="C201" s="36" t="s">
        <v>4138</v>
      </c>
      <c r="D201" s="37" t="s">
        <v>51</v>
      </c>
      <c r="E201" s="13" t="s">
        <v>4139</v>
      </c>
      <c r="F201" s="38" t="s">
        <v>128</v>
      </c>
      <c r="G201" s="39">
        <v>48</v>
      </c>
      <c r="H201" s="38">
        <v>0</v>
      </c>
      <c r="I201" s="38">
        <f>ROUND(G201*H201,6)</f>
        <v>0</v>
      </c>
      <c r="L201" s="40">
        <v>0</v>
      </c>
      <c r="M201" s="34">
        <f>ROUND(ROUND(L201,2)*ROUND(G201,3),2)</f>
        <v>0</v>
      </c>
      <c r="N201" s="38" t="s">
        <v>54</v>
      </c>
      <c r="O201">
        <f>(M201*21)/100</f>
        <v>0</v>
      </c>
      <c r="P201" t="s">
        <v>27</v>
      </c>
    </row>
    <row r="202" spans="1:16" x14ac:dyDescent="0.2">
      <c r="A202" s="37" t="s">
        <v>55</v>
      </c>
      <c r="E202" s="41" t="s">
        <v>51</v>
      </c>
    </row>
    <row r="203" spans="1:16" ht="25.5" x14ac:dyDescent="0.2">
      <c r="A203" s="37" t="s">
        <v>56</v>
      </c>
      <c r="E203" s="42" t="s">
        <v>4140</v>
      </c>
    </row>
    <row r="204" spans="1:16" x14ac:dyDescent="0.2">
      <c r="A204" t="s">
        <v>58</v>
      </c>
      <c r="E204" s="41" t="s">
        <v>59</v>
      </c>
    </row>
    <row r="205" spans="1:16" ht="25.5" x14ac:dyDescent="0.2">
      <c r="A205" t="s">
        <v>49</v>
      </c>
      <c r="B205" s="36" t="s">
        <v>270</v>
      </c>
      <c r="C205" s="36" t="s">
        <v>4141</v>
      </c>
      <c r="D205" s="37" t="s">
        <v>51</v>
      </c>
      <c r="E205" s="13" t="s">
        <v>4142</v>
      </c>
      <c r="F205" s="38" t="s">
        <v>94</v>
      </c>
      <c r="G205" s="39">
        <v>5</v>
      </c>
      <c r="H205" s="38">
        <v>0</v>
      </c>
      <c r="I205" s="38">
        <f>ROUND(G205*H205,6)</f>
        <v>0</v>
      </c>
      <c r="L205" s="40">
        <v>0</v>
      </c>
      <c r="M205" s="34">
        <f>ROUND(ROUND(L205,2)*ROUND(G205,3),2)</f>
        <v>0</v>
      </c>
      <c r="N205" s="38" t="s">
        <v>54</v>
      </c>
      <c r="O205">
        <f>(M205*21)/100</f>
        <v>0</v>
      </c>
      <c r="P205" t="s">
        <v>27</v>
      </c>
    </row>
    <row r="206" spans="1:16" x14ac:dyDescent="0.2">
      <c r="A206" s="37" t="s">
        <v>55</v>
      </c>
      <c r="E206" s="41" t="s">
        <v>51</v>
      </c>
    </row>
    <row r="207" spans="1:16" ht="38.25" x14ac:dyDescent="0.2">
      <c r="A207" s="37" t="s">
        <v>56</v>
      </c>
      <c r="E207" s="42" t="s">
        <v>4143</v>
      </c>
    </row>
    <row r="208" spans="1:16" x14ac:dyDescent="0.2">
      <c r="A208" t="s">
        <v>58</v>
      </c>
      <c r="E208" s="41" t="s">
        <v>59</v>
      </c>
    </row>
    <row r="209" spans="1:16" ht="25.5" x14ac:dyDescent="0.2">
      <c r="A209" t="s">
        <v>49</v>
      </c>
      <c r="B209" s="36" t="s">
        <v>273</v>
      </c>
      <c r="C209" s="36" t="s">
        <v>4144</v>
      </c>
      <c r="D209" s="37" t="s">
        <v>51</v>
      </c>
      <c r="E209" s="13" t="s">
        <v>4145</v>
      </c>
      <c r="F209" s="38" t="s">
        <v>94</v>
      </c>
      <c r="G209" s="39">
        <v>2</v>
      </c>
      <c r="H209" s="38">
        <v>0</v>
      </c>
      <c r="I209" s="38">
        <f>ROUND(G209*H209,6)</f>
        <v>0</v>
      </c>
      <c r="L209" s="40">
        <v>0</v>
      </c>
      <c r="M209" s="34">
        <f>ROUND(ROUND(L209,2)*ROUND(G209,3),2)</f>
        <v>0</v>
      </c>
      <c r="N209" s="38" t="s">
        <v>54</v>
      </c>
      <c r="O209">
        <f>(M209*21)/100</f>
        <v>0</v>
      </c>
      <c r="P209" t="s">
        <v>27</v>
      </c>
    </row>
    <row r="210" spans="1:16" x14ac:dyDescent="0.2">
      <c r="A210" s="37" t="s">
        <v>55</v>
      </c>
      <c r="E210" s="41" t="s">
        <v>51</v>
      </c>
    </row>
    <row r="211" spans="1:16" ht="38.25" x14ac:dyDescent="0.2">
      <c r="A211" s="37" t="s">
        <v>56</v>
      </c>
      <c r="E211" s="42" t="s">
        <v>4146</v>
      </c>
    </row>
    <row r="212" spans="1:16" x14ac:dyDescent="0.2">
      <c r="A212" t="s">
        <v>58</v>
      </c>
      <c r="E212" s="41" t="s">
        <v>59</v>
      </c>
    </row>
    <row r="213" spans="1:16" x14ac:dyDescent="0.2">
      <c r="A213" t="s">
        <v>49</v>
      </c>
      <c r="B213" s="36" t="s">
        <v>135</v>
      </c>
      <c r="C213" s="36" t="s">
        <v>4147</v>
      </c>
      <c r="D213" s="37" t="s">
        <v>51</v>
      </c>
      <c r="E213" s="13" t="s">
        <v>4148</v>
      </c>
      <c r="F213" s="38" t="s">
        <v>94</v>
      </c>
      <c r="G213" s="39">
        <v>5</v>
      </c>
      <c r="H213" s="38">
        <v>0</v>
      </c>
      <c r="I213" s="38">
        <f>ROUND(G213*H213,6)</f>
        <v>0</v>
      </c>
      <c r="L213" s="40">
        <v>0</v>
      </c>
      <c r="M213" s="34">
        <f>ROUND(ROUND(L213,2)*ROUND(G213,3),2)</f>
        <v>0</v>
      </c>
      <c r="N213" s="38" t="s">
        <v>54</v>
      </c>
      <c r="O213">
        <f>(M213*21)/100</f>
        <v>0</v>
      </c>
      <c r="P213" t="s">
        <v>27</v>
      </c>
    </row>
    <row r="214" spans="1:16" x14ac:dyDescent="0.2">
      <c r="A214" s="37" t="s">
        <v>55</v>
      </c>
      <c r="E214" s="41" t="s">
        <v>51</v>
      </c>
    </row>
    <row r="215" spans="1:16" ht="38.25" x14ac:dyDescent="0.2">
      <c r="A215" s="37" t="s">
        <v>56</v>
      </c>
      <c r="E215" s="42" t="s">
        <v>4149</v>
      </c>
    </row>
    <row r="216" spans="1:16" x14ac:dyDescent="0.2">
      <c r="A216" t="s">
        <v>58</v>
      </c>
      <c r="E216" s="41" t="s">
        <v>59</v>
      </c>
    </row>
    <row r="217" spans="1:16" ht="25.5" x14ac:dyDescent="0.2">
      <c r="A217" t="s">
        <v>49</v>
      </c>
      <c r="B217" s="36" t="s">
        <v>276</v>
      </c>
      <c r="C217" s="36" t="s">
        <v>4150</v>
      </c>
      <c r="D217" s="37" t="s">
        <v>51</v>
      </c>
      <c r="E217" s="13" t="s">
        <v>4151</v>
      </c>
      <c r="F217" s="38" t="s">
        <v>94</v>
      </c>
      <c r="G217" s="39">
        <v>5</v>
      </c>
      <c r="H217" s="38">
        <v>0</v>
      </c>
      <c r="I217" s="38">
        <f>ROUND(G217*H217,6)</f>
        <v>0</v>
      </c>
      <c r="L217" s="40">
        <v>0</v>
      </c>
      <c r="M217" s="34">
        <f>ROUND(ROUND(L217,2)*ROUND(G217,3),2)</f>
        <v>0</v>
      </c>
      <c r="N217" s="38" t="s">
        <v>54</v>
      </c>
      <c r="O217">
        <f>(M217*21)/100</f>
        <v>0</v>
      </c>
      <c r="P217" t="s">
        <v>27</v>
      </c>
    </row>
    <row r="218" spans="1:16" x14ac:dyDescent="0.2">
      <c r="A218" s="37" t="s">
        <v>55</v>
      </c>
      <c r="E218" s="41" t="s">
        <v>51</v>
      </c>
    </row>
    <row r="219" spans="1:16" ht="38.25" x14ac:dyDescent="0.2">
      <c r="A219" s="37" t="s">
        <v>56</v>
      </c>
      <c r="E219" s="42" t="s">
        <v>4152</v>
      </c>
    </row>
    <row r="220" spans="1:16" x14ac:dyDescent="0.2">
      <c r="A220" t="s">
        <v>58</v>
      </c>
      <c r="E220" s="41" t="s">
        <v>59</v>
      </c>
    </row>
    <row r="221" spans="1:16" x14ac:dyDescent="0.2">
      <c r="A221" t="s">
        <v>49</v>
      </c>
      <c r="B221" s="36" t="s">
        <v>279</v>
      </c>
      <c r="C221" s="36" t="s">
        <v>4153</v>
      </c>
      <c r="D221" s="37" t="s">
        <v>51</v>
      </c>
      <c r="E221" s="13" t="s">
        <v>4154</v>
      </c>
      <c r="F221" s="38" t="s">
        <v>94</v>
      </c>
      <c r="G221" s="39">
        <v>77</v>
      </c>
      <c r="H221" s="38">
        <v>0</v>
      </c>
      <c r="I221" s="38">
        <f>ROUND(G221*H221,6)</f>
        <v>0</v>
      </c>
      <c r="L221" s="40">
        <v>0</v>
      </c>
      <c r="M221" s="34">
        <f>ROUND(ROUND(L221,2)*ROUND(G221,3),2)</f>
        <v>0</v>
      </c>
      <c r="N221" s="38" t="s">
        <v>54</v>
      </c>
      <c r="O221">
        <f>(M221*21)/100</f>
        <v>0</v>
      </c>
      <c r="P221" t="s">
        <v>27</v>
      </c>
    </row>
    <row r="222" spans="1:16" x14ac:dyDescent="0.2">
      <c r="A222" s="37" t="s">
        <v>55</v>
      </c>
      <c r="E222" s="41" t="s">
        <v>51</v>
      </c>
    </row>
    <row r="223" spans="1:16" ht="38.25" x14ac:dyDescent="0.2">
      <c r="A223" s="37" t="s">
        <v>56</v>
      </c>
      <c r="E223" s="42" t="s">
        <v>4155</v>
      </c>
    </row>
    <row r="224" spans="1:16" x14ac:dyDescent="0.2">
      <c r="A224" t="s">
        <v>58</v>
      </c>
      <c r="E224" s="41" t="s">
        <v>59</v>
      </c>
    </row>
    <row r="225" spans="1:16" x14ac:dyDescent="0.2">
      <c r="A225" t="s">
        <v>49</v>
      </c>
      <c r="B225" s="36" t="s">
        <v>138</v>
      </c>
      <c r="C225" s="36" t="s">
        <v>4156</v>
      </c>
      <c r="D225" s="37" t="s">
        <v>51</v>
      </c>
      <c r="E225" s="13" t="s">
        <v>4157</v>
      </c>
      <c r="F225" s="38" t="s">
        <v>94</v>
      </c>
      <c r="G225" s="39">
        <v>5</v>
      </c>
      <c r="H225" s="38">
        <v>0</v>
      </c>
      <c r="I225" s="38">
        <f>ROUND(G225*H225,6)</f>
        <v>0</v>
      </c>
      <c r="L225" s="40">
        <v>0</v>
      </c>
      <c r="M225" s="34">
        <f>ROUND(ROUND(L225,2)*ROUND(G225,3),2)</f>
        <v>0</v>
      </c>
      <c r="N225" s="38" t="s">
        <v>54</v>
      </c>
      <c r="O225">
        <f>(M225*21)/100</f>
        <v>0</v>
      </c>
      <c r="P225" t="s">
        <v>27</v>
      </c>
    </row>
    <row r="226" spans="1:16" x14ac:dyDescent="0.2">
      <c r="A226" s="37" t="s">
        <v>55</v>
      </c>
      <c r="E226" s="41" t="s">
        <v>51</v>
      </c>
    </row>
    <row r="227" spans="1:16" ht="38.25" x14ac:dyDescent="0.2">
      <c r="A227" s="37" t="s">
        <v>56</v>
      </c>
      <c r="E227" s="42" t="s">
        <v>4158</v>
      </c>
    </row>
    <row r="228" spans="1:16" x14ac:dyDescent="0.2">
      <c r="A228" t="s">
        <v>58</v>
      </c>
      <c r="E228" s="41" t="s">
        <v>59</v>
      </c>
    </row>
    <row r="229" spans="1:16" x14ac:dyDescent="0.2">
      <c r="A229" t="s">
        <v>49</v>
      </c>
      <c r="B229" s="36" t="s">
        <v>284</v>
      </c>
      <c r="C229" s="36" t="s">
        <v>4159</v>
      </c>
      <c r="D229" s="37" t="s">
        <v>51</v>
      </c>
      <c r="E229" s="13" t="s">
        <v>4160</v>
      </c>
      <c r="F229" s="38" t="s">
        <v>94</v>
      </c>
      <c r="G229" s="39">
        <v>9</v>
      </c>
      <c r="H229" s="38">
        <v>0</v>
      </c>
      <c r="I229" s="38">
        <f>ROUND(G229*H229,6)</f>
        <v>0</v>
      </c>
      <c r="L229" s="40">
        <v>0</v>
      </c>
      <c r="M229" s="34">
        <f>ROUND(ROUND(L229,2)*ROUND(G229,3),2)</f>
        <v>0</v>
      </c>
      <c r="N229" s="38" t="s">
        <v>54</v>
      </c>
      <c r="O229">
        <f>(M229*21)/100</f>
        <v>0</v>
      </c>
      <c r="P229" t="s">
        <v>27</v>
      </c>
    </row>
    <row r="230" spans="1:16" x14ac:dyDescent="0.2">
      <c r="A230" s="37" t="s">
        <v>55</v>
      </c>
      <c r="E230" s="41" t="s">
        <v>51</v>
      </c>
    </row>
    <row r="231" spans="1:16" ht="38.25" x14ac:dyDescent="0.2">
      <c r="A231" s="37" t="s">
        <v>56</v>
      </c>
      <c r="E231" s="42" t="s">
        <v>4161</v>
      </c>
    </row>
    <row r="232" spans="1:16" x14ac:dyDescent="0.2">
      <c r="A232" t="s">
        <v>58</v>
      </c>
      <c r="E232" s="41" t="s">
        <v>59</v>
      </c>
    </row>
    <row r="233" spans="1:16" x14ac:dyDescent="0.2">
      <c r="A233" t="s">
        <v>49</v>
      </c>
      <c r="B233" s="36" t="s">
        <v>292</v>
      </c>
      <c r="C233" s="36" t="s">
        <v>4162</v>
      </c>
      <c r="D233" s="37" t="s">
        <v>51</v>
      </c>
      <c r="E233" s="13" t="s">
        <v>4163</v>
      </c>
      <c r="F233" s="38" t="s">
        <v>65</v>
      </c>
      <c r="G233" s="39">
        <v>174</v>
      </c>
      <c r="H233" s="38">
        <v>0</v>
      </c>
      <c r="I233" s="38">
        <f>ROUND(G233*H233,6)</f>
        <v>0</v>
      </c>
      <c r="L233" s="40">
        <v>0</v>
      </c>
      <c r="M233" s="34">
        <f>ROUND(ROUND(L233,2)*ROUND(G233,3),2)</f>
        <v>0</v>
      </c>
      <c r="N233" s="38" t="s">
        <v>54</v>
      </c>
      <c r="O233">
        <f>(M233*21)/100</f>
        <v>0</v>
      </c>
      <c r="P233" t="s">
        <v>27</v>
      </c>
    </row>
    <row r="234" spans="1:16" x14ac:dyDescent="0.2">
      <c r="A234" s="37" t="s">
        <v>55</v>
      </c>
      <c r="E234" s="41" t="s">
        <v>51</v>
      </c>
    </row>
    <row r="235" spans="1:16" ht="63.75" x14ac:dyDescent="0.2">
      <c r="A235" s="37" t="s">
        <v>56</v>
      </c>
      <c r="E235" s="42" t="s">
        <v>4164</v>
      </c>
    </row>
    <row r="236" spans="1:16" x14ac:dyDescent="0.2">
      <c r="A236" t="s">
        <v>58</v>
      </c>
      <c r="E236" s="41" t="s">
        <v>59</v>
      </c>
    </row>
    <row r="237" spans="1:16" x14ac:dyDescent="0.2">
      <c r="A237" t="s">
        <v>49</v>
      </c>
      <c r="B237" s="36" t="s">
        <v>312</v>
      </c>
      <c r="C237" s="36" t="s">
        <v>4165</v>
      </c>
      <c r="D237" s="37" t="s">
        <v>51</v>
      </c>
      <c r="E237" s="13" t="s">
        <v>4166</v>
      </c>
      <c r="F237" s="38" t="s">
        <v>94</v>
      </c>
      <c r="G237" s="39">
        <v>1</v>
      </c>
      <c r="H237" s="38">
        <v>0</v>
      </c>
      <c r="I237" s="38">
        <f>ROUND(G237*H237,6)</f>
        <v>0</v>
      </c>
      <c r="L237" s="40">
        <v>0</v>
      </c>
      <c r="M237" s="34">
        <f>ROUND(ROUND(L237,2)*ROUND(G237,3),2)</f>
        <v>0</v>
      </c>
      <c r="N237" s="38" t="s">
        <v>795</v>
      </c>
      <c r="O237">
        <f>(M237*21)/100</f>
        <v>0</v>
      </c>
      <c r="P237" t="s">
        <v>27</v>
      </c>
    </row>
    <row r="238" spans="1:16" x14ac:dyDescent="0.2">
      <c r="A238" s="37" t="s">
        <v>55</v>
      </c>
      <c r="E238" s="41" t="s">
        <v>51</v>
      </c>
    </row>
    <row r="239" spans="1:16" ht="25.5" x14ac:dyDescent="0.2">
      <c r="A239" s="37" t="s">
        <v>56</v>
      </c>
      <c r="E239" s="42" t="s">
        <v>4167</v>
      </c>
    </row>
    <row r="240" spans="1:16" ht="114.75" x14ac:dyDescent="0.2">
      <c r="A240" t="s">
        <v>58</v>
      </c>
      <c r="E240" s="41" t="s">
        <v>4168</v>
      </c>
    </row>
    <row r="241" spans="1:16" ht="25.5" x14ac:dyDescent="0.2">
      <c r="A241" t="s">
        <v>49</v>
      </c>
      <c r="B241" s="36" t="s">
        <v>316</v>
      </c>
      <c r="C241" s="36" t="s">
        <v>4169</v>
      </c>
      <c r="D241" s="37" t="s">
        <v>51</v>
      </c>
      <c r="E241" s="13" t="s">
        <v>4170</v>
      </c>
      <c r="F241" s="38" t="s">
        <v>94</v>
      </c>
      <c r="G241" s="39">
        <v>2</v>
      </c>
      <c r="H241" s="38">
        <v>0</v>
      </c>
      <c r="I241" s="38">
        <f>ROUND(G241*H241,6)</f>
        <v>0</v>
      </c>
      <c r="L241" s="40">
        <v>0</v>
      </c>
      <c r="M241" s="34">
        <f>ROUND(ROUND(L241,2)*ROUND(G241,3),2)</f>
        <v>0</v>
      </c>
      <c r="N241" s="38" t="s">
        <v>795</v>
      </c>
      <c r="O241">
        <f>(M241*21)/100</f>
        <v>0</v>
      </c>
      <c r="P241" t="s">
        <v>27</v>
      </c>
    </row>
    <row r="242" spans="1:16" x14ac:dyDescent="0.2">
      <c r="A242" s="37" t="s">
        <v>55</v>
      </c>
      <c r="E242" s="41" t="s">
        <v>51</v>
      </c>
    </row>
    <row r="243" spans="1:16" ht="38.25" x14ac:dyDescent="0.2">
      <c r="A243" s="37" t="s">
        <v>56</v>
      </c>
      <c r="E243" s="42" t="s">
        <v>4171</v>
      </c>
    </row>
    <row r="244" spans="1:16" ht="127.5" x14ac:dyDescent="0.2">
      <c r="A244" t="s">
        <v>58</v>
      </c>
      <c r="E244" s="41" t="s">
        <v>4172</v>
      </c>
    </row>
    <row r="245" spans="1:16" ht="25.5" x14ac:dyDescent="0.2">
      <c r="A245" t="s">
        <v>49</v>
      </c>
      <c r="B245" s="36" t="s">
        <v>1507</v>
      </c>
      <c r="C245" s="36" t="s">
        <v>4173</v>
      </c>
      <c r="D245" s="37" t="s">
        <v>51</v>
      </c>
      <c r="E245" s="13" t="s">
        <v>4174</v>
      </c>
      <c r="F245" s="38" t="s">
        <v>94</v>
      </c>
      <c r="G245" s="39">
        <v>1</v>
      </c>
      <c r="H245" s="38">
        <v>0</v>
      </c>
      <c r="I245" s="38">
        <f>ROUND(G245*H245,6)</f>
        <v>0</v>
      </c>
      <c r="L245" s="40">
        <v>0</v>
      </c>
      <c r="M245" s="34">
        <f>ROUND(ROUND(L245,2)*ROUND(G245,3),2)</f>
        <v>0</v>
      </c>
      <c r="N245" s="38" t="s">
        <v>795</v>
      </c>
      <c r="O245">
        <f>(M245*21)/100</f>
        <v>0</v>
      </c>
      <c r="P245" t="s">
        <v>27</v>
      </c>
    </row>
    <row r="246" spans="1:16" x14ac:dyDescent="0.2">
      <c r="A246" s="37" t="s">
        <v>55</v>
      </c>
      <c r="E246" s="41" t="s">
        <v>51</v>
      </c>
    </row>
    <row r="247" spans="1:16" ht="38.25" x14ac:dyDescent="0.2">
      <c r="A247" s="37" t="s">
        <v>56</v>
      </c>
      <c r="E247" s="42" t="s">
        <v>4175</v>
      </c>
    </row>
    <row r="248" spans="1:16" ht="127.5" x14ac:dyDescent="0.2">
      <c r="A248" t="s">
        <v>58</v>
      </c>
      <c r="E248" s="41" t="s">
        <v>4172</v>
      </c>
    </row>
    <row r="249" spans="1:16" ht="25.5" x14ac:dyDescent="0.2">
      <c r="A249" t="s">
        <v>49</v>
      </c>
      <c r="B249" s="36" t="s">
        <v>1512</v>
      </c>
      <c r="C249" s="36" t="s">
        <v>4176</v>
      </c>
      <c r="D249" s="37" t="s">
        <v>51</v>
      </c>
      <c r="E249" s="13" t="s">
        <v>4177</v>
      </c>
      <c r="F249" s="38" t="s">
        <v>94</v>
      </c>
      <c r="G249" s="39">
        <v>1</v>
      </c>
      <c r="H249" s="38">
        <v>0</v>
      </c>
      <c r="I249" s="38">
        <f>ROUND(G249*H249,6)</f>
        <v>0</v>
      </c>
      <c r="L249" s="40">
        <v>0</v>
      </c>
      <c r="M249" s="34">
        <f>ROUND(ROUND(L249,2)*ROUND(G249,3),2)</f>
        <v>0</v>
      </c>
      <c r="N249" s="38" t="s">
        <v>795</v>
      </c>
      <c r="O249">
        <f>(M249*21)/100</f>
        <v>0</v>
      </c>
      <c r="P249" t="s">
        <v>27</v>
      </c>
    </row>
    <row r="250" spans="1:16" x14ac:dyDescent="0.2">
      <c r="A250" s="37" t="s">
        <v>55</v>
      </c>
      <c r="E250" s="41" t="s">
        <v>51</v>
      </c>
    </row>
    <row r="251" spans="1:16" ht="38.25" x14ac:dyDescent="0.2">
      <c r="A251" s="37" t="s">
        <v>56</v>
      </c>
      <c r="E251" s="42" t="s">
        <v>4178</v>
      </c>
    </row>
    <row r="252" spans="1:16" ht="127.5" x14ac:dyDescent="0.2">
      <c r="A252" t="s">
        <v>58</v>
      </c>
      <c r="E252" s="41" t="s">
        <v>4172</v>
      </c>
    </row>
    <row r="253" spans="1:16" ht="25.5" x14ac:dyDescent="0.2">
      <c r="A253" t="s">
        <v>49</v>
      </c>
      <c r="B253" s="36" t="s">
        <v>1517</v>
      </c>
      <c r="C253" s="36" t="s">
        <v>4179</v>
      </c>
      <c r="D253" s="37" t="s">
        <v>51</v>
      </c>
      <c r="E253" s="13" t="s">
        <v>4180</v>
      </c>
      <c r="F253" s="38" t="s">
        <v>94</v>
      </c>
      <c r="G253" s="39">
        <v>7</v>
      </c>
      <c r="H253" s="38">
        <v>0</v>
      </c>
      <c r="I253" s="38">
        <f>ROUND(G253*H253,6)</f>
        <v>0</v>
      </c>
      <c r="L253" s="40">
        <v>0</v>
      </c>
      <c r="M253" s="34">
        <f>ROUND(ROUND(L253,2)*ROUND(G253,3),2)</f>
        <v>0</v>
      </c>
      <c r="N253" s="38" t="s">
        <v>795</v>
      </c>
      <c r="O253">
        <f>(M253*21)/100</f>
        <v>0</v>
      </c>
      <c r="P253" t="s">
        <v>27</v>
      </c>
    </row>
    <row r="254" spans="1:16" x14ac:dyDescent="0.2">
      <c r="A254" s="37" t="s">
        <v>55</v>
      </c>
      <c r="E254" s="41" t="s">
        <v>51</v>
      </c>
    </row>
    <row r="255" spans="1:16" ht="38.25" x14ac:dyDescent="0.2">
      <c r="A255" s="37" t="s">
        <v>56</v>
      </c>
      <c r="E255" s="42" t="s">
        <v>4181</v>
      </c>
    </row>
    <row r="256" spans="1:16" ht="140.25" x14ac:dyDescent="0.2">
      <c r="A256" t="s">
        <v>58</v>
      </c>
      <c r="E256" s="41" t="s">
        <v>4182</v>
      </c>
    </row>
    <row r="257" spans="1:16" ht="25.5" x14ac:dyDescent="0.2">
      <c r="A257" t="s">
        <v>49</v>
      </c>
      <c r="B257" s="36" t="s">
        <v>1522</v>
      </c>
      <c r="C257" s="36" t="s">
        <v>4183</v>
      </c>
      <c r="D257" s="37" t="s">
        <v>51</v>
      </c>
      <c r="E257" s="13" t="s">
        <v>4184</v>
      </c>
      <c r="F257" s="38" t="s">
        <v>94</v>
      </c>
      <c r="G257" s="39">
        <v>3</v>
      </c>
      <c r="H257" s="38">
        <v>0</v>
      </c>
      <c r="I257" s="38">
        <f>ROUND(G257*H257,6)</f>
        <v>0</v>
      </c>
      <c r="L257" s="40">
        <v>0</v>
      </c>
      <c r="M257" s="34">
        <f>ROUND(ROUND(L257,2)*ROUND(G257,3),2)</f>
        <v>0</v>
      </c>
      <c r="N257" s="38" t="s">
        <v>795</v>
      </c>
      <c r="O257">
        <f>(M257*21)/100</f>
        <v>0</v>
      </c>
      <c r="P257" t="s">
        <v>27</v>
      </c>
    </row>
    <row r="258" spans="1:16" x14ac:dyDescent="0.2">
      <c r="A258" s="37" t="s">
        <v>55</v>
      </c>
      <c r="E258" s="41" t="s">
        <v>51</v>
      </c>
    </row>
    <row r="259" spans="1:16" ht="38.25" x14ac:dyDescent="0.2">
      <c r="A259" s="37" t="s">
        <v>56</v>
      </c>
      <c r="E259" s="42" t="s">
        <v>4185</v>
      </c>
    </row>
    <row r="260" spans="1:16" ht="127.5" x14ac:dyDescent="0.2">
      <c r="A260" t="s">
        <v>58</v>
      </c>
      <c r="E260" s="41" t="s">
        <v>4172</v>
      </c>
    </row>
    <row r="261" spans="1:16" ht="25.5" x14ac:dyDescent="0.2">
      <c r="A261" t="s">
        <v>49</v>
      </c>
      <c r="B261" s="36" t="s">
        <v>1527</v>
      </c>
      <c r="C261" s="36" t="s">
        <v>4186</v>
      </c>
      <c r="D261" s="37" t="s">
        <v>51</v>
      </c>
      <c r="E261" s="13" t="s">
        <v>4187</v>
      </c>
      <c r="F261" s="38" t="s">
        <v>94</v>
      </c>
      <c r="G261" s="39">
        <v>8</v>
      </c>
      <c r="H261" s="38">
        <v>0</v>
      </c>
      <c r="I261" s="38">
        <f>ROUND(G261*H261,6)</f>
        <v>0</v>
      </c>
      <c r="L261" s="40">
        <v>0</v>
      </c>
      <c r="M261" s="34">
        <f>ROUND(ROUND(L261,2)*ROUND(G261,3),2)</f>
        <v>0</v>
      </c>
      <c r="N261" s="38" t="s">
        <v>795</v>
      </c>
      <c r="O261">
        <f>(M261*21)/100</f>
        <v>0</v>
      </c>
      <c r="P261" t="s">
        <v>27</v>
      </c>
    </row>
    <row r="262" spans="1:16" x14ac:dyDescent="0.2">
      <c r="A262" s="37" t="s">
        <v>55</v>
      </c>
      <c r="E262" s="41" t="s">
        <v>51</v>
      </c>
    </row>
    <row r="263" spans="1:16" x14ac:dyDescent="0.2">
      <c r="A263" s="37" t="s">
        <v>56</v>
      </c>
      <c r="E263" s="42" t="s">
        <v>4188</v>
      </c>
    </row>
    <row r="264" spans="1:16" ht="140.25" x14ac:dyDescent="0.2">
      <c r="A264" t="s">
        <v>58</v>
      </c>
      <c r="E264" s="41" t="s">
        <v>4182</v>
      </c>
    </row>
    <row r="265" spans="1:16" ht="25.5" x14ac:dyDescent="0.2">
      <c r="A265" t="s">
        <v>49</v>
      </c>
      <c r="B265" s="36" t="s">
        <v>1532</v>
      </c>
      <c r="C265" s="36" t="s">
        <v>4189</v>
      </c>
      <c r="D265" s="37" t="s">
        <v>51</v>
      </c>
      <c r="E265" s="13" t="s">
        <v>4190</v>
      </c>
      <c r="F265" s="38" t="s">
        <v>94</v>
      </c>
      <c r="G265" s="39">
        <v>4</v>
      </c>
      <c r="H265" s="38">
        <v>0</v>
      </c>
      <c r="I265" s="38">
        <f>ROUND(G265*H265,6)</f>
        <v>0</v>
      </c>
      <c r="L265" s="40">
        <v>0</v>
      </c>
      <c r="M265" s="34">
        <f>ROUND(ROUND(L265,2)*ROUND(G265,3),2)</f>
        <v>0</v>
      </c>
      <c r="N265" s="38" t="s">
        <v>795</v>
      </c>
      <c r="O265">
        <f>(M265*21)/100</f>
        <v>0</v>
      </c>
      <c r="P265" t="s">
        <v>27</v>
      </c>
    </row>
    <row r="266" spans="1:16" x14ac:dyDescent="0.2">
      <c r="A266" s="37" t="s">
        <v>55</v>
      </c>
      <c r="E266" s="41" t="s">
        <v>51</v>
      </c>
    </row>
    <row r="267" spans="1:16" ht="38.25" x14ac:dyDescent="0.2">
      <c r="A267" s="37" t="s">
        <v>56</v>
      </c>
      <c r="E267" s="42" t="s">
        <v>4191</v>
      </c>
    </row>
    <row r="268" spans="1:16" x14ac:dyDescent="0.2">
      <c r="A268" t="s">
        <v>58</v>
      </c>
      <c r="E268" s="41" t="s">
        <v>51</v>
      </c>
    </row>
    <row r="269" spans="1:16" ht="25.5" x14ac:dyDescent="0.2">
      <c r="A269" t="s">
        <v>49</v>
      </c>
      <c r="B269" s="36" t="s">
        <v>1536</v>
      </c>
      <c r="C269" s="36" t="s">
        <v>4192</v>
      </c>
      <c r="D269" s="37" t="s">
        <v>51</v>
      </c>
      <c r="E269" s="13" t="s">
        <v>4193</v>
      </c>
      <c r="F269" s="38" t="s">
        <v>94</v>
      </c>
      <c r="G269" s="39">
        <v>4</v>
      </c>
      <c r="H269" s="38">
        <v>0</v>
      </c>
      <c r="I269" s="38">
        <f>ROUND(G269*H269,6)</f>
        <v>0</v>
      </c>
      <c r="L269" s="40">
        <v>0</v>
      </c>
      <c r="M269" s="34">
        <f>ROUND(ROUND(L269,2)*ROUND(G269,3),2)</f>
        <v>0</v>
      </c>
      <c r="N269" s="38" t="s">
        <v>795</v>
      </c>
      <c r="O269">
        <f>(M269*21)/100</f>
        <v>0</v>
      </c>
      <c r="P269" t="s">
        <v>27</v>
      </c>
    </row>
    <row r="270" spans="1:16" x14ac:dyDescent="0.2">
      <c r="A270" s="37" t="s">
        <v>55</v>
      </c>
      <c r="E270" s="41" t="s">
        <v>51</v>
      </c>
    </row>
    <row r="271" spans="1:16" ht="38.25" x14ac:dyDescent="0.2">
      <c r="A271" s="37" t="s">
        <v>56</v>
      </c>
      <c r="E271" s="42" t="s">
        <v>4191</v>
      </c>
    </row>
    <row r="272" spans="1:16" ht="140.25" x14ac:dyDescent="0.2">
      <c r="A272" t="s">
        <v>58</v>
      </c>
      <c r="E272" s="41" t="s">
        <v>4182</v>
      </c>
    </row>
    <row r="273" spans="1:16" ht="25.5" x14ac:dyDescent="0.2">
      <c r="A273" t="s">
        <v>49</v>
      </c>
      <c r="B273" s="36" t="s">
        <v>1541</v>
      </c>
      <c r="C273" s="36" t="s">
        <v>4194</v>
      </c>
      <c r="D273" s="37" t="s">
        <v>51</v>
      </c>
      <c r="E273" s="13" t="s">
        <v>4195</v>
      </c>
      <c r="F273" s="38" t="s">
        <v>94</v>
      </c>
      <c r="G273" s="39">
        <v>2</v>
      </c>
      <c r="H273" s="38">
        <v>0</v>
      </c>
      <c r="I273" s="38">
        <f>ROUND(G273*H273,6)</f>
        <v>0</v>
      </c>
      <c r="L273" s="40">
        <v>0</v>
      </c>
      <c r="M273" s="34">
        <f>ROUND(ROUND(L273,2)*ROUND(G273,3),2)</f>
        <v>0</v>
      </c>
      <c r="N273" s="38" t="s">
        <v>795</v>
      </c>
      <c r="O273">
        <f>(M273*21)/100</f>
        <v>0</v>
      </c>
      <c r="P273" t="s">
        <v>27</v>
      </c>
    </row>
    <row r="274" spans="1:16" x14ac:dyDescent="0.2">
      <c r="A274" s="37" t="s">
        <v>55</v>
      </c>
      <c r="E274" s="41" t="s">
        <v>51</v>
      </c>
    </row>
    <row r="275" spans="1:16" ht="38.25" x14ac:dyDescent="0.2">
      <c r="A275" s="37" t="s">
        <v>56</v>
      </c>
      <c r="E275" s="42" t="s">
        <v>4196</v>
      </c>
    </row>
    <row r="276" spans="1:16" ht="127.5" x14ac:dyDescent="0.2">
      <c r="A276" t="s">
        <v>58</v>
      </c>
      <c r="E276" s="41" t="s">
        <v>4172</v>
      </c>
    </row>
    <row r="277" spans="1:16" ht="25.5" x14ac:dyDescent="0.2">
      <c r="A277" t="s">
        <v>49</v>
      </c>
      <c r="B277" s="36" t="s">
        <v>908</v>
      </c>
      <c r="C277" s="36" t="s">
        <v>4197</v>
      </c>
      <c r="D277" s="37" t="s">
        <v>51</v>
      </c>
      <c r="E277" s="13" t="s">
        <v>4198</v>
      </c>
      <c r="F277" s="38" t="s">
        <v>94</v>
      </c>
      <c r="G277" s="39">
        <v>7</v>
      </c>
      <c r="H277" s="38">
        <v>0</v>
      </c>
      <c r="I277" s="38">
        <f>ROUND(G277*H277,6)</f>
        <v>0</v>
      </c>
      <c r="L277" s="40">
        <v>0</v>
      </c>
      <c r="M277" s="34">
        <f>ROUND(ROUND(L277,2)*ROUND(G277,3),2)</f>
        <v>0</v>
      </c>
      <c r="N277" s="38" t="s">
        <v>795</v>
      </c>
      <c r="O277">
        <f>(M277*21)/100</f>
        <v>0</v>
      </c>
      <c r="P277" t="s">
        <v>27</v>
      </c>
    </row>
    <row r="278" spans="1:16" x14ac:dyDescent="0.2">
      <c r="A278" s="37" t="s">
        <v>55</v>
      </c>
      <c r="E278" s="41" t="s">
        <v>51</v>
      </c>
    </row>
    <row r="279" spans="1:16" ht="51" x14ac:dyDescent="0.2">
      <c r="A279" s="37" t="s">
        <v>56</v>
      </c>
      <c r="E279" s="42" t="s">
        <v>4199</v>
      </c>
    </row>
    <row r="280" spans="1:16" ht="140.25" x14ac:dyDescent="0.2">
      <c r="A280" t="s">
        <v>58</v>
      </c>
      <c r="E280" s="41" t="s">
        <v>4182</v>
      </c>
    </row>
    <row r="281" spans="1:16" x14ac:dyDescent="0.2">
      <c r="A281" t="s">
        <v>49</v>
      </c>
      <c r="B281" s="36" t="s">
        <v>1547</v>
      </c>
      <c r="C281" s="36" t="s">
        <v>4200</v>
      </c>
      <c r="D281" s="37" t="s">
        <v>51</v>
      </c>
      <c r="E281" s="13" t="s">
        <v>4201</v>
      </c>
      <c r="F281" s="38" t="s">
        <v>94</v>
      </c>
      <c r="G281" s="39">
        <v>77</v>
      </c>
      <c r="H281" s="38">
        <v>0</v>
      </c>
      <c r="I281" s="38">
        <f>ROUND(G281*H281,6)</f>
        <v>0</v>
      </c>
      <c r="L281" s="40">
        <v>0</v>
      </c>
      <c r="M281" s="34">
        <f>ROUND(ROUND(L281,2)*ROUND(G281,3),2)</f>
        <v>0</v>
      </c>
      <c r="N281" s="38" t="s">
        <v>795</v>
      </c>
      <c r="O281">
        <f>(M281*21)/100</f>
        <v>0</v>
      </c>
      <c r="P281" t="s">
        <v>27</v>
      </c>
    </row>
    <row r="282" spans="1:16" x14ac:dyDescent="0.2">
      <c r="A282" s="37" t="s">
        <v>55</v>
      </c>
      <c r="E282" s="41" t="s">
        <v>51</v>
      </c>
    </row>
    <row r="283" spans="1:16" ht="38.25" x14ac:dyDescent="0.2">
      <c r="A283" s="37" t="s">
        <v>56</v>
      </c>
      <c r="E283" s="42" t="s">
        <v>4155</v>
      </c>
    </row>
    <row r="284" spans="1:16" ht="140.25" x14ac:dyDescent="0.2">
      <c r="A284" t="s">
        <v>58</v>
      </c>
      <c r="E284" s="41" t="s">
        <v>4182</v>
      </c>
    </row>
    <row r="285" spans="1:16" ht="25.5" x14ac:dyDescent="0.2">
      <c r="A285" t="s">
        <v>49</v>
      </c>
      <c r="B285" s="36" t="s">
        <v>1909</v>
      </c>
      <c r="C285" s="36" t="s">
        <v>4202</v>
      </c>
      <c r="D285" s="37" t="s">
        <v>51</v>
      </c>
      <c r="E285" s="13" t="s">
        <v>4203</v>
      </c>
      <c r="F285" s="38" t="s">
        <v>94</v>
      </c>
      <c r="G285" s="39">
        <v>3</v>
      </c>
      <c r="H285" s="38">
        <v>0</v>
      </c>
      <c r="I285" s="38">
        <f>ROUND(G285*H285,6)</f>
        <v>0</v>
      </c>
      <c r="L285" s="40">
        <v>0</v>
      </c>
      <c r="M285" s="34">
        <f>ROUND(ROUND(L285,2)*ROUND(G285,3),2)</f>
        <v>0</v>
      </c>
      <c r="N285" s="38" t="s">
        <v>795</v>
      </c>
      <c r="O285">
        <f>(M285*21)/100</f>
        <v>0</v>
      </c>
      <c r="P285" t="s">
        <v>27</v>
      </c>
    </row>
    <row r="286" spans="1:16" x14ac:dyDescent="0.2">
      <c r="A286" s="37" t="s">
        <v>55</v>
      </c>
      <c r="E286" s="41" t="s">
        <v>51</v>
      </c>
    </row>
    <row r="287" spans="1:16" ht="38.25" x14ac:dyDescent="0.2">
      <c r="A287" s="37" t="s">
        <v>56</v>
      </c>
      <c r="E287" s="42" t="s">
        <v>4204</v>
      </c>
    </row>
    <row r="288" spans="1:16" ht="127.5" x14ac:dyDescent="0.2">
      <c r="A288" t="s">
        <v>58</v>
      </c>
      <c r="E288" s="41" t="s">
        <v>4172</v>
      </c>
    </row>
    <row r="289" spans="1:16" ht="25.5" x14ac:dyDescent="0.2">
      <c r="A289" t="s">
        <v>49</v>
      </c>
      <c r="B289" s="36" t="s">
        <v>2195</v>
      </c>
      <c r="C289" s="36" t="s">
        <v>4205</v>
      </c>
      <c r="D289" s="37" t="s">
        <v>51</v>
      </c>
      <c r="E289" s="13" t="s">
        <v>4206</v>
      </c>
      <c r="F289" s="38" t="s">
        <v>94</v>
      </c>
      <c r="G289" s="39">
        <v>3</v>
      </c>
      <c r="H289" s="38">
        <v>0</v>
      </c>
      <c r="I289" s="38">
        <f>ROUND(G289*H289,6)</f>
        <v>0</v>
      </c>
      <c r="L289" s="40">
        <v>0</v>
      </c>
      <c r="M289" s="34">
        <f>ROUND(ROUND(L289,2)*ROUND(G289,3),2)</f>
        <v>0</v>
      </c>
      <c r="N289" s="38" t="s">
        <v>795</v>
      </c>
      <c r="O289">
        <f>(M289*21)/100</f>
        <v>0</v>
      </c>
      <c r="P289" t="s">
        <v>27</v>
      </c>
    </row>
    <row r="290" spans="1:16" x14ac:dyDescent="0.2">
      <c r="A290" s="37" t="s">
        <v>55</v>
      </c>
      <c r="E290" s="41" t="s">
        <v>51</v>
      </c>
    </row>
    <row r="291" spans="1:16" ht="38.25" x14ac:dyDescent="0.2">
      <c r="A291" s="37" t="s">
        <v>56</v>
      </c>
      <c r="E291" s="42" t="s">
        <v>4207</v>
      </c>
    </row>
    <row r="292" spans="1:16" ht="114.75" x14ac:dyDescent="0.2">
      <c r="A292" t="s">
        <v>58</v>
      </c>
      <c r="E292" s="41" t="s">
        <v>4208</v>
      </c>
    </row>
    <row r="293" spans="1:16" x14ac:dyDescent="0.2">
      <c r="A293" t="s">
        <v>49</v>
      </c>
      <c r="B293" s="36" t="s">
        <v>2196</v>
      </c>
      <c r="C293" s="36" t="s">
        <v>4209</v>
      </c>
      <c r="D293" s="37" t="s">
        <v>51</v>
      </c>
      <c r="E293" s="13" t="s">
        <v>4210</v>
      </c>
      <c r="F293" s="38" t="s">
        <v>94</v>
      </c>
      <c r="G293" s="39">
        <v>9</v>
      </c>
      <c r="H293" s="38">
        <v>0</v>
      </c>
      <c r="I293" s="38">
        <f>ROUND(G293*H293,6)</f>
        <v>0</v>
      </c>
      <c r="L293" s="40">
        <v>0</v>
      </c>
      <c r="M293" s="34">
        <f>ROUND(ROUND(L293,2)*ROUND(G293,3),2)</f>
        <v>0</v>
      </c>
      <c r="N293" s="38" t="s">
        <v>795</v>
      </c>
      <c r="O293">
        <f>(M293*21)/100</f>
        <v>0</v>
      </c>
      <c r="P293" t="s">
        <v>27</v>
      </c>
    </row>
    <row r="294" spans="1:16" x14ac:dyDescent="0.2">
      <c r="A294" s="37" t="s">
        <v>55</v>
      </c>
      <c r="E294" s="41" t="s">
        <v>51</v>
      </c>
    </row>
    <row r="295" spans="1:16" ht="51" x14ac:dyDescent="0.2">
      <c r="A295" s="37" t="s">
        <v>56</v>
      </c>
      <c r="E295" s="42" t="s">
        <v>4211</v>
      </c>
    </row>
    <row r="296" spans="1:16" ht="140.25" x14ac:dyDescent="0.2">
      <c r="A296" t="s">
        <v>58</v>
      </c>
      <c r="E296" s="41" t="s">
        <v>4182</v>
      </c>
    </row>
    <row r="297" spans="1:16" x14ac:dyDescent="0.2">
      <c r="A297" t="s">
        <v>46</v>
      </c>
      <c r="C297" s="33" t="s">
        <v>4212</v>
      </c>
      <c r="E297" s="35" t="s">
        <v>4213</v>
      </c>
      <c r="J297" s="34">
        <f>0</f>
        <v>0</v>
      </c>
      <c r="K297" s="34">
        <f>0</f>
        <v>0</v>
      </c>
      <c r="L297" s="34">
        <f>0+L298+L302+L306+L310+L314+L318+L322+L326+L330+L334+L338+L342+L346+L350+L354+L358+L362+L366+L370+L374+L378+L382+L386+L390+L394+L398+L402+L406+L410+L414+L418+L422+L426+L430+L434+L438+L442+L446+L450</f>
        <v>0</v>
      </c>
      <c r="M297" s="34">
        <f>0+M298+M302+M306+M310+M314+M318+M322+M326+M330+M334+M338+M342+M346+M350+M354+M358+M362+M366+M370+M374+M378+M382+M386+M390+M394+M398+M402+M406+M410+M414+M418+M422+M426+M430+M434+M438+M442+M446+M450</f>
        <v>0</v>
      </c>
    </row>
    <row r="298" spans="1:16" x14ac:dyDescent="0.2">
      <c r="A298" t="s">
        <v>49</v>
      </c>
      <c r="B298" s="36" t="s">
        <v>166</v>
      </c>
      <c r="C298" s="36" t="s">
        <v>4214</v>
      </c>
      <c r="D298" s="37" t="s">
        <v>51</v>
      </c>
      <c r="E298" s="13" t="s">
        <v>4215</v>
      </c>
      <c r="F298" s="38" t="s">
        <v>65</v>
      </c>
      <c r="G298" s="39">
        <v>50</v>
      </c>
      <c r="H298" s="38">
        <v>0</v>
      </c>
      <c r="I298" s="38">
        <f>ROUND(G298*H298,6)</f>
        <v>0</v>
      </c>
      <c r="L298" s="40">
        <v>0</v>
      </c>
      <c r="M298" s="34">
        <f>ROUND(ROUND(L298,2)*ROUND(G298,3),2)</f>
        <v>0</v>
      </c>
      <c r="N298" s="38" t="s">
        <v>54</v>
      </c>
      <c r="O298">
        <f>(M298*21)/100</f>
        <v>0</v>
      </c>
      <c r="P298" t="s">
        <v>27</v>
      </c>
    </row>
    <row r="299" spans="1:16" x14ac:dyDescent="0.2">
      <c r="A299" s="37" t="s">
        <v>55</v>
      </c>
      <c r="E299" s="41" t="s">
        <v>51</v>
      </c>
    </row>
    <row r="300" spans="1:16" x14ac:dyDescent="0.2">
      <c r="A300" s="37" t="s">
        <v>56</v>
      </c>
      <c r="E300" s="42" t="s">
        <v>4216</v>
      </c>
    </row>
    <row r="301" spans="1:16" x14ac:dyDescent="0.2">
      <c r="A301" t="s">
        <v>58</v>
      </c>
      <c r="E301" s="41" t="s">
        <v>59</v>
      </c>
    </row>
    <row r="302" spans="1:16" x14ac:dyDescent="0.2">
      <c r="A302" t="s">
        <v>49</v>
      </c>
      <c r="B302" s="36" t="s">
        <v>169</v>
      </c>
      <c r="C302" s="36" t="s">
        <v>4217</v>
      </c>
      <c r="D302" s="37" t="s">
        <v>51</v>
      </c>
      <c r="E302" s="13" t="s">
        <v>4218</v>
      </c>
      <c r="F302" s="38" t="s">
        <v>94</v>
      </c>
      <c r="G302" s="39">
        <v>1</v>
      </c>
      <c r="H302" s="38">
        <v>0</v>
      </c>
      <c r="I302" s="38">
        <f>ROUND(G302*H302,6)</f>
        <v>0</v>
      </c>
      <c r="L302" s="40">
        <v>0</v>
      </c>
      <c r="M302" s="34">
        <f>ROUND(ROUND(L302,2)*ROUND(G302,3),2)</f>
        <v>0</v>
      </c>
      <c r="N302" s="38" t="s">
        <v>54</v>
      </c>
      <c r="O302">
        <f>(M302*21)/100</f>
        <v>0</v>
      </c>
      <c r="P302" t="s">
        <v>27</v>
      </c>
    </row>
    <row r="303" spans="1:16" x14ac:dyDescent="0.2">
      <c r="A303" s="37" t="s">
        <v>55</v>
      </c>
      <c r="E303" s="41" t="s">
        <v>51</v>
      </c>
    </row>
    <row r="304" spans="1:16" x14ac:dyDescent="0.2">
      <c r="A304" s="37" t="s">
        <v>56</v>
      </c>
      <c r="E304" s="42" t="s">
        <v>4216</v>
      </c>
    </row>
    <row r="305" spans="1:16" x14ac:dyDescent="0.2">
      <c r="A305" t="s">
        <v>58</v>
      </c>
      <c r="E305" s="41" t="s">
        <v>59</v>
      </c>
    </row>
    <row r="306" spans="1:16" x14ac:dyDescent="0.2">
      <c r="A306" t="s">
        <v>49</v>
      </c>
      <c r="B306" s="36" t="s">
        <v>172</v>
      </c>
      <c r="C306" s="36" t="s">
        <v>4219</v>
      </c>
      <c r="D306" s="37" t="s">
        <v>51</v>
      </c>
      <c r="E306" s="13" t="s">
        <v>4220</v>
      </c>
      <c r="F306" s="38" t="s">
        <v>94</v>
      </c>
      <c r="G306" s="39">
        <v>1</v>
      </c>
      <c r="H306" s="38">
        <v>0</v>
      </c>
      <c r="I306" s="38">
        <f>ROUND(G306*H306,6)</f>
        <v>0</v>
      </c>
      <c r="L306" s="40">
        <v>0</v>
      </c>
      <c r="M306" s="34">
        <f>ROUND(ROUND(L306,2)*ROUND(G306,3),2)</f>
        <v>0</v>
      </c>
      <c r="N306" s="38" t="s">
        <v>54</v>
      </c>
      <c r="O306">
        <f>(M306*21)/100</f>
        <v>0</v>
      </c>
      <c r="P306" t="s">
        <v>27</v>
      </c>
    </row>
    <row r="307" spans="1:16" x14ac:dyDescent="0.2">
      <c r="A307" s="37" t="s">
        <v>55</v>
      </c>
      <c r="E307" s="41" t="s">
        <v>51</v>
      </c>
    </row>
    <row r="308" spans="1:16" x14ac:dyDescent="0.2">
      <c r="A308" s="37" t="s">
        <v>56</v>
      </c>
      <c r="E308" s="42" t="s">
        <v>4216</v>
      </c>
    </row>
    <row r="309" spans="1:16" x14ac:dyDescent="0.2">
      <c r="A309" t="s">
        <v>58</v>
      </c>
      <c r="E309" s="41" t="s">
        <v>59</v>
      </c>
    </row>
    <row r="310" spans="1:16" ht="25.5" x14ac:dyDescent="0.2">
      <c r="A310" t="s">
        <v>49</v>
      </c>
      <c r="B310" s="36" t="s">
        <v>88</v>
      </c>
      <c r="C310" s="36" t="s">
        <v>4221</v>
      </c>
      <c r="D310" s="37" t="s">
        <v>51</v>
      </c>
      <c r="E310" s="13" t="s">
        <v>4222</v>
      </c>
      <c r="F310" s="38" t="s">
        <v>94</v>
      </c>
      <c r="G310" s="39">
        <v>1</v>
      </c>
      <c r="H310" s="38">
        <v>0</v>
      </c>
      <c r="I310" s="38">
        <f>ROUND(G310*H310,6)</f>
        <v>0</v>
      </c>
      <c r="L310" s="40">
        <v>0</v>
      </c>
      <c r="M310" s="34">
        <f>ROUND(ROUND(L310,2)*ROUND(G310,3),2)</f>
        <v>0</v>
      </c>
      <c r="N310" s="38" t="s">
        <v>54</v>
      </c>
      <c r="O310">
        <f>(M310*21)/100</f>
        <v>0</v>
      </c>
      <c r="P310" t="s">
        <v>27</v>
      </c>
    </row>
    <row r="311" spans="1:16" x14ac:dyDescent="0.2">
      <c r="A311" s="37" t="s">
        <v>55</v>
      </c>
      <c r="E311" s="41" t="s">
        <v>51</v>
      </c>
    </row>
    <row r="312" spans="1:16" x14ac:dyDescent="0.2">
      <c r="A312" s="37" t="s">
        <v>56</v>
      </c>
      <c r="E312" s="42" t="s">
        <v>51</v>
      </c>
    </row>
    <row r="313" spans="1:16" x14ac:dyDescent="0.2">
      <c r="A313" t="s">
        <v>58</v>
      </c>
      <c r="E313" s="41" t="s">
        <v>59</v>
      </c>
    </row>
    <row r="314" spans="1:16" ht="25.5" x14ac:dyDescent="0.2">
      <c r="A314" t="s">
        <v>49</v>
      </c>
      <c r="B314" s="36" t="s">
        <v>175</v>
      </c>
      <c r="C314" s="36" t="s">
        <v>4223</v>
      </c>
      <c r="D314" s="37" t="s">
        <v>51</v>
      </c>
      <c r="E314" s="13" t="s">
        <v>4224</v>
      </c>
      <c r="F314" s="38" t="s">
        <v>65</v>
      </c>
      <c r="G314" s="39">
        <v>50</v>
      </c>
      <c r="H314" s="38">
        <v>0</v>
      </c>
      <c r="I314" s="38">
        <f>ROUND(G314*H314,6)</f>
        <v>0</v>
      </c>
      <c r="L314" s="40">
        <v>0</v>
      </c>
      <c r="M314" s="34">
        <f>ROUND(ROUND(L314,2)*ROUND(G314,3),2)</f>
        <v>0</v>
      </c>
      <c r="N314" s="38" t="s">
        <v>54</v>
      </c>
      <c r="O314">
        <f>(M314*21)/100</f>
        <v>0</v>
      </c>
      <c r="P314" t="s">
        <v>27</v>
      </c>
    </row>
    <row r="315" spans="1:16" x14ac:dyDescent="0.2">
      <c r="A315" s="37" t="s">
        <v>55</v>
      </c>
      <c r="E315" s="41" t="s">
        <v>927</v>
      </c>
    </row>
    <row r="316" spans="1:16" x14ac:dyDescent="0.2">
      <c r="A316" s="37" t="s">
        <v>56</v>
      </c>
      <c r="E316" s="42" t="s">
        <v>4225</v>
      </c>
    </row>
    <row r="317" spans="1:16" x14ac:dyDescent="0.2">
      <c r="A317" t="s">
        <v>58</v>
      </c>
      <c r="E317" s="41" t="s">
        <v>59</v>
      </c>
    </row>
    <row r="318" spans="1:16" x14ac:dyDescent="0.2">
      <c r="A318" t="s">
        <v>49</v>
      </c>
      <c r="B318" s="36" t="s">
        <v>182</v>
      </c>
      <c r="C318" s="36" t="s">
        <v>4226</v>
      </c>
      <c r="D318" s="37" t="s">
        <v>51</v>
      </c>
      <c r="E318" s="13" t="s">
        <v>4227</v>
      </c>
      <c r="F318" s="38" t="s">
        <v>65</v>
      </c>
      <c r="G318" s="39">
        <v>12</v>
      </c>
      <c r="H318" s="38">
        <v>0</v>
      </c>
      <c r="I318" s="38">
        <f>ROUND(G318*H318,6)</f>
        <v>0</v>
      </c>
      <c r="L318" s="40">
        <v>0</v>
      </c>
      <c r="M318" s="34">
        <f>ROUND(ROUND(L318,2)*ROUND(G318,3),2)</f>
        <v>0</v>
      </c>
      <c r="N318" s="38" t="s">
        <v>54</v>
      </c>
      <c r="O318">
        <f>(M318*21)/100</f>
        <v>0</v>
      </c>
      <c r="P318" t="s">
        <v>27</v>
      </c>
    </row>
    <row r="319" spans="1:16" x14ac:dyDescent="0.2">
      <c r="A319" s="37" t="s">
        <v>55</v>
      </c>
      <c r="E319" s="41" t="s">
        <v>51</v>
      </c>
    </row>
    <row r="320" spans="1:16" x14ac:dyDescent="0.2">
      <c r="A320" s="37" t="s">
        <v>56</v>
      </c>
      <c r="E320" s="42" t="s">
        <v>4228</v>
      </c>
    </row>
    <row r="321" spans="1:16" x14ac:dyDescent="0.2">
      <c r="A321" t="s">
        <v>58</v>
      </c>
      <c r="E321" s="41" t="s">
        <v>59</v>
      </c>
    </row>
    <row r="322" spans="1:16" x14ac:dyDescent="0.2">
      <c r="A322" t="s">
        <v>49</v>
      </c>
      <c r="B322" s="36" t="s">
        <v>91</v>
      </c>
      <c r="C322" s="36" t="s">
        <v>4229</v>
      </c>
      <c r="D322" s="37" t="s">
        <v>51</v>
      </c>
      <c r="E322" s="13" t="s">
        <v>4230</v>
      </c>
      <c r="F322" s="38" t="s">
        <v>65</v>
      </c>
      <c r="G322" s="39">
        <v>2</v>
      </c>
      <c r="H322" s="38">
        <v>0</v>
      </c>
      <c r="I322" s="38">
        <f>ROUND(G322*H322,6)</f>
        <v>0</v>
      </c>
      <c r="L322" s="40">
        <v>0</v>
      </c>
      <c r="M322" s="34">
        <f>ROUND(ROUND(L322,2)*ROUND(G322,3),2)</f>
        <v>0</v>
      </c>
      <c r="N322" s="38" t="s">
        <v>54</v>
      </c>
      <c r="O322">
        <f>(M322*21)/100</f>
        <v>0</v>
      </c>
      <c r="P322" t="s">
        <v>27</v>
      </c>
    </row>
    <row r="323" spans="1:16" x14ac:dyDescent="0.2">
      <c r="A323" s="37" t="s">
        <v>55</v>
      </c>
      <c r="E323" s="41" t="s">
        <v>51</v>
      </c>
    </row>
    <row r="324" spans="1:16" x14ac:dyDescent="0.2">
      <c r="A324" s="37" t="s">
        <v>56</v>
      </c>
      <c r="E324" s="42" t="s">
        <v>4228</v>
      </c>
    </row>
    <row r="325" spans="1:16" x14ac:dyDescent="0.2">
      <c r="A325" t="s">
        <v>58</v>
      </c>
      <c r="E325" s="41" t="s">
        <v>59</v>
      </c>
    </row>
    <row r="326" spans="1:16" x14ac:dyDescent="0.2">
      <c r="A326" t="s">
        <v>49</v>
      </c>
      <c r="B326" s="36" t="s">
        <v>192</v>
      </c>
      <c r="C326" s="36" t="s">
        <v>4231</v>
      </c>
      <c r="D326" s="37" t="s">
        <v>51</v>
      </c>
      <c r="E326" s="13" t="s">
        <v>4232</v>
      </c>
      <c r="F326" s="38" t="s">
        <v>65</v>
      </c>
      <c r="G326" s="39">
        <v>2</v>
      </c>
      <c r="H326" s="38">
        <v>0</v>
      </c>
      <c r="I326" s="38">
        <f>ROUND(G326*H326,6)</f>
        <v>0</v>
      </c>
      <c r="L326" s="40">
        <v>0</v>
      </c>
      <c r="M326" s="34">
        <f>ROUND(ROUND(L326,2)*ROUND(G326,3),2)</f>
        <v>0</v>
      </c>
      <c r="N326" s="38" t="s">
        <v>54</v>
      </c>
      <c r="O326">
        <f>(M326*21)/100</f>
        <v>0</v>
      </c>
      <c r="P326" t="s">
        <v>27</v>
      </c>
    </row>
    <row r="327" spans="1:16" x14ac:dyDescent="0.2">
      <c r="A327" s="37" t="s">
        <v>55</v>
      </c>
      <c r="E327" s="41" t="s">
        <v>51</v>
      </c>
    </row>
    <row r="328" spans="1:16" x14ac:dyDescent="0.2">
      <c r="A328" s="37" t="s">
        <v>56</v>
      </c>
      <c r="E328" s="42" t="s">
        <v>4228</v>
      </c>
    </row>
    <row r="329" spans="1:16" x14ac:dyDescent="0.2">
      <c r="A329" t="s">
        <v>58</v>
      </c>
      <c r="E329" s="41" t="s">
        <v>59</v>
      </c>
    </row>
    <row r="330" spans="1:16" x14ac:dyDescent="0.2">
      <c r="A330" t="s">
        <v>49</v>
      </c>
      <c r="B330" s="36" t="s">
        <v>195</v>
      </c>
      <c r="C330" s="36" t="s">
        <v>4233</v>
      </c>
      <c r="D330" s="37" t="s">
        <v>51</v>
      </c>
      <c r="E330" s="13" t="s">
        <v>4234</v>
      </c>
      <c r="F330" s="38" t="s">
        <v>65</v>
      </c>
      <c r="G330" s="39">
        <v>636</v>
      </c>
      <c r="H330" s="38">
        <v>0</v>
      </c>
      <c r="I330" s="38">
        <f>ROUND(G330*H330,6)</f>
        <v>0</v>
      </c>
      <c r="L330" s="40">
        <v>0</v>
      </c>
      <c r="M330" s="34">
        <f>ROUND(ROUND(L330,2)*ROUND(G330,3),2)</f>
        <v>0</v>
      </c>
      <c r="N330" s="38" t="s">
        <v>54</v>
      </c>
      <c r="O330">
        <f>(M330*21)/100</f>
        <v>0</v>
      </c>
      <c r="P330" t="s">
        <v>27</v>
      </c>
    </row>
    <row r="331" spans="1:16" x14ac:dyDescent="0.2">
      <c r="A331" s="37" t="s">
        <v>55</v>
      </c>
      <c r="E331" s="41" t="s">
        <v>51</v>
      </c>
    </row>
    <row r="332" spans="1:16" x14ac:dyDescent="0.2">
      <c r="A332" s="37" t="s">
        <v>56</v>
      </c>
      <c r="E332" s="42" t="s">
        <v>4235</v>
      </c>
    </row>
    <row r="333" spans="1:16" x14ac:dyDescent="0.2">
      <c r="A333" t="s">
        <v>58</v>
      </c>
      <c r="E333" s="41" t="s">
        <v>59</v>
      </c>
    </row>
    <row r="334" spans="1:16" x14ac:dyDescent="0.2">
      <c r="A334" t="s">
        <v>49</v>
      </c>
      <c r="B334" s="36" t="s">
        <v>198</v>
      </c>
      <c r="C334" s="36" t="s">
        <v>4236</v>
      </c>
      <c r="D334" s="37" t="s">
        <v>51</v>
      </c>
      <c r="E334" s="13" t="s">
        <v>4237</v>
      </c>
      <c r="F334" s="38" t="s">
        <v>65</v>
      </c>
      <c r="G334" s="39">
        <v>10</v>
      </c>
      <c r="H334" s="38">
        <v>0</v>
      </c>
      <c r="I334" s="38">
        <f>ROUND(G334*H334,6)</f>
        <v>0</v>
      </c>
      <c r="L334" s="40">
        <v>0</v>
      </c>
      <c r="M334" s="34">
        <f>ROUND(ROUND(L334,2)*ROUND(G334,3),2)</f>
        <v>0</v>
      </c>
      <c r="N334" s="38" t="s">
        <v>54</v>
      </c>
      <c r="O334">
        <f>(M334*21)/100</f>
        <v>0</v>
      </c>
      <c r="P334" t="s">
        <v>27</v>
      </c>
    </row>
    <row r="335" spans="1:16" x14ac:dyDescent="0.2">
      <c r="A335" s="37" t="s">
        <v>55</v>
      </c>
      <c r="E335" s="41" t="s">
        <v>51</v>
      </c>
    </row>
    <row r="336" spans="1:16" x14ac:dyDescent="0.2">
      <c r="A336" s="37" t="s">
        <v>56</v>
      </c>
      <c r="E336" s="42" t="s">
        <v>4228</v>
      </c>
    </row>
    <row r="337" spans="1:16" x14ac:dyDescent="0.2">
      <c r="A337" t="s">
        <v>58</v>
      </c>
      <c r="E337" s="41" t="s">
        <v>59</v>
      </c>
    </row>
    <row r="338" spans="1:16" ht="25.5" x14ac:dyDescent="0.2">
      <c r="A338" t="s">
        <v>49</v>
      </c>
      <c r="B338" s="36" t="s">
        <v>95</v>
      </c>
      <c r="C338" s="36" t="s">
        <v>4238</v>
      </c>
      <c r="D338" s="37" t="s">
        <v>51</v>
      </c>
      <c r="E338" s="13" t="s">
        <v>4239</v>
      </c>
      <c r="F338" s="38" t="s">
        <v>94</v>
      </c>
      <c r="G338" s="39">
        <v>2</v>
      </c>
      <c r="H338" s="38">
        <v>0</v>
      </c>
      <c r="I338" s="38">
        <f>ROUND(G338*H338,6)</f>
        <v>0</v>
      </c>
      <c r="L338" s="40">
        <v>0</v>
      </c>
      <c r="M338" s="34">
        <f>ROUND(ROUND(L338,2)*ROUND(G338,3),2)</f>
        <v>0</v>
      </c>
      <c r="N338" s="38" t="s">
        <v>54</v>
      </c>
      <c r="O338">
        <f>(M338*21)/100</f>
        <v>0</v>
      </c>
      <c r="P338" t="s">
        <v>27</v>
      </c>
    </row>
    <row r="339" spans="1:16" x14ac:dyDescent="0.2">
      <c r="A339" s="37" t="s">
        <v>55</v>
      </c>
      <c r="E339" s="41" t="s">
        <v>51</v>
      </c>
    </row>
    <row r="340" spans="1:16" x14ac:dyDescent="0.2">
      <c r="A340" s="37" t="s">
        <v>56</v>
      </c>
      <c r="E340" s="42" t="s">
        <v>4225</v>
      </c>
    </row>
    <row r="341" spans="1:16" x14ac:dyDescent="0.2">
      <c r="A341" t="s">
        <v>58</v>
      </c>
      <c r="E341" s="41" t="s">
        <v>59</v>
      </c>
    </row>
    <row r="342" spans="1:16" ht="25.5" x14ac:dyDescent="0.2">
      <c r="A342" t="s">
        <v>49</v>
      </c>
      <c r="B342" s="36" t="s">
        <v>201</v>
      </c>
      <c r="C342" s="36" t="s">
        <v>4083</v>
      </c>
      <c r="D342" s="37" t="s">
        <v>51</v>
      </c>
      <c r="E342" s="13" t="s">
        <v>4084</v>
      </c>
      <c r="F342" s="38" t="s">
        <v>94</v>
      </c>
      <c r="G342" s="39">
        <v>2</v>
      </c>
      <c r="H342" s="38">
        <v>0</v>
      </c>
      <c r="I342" s="38">
        <f>ROUND(G342*H342,6)</f>
        <v>0</v>
      </c>
      <c r="L342" s="40">
        <v>0</v>
      </c>
      <c r="M342" s="34">
        <f>ROUND(ROUND(L342,2)*ROUND(G342,3),2)</f>
        <v>0</v>
      </c>
      <c r="N342" s="38" t="s">
        <v>54</v>
      </c>
      <c r="O342">
        <f>(M342*21)/100</f>
        <v>0</v>
      </c>
      <c r="P342" t="s">
        <v>27</v>
      </c>
    </row>
    <row r="343" spans="1:16" x14ac:dyDescent="0.2">
      <c r="A343" s="37" t="s">
        <v>55</v>
      </c>
      <c r="E343" s="41" t="s">
        <v>51</v>
      </c>
    </row>
    <row r="344" spans="1:16" x14ac:dyDescent="0.2">
      <c r="A344" s="37" t="s">
        <v>56</v>
      </c>
      <c r="E344" s="42" t="s">
        <v>4228</v>
      </c>
    </row>
    <row r="345" spans="1:16" x14ac:dyDescent="0.2">
      <c r="A345" t="s">
        <v>58</v>
      </c>
      <c r="E345" s="41" t="s">
        <v>59</v>
      </c>
    </row>
    <row r="346" spans="1:16" ht="25.5" x14ac:dyDescent="0.2">
      <c r="A346" t="s">
        <v>49</v>
      </c>
      <c r="B346" s="36" t="s">
        <v>204</v>
      </c>
      <c r="C346" s="36" t="s">
        <v>4085</v>
      </c>
      <c r="D346" s="37" t="s">
        <v>51</v>
      </c>
      <c r="E346" s="13" t="s">
        <v>4086</v>
      </c>
      <c r="F346" s="38" t="s">
        <v>94</v>
      </c>
      <c r="G346" s="39">
        <v>4</v>
      </c>
      <c r="H346" s="38">
        <v>0</v>
      </c>
      <c r="I346" s="38">
        <f>ROUND(G346*H346,6)</f>
        <v>0</v>
      </c>
      <c r="L346" s="40">
        <v>0</v>
      </c>
      <c r="M346" s="34">
        <f>ROUND(ROUND(L346,2)*ROUND(G346,3),2)</f>
        <v>0</v>
      </c>
      <c r="N346" s="38" t="s">
        <v>54</v>
      </c>
      <c r="O346">
        <f>(M346*21)/100</f>
        <v>0</v>
      </c>
      <c r="P346" t="s">
        <v>27</v>
      </c>
    </row>
    <row r="347" spans="1:16" x14ac:dyDescent="0.2">
      <c r="A347" s="37" t="s">
        <v>55</v>
      </c>
      <c r="E347" s="41" t="s">
        <v>51</v>
      </c>
    </row>
    <row r="348" spans="1:16" x14ac:dyDescent="0.2">
      <c r="A348" s="37" t="s">
        <v>56</v>
      </c>
      <c r="E348" s="42" t="s">
        <v>4228</v>
      </c>
    </row>
    <row r="349" spans="1:16" x14ac:dyDescent="0.2">
      <c r="A349" t="s">
        <v>58</v>
      </c>
      <c r="E349" s="41" t="s">
        <v>59</v>
      </c>
    </row>
    <row r="350" spans="1:16" ht="25.5" x14ac:dyDescent="0.2">
      <c r="A350" t="s">
        <v>49</v>
      </c>
      <c r="B350" s="36" t="s">
        <v>210</v>
      </c>
      <c r="C350" s="36" t="s">
        <v>4240</v>
      </c>
      <c r="D350" s="37" t="s">
        <v>51</v>
      </c>
      <c r="E350" s="13" t="s">
        <v>4241</v>
      </c>
      <c r="F350" s="38" t="s">
        <v>94</v>
      </c>
      <c r="G350" s="39">
        <v>6</v>
      </c>
      <c r="H350" s="38">
        <v>0</v>
      </c>
      <c r="I350" s="38">
        <f>ROUND(G350*H350,6)</f>
        <v>0</v>
      </c>
      <c r="L350" s="40">
        <v>0</v>
      </c>
      <c r="M350" s="34">
        <f>ROUND(ROUND(L350,2)*ROUND(G350,3),2)</f>
        <v>0</v>
      </c>
      <c r="N350" s="38" t="s">
        <v>54</v>
      </c>
      <c r="O350">
        <f>(M350*21)/100</f>
        <v>0</v>
      </c>
      <c r="P350" t="s">
        <v>27</v>
      </c>
    </row>
    <row r="351" spans="1:16" x14ac:dyDescent="0.2">
      <c r="A351" s="37" t="s">
        <v>55</v>
      </c>
      <c r="E351" s="41" t="s">
        <v>51</v>
      </c>
    </row>
    <row r="352" spans="1:16" x14ac:dyDescent="0.2">
      <c r="A352" s="37" t="s">
        <v>56</v>
      </c>
      <c r="E352" s="42" t="s">
        <v>4235</v>
      </c>
    </row>
    <row r="353" spans="1:16" x14ac:dyDescent="0.2">
      <c r="A353" t="s">
        <v>58</v>
      </c>
      <c r="E353" s="41" t="s">
        <v>59</v>
      </c>
    </row>
    <row r="354" spans="1:16" x14ac:dyDescent="0.2">
      <c r="A354" t="s">
        <v>49</v>
      </c>
      <c r="B354" s="36" t="s">
        <v>213</v>
      </c>
      <c r="C354" s="36" t="s">
        <v>4242</v>
      </c>
      <c r="D354" s="37" t="s">
        <v>51</v>
      </c>
      <c r="E354" s="13" t="s">
        <v>4243</v>
      </c>
      <c r="F354" s="38" t="s">
        <v>94</v>
      </c>
      <c r="G354" s="39">
        <v>1</v>
      </c>
      <c r="H354" s="38">
        <v>0</v>
      </c>
      <c r="I354" s="38">
        <f>ROUND(G354*H354,6)</f>
        <v>0</v>
      </c>
      <c r="L354" s="40">
        <v>0</v>
      </c>
      <c r="M354" s="34">
        <f>ROUND(ROUND(L354,2)*ROUND(G354,3),2)</f>
        <v>0</v>
      </c>
      <c r="N354" s="38" t="s">
        <v>54</v>
      </c>
      <c r="O354">
        <f>(M354*21)/100</f>
        <v>0</v>
      </c>
      <c r="P354" t="s">
        <v>27</v>
      </c>
    </row>
    <row r="355" spans="1:16" x14ac:dyDescent="0.2">
      <c r="A355" s="37" t="s">
        <v>55</v>
      </c>
      <c r="E355" s="41" t="s">
        <v>51</v>
      </c>
    </row>
    <row r="356" spans="1:16" x14ac:dyDescent="0.2">
      <c r="A356" s="37" t="s">
        <v>56</v>
      </c>
      <c r="E356" s="42" t="s">
        <v>4228</v>
      </c>
    </row>
    <row r="357" spans="1:16" x14ac:dyDescent="0.2">
      <c r="A357" t="s">
        <v>58</v>
      </c>
      <c r="E357" s="41" t="s">
        <v>59</v>
      </c>
    </row>
    <row r="358" spans="1:16" x14ac:dyDescent="0.2">
      <c r="A358" t="s">
        <v>49</v>
      </c>
      <c r="B358" s="36" t="s">
        <v>216</v>
      </c>
      <c r="C358" s="36" t="s">
        <v>4089</v>
      </c>
      <c r="D358" s="37" t="s">
        <v>51</v>
      </c>
      <c r="E358" s="13" t="s">
        <v>4090</v>
      </c>
      <c r="F358" s="38" t="s">
        <v>65</v>
      </c>
      <c r="G358" s="39">
        <v>662</v>
      </c>
      <c r="H358" s="38">
        <v>0</v>
      </c>
      <c r="I358" s="38">
        <f>ROUND(G358*H358,6)</f>
        <v>0</v>
      </c>
      <c r="L358" s="40">
        <v>0</v>
      </c>
      <c r="M358" s="34">
        <f>ROUND(ROUND(L358,2)*ROUND(G358,3),2)</f>
        <v>0</v>
      </c>
      <c r="N358" s="38" t="s">
        <v>54</v>
      </c>
      <c r="O358">
        <f>(M358*21)/100</f>
        <v>0</v>
      </c>
      <c r="P358" t="s">
        <v>27</v>
      </c>
    </row>
    <row r="359" spans="1:16" x14ac:dyDescent="0.2">
      <c r="A359" s="37" t="s">
        <v>55</v>
      </c>
      <c r="E359" s="41" t="s">
        <v>51</v>
      </c>
    </row>
    <row r="360" spans="1:16" ht="25.5" x14ac:dyDescent="0.2">
      <c r="A360" s="37" t="s">
        <v>56</v>
      </c>
      <c r="E360" s="42" t="s">
        <v>4091</v>
      </c>
    </row>
    <row r="361" spans="1:16" x14ac:dyDescent="0.2">
      <c r="A361" t="s">
        <v>58</v>
      </c>
      <c r="E361" s="41" t="s">
        <v>59</v>
      </c>
    </row>
    <row r="362" spans="1:16" ht="25.5" x14ac:dyDescent="0.2">
      <c r="A362" t="s">
        <v>49</v>
      </c>
      <c r="B362" s="36" t="s">
        <v>240</v>
      </c>
      <c r="C362" s="36" t="s">
        <v>4244</v>
      </c>
      <c r="D362" s="37" t="s">
        <v>51</v>
      </c>
      <c r="E362" s="13" t="s">
        <v>4245</v>
      </c>
      <c r="F362" s="38" t="s">
        <v>94</v>
      </c>
      <c r="G362" s="39">
        <v>1</v>
      </c>
      <c r="H362" s="38">
        <v>0</v>
      </c>
      <c r="I362" s="38">
        <f>ROUND(G362*H362,6)</f>
        <v>0</v>
      </c>
      <c r="L362" s="40">
        <v>0</v>
      </c>
      <c r="M362" s="34">
        <f>ROUND(ROUND(L362,2)*ROUND(G362,3),2)</f>
        <v>0</v>
      </c>
      <c r="N362" s="38" t="s">
        <v>54</v>
      </c>
      <c r="O362">
        <f>(M362*21)/100</f>
        <v>0</v>
      </c>
      <c r="P362" t="s">
        <v>27</v>
      </c>
    </row>
    <row r="363" spans="1:16" x14ac:dyDescent="0.2">
      <c r="A363" s="37" t="s">
        <v>55</v>
      </c>
      <c r="E363" s="41" t="s">
        <v>51</v>
      </c>
    </row>
    <row r="364" spans="1:16" ht="25.5" x14ac:dyDescent="0.2">
      <c r="A364" s="37" t="s">
        <v>56</v>
      </c>
      <c r="E364" s="42" t="s">
        <v>4246</v>
      </c>
    </row>
    <row r="365" spans="1:16" x14ac:dyDescent="0.2">
      <c r="A365" t="s">
        <v>58</v>
      </c>
      <c r="E365" s="41" t="s">
        <v>59</v>
      </c>
    </row>
    <row r="366" spans="1:16" ht="38.25" x14ac:dyDescent="0.2">
      <c r="A366" t="s">
        <v>49</v>
      </c>
      <c r="B366" s="36" t="s">
        <v>243</v>
      </c>
      <c r="C366" s="36" t="s">
        <v>4247</v>
      </c>
      <c r="D366" s="37" t="s">
        <v>51</v>
      </c>
      <c r="E366" s="13" t="s">
        <v>4248</v>
      </c>
      <c r="F366" s="38" t="s">
        <v>94</v>
      </c>
      <c r="G366" s="39">
        <v>1</v>
      </c>
      <c r="H366" s="38">
        <v>0</v>
      </c>
      <c r="I366" s="38">
        <f>ROUND(G366*H366,6)</f>
        <v>0</v>
      </c>
      <c r="L366" s="40">
        <v>0</v>
      </c>
      <c r="M366" s="34">
        <f>ROUND(ROUND(L366,2)*ROUND(G366,3),2)</f>
        <v>0</v>
      </c>
      <c r="N366" s="38" t="s">
        <v>54</v>
      </c>
      <c r="O366">
        <f>(M366*21)/100</f>
        <v>0</v>
      </c>
      <c r="P366" t="s">
        <v>27</v>
      </c>
    </row>
    <row r="367" spans="1:16" x14ac:dyDescent="0.2">
      <c r="A367" s="37" t="s">
        <v>55</v>
      </c>
      <c r="E367" s="41" t="s">
        <v>51</v>
      </c>
    </row>
    <row r="368" spans="1:16" ht="25.5" x14ac:dyDescent="0.2">
      <c r="A368" s="37" t="s">
        <v>56</v>
      </c>
      <c r="E368" s="42" t="s">
        <v>4246</v>
      </c>
    </row>
    <row r="369" spans="1:16" x14ac:dyDescent="0.2">
      <c r="A369" t="s">
        <v>58</v>
      </c>
      <c r="E369" s="41" t="s">
        <v>59</v>
      </c>
    </row>
    <row r="370" spans="1:16" ht="25.5" x14ac:dyDescent="0.2">
      <c r="A370" t="s">
        <v>49</v>
      </c>
      <c r="B370" s="36" t="s">
        <v>246</v>
      </c>
      <c r="C370" s="36" t="s">
        <v>4249</v>
      </c>
      <c r="D370" s="37" t="s">
        <v>51</v>
      </c>
      <c r="E370" s="13" t="s">
        <v>4250</v>
      </c>
      <c r="F370" s="38" t="s">
        <v>94</v>
      </c>
      <c r="G370" s="39">
        <v>1</v>
      </c>
      <c r="H370" s="38">
        <v>0</v>
      </c>
      <c r="I370" s="38">
        <f>ROUND(G370*H370,6)</f>
        <v>0</v>
      </c>
      <c r="L370" s="40">
        <v>0</v>
      </c>
      <c r="M370" s="34">
        <f>ROUND(ROUND(L370,2)*ROUND(G370,3),2)</f>
        <v>0</v>
      </c>
      <c r="N370" s="38" t="s">
        <v>54</v>
      </c>
      <c r="O370">
        <f>(M370*21)/100</f>
        <v>0</v>
      </c>
      <c r="P370" t="s">
        <v>27</v>
      </c>
    </row>
    <row r="371" spans="1:16" x14ac:dyDescent="0.2">
      <c r="A371" s="37" t="s">
        <v>55</v>
      </c>
      <c r="E371" s="41" t="s">
        <v>51</v>
      </c>
    </row>
    <row r="372" spans="1:16" ht="25.5" x14ac:dyDescent="0.2">
      <c r="A372" s="37" t="s">
        <v>56</v>
      </c>
      <c r="E372" s="42" t="s">
        <v>4246</v>
      </c>
    </row>
    <row r="373" spans="1:16" x14ac:dyDescent="0.2">
      <c r="A373" t="s">
        <v>58</v>
      </c>
      <c r="E373" s="41" t="s">
        <v>59</v>
      </c>
    </row>
    <row r="374" spans="1:16" ht="25.5" x14ac:dyDescent="0.2">
      <c r="A374" t="s">
        <v>49</v>
      </c>
      <c r="B374" s="36" t="s">
        <v>249</v>
      </c>
      <c r="C374" s="36" t="s">
        <v>4251</v>
      </c>
      <c r="D374" s="37" t="s">
        <v>51</v>
      </c>
      <c r="E374" s="13" t="s">
        <v>4252</v>
      </c>
      <c r="F374" s="38" t="s">
        <v>94</v>
      </c>
      <c r="G374" s="39">
        <v>1</v>
      </c>
      <c r="H374" s="38">
        <v>0</v>
      </c>
      <c r="I374" s="38">
        <f>ROUND(G374*H374,6)</f>
        <v>0</v>
      </c>
      <c r="L374" s="40">
        <v>0</v>
      </c>
      <c r="M374" s="34">
        <f>ROUND(ROUND(L374,2)*ROUND(G374,3),2)</f>
        <v>0</v>
      </c>
      <c r="N374" s="38" t="s">
        <v>54</v>
      </c>
      <c r="O374">
        <f>(M374*21)/100</f>
        <v>0</v>
      </c>
      <c r="P374" t="s">
        <v>27</v>
      </c>
    </row>
    <row r="375" spans="1:16" x14ac:dyDescent="0.2">
      <c r="A375" s="37" t="s">
        <v>55</v>
      </c>
      <c r="E375" s="41" t="s">
        <v>51</v>
      </c>
    </row>
    <row r="376" spans="1:16" ht="25.5" x14ac:dyDescent="0.2">
      <c r="A376" s="37" t="s">
        <v>56</v>
      </c>
      <c r="E376" s="42" t="s">
        <v>4246</v>
      </c>
    </row>
    <row r="377" spans="1:16" x14ac:dyDescent="0.2">
      <c r="A377" t="s">
        <v>58</v>
      </c>
      <c r="E377" s="41" t="s">
        <v>59</v>
      </c>
    </row>
    <row r="378" spans="1:16" ht="38.25" x14ac:dyDescent="0.2">
      <c r="A378" t="s">
        <v>49</v>
      </c>
      <c r="B378" s="36" t="s">
        <v>252</v>
      </c>
      <c r="C378" s="36" t="s">
        <v>4253</v>
      </c>
      <c r="D378" s="37" t="s">
        <v>51</v>
      </c>
      <c r="E378" s="13" t="s">
        <v>4254</v>
      </c>
      <c r="F378" s="38" t="s">
        <v>94</v>
      </c>
      <c r="G378" s="39">
        <v>1</v>
      </c>
      <c r="H378" s="38">
        <v>0</v>
      </c>
      <c r="I378" s="38">
        <f>ROUND(G378*H378,6)</f>
        <v>0</v>
      </c>
      <c r="L378" s="40">
        <v>0</v>
      </c>
      <c r="M378" s="34">
        <f>ROUND(ROUND(L378,2)*ROUND(G378,3),2)</f>
        <v>0</v>
      </c>
      <c r="N378" s="38" t="s">
        <v>54</v>
      </c>
      <c r="O378">
        <f>(M378*21)/100</f>
        <v>0</v>
      </c>
      <c r="P378" t="s">
        <v>27</v>
      </c>
    </row>
    <row r="379" spans="1:16" x14ac:dyDescent="0.2">
      <c r="A379" s="37" t="s">
        <v>55</v>
      </c>
      <c r="E379" s="41" t="s">
        <v>51</v>
      </c>
    </row>
    <row r="380" spans="1:16" ht="25.5" x14ac:dyDescent="0.2">
      <c r="A380" s="37" t="s">
        <v>56</v>
      </c>
      <c r="E380" s="42" t="s">
        <v>4246</v>
      </c>
    </row>
    <row r="381" spans="1:16" x14ac:dyDescent="0.2">
      <c r="A381" t="s">
        <v>58</v>
      </c>
      <c r="E381" s="41" t="s">
        <v>59</v>
      </c>
    </row>
    <row r="382" spans="1:16" ht="38.25" x14ac:dyDescent="0.2">
      <c r="A382" t="s">
        <v>49</v>
      </c>
      <c r="B382" s="36" t="s">
        <v>255</v>
      </c>
      <c r="C382" s="36" t="s">
        <v>4255</v>
      </c>
      <c r="D382" s="37" t="s">
        <v>51</v>
      </c>
      <c r="E382" s="13" t="s">
        <v>4256</v>
      </c>
      <c r="F382" s="38" t="s">
        <v>94</v>
      </c>
      <c r="G382" s="39">
        <v>1</v>
      </c>
      <c r="H382" s="38">
        <v>0</v>
      </c>
      <c r="I382" s="38">
        <f>ROUND(G382*H382,6)</f>
        <v>0</v>
      </c>
      <c r="L382" s="40">
        <v>0</v>
      </c>
      <c r="M382" s="34">
        <f>ROUND(ROUND(L382,2)*ROUND(G382,3),2)</f>
        <v>0</v>
      </c>
      <c r="N382" s="38" t="s">
        <v>54</v>
      </c>
      <c r="O382">
        <f>(M382*21)/100</f>
        <v>0</v>
      </c>
      <c r="P382" t="s">
        <v>27</v>
      </c>
    </row>
    <row r="383" spans="1:16" x14ac:dyDescent="0.2">
      <c r="A383" s="37" t="s">
        <v>55</v>
      </c>
      <c r="E383" s="41" t="s">
        <v>51</v>
      </c>
    </row>
    <row r="384" spans="1:16" ht="25.5" x14ac:dyDescent="0.2">
      <c r="A384" s="37" t="s">
        <v>56</v>
      </c>
      <c r="E384" s="42" t="s">
        <v>4257</v>
      </c>
    </row>
    <row r="385" spans="1:16" x14ac:dyDescent="0.2">
      <c r="A385" t="s">
        <v>58</v>
      </c>
      <c r="E385" s="41" t="s">
        <v>59</v>
      </c>
    </row>
    <row r="386" spans="1:16" x14ac:dyDescent="0.2">
      <c r="A386" t="s">
        <v>49</v>
      </c>
      <c r="B386" s="36" t="s">
        <v>258</v>
      </c>
      <c r="C386" s="36" t="s">
        <v>4258</v>
      </c>
      <c r="D386" s="37" t="s">
        <v>51</v>
      </c>
      <c r="E386" s="13" t="s">
        <v>4259</v>
      </c>
      <c r="F386" s="38" t="s">
        <v>94</v>
      </c>
      <c r="G386" s="39">
        <v>1</v>
      </c>
      <c r="H386" s="38">
        <v>0</v>
      </c>
      <c r="I386" s="38">
        <f>ROUND(G386*H386,6)</f>
        <v>0</v>
      </c>
      <c r="L386" s="40">
        <v>0</v>
      </c>
      <c r="M386" s="34">
        <f>ROUND(ROUND(L386,2)*ROUND(G386,3),2)</f>
        <v>0</v>
      </c>
      <c r="N386" s="38" t="s">
        <v>54</v>
      </c>
      <c r="O386">
        <f>(M386*21)/100</f>
        <v>0</v>
      </c>
      <c r="P386" t="s">
        <v>27</v>
      </c>
    </row>
    <row r="387" spans="1:16" x14ac:dyDescent="0.2">
      <c r="A387" s="37" t="s">
        <v>55</v>
      </c>
      <c r="E387" s="41" t="s">
        <v>51</v>
      </c>
    </row>
    <row r="388" spans="1:16" ht="25.5" x14ac:dyDescent="0.2">
      <c r="A388" s="37" t="s">
        <v>56</v>
      </c>
      <c r="E388" s="42" t="s">
        <v>4260</v>
      </c>
    </row>
    <row r="389" spans="1:16" x14ac:dyDescent="0.2">
      <c r="A389" t="s">
        <v>58</v>
      </c>
      <c r="E389" s="41" t="s">
        <v>59</v>
      </c>
    </row>
    <row r="390" spans="1:16" x14ac:dyDescent="0.2">
      <c r="A390" t="s">
        <v>49</v>
      </c>
      <c r="B390" s="36" t="s">
        <v>267</v>
      </c>
      <c r="C390" s="36" t="s">
        <v>4261</v>
      </c>
      <c r="D390" s="37" t="s">
        <v>51</v>
      </c>
      <c r="E390" s="13" t="s">
        <v>4262</v>
      </c>
      <c r="F390" s="38" t="s">
        <v>94</v>
      </c>
      <c r="G390" s="39">
        <v>1</v>
      </c>
      <c r="H390" s="38">
        <v>0</v>
      </c>
      <c r="I390" s="38">
        <f>ROUND(G390*H390,6)</f>
        <v>0</v>
      </c>
      <c r="L390" s="40">
        <v>0</v>
      </c>
      <c r="M390" s="34">
        <f>ROUND(ROUND(L390,2)*ROUND(G390,3),2)</f>
        <v>0</v>
      </c>
      <c r="N390" s="38" t="s">
        <v>54</v>
      </c>
      <c r="O390">
        <f>(M390*21)/100</f>
        <v>0</v>
      </c>
      <c r="P390" t="s">
        <v>27</v>
      </c>
    </row>
    <row r="391" spans="1:16" x14ac:dyDescent="0.2">
      <c r="A391" s="37" t="s">
        <v>55</v>
      </c>
      <c r="E391" s="41" t="s">
        <v>51</v>
      </c>
    </row>
    <row r="392" spans="1:16" x14ac:dyDescent="0.2">
      <c r="A392" s="37" t="s">
        <v>56</v>
      </c>
      <c r="E392" s="42" t="s">
        <v>4263</v>
      </c>
    </row>
    <row r="393" spans="1:16" x14ac:dyDescent="0.2">
      <c r="A393" t="s">
        <v>58</v>
      </c>
      <c r="E393" s="41" t="s">
        <v>59</v>
      </c>
    </row>
    <row r="394" spans="1:16" x14ac:dyDescent="0.2">
      <c r="A394" t="s">
        <v>49</v>
      </c>
      <c r="B394" s="36" t="s">
        <v>98</v>
      </c>
      <c r="C394" s="36" t="s">
        <v>4264</v>
      </c>
      <c r="D394" s="37" t="s">
        <v>51</v>
      </c>
      <c r="E394" s="13" t="s">
        <v>4265</v>
      </c>
      <c r="F394" s="38" t="s">
        <v>94</v>
      </c>
      <c r="G394" s="39">
        <v>1</v>
      </c>
      <c r="H394" s="38">
        <v>0</v>
      </c>
      <c r="I394" s="38">
        <f>ROUND(G394*H394,6)</f>
        <v>0</v>
      </c>
      <c r="L394" s="40">
        <v>0</v>
      </c>
      <c r="M394" s="34">
        <f>ROUND(ROUND(L394,2)*ROUND(G394,3),2)</f>
        <v>0</v>
      </c>
      <c r="N394" s="38" t="s">
        <v>54</v>
      </c>
      <c r="O394">
        <f>(M394*21)/100</f>
        <v>0</v>
      </c>
      <c r="P394" t="s">
        <v>27</v>
      </c>
    </row>
    <row r="395" spans="1:16" x14ac:dyDescent="0.2">
      <c r="A395" s="37" t="s">
        <v>55</v>
      </c>
      <c r="E395" s="41" t="s">
        <v>51</v>
      </c>
    </row>
    <row r="396" spans="1:16" x14ac:dyDescent="0.2">
      <c r="A396" s="37" t="s">
        <v>56</v>
      </c>
      <c r="E396" s="42" t="s">
        <v>4266</v>
      </c>
    </row>
    <row r="397" spans="1:16" x14ac:dyDescent="0.2">
      <c r="A397" t="s">
        <v>58</v>
      </c>
      <c r="E397" s="41" t="s">
        <v>59</v>
      </c>
    </row>
    <row r="398" spans="1:16" x14ac:dyDescent="0.2">
      <c r="A398" t="s">
        <v>49</v>
      </c>
      <c r="B398" s="36" t="s">
        <v>104</v>
      </c>
      <c r="C398" s="36" t="s">
        <v>4122</v>
      </c>
      <c r="D398" s="37" t="s">
        <v>51</v>
      </c>
      <c r="E398" s="13" t="s">
        <v>4123</v>
      </c>
      <c r="F398" s="38" t="s">
        <v>831</v>
      </c>
      <c r="G398" s="39">
        <v>14.4</v>
      </c>
      <c r="H398" s="38">
        <v>0</v>
      </c>
      <c r="I398" s="38">
        <f>ROUND(G398*H398,6)</f>
        <v>0</v>
      </c>
      <c r="L398" s="40">
        <v>0</v>
      </c>
      <c r="M398" s="34">
        <f>ROUND(ROUND(L398,2)*ROUND(G398,3),2)</f>
        <v>0</v>
      </c>
      <c r="N398" s="38" t="s">
        <v>54</v>
      </c>
      <c r="O398">
        <f>(M398*21)/100</f>
        <v>0</v>
      </c>
      <c r="P398" t="s">
        <v>27</v>
      </c>
    </row>
    <row r="399" spans="1:16" x14ac:dyDescent="0.2">
      <c r="A399" s="37" t="s">
        <v>55</v>
      </c>
      <c r="E399" s="41" t="s">
        <v>51</v>
      </c>
    </row>
    <row r="400" spans="1:16" ht="25.5" x14ac:dyDescent="0.2">
      <c r="A400" s="37" t="s">
        <v>56</v>
      </c>
      <c r="E400" s="42" t="s">
        <v>4267</v>
      </c>
    </row>
    <row r="401" spans="1:16" x14ac:dyDescent="0.2">
      <c r="A401" t="s">
        <v>58</v>
      </c>
      <c r="E401" s="41" t="s">
        <v>59</v>
      </c>
    </row>
    <row r="402" spans="1:16" x14ac:dyDescent="0.2">
      <c r="A402" t="s">
        <v>49</v>
      </c>
      <c r="B402" s="36" t="s">
        <v>107</v>
      </c>
      <c r="C402" s="36" t="s">
        <v>4268</v>
      </c>
      <c r="D402" s="37" t="s">
        <v>51</v>
      </c>
      <c r="E402" s="13" t="s">
        <v>4269</v>
      </c>
      <c r="F402" s="38" t="s">
        <v>94</v>
      </c>
      <c r="G402" s="39">
        <v>1</v>
      </c>
      <c r="H402" s="38">
        <v>0</v>
      </c>
      <c r="I402" s="38">
        <f>ROUND(G402*H402,6)</f>
        <v>0</v>
      </c>
      <c r="L402" s="40">
        <v>0</v>
      </c>
      <c r="M402" s="34">
        <f>ROUND(ROUND(L402,2)*ROUND(G402,3),2)</f>
        <v>0</v>
      </c>
      <c r="N402" s="38" t="s">
        <v>54</v>
      </c>
      <c r="O402">
        <f>(M402*21)/100</f>
        <v>0</v>
      </c>
      <c r="P402" t="s">
        <v>27</v>
      </c>
    </row>
    <row r="403" spans="1:16" x14ac:dyDescent="0.2">
      <c r="A403" s="37" t="s">
        <v>55</v>
      </c>
      <c r="E403" s="41" t="s">
        <v>51</v>
      </c>
    </row>
    <row r="404" spans="1:16" ht="25.5" x14ac:dyDescent="0.2">
      <c r="A404" s="37" t="s">
        <v>56</v>
      </c>
      <c r="E404" s="42" t="s">
        <v>4270</v>
      </c>
    </row>
    <row r="405" spans="1:16" x14ac:dyDescent="0.2">
      <c r="A405" t="s">
        <v>58</v>
      </c>
      <c r="E405" s="41" t="s">
        <v>59</v>
      </c>
    </row>
    <row r="406" spans="1:16" x14ac:dyDescent="0.2">
      <c r="A406" t="s">
        <v>49</v>
      </c>
      <c r="B406" s="36" t="s">
        <v>110</v>
      </c>
      <c r="C406" s="36" t="s">
        <v>4125</v>
      </c>
      <c r="D406" s="37" t="s">
        <v>51</v>
      </c>
      <c r="E406" s="13" t="s">
        <v>4126</v>
      </c>
      <c r="F406" s="38" t="s">
        <v>94</v>
      </c>
      <c r="G406" s="39">
        <v>1</v>
      </c>
      <c r="H406" s="38">
        <v>0</v>
      </c>
      <c r="I406" s="38">
        <f>ROUND(G406*H406,6)</f>
        <v>0</v>
      </c>
      <c r="L406" s="40">
        <v>0</v>
      </c>
      <c r="M406" s="34">
        <f>ROUND(ROUND(L406,2)*ROUND(G406,3),2)</f>
        <v>0</v>
      </c>
      <c r="N406" s="38" t="s">
        <v>54</v>
      </c>
      <c r="O406">
        <f>(M406*21)/100</f>
        <v>0</v>
      </c>
      <c r="P406" t="s">
        <v>27</v>
      </c>
    </row>
    <row r="407" spans="1:16" x14ac:dyDescent="0.2">
      <c r="A407" s="37" t="s">
        <v>55</v>
      </c>
      <c r="E407" s="41" t="s">
        <v>51</v>
      </c>
    </row>
    <row r="408" spans="1:16" x14ac:dyDescent="0.2">
      <c r="A408" s="37" t="s">
        <v>56</v>
      </c>
      <c r="E408" s="42" t="s">
        <v>4271</v>
      </c>
    </row>
    <row r="409" spans="1:16" x14ac:dyDescent="0.2">
      <c r="A409" t="s">
        <v>58</v>
      </c>
      <c r="E409" s="41" t="s">
        <v>59</v>
      </c>
    </row>
    <row r="410" spans="1:16" x14ac:dyDescent="0.2">
      <c r="A410" t="s">
        <v>49</v>
      </c>
      <c r="B410" s="36" t="s">
        <v>113</v>
      </c>
      <c r="C410" s="36" t="s">
        <v>4272</v>
      </c>
      <c r="D410" s="37" t="s">
        <v>51</v>
      </c>
      <c r="E410" s="13" t="s">
        <v>4273</v>
      </c>
      <c r="F410" s="38" t="s">
        <v>94</v>
      </c>
      <c r="G410" s="39">
        <v>1</v>
      </c>
      <c r="H410" s="38">
        <v>0</v>
      </c>
      <c r="I410" s="38">
        <f>ROUND(G410*H410,6)</f>
        <v>0</v>
      </c>
      <c r="L410" s="40">
        <v>0</v>
      </c>
      <c r="M410" s="34">
        <f>ROUND(ROUND(L410,2)*ROUND(G410,3),2)</f>
        <v>0</v>
      </c>
      <c r="N410" s="38" t="s">
        <v>54</v>
      </c>
      <c r="O410">
        <f>(M410*21)/100</f>
        <v>0</v>
      </c>
      <c r="P410" t="s">
        <v>27</v>
      </c>
    </row>
    <row r="411" spans="1:16" x14ac:dyDescent="0.2">
      <c r="A411" s="37" t="s">
        <v>55</v>
      </c>
      <c r="E411" s="41" t="s">
        <v>51</v>
      </c>
    </row>
    <row r="412" spans="1:16" ht="25.5" x14ac:dyDescent="0.2">
      <c r="A412" s="37" t="s">
        <v>56</v>
      </c>
      <c r="E412" s="42" t="s">
        <v>4274</v>
      </c>
    </row>
    <row r="413" spans="1:16" x14ac:dyDescent="0.2">
      <c r="A413" t="s">
        <v>58</v>
      </c>
      <c r="E413" s="41" t="s">
        <v>59</v>
      </c>
    </row>
    <row r="414" spans="1:16" ht="25.5" x14ac:dyDescent="0.2">
      <c r="A414" t="s">
        <v>49</v>
      </c>
      <c r="B414" s="36" t="s">
        <v>116</v>
      </c>
      <c r="C414" s="36" t="s">
        <v>4128</v>
      </c>
      <c r="D414" s="37" t="s">
        <v>51</v>
      </c>
      <c r="E414" s="13" t="s">
        <v>4129</v>
      </c>
      <c r="F414" s="38" t="s">
        <v>94</v>
      </c>
      <c r="G414" s="39">
        <v>1</v>
      </c>
      <c r="H414" s="38">
        <v>0</v>
      </c>
      <c r="I414" s="38">
        <f>ROUND(G414*H414,6)</f>
        <v>0</v>
      </c>
      <c r="L414" s="40">
        <v>0</v>
      </c>
      <c r="M414" s="34">
        <f>ROUND(ROUND(L414,2)*ROUND(G414,3),2)</f>
        <v>0</v>
      </c>
      <c r="N414" s="38" t="s">
        <v>54</v>
      </c>
      <c r="O414">
        <f>(M414*21)/100</f>
        <v>0</v>
      </c>
      <c r="P414" t="s">
        <v>27</v>
      </c>
    </row>
    <row r="415" spans="1:16" x14ac:dyDescent="0.2">
      <c r="A415" s="37" t="s">
        <v>55</v>
      </c>
      <c r="E415" s="41" t="s">
        <v>51</v>
      </c>
    </row>
    <row r="416" spans="1:16" x14ac:dyDescent="0.2">
      <c r="A416" s="37" t="s">
        <v>56</v>
      </c>
      <c r="E416" s="42" t="s">
        <v>51</v>
      </c>
    </row>
    <row r="417" spans="1:16" x14ac:dyDescent="0.2">
      <c r="A417" t="s">
        <v>58</v>
      </c>
      <c r="E417" s="41" t="s">
        <v>59</v>
      </c>
    </row>
    <row r="418" spans="1:16" ht="25.5" x14ac:dyDescent="0.2">
      <c r="A418" t="s">
        <v>49</v>
      </c>
      <c r="B418" s="36" t="s">
        <v>119</v>
      </c>
      <c r="C418" s="36" t="s">
        <v>4130</v>
      </c>
      <c r="D418" s="37" t="s">
        <v>51</v>
      </c>
      <c r="E418" s="13" t="s">
        <v>4131</v>
      </c>
      <c r="F418" s="38" t="s">
        <v>94</v>
      </c>
      <c r="G418" s="39">
        <v>1</v>
      </c>
      <c r="H418" s="38">
        <v>0</v>
      </c>
      <c r="I418" s="38">
        <f>ROUND(G418*H418,6)</f>
        <v>0</v>
      </c>
      <c r="L418" s="40">
        <v>0</v>
      </c>
      <c r="M418" s="34">
        <f>ROUND(ROUND(L418,2)*ROUND(G418,3),2)</f>
        <v>0</v>
      </c>
      <c r="N418" s="38" t="s">
        <v>54</v>
      </c>
      <c r="O418">
        <f>(M418*21)/100</f>
        <v>0</v>
      </c>
      <c r="P418" t="s">
        <v>27</v>
      </c>
    </row>
    <row r="419" spans="1:16" x14ac:dyDescent="0.2">
      <c r="A419" s="37" t="s">
        <v>55</v>
      </c>
      <c r="E419" s="41" t="s">
        <v>51</v>
      </c>
    </row>
    <row r="420" spans="1:16" x14ac:dyDescent="0.2">
      <c r="A420" s="37" t="s">
        <v>56</v>
      </c>
      <c r="E420" s="42" t="s">
        <v>51</v>
      </c>
    </row>
    <row r="421" spans="1:16" x14ac:dyDescent="0.2">
      <c r="A421" t="s">
        <v>58</v>
      </c>
      <c r="E421" s="41" t="s">
        <v>59</v>
      </c>
    </row>
    <row r="422" spans="1:16" x14ac:dyDescent="0.2">
      <c r="A422" t="s">
        <v>49</v>
      </c>
      <c r="B422" s="36" t="s">
        <v>122</v>
      </c>
      <c r="C422" s="36" t="s">
        <v>4132</v>
      </c>
      <c r="D422" s="37" t="s">
        <v>51</v>
      </c>
      <c r="E422" s="13" t="s">
        <v>4133</v>
      </c>
      <c r="F422" s="38" t="s">
        <v>128</v>
      </c>
      <c r="G422" s="39">
        <v>48</v>
      </c>
      <c r="H422" s="38">
        <v>0</v>
      </c>
      <c r="I422" s="38">
        <f>ROUND(G422*H422,6)</f>
        <v>0</v>
      </c>
      <c r="L422" s="40">
        <v>0</v>
      </c>
      <c r="M422" s="34">
        <f>ROUND(ROUND(L422,2)*ROUND(G422,3),2)</f>
        <v>0</v>
      </c>
      <c r="N422" s="38" t="s">
        <v>54</v>
      </c>
      <c r="O422">
        <f>(M422*21)/100</f>
        <v>0</v>
      </c>
      <c r="P422" t="s">
        <v>27</v>
      </c>
    </row>
    <row r="423" spans="1:16" x14ac:dyDescent="0.2">
      <c r="A423" s="37" t="s">
        <v>55</v>
      </c>
      <c r="E423" s="41" t="s">
        <v>51</v>
      </c>
    </row>
    <row r="424" spans="1:16" x14ac:dyDescent="0.2">
      <c r="A424" s="37" t="s">
        <v>56</v>
      </c>
      <c r="E424" s="42" t="s">
        <v>4275</v>
      </c>
    </row>
    <row r="425" spans="1:16" x14ac:dyDescent="0.2">
      <c r="A425" t="s">
        <v>58</v>
      </c>
      <c r="E425" s="41" t="s">
        <v>59</v>
      </c>
    </row>
    <row r="426" spans="1:16" x14ac:dyDescent="0.2">
      <c r="A426" t="s">
        <v>49</v>
      </c>
      <c r="B426" s="36" t="s">
        <v>125</v>
      </c>
      <c r="C426" s="36" t="s">
        <v>4276</v>
      </c>
      <c r="D426" s="37" t="s">
        <v>51</v>
      </c>
      <c r="E426" s="13" t="s">
        <v>4277</v>
      </c>
      <c r="F426" s="38" t="s">
        <v>128</v>
      </c>
      <c r="G426" s="39">
        <v>8</v>
      </c>
      <c r="H426" s="38">
        <v>0</v>
      </c>
      <c r="I426" s="38">
        <f>ROUND(G426*H426,6)</f>
        <v>0</v>
      </c>
      <c r="L426" s="40">
        <v>0</v>
      </c>
      <c r="M426" s="34">
        <f>ROUND(ROUND(L426,2)*ROUND(G426,3),2)</f>
        <v>0</v>
      </c>
      <c r="N426" s="38" t="s">
        <v>54</v>
      </c>
      <c r="O426">
        <f>(M426*21)/100</f>
        <v>0</v>
      </c>
      <c r="P426" t="s">
        <v>27</v>
      </c>
    </row>
    <row r="427" spans="1:16" x14ac:dyDescent="0.2">
      <c r="A427" s="37" t="s">
        <v>55</v>
      </c>
      <c r="E427" s="41" t="s">
        <v>51</v>
      </c>
    </row>
    <row r="428" spans="1:16" x14ac:dyDescent="0.2">
      <c r="A428" s="37" t="s">
        <v>56</v>
      </c>
      <c r="E428" s="42" t="s">
        <v>4278</v>
      </c>
    </row>
    <row r="429" spans="1:16" x14ac:dyDescent="0.2">
      <c r="A429" t="s">
        <v>58</v>
      </c>
      <c r="E429" s="41" t="s">
        <v>59</v>
      </c>
    </row>
    <row r="430" spans="1:16" x14ac:dyDescent="0.2">
      <c r="A430" t="s">
        <v>49</v>
      </c>
      <c r="B430" s="36" t="s">
        <v>129</v>
      </c>
      <c r="C430" s="36" t="s">
        <v>4135</v>
      </c>
      <c r="D430" s="37" t="s">
        <v>51</v>
      </c>
      <c r="E430" s="13" t="s">
        <v>4136</v>
      </c>
      <c r="F430" s="38" t="s">
        <v>128</v>
      </c>
      <c r="G430" s="39">
        <v>8</v>
      </c>
      <c r="H430" s="38">
        <v>0</v>
      </c>
      <c r="I430" s="38">
        <f>ROUND(G430*H430,6)</f>
        <v>0</v>
      </c>
      <c r="L430" s="40">
        <v>0</v>
      </c>
      <c r="M430" s="34">
        <f>ROUND(ROUND(L430,2)*ROUND(G430,3),2)</f>
        <v>0</v>
      </c>
      <c r="N430" s="38" t="s">
        <v>54</v>
      </c>
      <c r="O430">
        <f>(M430*21)/100</f>
        <v>0</v>
      </c>
      <c r="P430" t="s">
        <v>27</v>
      </c>
    </row>
    <row r="431" spans="1:16" x14ac:dyDescent="0.2">
      <c r="A431" s="37" t="s">
        <v>55</v>
      </c>
      <c r="E431" s="41" t="s">
        <v>927</v>
      </c>
    </row>
    <row r="432" spans="1:16" x14ac:dyDescent="0.2">
      <c r="A432" s="37" t="s">
        <v>56</v>
      </c>
      <c r="E432" s="42" t="s">
        <v>4137</v>
      </c>
    </row>
    <row r="433" spans="1:16" x14ac:dyDescent="0.2">
      <c r="A433" t="s">
        <v>58</v>
      </c>
      <c r="E433" s="41" t="s">
        <v>59</v>
      </c>
    </row>
    <row r="434" spans="1:16" x14ac:dyDescent="0.2">
      <c r="A434" t="s">
        <v>49</v>
      </c>
      <c r="B434" s="36" t="s">
        <v>132</v>
      </c>
      <c r="C434" s="36" t="s">
        <v>4138</v>
      </c>
      <c r="D434" s="37" t="s">
        <v>51</v>
      </c>
      <c r="E434" s="13" t="s">
        <v>4139</v>
      </c>
      <c r="F434" s="38" t="s">
        <v>128</v>
      </c>
      <c r="G434" s="39">
        <v>24</v>
      </c>
      <c r="H434" s="38">
        <v>0</v>
      </c>
      <c r="I434" s="38">
        <f>ROUND(G434*H434,6)</f>
        <v>0</v>
      </c>
      <c r="L434" s="40">
        <v>0</v>
      </c>
      <c r="M434" s="34">
        <f>ROUND(ROUND(L434,2)*ROUND(G434,3),2)</f>
        <v>0</v>
      </c>
      <c r="N434" s="38" t="s">
        <v>54</v>
      </c>
      <c r="O434">
        <f>(M434*21)/100</f>
        <v>0</v>
      </c>
      <c r="P434" t="s">
        <v>27</v>
      </c>
    </row>
    <row r="435" spans="1:16" x14ac:dyDescent="0.2">
      <c r="A435" s="37" t="s">
        <v>55</v>
      </c>
      <c r="E435" s="41" t="s">
        <v>51</v>
      </c>
    </row>
    <row r="436" spans="1:16" ht="25.5" x14ac:dyDescent="0.2">
      <c r="A436" s="37" t="s">
        <v>56</v>
      </c>
      <c r="E436" s="42" t="s">
        <v>4279</v>
      </c>
    </row>
    <row r="437" spans="1:16" x14ac:dyDescent="0.2">
      <c r="A437" t="s">
        <v>58</v>
      </c>
      <c r="E437" s="41" t="s">
        <v>59</v>
      </c>
    </row>
    <row r="438" spans="1:16" x14ac:dyDescent="0.2">
      <c r="A438" t="s">
        <v>49</v>
      </c>
      <c r="B438" s="36" t="s">
        <v>867</v>
      </c>
      <c r="C438" s="36" t="s">
        <v>4280</v>
      </c>
      <c r="D438" s="37" t="s">
        <v>51</v>
      </c>
      <c r="E438" s="13" t="s">
        <v>4281</v>
      </c>
      <c r="F438" s="38" t="s">
        <v>794</v>
      </c>
      <c r="G438" s="39">
        <v>1</v>
      </c>
      <c r="H438" s="38">
        <v>0</v>
      </c>
      <c r="I438" s="38">
        <f>ROUND(G438*H438,6)</f>
        <v>0</v>
      </c>
      <c r="L438" s="40">
        <v>0</v>
      </c>
      <c r="M438" s="34">
        <f>ROUND(ROUND(L438,2)*ROUND(G438,3),2)</f>
        <v>0</v>
      </c>
      <c r="N438" s="38" t="s">
        <v>795</v>
      </c>
      <c r="O438">
        <f>(M438*21)/100</f>
        <v>0</v>
      </c>
      <c r="P438" t="s">
        <v>27</v>
      </c>
    </row>
    <row r="439" spans="1:16" x14ac:dyDescent="0.2">
      <c r="A439" s="37" t="s">
        <v>55</v>
      </c>
      <c r="E439" s="41" t="s">
        <v>51</v>
      </c>
    </row>
    <row r="440" spans="1:16" x14ac:dyDescent="0.2">
      <c r="A440" s="37" t="s">
        <v>56</v>
      </c>
      <c r="E440" s="42" t="s">
        <v>4282</v>
      </c>
    </row>
    <row r="441" spans="1:16" ht="25.5" x14ac:dyDescent="0.2">
      <c r="A441" t="s">
        <v>58</v>
      </c>
      <c r="E441" s="41" t="s">
        <v>4283</v>
      </c>
    </row>
    <row r="442" spans="1:16" ht="25.5" x14ac:dyDescent="0.2">
      <c r="A442" t="s">
        <v>49</v>
      </c>
      <c r="B442" s="36" t="s">
        <v>2100</v>
      </c>
      <c r="C442" s="36" t="s">
        <v>4284</v>
      </c>
      <c r="D442" s="37" t="s">
        <v>51</v>
      </c>
      <c r="E442" s="13" t="s">
        <v>4285</v>
      </c>
      <c r="F442" s="38" t="s">
        <v>794</v>
      </c>
      <c r="G442" s="39">
        <v>1</v>
      </c>
      <c r="H442" s="38">
        <v>0</v>
      </c>
      <c r="I442" s="38">
        <f>ROUND(G442*H442,6)</f>
        <v>0</v>
      </c>
      <c r="L442" s="40">
        <v>0</v>
      </c>
      <c r="M442" s="34">
        <f>ROUND(ROUND(L442,2)*ROUND(G442,3),2)</f>
        <v>0</v>
      </c>
      <c r="N442" s="38" t="s">
        <v>795</v>
      </c>
      <c r="O442">
        <f>(M442*21)/100</f>
        <v>0</v>
      </c>
      <c r="P442" t="s">
        <v>27</v>
      </c>
    </row>
    <row r="443" spans="1:16" x14ac:dyDescent="0.2">
      <c r="A443" s="37" t="s">
        <v>55</v>
      </c>
      <c r="E443" s="41" t="s">
        <v>51</v>
      </c>
    </row>
    <row r="444" spans="1:16" x14ac:dyDescent="0.2">
      <c r="A444" s="37" t="s">
        <v>56</v>
      </c>
      <c r="E444" s="42" t="s">
        <v>4282</v>
      </c>
    </row>
    <row r="445" spans="1:16" ht="25.5" x14ac:dyDescent="0.2">
      <c r="A445" t="s">
        <v>58</v>
      </c>
      <c r="E445" s="41" t="s">
        <v>4286</v>
      </c>
    </row>
    <row r="446" spans="1:16" x14ac:dyDescent="0.2">
      <c r="A446" t="s">
        <v>49</v>
      </c>
      <c r="B446" s="36" t="s">
        <v>2103</v>
      </c>
      <c r="C446" s="36" t="s">
        <v>4287</v>
      </c>
      <c r="D446" s="37" t="s">
        <v>51</v>
      </c>
      <c r="E446" s="13" t="s">
        <v>4288</v>
      </c>
      <c r="F446" s="38" t="s">
        <v>794</v>
      </c>
      <c r="G446" s="39">
        <v>1</v>
      </c>
      <c r="H446" s="38">
        <v>0</v>
      </c>
      <c r="I446" s="38">
        <f>ROUND(G446*H446,6)</f>
        <v>0</v>
      </c>
      <c r="L446" s="40">
        <v>0</v>
      </c>
      <c r="M446" s="34">
        <f>ROUND(ROUND(L446,2)*ROUND(G446,3),2)</f>
        <v>0</v>
      </c>
      <c r="N446" s="38" t="s">
        <v>795</v>
      </c>
      <c r="O446">
        <f>(M446*21)/100</f>
        <v>0</v>
      </c>
      <c r="P446" t="s">
        <v>27</v>
      </c>
    </row>
    <row r="447" spans="1:16" x14ac:dyDescent="0.2">
      <c r="A447" s="37" t="s">
        <v>55</v>
      </c>
      <c r="E447" s="41" t="s">
        <v>51</v>
      </c>
    </row>
    <row r="448" spans="1:16" x14ac:dyDescent="0.2">
      <c r="A448" s="37" t="s">
        <v>56</v>
      </c>
      <c r="E448" s="42" t="s">
        <v>4282</v>
      </c>
    </row>
    <row r="449" spans="1:16" ht="25.5" x14ac:dyDescent="0.2">
      <c r="A449" t="s">
        <v>58</v>
      </c>
      <c r="E449" s="41" t="s">
        <v>4289</v>
      </c>
    </row>
    <row r="450" spans="1:16" x14ac:dyDescent="0.2">
      <c r="A450" t="s">
        <v>49</v>
      </c>
      <c r="B450" s="36" t="s">
        <v>2106</v>
      </c>
      <c r="C450" s="36" t="s">
        <v>4290</v>
      </c>
      <c r="D450" s="37" t="s">
        <v>51</v>
      </c>
      <c r="E450" s="13" t="s">
        <v>4291</v>
      </c>
      <c r="F450" s="38" t="s">
        <v>794</v>
      </c>
      <c r="G450" s="39">
        <v>1</v>
      </c>
      <c r="H450" s="38">
        <v>0</v>
      </c>
      <c r="I450" s="38">
        <f>ROUND(G450*H450,6)</f>
        <v>0</v>
      </c>
      <c r="L450" s="40">
        <v>0</v>
      </c>
      <c r="M450" s="34">
        <f>ROUND(ROUND(L450,2)*ROUND(G450,3),2)</f>
        <v>0</v>
      </c>
      <c r="N450" s="38" t="s">
        <v>795</v>
      </c>
      <c r="O450">
        <f>(M450*21)/100</f>
        <v>0</v>
      </c>
      <c r="P450" t="s">
        <v>27</v>
      </c>
    </row>
    <row r="451" spans="1:16" x14ac:dyDescent="0.2">
      <c r="A451" s="37" t="s">
        <v>55</v>
      </c>
      <c r="E451" s="41" t="s">
        <v>51</v>
      </c>
    </row>
    <row r="452" spans="1:16" x14ac:dyDescent="0.2">
      <c r="A452" s="37" t="s">
        <v>56</v>
      </c>
      <c r="E452" s="42" t="s">
        <v>4282</v>
      </c>
    </row>
    <row r="453" spans="1:16" ht="25.5" x14ac:dyDescent="0.2">
      <c r="A453" t="s">
        <v>58</v>
      </c>
      <c r="E453" s="41" t="s">
        <v>4292</v>
      </c>
    </row>
    <row r="454" spans="1:16" x14ac:dyDescent="0.2">
      <c r="A454" t="s">
        <v>46</v>
      </c>
      <c r="C454" s="33" t="s">
        <v>867</v>
      </c>
      <c r="E454" s="35" t="s">
        <v>3533</v>
      </c>
      <c r="J454" s="34">
        <f>0</f>
        <v>0</v>
      </c>
      <c r="K454" s="34">
        <f>0</f>
        <v>0</v>
      </c>
      <c r="L454" s="34">
        <f>0+L455</f>
        <v>0</v>
      </c>
      <c r="M454" s="34">
        <f>0+M455</f>
        <v>0</v>
      </c>
    </row>
    <row r="455" spans="1:16" x14ac:dyDescent="0.2">
      <c r="A455" t="s">
        <v>49</v>
      </c>
      <c r="B455" s="36" t="s">
        <v>296</v>
      </c>
      <c r="C455" s="36" t="s">
        <v>4293</v>
      </c>
      <c r="D455" s="37" t="s">
        <v>51</v>
      </c>
      <c r="E455" s="13" t="s">
        <v>4294</v>
      </c>
      <c r="F455" s="38" t="s">
        <v>53</v>
      </c>
      <c r="G455" s="39">
        <v>0.42899999999999999</v>
      </c>
      <c r="H455" s="38">
        <v>0</v>
      </c>
      <c r="I455" s="38">
        <f>ROUND(G455*H455,6)</f>
        <v>0</v>
      </c>
      <c r="L455" s="40">
        <v>0</v>
      </c>
      <c r="M455" s="34">
        <f>ROUND(ROUND(L455,2)*ROUND(G455,3),2)</f>
        <v>0</v>
      </c>
      <c r="N455" s="38" t="s">
        <v>54</v>
      </c>
      <c r="O455">
        <f>(M455*21)/100</f>
        <v>0</v>
      </c>
      <c r="P455" t="s">
        <v>27</v>
      </c>
    </row>
    <row r="456" spans="1:16" x14ac:dyDescent="0.2">
      <c r="A456" s="37" t="s">
        <v>55</v>
      </c>
      <c r="E456" s="41" t="s">
        <v>927</v>
      </c>
    </row>
    <row r="457" spans="1:16" x14ac:dyDescent="0.2">
      <c r="A457" s="37" t="s">
        <v>56</v>
      </c>
      <c r="E457" s="42" t="s">
        <v>4295</v>
      </c>
    </row>
    <row r="458" spans="1:16" x14ac:dyDescent="0.2">
      <c r="A458" t="s">
        <v>58</v>
      </c>
      <c r="E458" s="41" t="s">
        <v>59</v>
      </c>
    </row>
    <row r="459" spans="1:16" x14ac:dyDescent="0.2">
      <c r="A459" t="s">
        <v>46</v>
      </c>
      <c r="C459" s="33" t="s">
        <v>282</v>
      </c>
      <c r="E459" s="35" t="s">
        <v>283</v>
      </c>
      <c r="J459" s="34">
        <f>0</f>
        <v>0</v>
      </c>
      <c r="K459" s="34">
        <f>0</f>
        <v>0</v>
      </c>
      <c r="L459" s="34">
        <f>0+L460+L464+L468</f>
        <v>0</v>
      </c>
      <c r="M459" s="34">
        <f>0+M460+M464+M468</f>
        <v>0</v>
      </c>
    </row>
    <row r="460" spans="1:16" ht="25.5" x14ac:dyDescent="0.2">
      <c r="A460" t="s">
        <v>49</v>
      </c>
      <c r="B460" s="36" t="s">
        <v>300</v>
      </c>
      <c r="C460" s="36" t="s">
        <v>285</v>
      </c>
      <c r="D460" s="37" t="s">
        <v>286</v>
      </c>
      <c r="E460" s="13" t="s">
        <v>287</v>
      </c>
      <c r="F460" s="38" t="s">
        <v>288</v>
      </c>
      <c r="G460" s="39">
        <v>19.809000000000001</v>
      </c>
      <c r="H460" s="38">
        <v>0</v>
      </c>
      <c r="I460" s="38">
        <f>ROUND(G460*H460,6)</f>
        <v>0</v>
      </c>
      <c r="L460" s="40">
        <v>0</v>
      </c>
      <c r="M460" s="34">
        <f>ROUND(ROUND(L460,2)*ROUND(G460,3),2)</f>
        <v>0</v>
      </c>
      <c r="N460" s="38" t="s">
        <v>289</v>
      </c>
      <c r="O460">
        <f>(M460*21)/100</f>
        <v>0</v>
      </c>
      <c r="P460" t="s">
        <v>27</v>
      </c>
    </row>
    <row r="461" spans="1:16" ht="25.5" x14ac:dyDescent="0.2">
      <c r="A461" s="37" t="s">
        <v>55</v>
      </c>
      <c r="E461" s="41" t="s">
        <v>290</v>
      </c>
    </row>
    <row r="462" spans="1:16" ht="25.5" x14ac:dyDescent="0.2">
      <c r="A462" s="37" t="s">
        <v>56</v>
      </c>
      <c r="E462" s="42" t="s">
        <v>4296</v>
      </c>
    </row>
    <row r="463" spans="1:16" ht="102" x14ac:dyDescent="0.2">
      <c r="A463" t="s">
        <v>58</v>
      </c>
      <c r="E463" s="41" t="s">
        <v>291</v>
      </c>
    </row>
    <row r="464" spans="1:16" ht="25.5" x14ac:dyDescent="0.2">
      <c r="A464" t="s">
        <v>49</v>
      </c>
      <c r="B464" s="36" t="s">
        <v>304</v>
      </c>
      <c r="C464" s="36" t="s">
        <v>630</v>
      </c>
      <c r="D464" s="37" t="s">
        <v>631</v>
      </c>
      <c r="E464" s="13" t="s">
        <v>632</v>
      </c>
      <c r="F464" s="38" t="s">
        <v>288</v>
      </c>
      <c r="G464" s="39">
        <v>1.03</v>
      </c>
      <c r="H464" s="38">
        <v>0</v>
      </c>
      <c r="I464" s="38">
        <f>ROUND(G464*H464,6)</f>
        <v>0</v>
      </c>
      <c r="L464" s="40">
        <v>0</v>
      </c>
      <c r="M464" s="34">
        <f>ROUND(ROUND(L464,2)*ROUND(G464,3),2)</f>
        <v>0</v>
      </c>
      <c r="N464" s="38" t="s">
        <v>289</v>
      </c>
      <c r="O464">
        <f>(M464*21)/100</f>
        <v>0</v>
      </c>
      <c r="P464" t="s">
        <v>27</v>
      </c>
    </row>
    <row r="465" spans="1:16" ht="25.5" x14ac:dyDescent="0.2">
      <c r="A465" s="37" t="s">
        <v>55</v>
      </c>
      <c r="E465" s="41" t="s">
        <v>290</v>
      </c>
    </row>
    <row r="466" spans="1:16" ht="25.5" x14ac:dyDescent="0.2">
      <c r="A466" s="37" t="s">
        <v>56</v>
      </c>
      <c r="E466" s="42" t="s">
        <v>4297</v>
      </c>
    </row>
    <row r="467" spans="1:16" ht="102" x14ac:dyDescent="0.2">
      <c r="A467" t="s">
        <v>58</v>
      </c>
      <c r="E467" s="41" t="s">
        <v>291</v>
      </c>
    </row>
    <row r="468" spans="1:16" ht="25.5" x14ac:dyDescent="0.2">
      <c r="A468" t="s">
        <v>49</v>
      </c>
      <c r="B468" s="36" t="s">
        <v>308</v>
      </c>
      <c r="C468" s="36" t="s">
        <v>1049</v>
      </c>
      <c r="D468" s="37" t="s">
        <v>1050</v>
      </c>
      <c r="E468" s="13" t="s">
        <v>1051</v>
      </c>
      <c r="F468" s="38" t="s">
        <v>288</v>
      </c>
      <c r="G468" s="39">
        <v>0.16800000000000001</v>
      </c>
      <c r="H468" s="38">
        <v>0</v>
      </c>
      <c r="I468" s="38">
        <f>ROUND(G468*H468,6)</f>
        <v>0</v>
      </c>
      <c r="L468" s="40">
        <v>0</v>
      </c>
      <c r="M468" s="34">
        <f>ROUND(ROUND(L468,2)*ROUND(G468,3),2)</f>
        <v>0</v>
      </c>
      <c r="N468" s="38" t="s">
        <v>289</v>
      </c>
      <c r="O468">
        <f>(M468*21)/100</f>
        <v>0</v>
      </c>
      <c r="P468" t="s">
        <v>27</v>
      </c>
    </row>
    <row r="469" spans="1:16" ht="25.5" x14ac:dyDescent="0.2">
      <c r="A469" s="37" t="s">
        <v>55</v>
      </c>
      <c r="E469" s="41" t="s">
        <v>290</v>
      </c>
    </row>
    <row r="470" spans="1:16" ht="25.5" x14ac:dyDescent="0.2">
      <c r="A470" s="37" t="s">
        <v>56</v>
      </c>
      <c r="E470" s="42" t="s">
        <v>4298</v>
      </c>
    </row>
    <row r="471" spans="1:16" ht="102" x14ac:dyDescent="0.2">
      <c r="A471" t="s">
        <v>58</v>
      </c>
      <c r="E471"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4299</v>
      </c>
      <c r="M3" s="43">
        <f>Rekapitulace!C72</f>
        <v>0</v>
      </c>
      <c r="N3" s="25" t="s">
        <v>0</v>
      </c>
      <c r="O3" t="s">
        <v>23</v>
      </c>
      <c r="P3" t="s">
        <v>27</v>
      </c>
    </row>
    <row r="4" spans="1:20" ht="32.1" customHeight="1" x14ac:dyDescent="0.2">
      <c r="A4" s="28" t="s">
        <v>20</v>
      </c>
      <c r="B4" s="29" t="s">
        <v>28</v>
      </c>
      <c r="C4" s="2" t="s">
        <v>4299</v>
      </c>
      <c r="D4" s="9"/>
      <c r="E4" s="3" t="s">
        <v>4300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COUNTIFS(L8:L72,"=0",A8:A72,"P")+COUNTIFS(L8:L72,"",A8:A72,"P")+SUM(Q8:Q72)</f>
        <v>16</v>
      </c>
    </row>
    <row r="8" spans="1:20" x14ac:dyDescent="0.2">
      <c r="A8" t="s">
        <v>44</v>
      </c>
      <c r="C8" s="30" t="s">
        <v>4303</v>
      </c>
      <c r="E8" s="32" t="s">
        <v>4302</v>
      </c>
      <c r="J8" s="31">
        <f>0+J9+J26+J59</f>
        <v>0</v>
      </c>
      <c r="K8" s="31">
        <f>0+K9+K26+K59</f>
        <v>0</v>
      </c>
      <c r="L8" s="31">
        <f>0+L9+L26+L59</f>
        <v>0</v>
      </c>
      <c r="M8" s="31">
        <f>0+M9+M26+M59</f>
        <v>0</v>
      </c>
    </row>
    <row r="9" spans="1:20" x14ac:dyDescent="0.2">
      <c r="A9" t="s">
        <v>46</v>
      </c>
      <c r="C9" s="33" t="s">
        <v>47</v>
      </c>
      <c r="E9" s="35" t="s">
        <v>4304</v>
      </c>
      <c r="J9" s="34">
        <f>0</f>
        <v>0</v>
      </c>
      <c r="K9" s="34">
        <f>0</f>
        <v>0</v>
      </c>
      <c r="L9" s="34">
        <f>0+L10+L14+L18+L22</f>
        <v>0</v>
      </c>
      <c r="M9" s="34">
        <f>0+M10+M14+M18+M22</f>
        <v>0</v>
      </c>
    </row>
    <row r="10" spans="1:20" x14ac:dyDescent="0.2">
      <c r="A10" t="s">
        <v>49</v>
      </c>
      <c r="B10" s="36" t="s">
        <v>47</v>
      </c>
      <c r="C10" s="36" t="s">
        <v>4305</v>
      </c>
      <c r="D10" s="37" t="s">
        <v>51</v>
      </c>
      <c r="E10" s="13" t="s">
        <v>4306</v>
      </c>
      <c r="F10" s="38" t="s">
        <v>94</v>
      </c>
      <c r="G10" s="39">
        <v>1</v>
      </c>
      <c r="H10" s="38">
        <v>0</v>
      </c>
      <c r="I10" s="38">
        <f>ROUND(G10*H10,6)</f>
        <v>0</v>
      </c>
      <c r="L10" s="40">
        <v>0</v>
      </c>
      <c r="M10" s="34">
        <f>ROUND(ROUND(L10,2)*ROUND(G10,3),2)</f>
        <v>0</v>
      </c>
      <c r="N10" s="38" t="s">
        <v>54</v>
      </c>
      <c r="O10">
        <f>(M10*21)/100</f>
        <v>0</v>
      </c>
      <c r="P10" t="s">
        <v>27</v>
      </c>
    </row>
    <row r="11" spans="1:20" x14ac:dyDescent="0.2">
      <c r="A11" s="37" t="s">
        <v>55</v>
      </c>
      <c r="E11" s="41" t="s">
        <v>927</v>
      </c>
    </row>
    <row r="12" spans="1:20" x14ac:dyDescent="0.2">
      <c r="A12" s="37" t="s">
        <v>56</v>
      </c>
      <c r="E12" s="42" t="s">
        <v>2113</v>
      </c>
    </row>
    <row r="13" spans="1:20" x14ac:dyDescent="0.2">
      <c r="A13" t="s">
        <v>58</v>
      </c>
      <c r="E13" s="41" t="s">
        <v>59</v>
      </c>
    </row>
    <row r="14" spans="1:20" ht="25.5" x14ac:dyDescent="0.2">
      <c r="A14" t="s">
        <v>49</v>
      </c>
      <c r="B14" s="36" t="s">
        <v>27</v>
      </c>
      <c r="C14" s="36" t="s">
        <v>4307</v>
      </c>
      <c r="D14" s="37" t="s">
        <v>51</v>
      </c>
      <c r="E14" s="13" t="s">
        <v>4308</v>
      </c>
      <c r="F14" s="38" t="s">
        <v>94</v>
      </c>
      <c r="G14" s="39">
        <v>4</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51</v>
      </c>
    </row>
    <row r="17" spans="1:16" x14ac:dyDescent="0.2">
      <c r="A17" t="s">
        <v>58</v>
      </c>
      <c r="E17" s="41" t="s">
        <v>59</v>
      </c>
    </row>
    <row r="18" spans="1:16" x14ac:dyDescent="0.2">
      <c r="A18" t="s">
        <v>49</v>
      </c>
      <c r="B18" s="36" t="s">
        <v>62</v>
      </c>
      <c r="C18" s="36" t="s">
        <v>4309</v>
      </c>
      <c r="D18" s="37" t="s">
        <v>51</v>
      </c>
      <c r="E18" s="13" t="s">
        <v>4310</v>
      </c>
      <c r="F18" s="38" t="s">
        <v>94</v>
      </c>
      <c r="G18" s="39">
        <v>5</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51</v>
      </c>
    </row>
    <row r="21" spans="1:16" x14ac:dyDescent="0.2">
      <c r="A21" t="s">
        <v>58</v>
      </c>
      <c r="E21" s="41" t="s">
        <v>59</v>
      </c>
    </row>
    <row r="22" spans="1:16" ht="25.5" x14ac:dyDescent="0.2">
      <c r="A22" t="s">
        <v>49</v>
      </c>
      <c r="B22" s="36" t="s">
        <v>145</v>
      </c>
      <c r="C22" s="36" t="s">
        <v>4311</v>
      </c>
      <c r="D22" s="37" t="s">
        <v>51</v>
      </c>
      <c r="E22" s="13" t="s">
        <v>4312</v>
      </c>
      <c r="F22" s="38" t="s">
        <v>94</v>
      </c>
      <c r="G22" s="39">
        <v>35</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51</v>
      </c>
    </row>
    <row r="25" spans="1:16" x14ac:dyDescent="0.2">
      <c r="A25" t="s">
        <v>58</v>
      </c>
      <c r="E25" s="41" t="s">
        <v>59</v>
      </c>
    </row>
    <row r="26" spans="1:16" x14ac:dyDescent="0.2">
      <c r="A26" t="s">
        <v>46</v>
      </c>
      <c r="C26" s="33" t="s">
        <v>27</v>
      </c>
      <c r="E26" s="35" t="s">
        <v>4313</v>
      </c>
      <c r="J26" s="34">
        <f>0</f>
        <v>0</v>
      </c>
      <c r="K26" s="34">
        <f>0</f>
        <v>0</v>
      </c>
      <c r="L26" s="34">
        <f>0+L27+L31+L35+L39+L43+L47+L51+L55</f>
        <v>0</v>
      </c>
      <c r="M26" s="34">
        <f>0+M27+M31+M35+M39+M43+M47+M51+M55</f>
        <v>0</v>
      </c>
    </row>
    <row r="27" spans="1:16" x14ac:dyDescent="0.2">
      <c r="A27" t="s">
        <v>49</v>
      </c>
      <c r="B27" s="36" t="s">
        <v>47</v>
      </c>
      <c r="C27" s="36" t="s">
        <v>4305</v>
      </c>
      <c r="D27" s="37" t="s">
        <v>51</v>
      </c>
      <c r="E27" s="13" t="s">
        <v>4306</v>
      </c>
      <c r="F27" s="38" t="s">
        <v>94</v>
      </c>
      <c r="G27" s="39">
        <v>20</v>
      </c>
      <c r="H27" s="38">
        <v>0</v>
      </c>
      <c r="I27" s="38">
        <f>ROUND(G27*H27,6)</f>
        <v>0</v>
      </c>
      <c r="L27" s="40">
        <v>0</v>
      </c>
      <c r="M27" s="34">
        <f>ROUND(ROUND(L27,2)*ROUND(G27,3),2)</f>
        <v>0</v>
      </c>
      <c r="N27" s="38" t="s">
        <v>54</v>
      </c>
      <c r="O27">
        <f>(M27*21)/100</f>
        <v>0</v>
      </c>
      <c r="P27" t="s">
        <v>27</v>
      </c>
    </row>
    <row r="28" spans="1:16" x14ac:dyDescent="0.2">
      <c r="A28" s="37" t="s">
        <v>55</v>
      </c>
      <c r="E28" s="41" t="s">
        <v>51</v>
      </c>
    </row>
    <row r="29" spans="1:16" x14ac:dyDescent="0.2">
      <c r="A29" s="37" t="s">
        <v>56</v>
      </c>
      <c r="E29" s="42" t="s">
        <v>51</v>
      </c>
    </row>
    <row r="30" spans="1:16" x14ac:dyDescent="0.2">
      <c r="A30" t="s">
        <v>58</v>
      </c>
      <c r="E30" s="41" t="s">
        <v>59</v>
      </c>
    </row>
    <row r="31" spans="1:16" ht="25.5" x14ac:dyDescent="0.2">
      <c r="A31" t="s">
        <v>49</v>
      </c>
      <c r="B31" s="36" t="s">
        <v>27</v>
      </c>
      <c r="C31" s="36" t="s">
        <v>4307</v>
      </c>
      <c r="D31" s="37" t="s">
        <v>51</v>
      </c>
      <c r="E31" s="13" t="s">
        <v>4308</v>
      </c>
      <c r="F31" s="38" t="s">
        <v>94</v>
      </c>
      <c r="G31" s="39">
        <v>3</v>
      </c>
      <c r="H31" s="38">
        <v>0</v>
      </c>
      <c r="I31" s="38">
        <f>ROUND(G31*H31,6)</f>
        <v>0</v>
      </c>
      <c r="L31" s="40">
        <v>0</v>
      </c>
      <c r="M31" s="34">
        <f>ROUND(ROUND(L31,2)*ROUND(G31,3),2)</f>
        <v>0</v>
      </c>
      <c r="N31" s="38" t="s">
        <v>54</v>
      </c>
      <c r="O31">
        <f>(M31*21)/100</f>
        <v>0</v>
      </c>
      <c r="P31" t="s">
        <v>27</v>
      </c>
    </row>
    <row r="32" spans="1:16" x14ac:dyDescent="0.2">
      <c r="A32" s="37" t="s">
        <v>55</v>
      </c>
      <c r="E32" s="41" t="s">
        <v>51</v>
      </c>
    </row>
    <row r="33" spans="1:16" x14ac:dyDescent="0.2">
      <c r="A33" s="37" t="s">
        <v>56</v>
      </c>
      <c r="E33" s="42" t="s">
        <v>51</v>
      </c>
    </row>
    <row r="34" spans="1:16" x14ac:dyDescent="0.2">
      <c r="A34" t="s">
        <v>58</v>
      </c>
      <c r="E34" s="41" t="s">
        <v>59</v>
      </c>
    </row>
    <row r="35" spans="1:16" ht="25.5" x14ac:dyDescent="0.2">
      <c r="A35" t="s">
        <v>49</v>
      </c>
      <c r="B35" s="36" t="s">
        <v>26</v>
      </c>
      <c r="C35" s="36" t="s">
        <v>4314</v>
      </c>
      <c r="D35" s="37" t="s">
        <v>51</v>
      </c>
      <c r="E35" s="13" t="s">
        <v>4315</v>
      </c>
      <c r="F35" s="38" t="s">
        <v>94</v>
      </c>
      <c r="G35" s="39">
        <v>10</v>
      </c>
      <c r="H35" s="38">
        <v>0</v>
      </c>
      <c r="I35" s="38">
        <f>ROUND(G35*H35,6)</f>
        <v>0</v>
      </c>
      <c r="L35" s="40">
        <v>0</v>
      </c>
      <c r="M35" s="34">
        <f>ROUND(ROUND(L35,2)*ROUND(G35,3),2)</f>
        <v>0</v>
      </c>
      <c r="N35" s="38" t="s">
        <v>54</v>
      </c>
      <c r="O35">
        <f>(M35*21)/100</f>
        <v>0</v>
      </c>
      <c r="P35" t="s">
        <v>27</v>
      </c>
    </row>
    <row r="36" spans="1:16" x14ac:dyDescent="0.2">
      <c r="A36" s="37" t="s">
        <v>55</v>
      </c>
      <c r="E36" s="41" t="s">
        <v>51</v>
      </c>
    </row>
    <row r="37" spans="1:16" x14ac:dyDescent="0.2">
      <c r="A37" s="37" t="s">
        <v>56</v>
      </c>
      <c r="E37" s="42" t="s">
        <v>51</v>
      </c>
    </row>
    <row r="38" spans="1:16" x14ac:dyDescent="0.2">
      <c r="A38" t="s">
        <v>58</v>
      </c>
      <c r="E38" s="41" t="s">
        <v>59</v>
      </c>
    </row>
    <row r="39" spans="1:16" x14ac:dyDescent="0.2">
      <c r="A39" t="s">
        <v>49</v>
      </c>
      <c r="B39" s="36" t="s">
        <v>62</v>
      </c>
      <c r="C39" s="36" t="s">
        <v>4309</v>
      </c>
      <c r="D39" s="37" t="s">
        <v>51</v>
      </c>
      <c r="E39" s="13" t="s">
        <v>4310</v>
      </c>
      <c r="F39" s="38" t="s">
        <v>94</v>
      </c>
      <c r="G39" s="39">
        <v>5</v>
      </c>
      <c r="H39" s="38">
        <v>0</v>
      </c>
      <c r="I39" s="38">
        <f>ROUND(G39*H39,6)</f>
        <v>0</v>
      </c>
      <c r="L39" s="40">
        <v>0</v>
      </c>
      <c r="M39" s="34">
        <f>ROUND(ROUND(L39,2)*ROUND(G39,3),2)</f>
        <v>0</v>
      </c>
      <c r="N39" s="38" t="s">
        <v>54</v>
      </c>
      <c r="O39">
        <f>(M39*21)/100</f>
        <v>0</v>
      </c>
      <c r="P39" t="s">
        <v>27</v>
      </c>
    </row>
    <row r="40" spans="1:16" x14ac:dyDescent="0.2">
      <c r="A40" s="37" t="s">
        <v>55</v>
      </c>
      <c r="E40" s="41" t="s">
        <v>51</v>
      </c>
    </row>
    <row r="41" spans="1:16" x14ac:dyDescent="0.2">
      <c r="A41" s="37" t="s">
        <v>56</v>
      </c>
      <c r="E41" s="42" t="s">
        <v>51</v>
      </c>
    </row>
    <row r="42" spans="1:16" x14ac:dyDescent="0.2">
      <c r="A42" t="s">
        <v>58</v>
      </c>
      <c r="E42" s="41" t="s">
        <v>59</v>
      </c>
    </row>
    <row r="43" spans="1:16" ht="25.5" x14ac:dyDescent="0.2">
      <c r="A43" t="s">
        <v>49</v>
      </c>
      <c r="B43" s="36" t="s">
        <v>66</v>
      </c>
      <c r="C43" s="36" t="s">
        <v>3991</v>
      </c>
      <c r="D43" s="37" t="s">
        <v>51</v>
      </c>
      <c r="E43" s="13" t="s">
        <v>3992</v>
      </c>
      <c r="F43" s="38" t="s">
        <v>94</v>
      </c>
      <c r="G43" s="39">
        <v>35</v>
      </c>
      <c r="H43" s="38">
        <v>0</v>
      </c>
      <c r="I43" s="38">
        <f>ROUND(G43*H43,6)</f>
        <v>0</v>
      </c>
      <c r="L43" s="40">
        <v>0</v>
      </c>
      <c r="M43" s="34">
        <f>ROUND(ROUND(L43,2)*ROUND(G43,3),2)</f>
        <v>0</v>
      </c>
      <c r="N43" s="38" t="s">
        <v>54</v>
      </c>
      <c r="O43">
        <f>(M43*21)/100</f>
        <v>0</v>
      </c>
      <c r="P43" t="s">
        <v>27</v>
      </c>
    </row>
    <row r="44" spans="1:16" x14ac:dyDescent="0.2">
      <c r="A44" s="37" t="s">
        <v>55</v>
      </c>
      <c r="E44" s="41" t="s">
        <v>51</v>
      </c>
    </row>
    <row r="45" spans="1:16" x14ac:dyDescent="0.2">
      <c r="A45" s="37" t="s">
        <v>56</v>
      </c>
      <c r="E45" s="42" t="s">
        <v>51</v>
      </c>
    </row>
    <row r="46" spans="1:16" x14ac:dyDescent="0.2">
      <c r="A46" t="s">
        <v>58</v>
      </c>
      <c r="E46" s="41" t="s">
        <v>59</v>
      </c>
    </row>
    <row r="47" spans="1:16" ht="25.5" x14ac:dyDescent="0.2">
      <c r="A47" t="s">
        <v>49</v>
      </c>
      <c r="B47" s="36" t="s">
        <v>69</v>
      </c>
      <c r="C47" s="36" t="s">
        <v>3892</v>
      </c>
      <c r="D47" s="37" t="s">
        <v>51</v>
      </c>
      <c r="E47" s="13" t="s">
        <v>3893</v>
      </c>
      <c r="F47" s="38" t="s">
        <v>94</v>
      </c>
      <c r="G47" s="39">
        <v>23</v>
      </c>
      <c r="H47" s="38">
        <v>0</v>
      </c>
      <c r="I47" s="38">
        <f>ROUND(G47*H47,6)</f>
        <v>0</v>
      </c>
      <c r="L47" s="40">
        <v>0</v>
      </c>
      <c r="M47" s="34">
        <f>ROUND(ROUND(L47,2)*ROUND(G47,3),2)</f>
        <v>0</v>
      </c>
      <c r="N47" s="38" t="s">
        <v>54</v>
      </c>
      <c r="O47">
        <f>(M47*21)/100</f>
        <v>0</v>
      </c>
      <c r="P47" t="s">
        <v>27</v>
      </c>
    </row>
    <row r="48" spans="1:16" x14ac:dyDescent="0.2">
      <c r="A48" s="37" t="s">
        <v>55</v>
      </c>
      <c r="E48" s="41" t="s">
        <v>51</v>
      </c>
    </row>
    <row r="49" spans="1:16" x14ac:dyDescent="0.2">
      <c r="A49" s="37" t="s">
        <v>56</v>
      </c>
      <c r="E49" s="42" t="s">
        <v>51</v>
      </c>
    </row>
    <row r="50" spans="1:16" x14ac:dyDescent="0.2">
      <c r="A50" t="s">
        <v>58</v>
      </c>
      <c r="E50" s="41" t="s">
        <v>59</v>
      </c>
    </row>
    <row r="51" spans="1:16" x14ac:dyDescent="0.2">
      <c r="A51" t="s">
        <v>49</v>
      </c>
      <c r="B51" s="36" t="s">
        <v>73</v>
      </c>
      <c r="C51" s="36" t="s">
        <v>4316</v>
      </c>
      <c r="D51" s="37" t="s">
        <v>51</v>
      </c>
      <c r="E51" s="13" t="s">
        <v>4317</v>
      </c>
      <c r="F51" s="38" t="s">
        <v>94</v>
      </c>
      <c r="G51" s="39">
        <v>6</v>
      </c>
      <c r="H51" s="38">
        <v>0</v>
      </c>
      <c r="I51" s="38">
        <f>ROUND(G51*H51,6)</f>
        <v>0</v>
      </c>
      <c r="L51" s="40">
        <v>0</v>
      </c>
      <c r="M51" s="34">
        <f>ROUND(ROUND(L51,2)*ROUND(G51,3),2)</f>
        <v>0</v>
      </c>
      <c r="N51" s="38" t="s">
        <v>795</v>
      </c>
      <c r="O51">
        <f>(M51*21)/100</f>
        <v>0</v>
      </c>
      <c r="P51" t="s">
        <v>27</v>
      </c>
    </row>
    <row r="52" spans="1:16" x14ac:dyDescent="0.2">
      <c r="A52" s="37" t="s">
        <v>55</v>
      </c>
      <c r="E52" s="41" t="s">
        <v>51</v>
      </c>
    </row>
    <row r="53" spans="1:16" x14ac:dyDescent="0.2">
      <c r="A53" s="37" t="s">
        <v>56</v>
      </c>
      <c r="E53" s="42" t="s">
        <v>51</v>
      </c>
    </row>
    <row r="54" spans="1:16" x14ac:dyDescent="0.2">
      <c r="A54" t="s">
        <v>58</v>
      </c>
      <c r="E54" s="41" t="s">
        <v>51</v>
      </c>
    </row>
    <row r="55" spans="1:16" x14ac:dyDescent="0.2">
      <c r="A55" t="s">
        <v>49</v>
      </c>
      <c r="B55" s="36" t="s">
        <v>76</v>
      </c>
      <c r="C55" s="36" t="s">
        <v>4318</v>
      </c>
      <c r="D55" s="37" t="s">
        <v>51</v>
      </c>
      <c r="E55" s="13" t="s">
        <v>4319</v>
      </c>
      <c r="F55" s="38" t="s">
        <v>94</v>
      </c>
      <c r="G55" s="39">
        <v>6</v>
      </c>
      <c r="H55" s="38">
        <v>0</v>
      </c>
      <c r="I55" s="38">
        <f>ROUND(G55*H55,6)</f>
        <v>0</v>
      </c>
      <c r="L55" s="40">
        <v>0</v>
      </c>
      <c r="M55" s="34">
        <f>ROUND(ROUND(L55,2)*ROUND(G55,3),2)</f>
        <v>0</v>
      </c>
      <c r="N55" s="38" t="s">
        <v>795</v>
      </c>
      <c r="O55">
        <f>(M55*21)/100</f>
        <v>0</v>
      </c>
      <c r="P55" t="s">
        <v>27</v>
      </c>
    </row>
    <row r="56" spans="1:16" x14ac:dyDescent="0.2">
      <c r="A56" s="37" t="s">
        <v>55</v>
      </c>
      <c r="E56" s="41" t="s">
        <v>51</v>
      </c>
    </row>
    <row r="57" spans="1:16" x14ac:dyDescent="0.2">
      <c r="A57" s="37" t="s">
        <v>56</v>
      </c>
      <c r="E57" s="42" t="s">
        <v>51</v>
      </c>
    </row>
    <row r="58" spans="1:16" x14ac:dyDescent="0.2">
      <c r="A58" t="s">
        <v>58</v>
      </c>
      <c r="E58" s="41" t="s">
        <v>51</v>
      </c>
    </row>
    <row r="59" spans="1:16" x14ac:dyDescent="0.2">
      <c r="A59" t="s">
        <v>46</v>
      </c>
      <c r="C59" s="33" t="s">
        <v>26</v>
      </c>
      <c r="E59" s="35" t="s">
        <v>4320</v>
      </c>
      <c r="J59" s="34">
        <f>0</f>
        <v>0</v>
      </c>
      <c r="K59" s="34">
        <f>0</f>
        <v>0</v>
      </c>
      <c r="L59" s="34">
        <f>0+L60+L64+L68+L72</f>
        <v>0</v>
      </c>
      <c r="M59" s="34">
        <f>0+M60+M64+M68+M72</f>
        <v>0</v>
      </c>
    </row>
    <row r="60" spans="1:16" x14ac:dyDescent="0.2">
      <c r="A60" t="s">
        <v>49</v>
      </c>
      <c r="B60" s="36" t="s">
        <v>148</v>
      </c>
      <c r="C60" s="36" t="s">
        <v>4321</v>
      </c>
      <c r="D60" s="37" t="s">
        <v>51</v>
      </c>
      <c r="E60" s="13" t="s">
        <v>4322</v>
      </c>
      <c r="F60" s="38" t="s">
        <v>94</v>
      </c>
      <c r="G60" s="39">
        <v>5</v>
      </c>
      <c r="H60" s="38">
        <v>0</v>
      </c>
      <c r="I60" s="38">
        <f>ROUND(G60*H60,6)</f>
        <v>0</v>
      </c>
      <c r="L60" s="40">
        <v>0</v>
      </c>
      <c r="M60" s="34">
        <f>ROUND(ROUND(L60,2)*ROUND(G60,3),2)</f>
        <v>0</v>
      </c>
      <c r="N60" s="38" t="s">
        <v>54</v>
      </c>
      <c r="O60">
        <f>(M60*21)/100</f>
        <v>0</v>
      </c>
      <c r="P60" t="s">
        <v>27</v>
      </c>
    </row>
    <row r="61" spans="1:16" x14ac:dyDescent="0.2">
      <c r="A61" s="37" t="s">
        <v>55</v>
      </c>
      <c r="E61" s="41" t="s">
        <v>51</v>
      </c>
    </row>
    <row r="62" spans="1:16" x14ac:dyDescent="0.2">
      <c r="A62" s="37" t="s">
        <v>56</v>
      </c>
      <c r="E62" s="42" t="s">
        <v>51</v>
      </c>
    </row>
    <row r="63" spans="1:16" x14ac:dyDescent="0.2">
      <c r="A63" t="s">
        <v>58</v>
      </c>
      <c r="E63" s="41" t="s">
        <v>59</v>
      </c>
    </row>
    <row r="64" spans="1:16" x14ac:dyDescent="0.2">
      <c r="A64" t="s">
        <v>49</v>
      </c>
      <c r="B64" s="36" t="s">
        <v>151</v>
      </c>
      <c r="C64" s="36" t="s">
        <v>4323</v>
      </c>
      <c r="D64" s="37" t="s">
        <v>51</v>
      </c>
      <c r="E64" s="13" t="s">
        <v>4324</v>
      </c>
      <c r="F64" s="38" t="s">
        <v>94</v>
      </c>
      <c r="G64" s="39">
        <v>1</v>
      </c>
      <c r="H64" s="38">
        <v>0</v>
      </c>
      <c r="I64" s="38">
        <f>ROUND(G64*H64,6)</f>
        <v>0</v>
      </c>
      <c r="L64" s="40">
        <v>0</v>
      </c>
      <c r="M64" s="34">
        <f>ROUND(ROUND(L64,2)*ROUND(G64,3),2)</f>
        <v>0</v>
      </c>
      <c r="N64" s="38" t="s">
        <v>54</v>
      </c>
      <c r="O64">
        <f>(M64*21)/100</f>
        <v>0</v>
      </c>
      <c r="P64" t="s">
        <v>27</v>
      </c>
    </row>
    <row r="65" spans="1:16" x14ac:dyDescent="0.2">
      <c r="A65" s="37" t="s">
        <v>55</v>
      </c>
      <c r="E65" s="41" t="s">
        <v>51</v>
      </c>
    </row>
    <row r="66" spans="1:16" x14ac:dyDescent="0.2">
      <c r="A66" s="37" t="s">
        <v>56</v>
      </c>
      <c r="E66" s="42" t="s">
        <v>51</v>
      </c>
    </row>
    <row r="67" spans="1:16" x14ac:dyDescent="0.2">
      <c r="A67" t="s">
        <v>58</v>
      </c>
      <c r="E67" s="41" t="s">
        <v>59</v>
      </c>
    </row>
    <row r="68" spans="1:16" x14ac:dyDescent="0.2">
      <c r="A68" t="s">
        <v>49</v>
      </c>
      <c r="B68" s="36" t="s">
        <v>154</v>
      </c>
      <c r="C68" s="36" t="s">
        <v>4325</v>
      </c>
      <c r="D68" s="37" t="s">
        <v>51</v>
      </c>
      <c r="E68" s="13" t="s">
        <v>4326</v>
      </c>
      <c r="F68" s="38" t="s">
        <v>128</v>
      </c>
      <c r="G68" s="39">
        <v>8</v>
      </c>
      <c r="H68" s="38">
        <v>0</v>
      </c>
      <c r="I68" s="38">
        <f>ROUND(G68*H68,6)</f>
        <v>0</v>
      </c>
      <c r="L68" s="40">
        <v>0</v>
      </c>
      <c r="M68" s="34">
        <f>ROUND(ROUND(L68,2)*ROUND(G68,3),2)</f>
        <v>0</v>
      </c>
      <c r="N68" s="38" t="s">
        <v>54</v>
      </c>
      <c r="O68">
        <f>(M68*21)/100</f>
        <v>0</v>
      </c>
      <c r="P68" t="s">
        <v>27</v>
      </c>
    </row>
    <row r="69" spans="1:16" x14ac:dyDescent="0.2">
      <c r="A69" s="37" t="s">
        <v>55</v>
      </c>
      <c r="E69" s="41" t="s">
        <v>51</v>
      </c>
    </row>
    <row r="70" spans="1:16" x14ac:dyDescent="0.2">
      <c r="A70" s="37" t="s">
        <v>56</v>
      </c>
      <c r="E70" s="42" t="s">
        <v>51</v>
      </c>
    </row>
    <row r="71" spans="1:16" x14ac:dyDescent="0.2">
      <c r="A71" t="s">
        <v>58</v>
      </c>
      <c r="E71" s="41" t="s">
        <v>59</v>
      </c>
    </row>
    <row r="72" spans="1:16" x14ac:dyDescent="0.2">
      <c r="A72" t="s">
        <v>49</v>
      </c>
      <c r="B72" s="36" t="s">
        <v>157</v>
      </c>
      <c r="C72" s="36" t="s">
        <v>3824</v>
      </c>
      <c r="D72" s="37" t="s">
        <v>51</v>
      </c>
      <c r="E72" s="13" t="s">
        <v>4327</v>
      </c>
      <c r="F72" s="38" t="s">
        <v>128</v>
      </c>
      <c r="G72" s="39">
        <v>8</v>
      </c>
      <c r="H72" s="38">
        <v>0</v>
      </c>
      <c r="I72" s="38">
        <f>ROUND(G72*H72,6)</f>
        <v>0</v>
      </c>
      <c r="L72" s="40">
        <v>0</v>
      </c>
      <c r="M72" s="34">
        <f>ROUND(ROUND(L72,2)*ROUND(G72,3),2)</f>
        <v>0</v>
      </c>
      <c r="N72" s="38" t="s">
        <v>54</v>
      </c>
      <c r="O72">
        <f>(M72*21)/100</f>
        <v>0</v>
      </c>
      <c r="P72" t="s">
        <v>27</v>
      </c>
    </row>
    <row r="73" spans="1:16" x14ac:dyDescent="0.2">
      <c r="A73" s="37" t="s">
        <v>55</v>
      </c>
      <c r="E73" s="41" t="s">
        <v>51</v>
      </c>
    </row>
    <row r="74" spans="1:16" x14ac:dyDescent="0.2">
      <c r="A74" s="37" t="s">
        <v>56</v>
      </c>
      <c r="E74" s="42" t="s">
        <v>51</v>
      </c>
    </row>
    <row r="75" spans="1:16" x14ac:dyDescent="0.2">
      <c r="A75" t="s">
        <v>58</v>
      </c>
      <c r="E75"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4328</v>
      </c>
      <c r="M3" s="43">
        <f>Rekapitulace!C74</f>
        <v>0</v>
      </c>
      <c r="N3" s="25" t="s">
        <v>0</v>
      </c>
      <c r="O3" t="s">
        <v>23</v>
      </c>
      <c r="P3" t="s">
        <v>27</v>
      </c>
    </row>
    <row r="4" spans="1:20" ht="32.1" customHeight="1" x14ac:dyDescent="0.2">
      <c r="A4" s="28" t="s">
        <v>20</v>
      </c>
      <c r="B4" s="29" t="s">
        <v>28</v>
      </c>
      <c r="C4" s="2" t="s">
        <v>4328</v>
      </c>
      <c r="D4" s="9"/>
      <c r="E4" s="3" t="s">
        <v>4329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COUNTIFS(L8:L95,"=0",A8:A95,"P")+COUNTIFS(L8:L95,"",A8:A95,"P")+SUM(Q8:Q95)</f>
        <v>22</v>
      </c>
    </row>
    <row r="8" spans="1:20" ht="25.5" x14ac:dyDescent="0.2">
      <c r="A8" t="s">
        <v>44</v>
      </c>
      <c r="C8" s="30" t="s">
        <v>4332</v>
      </c>
      <c r="E8" s="32" t="s">
        <v>4331</v>
      </c>
      <c r="J8" s="31">
        <f>0+J9+J86</f>
        <v>0</v>
      </c>
      <c r="K8" s="31">
        <f>0+K9+K86</f>
        <v>0</v>
      </c>
      <c r="L8" s="31">
        <f>0+L9+L86</f>
        <v>0</v>
      </c>
      <c r="M8" s="31">
        <f>0+M9+M86</f>
        <v>0</v>
      </c>
    </row>
    <row r="9" spans="1:20" x14ac:dyDescent="0.2">
      <c r="A9" t="s">
        <v>46</v>
      </c>
      <c r="C9" s="33" t="s">
        <v>47</v>
      </c>
      <c r="E9" s="35" t="s">
        <v>4333</v>
      </c>
      <c r="J9" s="34">
        <f>0</f>
        <v>0</v>
      </c>
      <c r="K9" s="34">
        <f>0</f>
        <v>0</v>
      </c>
      <c r="L9" s="34">
        <f>0+L10+L14+L18+L22+L26+L30+L34+L38+L42+L46+L50+L54+L58+L62+L66+L70+L74+L78+L82</f>
        <v>0</v>
      </c>
      <c r="M9" s="34">
        <f>0+M10+M14+M18+M22+M26+M30+M34+M38+M42+M46+M50+M54+M58+M62+M66+M70+M74+M78+M82</f>
        <v>0</v>
      </c>
    </row>
    <row r="10" spans="1:20" x14ac:dyDescent="0.2">
      <c r="A10" t="s">
        <v>49</v>
      </c>
      <c r="B10" s="36" t="s">
        <v>47</v>
      </c>
      <c r="C10" s="36" t="s">
        <v>4334</v>
      </c>
      <c r="D10" s="37" t="s">
        <v>51</v>
      </c>
      <c r="E10" s="13" t="s">
        <v>4335</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51</v>
      </c>
    </row>
    <row r="12" spans="1:20" x14ac:dyDescent="0.2">
      <c r="A12" s="37" t="s">
        <v>56</v>
      </c>
      <c r="E12" s="42" t="s">
        <v>51</v>
      </c>
    </row>
    <row r="13" spans="1:20" ht="89.25" x14ac:dyDescent="0.2">
      <c r="A13" t="s">
        <v>58</v>
      </c>
      <c r="E13" s="41" t="s">
        <v>4336</v>
      </c>
    </row>
    <row r="14" spans="1:20" x14ac:dyDescent="0.2">
      <c r="A14" t="s">
        <v>49</v>
      </c>
      <c r="B14" s="36" t="s">
        <v>27</v>
      </c>
      <c r="C14" s="36" t="s">
        <v>4337</v>
      </c>
      <c r="D14" s="37" t="s">
        <v>51</v>
      </c>
      <c r="E14" s="13" t="s">
        <v>4338</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51</v>
      </c>
    </row>
    <row r="16" spans="1:20" x14ac:dyDescent="0.2">
      <c r="A16" s="37" t="s">
        <v>56</v>
      </c>
      <c r="E16" s="42" t="s">
        <v>51</v>
      </c>
    </row>
    <row r="17" spans="1:16" ht="89.25" x14ac:dyDescent="0.2">
      <c r="A17" t="s">
        <v>58</v>
      </c>
      <c r="E17" s="41" t="s">
        <v>4336</v>
      </c>
    </row>
    <row r="18" spans="1:16" x14ac:dyDescent="0.2">
      <c r="A18" t="s">
        <v>49</v>
      </c>
      <c r="B18" s="36" t="s">
        <v>26</v>
      </c>
      <c r="C18" s="36" t="s">
        <v>4339</v>
      </c>
      <c r="D18" s="37" t="s">
        <v>51</v>
      </c>
      <c r="E18" s="13" t="s">
        <v>4340</v>
      </c>
      <c r="F18" s="38" t="s">
        <v>65</v>
      </c>
      <c r="G18" s="39">
        <v>20</v>
      </c>
      <c r="H18" s="38">
        <v>0</v>
      </c>
      <c r="I18" s="38">
        <f>ROUND(G18*H18,6)</f>
        <v>0</v>
      </c>
      <c r="L18" s="40">
        <v>0</v>
      </c>
      <c r="M18" s="34">
        <f>ROUND(ROUND(L18,2)*ROUND(G18,3),2)</f>
        <v>0</v>
      </c>
      <c r="N18" s="38" t="s">
        <v>795</v>
      </c>
      <c r="O18">
        <f>(M18*21)/100</f>
        <v>0</v>
      </c>
      <c r="P18" t="s">
        <v>27</v>
      </c>
    </row>
    <row r="19" spans="1:16" x14ac:dyDescent="0.2">
      <c r="A19" s="37" t="s">
        <v>55</v>
      </c>
      <c r="E19" s="41" t="s">
        <v>4341</v>
      </c>
    </row>
    <row r="20" spans="1:16" x14ac:dyDescent="0.2">
      <c r="A20" s="37" t="s">
        <v>56</v>
      </c>
      <c r="E20" s="42" t="s">
        <v>51</v>
      </c>
    </row>
    <row r="21" spans="1:16" ht="76.5" x14ac:dyDescent="0.2">
      <c r="A21" t="s">
        <v>58</v>
      </c>
      <c r="E21" s="41" t="s">
        <v>4342</v>
      </c>
    </row>
    <row r="22" spans="1:16" x14ac:dyDescent="0.2">
      <c r="A22" t="s">
        <v>49</v>
      </c>
      <c r="B22" s="36" t="s">
        <v>62</v>
      </c>
      <c r="C22" s="36" t="s">
        <v>4343</v>
      </c>
      <c r="D22" s="37" t="s">
        <v>47</v>
      </c>
      <c r="E22" s="13" t="s">
        <v>4340</v>
      </c>
      <c r="F22" s="38" t="s">
        <v>94</v>
      </c>
      <c r="G22" s="39">
        <v>3</v>
      </c>
      <c r="H22" s="38">
        <v>0</v>
      </c>
      <c r="I22" s="38">
        <f>ROUND(G22*H22,6)</f>
        <v>0</v>
      </c>
      <c r="L22" s="40">
        <v>0</v>
      </c>
      <c r="M22" s="34">
        <f>ROUND(ROUND(L22,2)*ROUND(G22,3),2)</f>
        <v>0</v>
      </c>
      <c r="N22" s="38" t="s">
        <v>795</v>
      </c>
      <c r="O22">
        <f>(M22*21)/100</f>
        <v>0</v>
      </c>
      <c r="P22" t="s">
        <v>27</v>
      </c>
    </row>
    <row r="23" spans="1:16" x14ac:dyDescent="0.2">
      <c r="A23" s="37" t="s">
        <v>55</v>
      </c>
      <c r="E23" s="41" t="s">
        <v>4344</v>
      </c>
    </row>
    <row r="24" spans="1:16" x14ac:dyDescent="0.2">
      <c r="A24" s="37" t="s">
        <v>56</v>
      </c>
      <c r="E24" s="42" t="s">
        <v>51</v>
      </c>
    </row>
    <row r="25" spans="1:16" ht="76.5" x14ac:dyDescent="0.2">
      <c r="A25" t="s">
        <v>58</v>
      </c>
      <c r="E25" s="41" t="s">
        <v>4345</v>
      </c>
    </row>
    <row r="26" spans="1:16" x14ac:dyDescent="0.2">
      <c r="A26" t="s">
        <v>49</v>
      </c>
      <c r="B26" s="36" t="s">
        <v>66</v>
      </c>
      <c r="C26" s="36" t="s">
        <v>4343</v>
      </c>
      <c r="D26" s="37" t="s">
        <v>27</v>
      </c>
      <c r="E26" s="13" t="s">
        <v>4340</v>
      </c>
      <c r="F26" s="38" t="s">
        <v>94</v>
      </c>
      <c r="G26" s="39">
        <v>3</v>
      </c>
      <c r="H26" s="38">
        <v>0</v>
      </c>
      <c r="I26" s="38">
        <f>ROUND(G26*H26,6)</f>
        <v>0</v>
      </c>
      <c r="L26" s="40">
        <v>0</v>
      </c>
      <c r="M26" s="34">
        <f>ROUND(ROUND(L26,2)*ROUND(G26,3),2)</f>
        <v>0</v>
      </c>
      <c r="N26" s="38" t="s">
        <v>795</v>
      </c>
      <c r="O26">
        <f>(M26*21)/100</f>
        <v>0</v>
      </c>
      <c r="P26" t="s">
        <v>27</v>
      </c>
    </row>
    <row r="27" spans="1:16" x14ac:dyDescent="0.2">
      <c r="A27" s="37" t="s">
        <v>55</v>
      </c>
      <c r="E27" s="41" t="s">
        <v>4346</v>
      </c>
    </row>
    <row r="28" spans="1:16" x14ac:dyDescent="0.2">
      <c r="A28" s="37" t="s">
        <v>56</v>
      </c>
      <c r="E28" s="42" t="s">
        <v>51</v>
      </c>
    </row>
    <row r="29" spans="1:16" ht="76.5" x14ac:dyDescent="0.2">
      <c r="A29" t="s">
        <v>58</v>
      </c>
      <c r="E29" s="41" t="s">
        <v>4345</v>
      </c>
    </row>
    <row r="30" spans="1:16" x14ac:dyDescent="0.2">
      <c r="A30" t="s">
        <v>49</v>
      </c>
      <c r="B30" s="36" t="s">
        <v>145</v>
      </c>
      <c r="C30" s="36" t="s">
        <v>4347</v>
      </c>
      <c r="D30" s="37" t="s">
        <v>47</v>
      </c>
      <c r="E30" s="13" t="s">
        <v>4340</v>
      </c>
      <c r="F30" s="38" t="s">
        <v>957</v>
      </c>
      <c r="G30" s="39">
        <v>1</v>
      </c>
      <c r="H30" s="38">
        <v>0</v>
      </c>
      <c r="I30" s="38">
        <f>ROUND(G30*H30,6)</f>
        <v>0</v>
      </c>
      <c r="L30" s="40">
        <v>0</v>
      </c>
      <c r="M30" s="34">
        <f>ROUND(ROUND(L30,2)*ROUND(G30,3),2)</f>
        <v>0</v>
      </c>
      <c r="N30" s="38" t="s">
        <v>795</v>
      </c>
      <c r="O30">
        <f>(M30*21)/100</f>
        <v>0</v>
      </c>
      <c r="P30" t="s">
        <v>27</v>
      </c>
    </row>
    <row r="31" spans="1:16" x14ac:dyDescent="0.2">
      <c r="A31" s="37" t="s">
        <v>55</v>
      </c>
      <c r="E31" s="41" t="s">
        <v>4348</v>
      </c>
    </row>
    <row r="32" spans="1:16" x14ac:dyDescent="0.2">
      <c r="A32" s="37" t="s">
        <v>56</v>
      </c>
      <c r="E32" s="42" t="s">
        <v>51</v>
      </c>
    </row>
    <row r="33" spans="1:16" ht="89.25" x14ac:dyDescent="0.2">
      <c r="A33" t="s">
        <v>58</v>
      </c>
      <c r="E33" s="41" t="s">
        <v>4349</v>
      </c>
    </row>
    <row r="34" spans="1:16" x14ac:dyDescent="0.2">
      <c r="A34" t="s">
        <v>49</v>
      </c>
      <c r="B34" s="36" t="s">
        <v>148</v>
      </c>
      <c r="C34" s="36" t="s">
        <v>4350</v>
      </c>
      <c r="D34" s="37" t="s">
        <v>51</v>
      </c>
      <c r="E34" s="13" t="s">
        <v>4351</v>
      </c>
      <c r="F34" s="38" t="s">
        <v>94</v>
      </c>
      <c r="G34" s="39">
        <v>16</v>
      </c>
      <c r="H34" s="38">
        <v>0</v>
      </c>
      <c r="I34" s="38">
        <f>ROUND(G34*H34,6)</f>
        <v>0</v>
      </c>
      <c r="L34" s="40">
        <v>0</v>
      </c>
      <c r="M34" s="34">
        <f>ROUND(ROUND(L34,2)*ROUND(G34,3),2)</f>
        <v>0</v>
      </c>
      <c r="N34" s="38" t="s">
        <v>795</v>
      </c>
      <c r="O34">
        <f>(M34*21)/100</f>
        <v>0</v>
      </c>
      <c r="P34" t="s">
        <v>27</v>
      </c>
    </row>
    <row r="35" spans="1:16" x14ac:dyDescent="0.2">
      <c r="A35" s="37" t="s">
        <v>55</v>
      </c>
      <c r="E35" s="41" t="s">
        <v>4352</v>
      </c>
    </row>
    <row r="36" spans="1:16" x14ac:dyDescent="0.2">
      <c r="A36" s="37" t="s">
        <v>56</v>
      </c>
      <c r="E36" s="42" t="s">
        <v>51</v>
      </c>
    </row>
    <row r="37" spans="1:16" ht="76.5" x14ac:dyDescent="0.2">
      <c r="A37" t="s">
        <v>58</v>
      </c>
      <c r="E37" s="41" t="s">
        <v>4345</v>
      </c>
    </row>
    <row r="38" spans="1:16" x14ac:dyDescent="0.2">
      <c r="A38" t="s">
        <v>49</v>
      </c>
      <c r="B38" s="36" t="s">
        <v>151</v>
      </c>
      <c r="C38" s="36" t="s">
        <v>4350</v>
      </c>
      <c r="D38" s="37" t="s">
        <v>47</v>
      </c>
      <c r="E38" s="13" t="s">
        <v>4351</v>
      </c>
      <c r="F38" s="38" t="s">
        <v>94</v>
      </c>
      <c r="G38" s="39">
        <v>16</v>
      </c>
      <c r="H38" s="38">
        <v>0</v>
      </c>
      <c r="I38" s="38">
        <f>ROUND(G38*H38,6)</f>
        <v>0</v>
      </c>
      <c r="L38" s="40">
        <v>0</v>
      </c>
      <c r="M38" s="34">
        <f>ROUND(ROUND(L38,2)*ROUND(G38,3),2)</f>
        <v>0</v>
      </c>
      <c r="N38" s="38" t="s">
        <v>795</v>
      </c>
      <c r="O38">
        <f>(M38*21)/100</f>
        <v>0</v>
      </c>
      <c r="P38" t="s">
        <v>27</v>
      </c>
    </row>
    <row r="39" spans="1:16" x14ac:dyDescent="0.2">
      <c r="A39" s="37" t="s">
        <v>55</v>
      </c>
      <c r="E39" s="41" t="s">
        <v>4353</v>
      </c>
    </row>
    <row r="40" spans="1:16" x14ac:dyDescent="0.2">
      <c r="A40" s="37" t="s">
        <v>56</v>
      </c>
      <c r="E40" s="42" t="s">
        <v>51</v>
      </c>
    </row>
    <row r="41" spans="1:16" ht="76.5" x14ac:dyDescent="0.2">
      <c r="A41" t="s">
        <v>58</v>
      </c>
      <c r="E41" s="41" t="s">
        <v>4345</v>
      </c>
    </row>
    <row r="42" spans="1:16" x14ac:dyDescent="0.2">
      <c r="A42" t="s">
        <v>49</v>
      </c>
      <c r="B42" s="36" t="s">
        <v>154</v>
      </c>
      <c r="C42" s="36" t="s">
        <v>2255</v>
      </c>
      <c r="D42" s="37" t="s">
        <v>51</v>
      </c>
      <c r="E42" s="13" t="s">
        <v>4354</v>
      </c>
      <c r="F42" s="38" t="s">
        <v>65</v>
      </c>
      <c r="G42" s="39">
        <v>40</v>
      </c>
      <c r="H42" s="38">
        <v>0</v>
      </c>
      <c r="I42" s="38">
        <f>ROUND(G42*H42,6)</f>
        <v>0</v>
      </c>
      <c r="L42" s="40">
        <v>0</v>
      </c>
      <c r="M42" s="34">
        <f>ROUND(ROUND(L42,2)*ROUND(G42,3),2)</f>
        <v>0</v>
      </c>
      <c r="N42" s="38" t="s">
        <v>4355</v>
      </c>
      <c r="O42">
        <f>(M42*21)/100</f>
        <v>0</v>
      </c>
      <c r="P42" t="s">
        <v>27</v>
      </c>
    </row>
    <row r="43" spans="1:16" x14ac:dyDescent="0.2">
      <c r="A43" s="37" t="s">
        <v>55</v>
      </c>
      <c r="E43" s="41" t="s">
        <v>4356</v>
      </c>
    </row>
    <row r="44" spans="1:16" x14ac:dyDescent="0.2">
      <c r="A44" s="37" t="s">
        <v>56</v>
      </c>
      <c r="E44" s="42" t="s">
        <v>51</v>
      </c>
    </row>
    <row r="45" spans="1:16" x14ac:dyDescent="0.2">
      <c r="A45" t="s">
        <v>58</v>
      </c>
      <c r="E45" s="41" t="s">
        <v>51</v>
      </c>
    </row>
    <row r="46" spans="1:16" x14ac:dyDescent="0.2">
      <c r="A46" t="s">
        <v>49</v>
      </c>
      <c r="B46" s="36" t="s">
        <v>157</v>
      </c>
      <c r="C46" s="36" t="s">
        <v>4357</v>
      </c>
      <c r="D46" s="37" t="s">
        <v>51</v>
      </c>
      <c r="E46" s="13" t="s">
        <v>4354</v>
      </c>
      <c r="F46" s="38" t="s">
        <v>94</v>
      </c>
      <c r="G46" s="39">
        <v>4</v>
      </c>
      <c r="H46" s="38">
        <v>0</v>
      </c>
      <c r="I46" s="38">
        <f>ROUND(G46*H46,6)</f>
        <v>0</v>
      </c>
      <c r="L46" s="40">
        <v>0</v>
      </c>
      <c r="M46" s="34">
        <f>ROUND(ROUND(L46,2)*ROUND(G46,3),2)</f>
        <v>0</v>
      </c>
      <c r="N46" s="38" t="s">
        <v>795</v>
      </c>
      <c r="O46">
        <f>(M46*21)/100</f>
        <v>0</v>
      </c>
      <c r="P46" t="s">
        <v>27</v>
      </c>
    </row>
    <row r="47" spans="1:16" x14ac:dyDescent="0.2">
      <c r="A47" s="37" t="s">
        <v>55</v>
      </c>
      <c r="E47" s="41" t="s">
        <v>4358</v>
      </c>
    </row>
    <row r="48" spans="1:16" x14ac:dyDescent="0.2">
      <c r="A48" s="37" t="s">
        <v>56</v>
      </c>
      <c r="E48" s="42" t="s">
        <v>51</v>
      </c>
    </row>
    <row r="49" spans="1:16" ht="89.25" x14ac:dyDescent="0.2">
      <c r="A49" t="s">
        <v>58</v>
      </c>
      <c r="E49" s="41" t="s">
        <v>4349</v>
      </c>
    </row>
    <row r="50" spans="1:16" x14ac:dyDescent="0.2">
      <c r="A50" t="s">
        <v>49</v>
      </c>
      <c r="B50" s="36" t="s">
        <v>69</v>
      </c>
      <c r="C50" s="36" t="s">
        <v>2259</v>
      </c>
      <c r="D50" s="37" t="s">
        <v>51</v>
      </c>
      <c r="E50" s="13" t="s">
        <v>4354</v>
      </c>
      <c r="F50" s="38" t="s">
        <v>65</v>
      </c>
      <c r="G50" s="39">
        <v>4</v>
      </c>
      <c r="H50" s="38">
        <v>0</v>
      </c>
      <c r="I50" s="38">
        <f>ROUND(G50*H50,6)</f>
        <v>0</v>
      </c>
      <c r="L50" s="40">
        <v>0</v>
      </c>
      <c r="M50" s="34">
        <f>ROUND(ROUND(L50,2)*ROUND(G50,3),2)</f>
        <v>0</v>
      </c>
      <c r="N50" s="38" t="s">
        <v>4355</v>
      </c>
      <c r="O50">
        <f>(M50*21)/100</f>
        <v>0</v>
      </c>
      <c r="P50" t="s">
        <v>27</v>
      </c>
    </row>
    <row r="51" spans="1:16" x14ac:dyDescent="0.2">
      <c r="A51" s="37" t="s">
        <v>55</v>
      </c>
      <c r="E51" s="41" t="s">
        <v>4359</v>
      </c>
    </row>
    <row r="52" spans="1:16" x14ac:dyDescent="0.2">
      <c r="A52" s="37" t="s">
        <v>56</v>
      </c>
      <c r="E52" s="42" t="s">
        <v>51</v>
      </c>
    </row>
    <row r="53" spans="1:16" x14ac:dyDescent="0.2">
      <c r="A53" t="s">
        <v>58</v>
      </c>
      <c r="E53" s="41" t="s">
        <v>51</v>
      </c>
    </row>
    <row r="54" spans="1:16" x14ac:dyDescent="0.2">
      <c r="A54" t="s">
        <v>49</v>
      </c>
      <c r="B54" s="36" t="s">
        <v>73</v>
      </c>
      <c r="C54" s="36" t="s">
        <v>4360</v>
      </c>
      <c r="D54" s="37" t="s">
        <v>51</v>
      </c>
      <c r="E54" s="13" t="s">
        <v>4354</v>
      </c>
      <c r="F54" s="38" t="s">
        <v>94</v>
      </c>
      <c r="G54" s="39">
        <v>2</v>
      </c>
      <c r="H54" s="38">
        <v>0</v>
      </c>
      <c r="I54" s="38">
        <f>ROUND(G54*H54,6)</f>
        <v>0</v>
      </c>
      <c r="L54" s="40">
        <v>0</v>
      </c>
      <c r="M54" s="34">
        <f>ROUND(ROUND(L54,2)*ROUND(G54,3),2)</f>
        <v>0</v>
      </c>
      <c r="N54" s="38" t="s">
        <v>795</v>
      </c>
      <c r="O54">
        <f>(M54*21)/100</f>
        <v>0</v>
      </c>
      <c r="P54" t="s">
        <v>27</v>
      </c>
    </row>
    <row r="55" spans="1:16" x14ac:dyDescent="0.2">
      <c r="A55" s="37" t="s">
        <v>55</v>
      </c>
      <c r="E55" s="41" t="s">
        <v>4361</v>
      </c>
    </row>
    <row r="56" spans="1:16" x14ac:dyDescent="0.2">
      <c r="A56" s="37" t="s">
        <v>56</v>
      </c>
      <c r="E56" s="42" t="s">
        <v>51</v>
      </c>
    </row>
    <row r="57" spans="1:16" ht="89.25" x14ac:dyDescent="0.2">
      <c r="A57" t="s">
        <v>58</v>
      </c>
      <c r="E57" s="41" t="s">
        <v>4349</v>
      </c>
    </row>
    <row r="58" spans="1:16" x14ac:dyDescent="0.2">
      <c r="A58" t="s">
        <v>49</v>
      </c>
      <c r="B58" s="36" t="s">
        <v>76</v>
      </c>
      <c r="C58" s="36" t="s">
        <v>4362</v>
      </c>
      <c r="D58" s="37" t="s">
        <v>51</v>
      </c>
      <c r="E58" s="13" t="s">
        <v>4354</v>
      </c>
      <c r="F58" s="38" t="s">
        <v>94</v>
      </c>
      <c r="G58" s="39">
        <v>2</v>
      </c>
      <c r="H58" s="38">
        <v>0</v>
      </c>
      <c r="I58" s="38">
        <f>ROUND(G58*H58,6)</f>
        <v>0</v>
      </c>
      <c r="L58" s="40">
        <v>0</v>
      </c>
      <c r="M58" s="34">
        <f>ROUND(ROUND(L58,2)*ROUND(G58,3),2)</f>
        <v>0</v>
      </c>
      <c r="N58" s="38" t="s">
        <v>795</v>
      </c>
      <c r="O58">
        <f>(M58*21)/100</f>
        <v>0</v>
      </c>
      <c r="P58" t="s">
        <v>27</v>
      </c>
    </row>
    <row r="59" spans="1:16" x14ac:dyDescent="0.2">
      <c r="A59" s="37" t="s">
        <v>55</v>
      </c>
      <c r="E59" s="41" t="s">
        <v>4363</v>
      </c>
    </row>
    <row r="60" spans="1:16" x14ac:dyDescent="0.2">
      <c r="A60" s="37" t="s">
        <v>56</v>
      </c>
      <c r="E60" s="42" t="s">
        <v>51</v>
      </c>
    </row>
    <row r="61" spans="1:16" ht="89.25" x14ac:dyDescent="0.2">
      <c r="A61" t="s">
        <v>58</v>
      </c>
      <c r="E61" s="41" t="s">
        <v>4349</v>
      </c>
    </row>
    <row r="62" spans="1:16" ht="25.5" x14ac:dyDescent="0.2">
      <c r="A62" t="s">
        <v>49</v>
      </c>
      <c r="B62" s="36" t="s">
        <v>79</v>
      </c>
      <c r="C62" s="36" t="s">
        <v>4364</v>
      </c>
      <c r="D62" s="37" t="s">
        <v>47</v>
      </c>
      <c r="E62" s="13" t="s">
        <v>4365</v>
      </c>
      <c r="F62" s="38" t="s">
        <v>94</v>
      </c>
      <c r="G62" s="39">
        <v>7</v>
      </c>
      <c r="H62" s="38">
        <v>0</v>
      </c>
      <c r="I62" s="38">
        <f>ROUND(G62*H62,6)</f>
        <v>0</v>
      </c>
      <c r="L62" s="40">
        <v>0</v>
      </c>
      <c r="M62" s="34">
        <f>ROUND(ROUND(L62,2)*ROUND(G62,3),2)</f>
        <v>0</v>
      </c>
      <c r="N62" s="38" t="s">
        <v>795</v>
      </c>
      <c r="O62">
        <f>(M62*21)/100</f>
        <v>0</v>
      </c>
      <c r="P62" t="s">
        <v>27</v>
      </c>
    </row>
    <row r="63" spans="1:16" x14ac:dyDescent="0.2">
      <c r="A63" s="37" t="s">
        <v>55</v>
      </c>
      <c r="E63" s="41" t="s">
        <v>4366</v>
      </c>
    </row>
    <row r="64" spans="1:16" x14ac:dyDescent="0.2">
      <c r="A64" s="37" t="s">
        <v>56</v>
      </c>
      <c r="E64" s="42" t="s">
        <v>51</v>
      </c>
    </row>
    <row r="65" spans="1:16" ht="76.5" x14ac:dyDescent="0.2">
      <c r="A65" t="s">
        <v>58</v>
      </c>
      <c r="E65" s="41" t="s">
        <v>4367</v>
      </c>
    </row>
    <row r="66" spans="1:16" x14ac:dyDescent="0.2">
      <c r="A66" t="s">
        <v>49</v>
      </c>
      <c r="B66" s="36" t="s">
        <v>160</v>
      </c>
      <c r="C66" s="36" t="s">
        <v>4364</v>
      </c>
      <c r="D66" s="37" t="s">
        <v>27</v>
      </c>
      <c r="E66" s="13" t="s">
        <v>4368</v>
      </c>
      <c r="F66" s="38" t="s">
        <v>94</v>
      </c>
      <c r="G66" s="39">
        <v>14</v>
      </c>
      <c r="H66" s="38">
        <v>0</v>
      </c>
      <c r="I66" s="38">
        <f>ROUND(G66*H66,6)</f>
        <v>0</v>
      </c>
      <c r="L66" s="40">
        <v>0</v>
      </c>
      <c r="M66" s="34">
        <f>ROUND(ROUND(L66,2)*ROUND(G66,3),2)</f>
        <v>0</v>
      </c>
      <c r="N66" s="38" t="s">
        <v>795</v>
      </c>
      <c r="O66">
        <f>(M66*21)/100</f>
        <v>0</v>
      </c>
      <c r="P66" t="s">
        <v>27</v>
      </c>
    </row>
    <row r="67" spans="1:16" x14ac:dyDescent="0.2">
      <c r="A67" s="37" t="s">
        <v>55</v>
      </c>
      <c r="E67" s="41" t="s">
        <v>4369</v>
      </c>
    </row>
    <row r="68" spans="1:16" x14ac:dyDescent="0.2">
      <c r="A68" s="37" t="s">
        <v>56</v>
      </c>
      <c r="E68" s="42" t="s">
        <v>51</v>
      </c>
    </row>
    <row r="69" spans="1:16" ht="76.5" x14ac:dyDescent="0.2">
      <c r="A69" t="s">
        <v>58</v>
      </c>
      <c r="E69" s="41" t="s">
        <v>4367</v>
      </c>
    </row>
    <row r="70" spans="1:16" x14ac:dyDescent="0.2">
      <c r="A70" t="s">
        <v>49</v>
      </c>
      <c r="B70" s="36" t="s">
        <v>82</v>
      </c>
      <c r="C70" s="36" t="s">
        <v>4364</v>
      </c>
      <c r="D70" s="37" t="s">
        <v>26</v>
      </c>
      <c r="E70" s="13" t="s">
        <v>4368</v>
      </c>
      <c r="F70" s="38" t="s">
        <v>94</v>
      </c>
      <c r="G70" s="39">
        <v>14</v>
      </c>
      <c r="H70" s="38">
        <v>0</v>
      </c>
      <c r="I70" s="38">
        <f>ROUND(G70*H70,6)</f>
        <v>0</v>
      </c>
      <c r="L70" s="40">
        <v>0</v>
      </c>
      <c r="M70" s="34">
        <f>ROUND(ROUND(L70,2)*ROUND(G70,3),2)</f>
        <v>0</v>
      </c>
      <c r="N70" s="38" t="s">
        <v>795</v>
      </c>
      <c r="O70">
        <f>(M70*21)/100</f>
        <v>0</v>
      </c>
      <c r="P70" t="s">
        <v>27</v>
      </c>
    </row>
    <row r="71" spans="1:16" x14ac:dyDescent="0.2">
      <c r="A71" s="37" t="s">
        <v>55</v>
      </c>
      <c r="E71" s="41" t="s">
        <v>4370</v>
      </c>
    </row>
    <row r="72" spans="1:16" x14ac:dyDescent="0.2">
      <c r="A72" s="37" t="s">
        <v>56</v>
      </c>
      <c r="E72" s="42" t="s">
        <v>51</v>
      </c>
    </row>
    <row r="73" spans="1:16" ht="76.5" x14ac:dyDescent="0.2">
      <c r="A73" t="s">
        <v>58</v>
      </c>
      <c r="E73" s="41" t="s">
        <v>4367</v>
      </c>
    </row>
    <row r="74" spans="1:16" ht="25.5" x14ac:dyDescent="0.2">
      <c r="A74" t="s">
        <v>49</v>
      </c>
      <c r="B74" s="36" t="s">
        <v>163</v>
      </c>
      <c r="C74" s="36" t="s">
        <v>4364</v>
      </c>
      <c r="D74" s="37" t="s">
        <v>62</v>
      </c>
      <c r="E74" s="13" t="s">
        <v>4365</v>
      </c>
      <c r="F74" s="38" t="s">
        <v>94</v>
      </c>
      <c r="G74" s="39">
        <v>7</v>
      </c>
      <c r="H74" s="38">
        <v>0</v>
      </c>
      <c r="I74" s="38">
        <f>ROUND(G74*H74,6)</f>
        <v>0</v>
      </c>
      <c r="L74" s="40">
        <v>0</v>
      </c>
      <c r="M74" s="34">
        <f>ROUND(ROUND(L74,2)*ROUND(G74,3),2)</f>
        <v>0</v>
      </c>
      <c r="N74" s="38" t="s">
        <v>795</v>
      </c>
      <c r="O74">
        <f>(M74*21)/100</f>
        <v>0</v>
      </c>
      <c r="P74" t="s">
        <v>27</v>
      </c>
    </row>
    <row r="75" spans="1:16" x14ac:dyDescent="0.2">
      <c r="A75" s="37" t="s">
        <v>55</v>
      </c>
      <c r="E75" s="41" t="s">
        <v>4371</v>
      </c>
    </row>
    <row r="76" spans="1:16" x14ac:dyDescent="0.2">
      <c r="A76" s="37" t="s">
        <v>56</v>
      </c>
      <c r="E76" s="42" t="s">
        <v>51</v>
      </c>
    </row>
    <row r="77" spans="1:16" ht="76.5" x14ac:dyDescent="0.2">
      <c r="A77" t="s">
        <v>58</v>
      </c>
      <c r="E77" s="41" t="s">
        <v>4367</v>
      </c>
    </row>
    <row r="78" spans="1:16" x14ac:dyDescent="0.2">
      <c r="A78" t="s">
        <v>49</v>
      </c>
      <c r="B78" s="36" t="s">
        <v>85</v>
      </c>
      <c r="C78" s="36" t="s">
        <v>4347</v>
      </c>
      <c r="D78" s="37" t="s">
        <v>27</v>
      </c>
      <c r="E78" s="13" t="s">
        <v>4340</v>
      </c>
      <c r="F78" s="38" t="s">
        <v>94</v>
      </c>
      <c r="G78" s="39">
        <v>100</v>
      </c>
      <c r="H78" s="38">
        <v>0</v>
      </c>
      <c r="I78" s="38">
        <f>ROUND(G78*H78,6)</f>
        <v>0</v>
      </c>
      <c r="L78" s="40">
        <v>0</v>
      </c>
      <c r="M78" s="34">
        <f>ROUND(ROUND(L78,2)*ROUND(G78,3),2)</f>
        <v>0</v>
      </c>
      <c r="N78" s="38" t="s">
        <v>795</v>
      </c>
      <c r="O78">
        <f>(M78*21)/100</f>
        <v>0</v>
      </c>
      <c r="P78" t="s">
        <v>27</v>
      </c>
    </row>
    <row r="79" spans="1:16" x14ac:dyDescent="0.2">
      <c r="A79" s="37" t="s">
        <v>55</v>
      </c>
      <c r="E79" s="41" t="s">
        <v>4372</v>
      </c>
    </row>
    <row r="80" spans="1:16" x14ac:dyDescent="0.2">
      <c r="A80" s="37" t="s">
        <v>56</v>
      </c>
      <c r="E80" s="42" t="s">
        <v>51</v>
      </c>
    </row>
    <row r="81" spans="1:16" ht="89.25" x14ac:dyDescent="0.2">
      <c r="A81" t="s">
        <v>58</v>
      </c>
      <c r="E81" s="41" t="s">
        <v>4349</v>
      </c>
    </row>
    <row r="82" spans="1:16" x14ac:dyDescent="0.2">
      <c r="A82" t="s">
        <v>49</v>
      </c>
      <c r="B82" s="36" t="s">
        <v>166</v>
      </c>
      <c r="C82" s="36" t="s">
        <v>4347</v>
      </c>
      <c r="D82" s="37" t="s">
        <v>26</v>
      </c>
      <c r="E82" s="13" t="s">
        <v>4340</v>
      </c>
      <c r="F82" s="38" t="s">
        <v>94</v>
      </c>
      <c r="G82" s="39">
        <v>3</v>
      </c>
      <c r="H82" s="38">
        <v>0</v>
      </c>
      <c r="I82" s="38">
        <f>ROUND(G82*H82,6)</f>
        <v>0</v>
      </c>
      <c r="L82" s="40">
        <v>0</v>
      </c>
      <c r="M82" s="34">
        <f>ROUND(ROUND(L82,2)*ROUND(G82,3),2)</f>
        <v>0</v>
      </c>
      <c r="N82" s="38" t="s">
        <v>795</v>
      </c>
      <c r="O82">
        <f>(M82*21)/100</f>
        <v>0</v>
      </c>
      <c r="P82" t="s">
        <v>27</v>
      </c>
    </row>
    <row r="83" spans="1:16" x14ac:dyDescent="0.2">
      <c r="A83" s="37" t="s">
        <v>55</v>
      </c>
      <c r="E83" s="41" t="s">
        <v>4373</v>
      </c>
    </row>
    <row r="84" spans="1:16" x14ac:dyDescent="0.2">
      <c r="A84" s="37" t="s">
        <v>56</v>
      </c>
      <c r="E84" s="42" t="s">
        <v>51</v>
      </c>
    </row>
    <row r="85" spans="1:16" ht="89.25" x14ac:dyDescent="0.2">
      <c r="A85" t="s">
        <v>58</v>
      </c>
      <c r="E85" s="41" t="s">
        <v>4349</v>
      </c>
    </row>
    <row r="86" spans="1:16" x14ac:dyDescent="0.2">
      <c r="A86" t="s">
        <v>46</v>
      </c>
      <c r="C86" s="33" t="s">
        <v>27</v>
      </c>
      <c r="E86" s="35" t="s">
        <v>4374</v>
      </c>
      <c r="J86" s="34">
        <f>0</f>
        <v>0</v>
      </c>
      <c r="K86" s="34">
        <f>0</f>
        <v>0</v>
      </c>
      <c r="L86" s="34">
        <f>0+L87+L91+L95</f>
        <v>0</v>
      </c>
      <c r="M86" s="34">
        <f>0+M87+M91+M95</f>
        <v>0</v>
      </c>
    </row>
    <row r="87" spans="1:16" x14ac:dyDescent="0.2">
      <c r="A87" t="s">
        <v>49</v>
      </c>
      <c r="B87" s="36" t="s">
        <v>169</v>
      </c>
      <c r="C87" s="36" t="s">
        <v>4375</v>
      </c>
      <c r="D87" s="37" t="s">
        <v>47</v>
      </c>
      <c r="E87" s="13" t="s">
        <v>4376</v>
      </c>
      <c r="F87" s="38" t="s">
        <v>94</v>
      </c>
      <c r="G87" s="39">
        <v>700</v>
      </c>
      <c r="H87" s="38">
        <v>0</v>
      </c>
      <c r="I87" s="38">
        <f>ROUND(G87*H87,6)</f>
        <v>0</v>
      </c>
      <c r="L87" s="40">
        <v>0</v>
      </c>
      <c r="M87" s="34">
        <f>ROUND(ROUND(L87,2)*ROUND(G87,3),2)</f>
        <v>0</v>
      </c>
      <c r="N87" s="38" t="s">
        <v>795</v>
      </c>
      <c r="O87">
        <f>(M87*21)/100</f>
        <v>0</v>
      </c>
      <c r="P87" t="s">
        <v>27</v>
      </c>
    </row>
    <row r="88" spans="1:16" x14ac:dyDescent="0.2">
      <c r="A88" s="37" t="s">
        <v>55</v>
      </c>
      <c r="E88" s="41" t="s">
        <v>4377</v>
      </c>
    </row>
    <row r="89" spans="1:16" x14ac:dyDescent="0.2">
      <c r="A89" s="37" t="s">
        <v>56</v>
      </c>
      <c r="E89" s="42" t="s">
        <v>51</v>
      </c>
    </row>
    <row r="90" spans="1:16" ht="76.5" x14ac:dyDescent="0.2">
      <c r="A90" t="s">
        <v>58</v>
      </c>
      <c r="E90" s="41" t="s">
        <v>4345</v>
      </c>
    </row>
    <row r="91" spans="1:16" x14ac:dyDescent="0.2">
      <c r="A91" t="s">
        <v>49</v>
      </c>
      <c r="B91" s="36" t="s">
        <v>172</v>
      </c>
      <c r="C91" s="36" t="s">
        <v>4375</v>
      </c>
      <c r="D91" s="37" t="s">
        <v>27</v>
      </c>
      <c r="E91" s="13" t="s">
        <v>4376</v>
      </c>
      <c r="F91" s="38" t="s">
        <v>94</v>
      </c>
      <c r="G91" s="39">
        <v>15400</v>
      </c>
      <c r="H91" s="38">
        <v>0</v>
      </c>
      <c r="I91" s="38">
        <f>ROUND(G91*H91,6)</f>
        <v>0</v>
      </c>
      <c r="L91" s="40">
        <v>0</v>
      </c>
      <c r="M91" s="34">
        <f>ROUND(ROUND(L91,2)*ROUND(G91,3),2)</f>
        <v>0</v>
      </c>
      <c r="N91" s="38" t="s">
        <v>795</v>
      </c>
      <c r="O91">
        <f>(M91*21)/100</f>
        <v>0</v>
      </c>
      <c r="P91" t="s">
        <v>27</v>
      </c>
    </row>
    <row r="92" spans="1:16" x14ac:dyDescent="0.2">
      <c r="A92" s="37" t="s">
        <v>55</v>
      </c>
      <c r="E92" s="41" t="s">
        <v>4378</v>
      </c>
    </row>
    <row r="93" spans="1:16" x14ac:dyDescent="0.2">
      <c r="A93" s="37" t="s">
        <v>56</v>
      </c>
      <c r="E93" s="42" t="s">
        <v>51</v>
      </c>
    </row>
    <row r="94" spans="1:16" ht="76.5" x14ac:dyDescent="0.2">
      <c r="A94" t="s">
        <v>58</v>
      </c>
      <c r="E94" s="41" t="s">
        <v>4345</v>
      </c>
    </row>
    <row r="95" spans="1:16" x14ac:dyDescent="0.2">
      <c r="A95" t="s">
        <v>49</v>
      </c>
      <c r="B95" s="36" t="s">
        <v>88</v>
      </c>
      <c r="C95" s="36" t="s">
        <v>4375</v>
      </c>
      <c r="D95" s="37" t="s">
        <v>26</v>
      </c>
      <c r="E95" s="13" t="s">
        <v>4376</v>
      </c>
      <c r="F95" s="38" t="s">
        <v>94</v>
      </c>
      <c r="G95" s="39">
        <v>640</v>
      </c>
      <c r="H95" s="38">
        <v>0</v>
      </c>
      <c r="I95" s="38">
        <f>ROUND(G95*H95,6)</f>
        <v>0</v>
      </c>
      <c r="L95" s="40">
        <v>0</v>
      </c>
      <c r="M95" s="34">
        <f>ROUND(ROUND(L95,2)*ROUND(G95,3),2)</f>
        <v>0</v>
      </c>
      <c r="N95" s="38" t="s">
        <v>795</v>
      </c>
      <c r="O95">
        <f>(M95*21)/100</f>
        <v>0</v>
      </c>
      <c r="P95" t="s">
        <v>27</v>
      </c>
    </row>
    <row r="96" spans="1:16" x14ac:dyDescent="0.2">
      <c r="A96" s="37" t="s">
        <v>55</v>
      </c>
      <c r="E96" s="41" t="s">
        <v>4379</v>
      </c>
    </row>
    <row r="97" spans="1:5" x14ac:dyDescent="0.2">
      <c r="A97" s="37" t="s">
        <v>56</v>
      </c>
      <c r="E97" s="42" t="s">
        <v>51</v>
      </c>
    </row>
    <row r="98" spans="1:5" ht="76.5" x14ac:dyDescent="0.2">
      <c r="A98" t="s">
        <v>58</v>
      </c>
      <c r="E98" s="41" t="s">
        <v>4345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4380</v>
      </c>
      <c r="M3" s="43">
        <f>Rekapitulace!C76</f>
        <v>0</v>
      </c>
      <c r="N3" s="25" t="s">
        <v>0</v>
      </c>
      <c r="O3" t="s">
        <v>23</v>
      </c>
      <c r="P3" t="s">
        <v>27</v>
      </c>
    </row>
    <row r="4" spans="1:20" ht="32.1" customHeight="1" x14ac:dyDescent="0.2">
      <c r="A4" s="28" t="s">
        <v>20</v>
      </c>
      <c r="B4" s="29" t="s">
        <v>28</v>
      </c>
      <c r="C4" s="2" t="s">
        <v>4380</v>
      </c>
      <c r="D4" s="9"/>
      <c r="E4" s="3" t="s">
        <v>4381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COUNTIFS(L8:L31,"=0",A8:A31,"P")+COUNTIFS(L8:L31,"",A8:A31,"P")+SUM(Q8:Q31)</f>
        <v>6</v>
      </c>
    </row>
    <row r="8" spans="1:20" x14ac:dyDescent="0.2">
      <c r="A8" t="s">
        <v>44</v>
      </c>
      <c r="C8" s="30" t="s">
        <v>4384</v>
      </c>
      <c r="E8" s="32" t="s">
        <v>4383</v>
      </c>
      <c r="J8" s="31">
        <f>0+J9+J30</f>
        <v>0</v>
      </c>
      <c r="K8" s="31">
        <f>0+K9+K30</f>
        <v>0</v>
      </c>
      <c r="L8" s="31">
        <f>0+L9+L30</f>
        <v>0</v>
      </c>
      <c r="M8" s="31">
        <f>0+M9+M30</f>
        <v>0</v>
      </c>
    </row>
    <row r="9" spans="1:20" x14ac:dyDescent="0.2">
      <c r="A9" t="s">
        <v>46</v>
      </c>
      <c r="C9" s="33" t="s">
        <v>69</v>
      </c>
      <c r="E9" s="35" t="s">
        <v>325</v>
      </c>
      <c r="J9" s="34">
        <f>0</f>
        <v>0</v>
      </c>
      <c r="K9" s="34">
        <f>0</f>
        <v>0</v>
      </c>
      <c r="L9" s="34">
        <f>0+L10+L14+L18+L22+L26</f>
        <v>0</v>
      </c>
      <c r="M9" s="34">
        <f>0+M10+M14+M18+M22+M26</f>
        <v>0</v>
      </c>
    </row>
    <row r="10" spans="1:20" x14ac:dyDescent="0.2">
      <c r="A10" t="s">
        <v>49</v>
      </c>
      <c r="B10" s="36" t="s">
        <v>47</v>
      </c>
      <c r="C10" s="36" t="s">
        <v>4385</v>
      </c>
      <c r="D10" s="37" t="s">
        <v>51</v>
      </c>
      <c r="E10" s="13" t="s">
        <v>4386</v>
      </c>
      <c r="F10" s="38" t="s">
        <v>144</v>
      </c>
      <c r="G10" s="39">
        <v>2400</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4387</v>
      </c>
    </row>
    <row r="13" spans="1:20" ht="38.25" x14ac:dyDescent="0.2">
      <c r="A13" t="s">
        <v>58</v>
      </c>
      <c r="E13" s="41" t="s">
        <v>4388</v>
      </c>
    </row>
    <row r="14" spans="1:20" ht="25.5" x14ac:dyDescent="0.2">
      <c r="A14" t="s">
        <v>49</v>
      </c>
      <c r="B14" s="36" t="s">
        <v>27</v>
      </c>
      <c r="C14" s="36" t="s">
        <v>4389</v>
      </c>
      <c r="D14" s="37" t="s">
        <v>51</v>
      </c>
      <c r="E14" s="13" t="s">
        <v>4390</v>
      </c>
      <c r="F14" s="38" t="s">
        <v>94</v>
      </c>
      <c r="G14" s="39">
        <v>216</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4387</v>
      </c>
    </row>
    <row r="17" spans="1:16" ht="165.75" x14ac:dyDescent="0.2">
      <c r="A17" t="s">
        <v>58</v>
      </c>
      <c r="E17" s="41" t="s">
        <v>4391</v>
      </c>
    </row>
    <row r="18" spans="1:16" ht="25.5" x14ac:dyDescent="0.2">
      <c r="A18" t="s">
        <v>49</v>
      </c>
      <c r="B18" s="36" t="s">
        <v>26</v>
      </c>
      <c r="C18" s="36" t="s">
        <v>4392</v>
      </c>
      <c r="D18" s="37" t="s">
        <v>51</v>
      </c>
      <c r="E18" s="13" t="s">
        <v>4393</v>
      </c>
      <c r="F18" s="38" t="s">
        <v>94</v>
      </c>
      <c r="G18" s="39">
        <v>6</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4387</v>
      </c>
    </row>
    <row r="21" spans="1:16" ht="165.75" x14ac:dyDescent="0.2">
      <c r="A21" t="s">
        <v>58</v>
      </c>
      <c r="E21" s="41" t="s">
        <v>4391</v>
      </c>
    </row>
    <row r="22" spans="1:16" x14ac:dyDescent="0.2">
      <c r="A22" t="s">
        <v>49</v>
      </c>
      <c r="B22" s="36" t="s">
        <v>62</v>
      </c>
      <c r="C22" s="36" t="s">
        <v>4394</v>
      </c>
      <c r="D22" s="37" t="s">
        <v>51</v>
      </c>
      <c r="E22" s="13" t="s">
        <v>4395</v>
      </c>
      <c r="F22" s="38" t="s">
        <v>94</v>
      </c>
      <c r="G22" s="39">
        <v>216</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4387</v>
      </c>
    </row>
    <row r="25" spans="1:16" ht="76.5" x14ac:dyDescent="0.2">
      <c r="A25" t="s">
        <v>58</v>
      </c>
      <c r="E25" s="41" t="s">
        <v>4396</v>
      </c>
    </row>
    <row r="26" spans="1:16" x14ac:dyDescent="0.2">
      <c r="A26" t="s">
        <v>49</v>
      </c>
      <c r="B26" s="36" t="s">
        <v>66</v>
      </c>
      <c r="C26" s="36" t="s">
        <v>4397</v>
      </c>
      <c r="D26" s="37" t="s">
        <v>51</v>
      </c>
      <c r="E26" s="13" t="s">
        <v>4398</v>
      </c>
      <c r="F26" s="38" t="s">
        <v>94</v>
      </c>
      <c r="G26" s="39">
        <v>6</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4387</v>
      </c>
    </row>
    <row r="29" spans="1:16" ht="76.5" x14ac:dyDescent="0.2">
      <c r="A29" t="s">
        <v>58</v>
      </c>
      <c r="E29" s="41" t="s">
        <v>4396</v>
      </c>
    </row>
    <row r="30" spans="1:16" x14ac:dyDescent="0.2">
      <c r="A30" t="s">
        <v>46</v>
      </c>
      <c r="C30" s="33" t="s">
        <v>160</v>
      </c>
      <c r="E30" s="35" t="s">
        <v>4399</v>
      </c>
      <c r="J30" s="34">
        <f>0</f>
        <v>0</v>
      </c>
      <c r="K30" s="34">
        <f>0</f>
        <v>0</v>
      </c>
      <c r="L30" s="34">
        <f>0+L31</f>
        <v>0</v>
      </c>
      <c r="M30" s="34">
        <f>0+M31</f>
        <v>0</v>
      </c>
    </row>
    <row r="31" spans="1:16" ht="25.5" x14ac:dyDescent="0.2">
      <c r="A31" t="s">
        <v>49</v>
      </c>
      <c r="B31" s="36" t="s">
        <v>145</v>
      </c>
      <c r="C31" s="36" t="s">
        <v>305</v>
      </c>
      <c r="D31" s="37" t="s">
        <v>306</v>
      </c>
      <c r="E31" s="13" t="s">
        <v>307</v>
      </c>
      <c r="F31" s="38" t="s">
        <v>288</v>
      </c>
      <c r="G31" s="39">
        <v>33.299999999999997</v>
      </c>
      <c r="H31" s="38">
        <v>0</v>
      </c>
      <c r="I31" s="38">
        <f>ROUND(G31*H31,6)</f>
        <v>0</v>
      </c>
      <c r="L31" s="40">
        <v>0</v>
      </c>
      <c r="M31" s="34">
        <f>ROUND(ROUND(L31,2)*ROUND(G31,3),2)</f>
        <v>0</v>
      </c>
      <c r="N31" s="38" t="s">
        <v>289</v>
      </c>
      <c r="O31">
        <f>(M31*21)/100</f>
        <v>0</v>
      </c>
      <c r="P31" t="s">
        <v>27</v>
      </c>
    </row>
    <row r="32" spans="1:16" ht="25.5" x14ac:dyDescent="0.2">
      <c r="A32" s="37" t="s">
        <v>55</v>
      </c>
      <c r="E32" s="41" t="s">
        <v>290</v>
      </c>
    </row>
    <row r="33" spans="1:5" x14ac:dyDescent="0.2">
      <c r="A33" s="37" t="s">
        <v>56</v>
      </c>
      <c r="E33" s="42" t="s">
        <v>51</v>
      </c>
    </row>
    <row r="34" spans="1:5" ht="102" x14ac:dyDescent="0.2">
      <c r="A34" t="s">
        <v>58</v>
      </c>
      <c r="E34" s="41" t="s">
        <v>4400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4401</v>
      </c>
      <c r="M3" s="43">
        <f>Rekapitulace!C78</f>
        <v>0</v>
      </c>
      <c r="N3" s="25" t="s">
        <v>0</v>
      </c>
      <c r="O3" t="s">
        <v>23</v>
      </c>
      <c r="P3" t="s">
        <v>27</v>
      </c>
    </row>
    <row r="4" spans="1:20" ht="32.1" customHeight="1" x14ac:dyDescent="0.2">
      <c r="A4" s="28" t="s">
        <v>20</v>
      </c>
      <c r="B4" s="29" t="s">
        <v>28</v>
      </c>
      <c r="C4" s="2" t="s">
        <v>4401</v>
      </c>
      <c r="D4" s="9"/>
      <c r="E4" s="3" t="s">
        <v>4402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COUNTIFS(L8:L38,"=0",A8:A38,"P")+COUNTIFS(L8:L38,"",A8:A38,"P")+SUM(Q8:Q38)</f>
        <v>8</v>
      </c>
    </row>
    <row r="8" spans="1:20" x14ac:dyDescent="0.2">
      <c r="A8" t="s">
        <v>44</v>
      </c>
      <c r="C8" s="30" t="s">
        <v>4405</v>
      </c>
      <c r="E8" s="32" t="s">
        <v>4404</v>
      </c>
      <c r="J8" s="31">
        <f>0+J9</f>
        <v>0</v>
      </c>
      <c r="K8" s="31">
        <f>0+K9</f>
        <v>0</v>
      </c>
      <c r="L8" s="31">
        <f>0+L9</f>
        <v>0</v>
      </c>
      <c r="M8" s="31">
        <f>0+M9</f>
        <v>0</v>
      </c>
    </row>
    <row r="9" spans="1:20" x14ac:dyDescent="0.2">
      <c r="A9" t="s">
        <v>46</v>
      </c>
      <c r="C9" s="33" t="s">
        <v>85</v>
      </c>
      <c r="E9" s="35" t="s">
        <v>4031</v>
      </c>
      <c r="J9" s="34">
        <f>0</f>
        <v>0</v>
      </c>
      <c r="K9" s="34">
        <f>0</f>
        <v>0</v>
      </c>
      <c r="L9" s="34">
        <f>0+L10+L14+L18+L22+L26+L30+L34+L38</f>
        <v>0</v>
      </c>
      <c r="M9" s="34">
        <f>0+M10+M14+M18+M22+M26+M30+M34+M38</f>
        <v>0</v>
      </c>
    </row>
    <row r="10" spans="1:20" ht="25.5" x14ac:dyDescent="0.2">
      <c r="A10" t="s">
        <v>49</v>
      </c>
      <c r="B10" s="36" t="s">
        <v>47</v>
      </c>
      <c r="C10" s="36" t="s">
        <v>4406</v>
      </c>
      <c r="D10" s="37" t="s">
        <v>51</v>
      </c>
      <c r="E10" s="13" t="s">
        <v>4407</v>
      </c>
      <c r="F10" s="38" t="s">
        <v>94</v>
      </c>
      <c r="G10" s="39">
        <v>100</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4408</v>
      </c>
    </row>
    <row r="13" spans="1:20" ht="114.75" x14ac:dyDescent="0.2">
      <c r="A13" t="s">
        <v>58</v>
      </c>
      <c r="E13" s="41" t="s">
        <v>4409</v>
      </c>
    </row>
    <row r="14" spans="1:20" x14ac:dyDescent="0.2">
      <c r="A14" t="s">
        <v>49</v>
      </c>
      <c r="B14" s="36" t="s">
        <v>27</v>
      </c>
      <c r="C14" s="36" t="s">
        <v>4410</v>
      </c>
      <c r="D14" s="37" t="s">
        <v>51</v>
      </c>
      <c r="E14" s="13" t="s">
        <v>4411</v>
      </c>
      <c r="F14" s="38" t="s">
        <v>94</v>
      </c>
      <c r="G14" s="39">
        <v>1600</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4412</v>
      </c>
    </row>
    <row r="17" spans="1:16" ht="89.25" x14ac:dyDescent="0.2">
      <c r="A17" t="s">
        <v>58</v>
      </c>
      <c r="E17" s="41" t="s">
        <v>4413</v>
      </c>
    </row>
    <row r="18" spans="1:16" x14ac:dyDescent="0.2">
      <c r="A18" t="s">
        <v>49</v>
      </c>
      <c r="B18" s="36" t="s">
        <v>26</v>
      </c>
      <c r="C18" s="36" t="s">
        <v>4414</v>
      </c>
      <c r="D18" s="37" t="s">
        <v>51</v>
      </c>
      <c r="E18" s="13" t="s">
        <v>4415</v>
      </c>
      <c r="F18" s="38" t="s">
        <v>144</v>
      </c>
      <c r="G18" s="39">
        <v>500</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4416</v>
      </c>
    </row>
    <row r="21" spans="1:16" ht="51" x14ac:dyDescent="0.2">
      <c r="A21" t="s">
        <v>58</v>
      </c>
      <c r="E21" s="41" t="s">
        <v>4417</v>
      </c>
    </row>
    <row r="22" spans="1:16" x14ac:dyDescent="0.2">
      <c r="A22" t="s">
        <v>49</v>
      </c>
      <c r="B22" s="36" t="s">
        <v>62</v>
      </c>
      <c r="C22" s="36" t="s">
        <v>3128</v>
      </c>
      <c r="D22" s="37" t="s">
        <v>51</v>
      </c>
      <c r="E22" s="13" t="s">
        <v>3129</v>
      </c>
      <c r="F22" s="38" t="s">
        <v>144</v>
      </c>
      <c r="G22" s="39">
        <v>500</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4416</v>
      </c>
    </row>
    <row r="25" spans="1:16" ht="25.5" x14ac:dyDescent="0.2">
      <c r="A25" t="s">
        <v>58</v>
      </c>
      <c r="E25" s="41" t="s">
        <v>4418</v>
      </c>
    </row>
    <row r="26" spans="1:16" x14ac:dyDescent="0.2">
      <c r="A26" t="s">
        <v>49</v>
      </c>
      <c r="B26" s="36" t="s">
        <v>66</v>
      </c>
      <c r="C26" s="36" t="s">
        <v>4419</v>
      </c>
      <c r="D26" s="37" t="s">
        <v>51</v>
      </c>
      <c r="E26" s="13" t="s">
        <v>4420</v>
      </c>
      <c r="F26" s="38" t="s">
        <v>144</v>
      </c>
      <c r="G26" s="39">
        <v>500</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4416</v>
      </c>
    </row>
    <row r="29" spans="1:16" ht="38.25" x14ac:dyDescent="0.2">
      <c r="A29" t="s">
        <v>58</v>
      </c>
      <c r="E29" s="41" t="s">
        <v>4421</v>
      </c>
    </row>
    <row r="30" spans="1:16" x14ac:dyDescent="0.2">
      <c r="A30" t="s">
        <v>49</v>
      </c>
      <c r="B30" s="36" t="s">
        <v>145</v>
      </c>
      <c r="C30" s="36" t="s">
        <v>4422</v>
      </c>
      <c r="D30" s="37" t="s">
        <v>51</v>
      </c>
      <c r="E30" s="13" t="s">
        <v>4423</v>
      </c>
      <c r="F30" s="38" t="s">
        <v>144</v>
      </c>
      <c r="G30" s="39">
        <v>1200</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4424</v>
      </c>
    </row>
    <row r="33" spans="1:16" ht="38.25" x14ac:dyDescent="0.2">
      <c r="A33" t="s">
        <v>58</v>
      </c>
      <c r="E33" s="41" t="s">
        <v>4425</v>
      </c>
    </row>
    <row r="34" spans="1:16" x14ac:dyDescent="0.2">
      <c r="A34" t="s">
        <v>49</v>
      </c>
      <c r="B34" s="36" t="s">
        <v>148</v>
      </c>
      <c r="C34" s="36" t="s">
        <v>4426</v>
      </c>
      <c r="D34" s="37" t="s">
        <v>51</v>
      </c>
      <c r="E34" s="13" t="s">
        <v>4427</v>
      </c>
      <c r="F34" s="38" t="s">
        <v>94</v>
      </c>
      <c r="G34" s="39">
        <v>300</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4428</v>
      </c>
    </row>
    <row r="37" spans="1:16" ht="38.25" x14ac:dyDescent="0.2">
      <c r="A37" t="s">
        <v>58</v>
      </c>
      <c r="E37" s="41" t="s">
        <v>4429</v>
      </c>
    </row>
    <row r="38" spans="1:16" x14ac:dyDescent="0.2">
      <c r="A38" t="s">
        <v>49</v>
      </c>
      <c r="B38" s="36" t="s">
        <v>151</v>
      </c>
      <c r="C38" s="36" t="s">
        <v>1829</v>
      </c>
      <c r="D38" s="37" t="s">
        <v>51</v>
      </c>
      <c r="E38" s="13" t="s">
        <v>1830</v>
      </c>
      <c r="F38" s="38" t="s">
        <v>53</v>
      </c>
      <c r="G38" s="39">
        <v>65</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4430</v>
      </c>
    </row>
    <row r="41" spans="1:16" ht="38.25" x14ac:dyDescent="0.2">
      <c r="A41" t="s">
        <v>58</v>
      </c>
      <c r="E41" s="41" t="s">
        <v>4431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320</v>
      </c>
      <c r="M3" s="43">
        <f>Rekapitulace!C12</f>
        <v>0</v>
      </c>
      <c r="N3" s="25" t="s">
        <v>0</v>
      </c>
      <c r="O3" t="s">
        <v>23</v>
      </c>
      <c r="P3" t="s">
        <v>27</v>
      </c>
    </row>
    <row r="4" spans="1:20" ht="32.1" customHeight="1" x14ac:dyDescent="0.2">
      <c r="A4" s="28" t="s">
        <v>20</v>
      </c>
      <c r="B4" s="29" t="s">
        <v>28</v>
      </c>
      <c r="C4" s="2" t="s">
        <v>320</v>
      </c>
      <c r="D4" s="9"/>
      <c r="E4" s="3" t="s">
        <v>321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COUNTIFS(L8:L131,"=0",A8:A131,"P")+COUNTIFS(L8:L131,"",A8:A131,"P")+SUM(Q8:Q131)</f>
        <v>31</v>
      </c>
    </row>
    <row r="8" spans="1:20" ht="25.5" x14ac:dyDescent="0.2">
      <c r="A8" t="s">
        <v>44</v>
      </c>
      <c r="C8" s="30" t="s">
        <v>636</v>
      </c>
      <c r="E8" s="32" t="s">
        <v>635</v>
      </c>
      <c r="J8" s="31">
        <f>0+J9+J58</f>
        <v>0</v>
      </c>
      <c r="K8" s="31">
        <f>0+K9+K58</f>
        <v>0</v>
      </c>
      <c r="L8" s="31">
        <f>0+L9+L58</f>
        <v>0</v>
      </c>
      <c r="M8" s="31">
        <f>0+M9+M58</f>
        <v>0</v>
      </c>
    </row>
    <row r="9" spans="1:20" x14ac:dyDescent="0.2">
      <c r="A9" t="s">
        <v>46</v>
      </c>
      <c r="C9" s="33" t="s">
        <v>47</v>
      </c>
      <c r="E9" s="35" t="s">
        <v>325</v>
      </c>
      <c r="J9" s="34">
        <f>0</f>
        <v>0</v>
      </c>
      <c r="K9" s="34">
        <f>0</f>
        <v>0</v>
      </c>
      <c r="L9" s="34">
        <f>0+L10+L14+L18+L22+L26+L30+L34+L38+L42+L46+L50+L54</f>
        <v>0</v>
      </c>
      <c r="M9" s="34">
        <f>0+M10+M14+M18+M22+M26+M30+M34+M38+M42+M46+M50+M54</f>
        <v>0</v>
      </c>
    </row>
    <row r="10" spans="1:20" x14ac:dyDescent="0.2">
      <c r="A10" t="s">
        <v>49</v>
      </c>
      <c r="B10" s="36" t="s">
        <v>47</v>
      </c>
      <c r="C10" s="36" t="s">
        <v>331</v>
      </c>
      <c r="D10" s="37" t="s">
        <v>47</v>
      </c>
      <c r="E10" s="13" t="s">
        <v>332</v>
      </c>
      <c r="F10" s="38" t="s">
        <v>53</v>
      </c>
      <c r="G10" s="39">
        <v>12</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637</v>
      </c>
    </row>
    <row r="13" spans="1:20" x14ac:dyDescent="0.2">
      <c r="A13" t="s">
        <v>58</v>
      </c>
      <c r="E13" s="41" t="s">
        <v>59</v>
      </c>
    </row>
    <row r="14" spans="1:20" x14ac:dyDescent="0.2">
      <c r="A14" t="s">
        <v>49</v>
      </c>
      <c r="B14" s="36" t="s">
        <v>27</v>
      </c>
      <c r="C14" s="36" t="s">
        <v>60</v>
      </c>
      <c r="D14" s="37" t="s">
        <v>47</v>
      </c>
      <c r="E14" s="13" t="s">
        <v>61</v>
      </c>
      <c r="F14" s="38" t="s">
        <v>53</v>
      </c>
      <c r="G14" s="39">
        <v>12</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638</v>
      </c>
    </row>
    <row r="17" spans="1:16" x14ac:dyDescent="0.2">
      <c r="A17" t="s">
        <v>58</v>
      </c>
      <c r="E17" s="41" t="s">
        <v>59</v>
      </c>
    </row>
    <row r="18" spans="1:16" x14ac:dyDescent="0.2">
      <c r="A18" t="s">
        <v>49</v>
      </c>
      <c r="B18" s="36" t="s">
        <v>26</v>
      </c>
      <c r="C18" s="36" t="s">
        <v>345</v>
      </c>
      <c r="D18" s="37" t="s">
        <v>47</v>
      </c>
      <c r="E18" s="13" t="s">
        <v>346</v>
      </c>
      <c r="F18" s="38" t="s">
        <v>94</v>
      </c>
      <c r="G18" s="39">
        <v>2</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639</v>
      </c>
    </row>
    <row r="21" spans="1:16" x14ac:dyDescent="0.2">
      <c r="A21" t="s">
        <v>58</v>
      </c>
      <c r="E21" s="41" t="s">
        <v>59</v>
      </c>
    </row>
    <row r="22" spans="1:16" x14ac:dyDescent="0.2">
      <c r="A22" t="s">
        <v>49</v>
      </c>
      <c r="B22" s="36" t="s">
        <v>62</v>
      </c>
      <c r="C22" s="36" t="s">
        <v>348</v>
      </c>
      <c r="D22" s="37" t="s">
        <v>47</v>
      </c>
      <c r="E22" s="13" t="s">
        <v>349</v>
      </c>
      <c r="F22" s="38" t="s">
        <v>94</v>
      </c>
      <c r="G22" s="39">
        <v>2</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640</v>
      </c>
    </row>
    <row r="25" spans="1:16" x14ac:dyDescent="0.2">
      <c r="A25" t="s">
        <v>58</v>
      </c>
      <c r="E25" s="41" t="s">
        <v>59</v>
      </c>
    </row>
    <row r="26" spans="1:16" x14ac:dyDescent="0.2">
      <c r="A26" t="s">
        <v>49</v>
      </c>
      <c r="B26" s="36" t="s">
        <v>66</v>
      </c>
      <c r="C26" s="36" t="s">
        <v>641</v>
      </c>
      <c r="D26" s="37" t="s">
        <v>47</v>
      </c>
      <c r="E26" s="13" t="s">
        <v>642</v>
      </c>
      <c r="F26" s="38" t="s">
        <v>94</v>
      </c>
      <c r="G26" s="39">
        <v>1</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643</v>
      </c>
    </row>
    <row r="29" spans="1:16" x14ac:dyDescent="0.2">
      <c r="A29" t="s">
        <v>58</v>
      </c>
      <c r="E29" s="41" t="s">
        <v>59</v>
      </c>
    </row>
    <row r="30" spans="1:16" x14ac:dyDescent="0.2">
      <c r="A30" t="s">
        <v>49</v>
      </c>
      <c r="B30" s="36" t="s">
        <v>145</v>
      </c>
      <c r="C30" s="36" t="s">
        <v>351</v>
      </c>
      <c r="D30" s="37" t="s">
        <v>47</v>
      </c>
      <c r="E30" s="13" t="s">
        <v>644</v>
      </c>
      <c r="F30" s="38" t="s">
        <v>188</v>
      </c>
      <c r="G30" s="39">
        <v>0.1</v>
      </c>
      <c r="H30" s="38">
        <v>0</v>
      </c>
      <c r="I30" s="38">
        <f>ROUND(G30*H30,6)</f>
        <v>0</v>
      </c>
      <c r="L30" s="40">
        <v>0</v>
      </c>
      <c r="M30" s="34">
        <f>ROUND(ROUND(L30,2)*ROUND(G30,3),2)</f>
        <v>0</v>
      </c>
      <c r="N30" s="38" t="s">
        <v>328</v>
      </c>
      <c r="O30">
        <f>(M30*21)/100</f>
        <v>0</v>
      </c>
      <c r="P30" t="s">
        <v>27</v>
      </c>
    </row>
    <row r="31" spans="1:16" x14ac:dyDescent="0.2">
      <c r="A31" s="37" t="s">
        <v>55</v>
      </c>
      <c r="E31" s="41" t="s">
        <v>51</v>
      </c>
    </row>
    <row r="32" spans="1:16" x14ac:dyDescent="0.2">
      <c r="A32" s="37" t="s">
        <v>56</v>
      </c>
      <c r="E32" s="42" t="s">
        <v>645</v>
      </c>
    </row>
    <row r="33" spans="1:16" ht="76.5" x14ac:dyDescent="0.2">
      <c r="A33" t="s">
        <v>58</v>
      </c>
      <c r="E33" s="41" t="s">
        <v>354</v>
      </c>
    </row>
    <row r="34" spans="1:16" x14ac:dyDescent="0.2">
      <c r="A34" t="s">
        <v>49</v>
      </c>
      <c r="B34" s="36" t="s">
        <v>148</v>
      </c>
      <c r="C34" s="36" t="s">
        <v>355</v>
      </c>
      <c r="D34" s="37" t="s">
        <v>47</v>
      </c>
      <c r="E34" s="13" t="s">
        <v>646</v>
      </c>
      <c r="F34" s="38" t="s">
        <v>188</v>
      </c>
      <c r="G34" s="39">
        <v>0.1</v>
      </c>
      <c r="H34" s="38">
        <v>0</v>
      </c>
      <c r="I34" s="38">
        <f>ROUND(G34*H34,6)</f>
        <v>0</v>
      </c>
      <c r="L34" s="40">
        <v>0</v>
      </c>
      <c r="M34" s="34">
        <f>ROUND(ROUND(L34,2)*ROUND(G34,3),2)</f>
        <v>0</v>
      </c>
      <c r="N34" s="38" t="s">
        <v>328</v>
      </c>
      <c r="O34">
        <f>(M34*21)/100</f>
        <v>0</v>
      </c>
      <c r="P34" t="s">
        <v>27</v>
      </c>
    </row>
    <row r="35" spans="1:16" x14ac:dyDescent="0.2">
      <c r="A35" s="37" t="s">
        <v>55</v>
      </c>
      <c r="E35" s="41" t="s">
        <v>51</v>
      </c>
    </row>
    <row r="36" spans="1:16" x14ac:dyDescent="0.2">
      <c r="A36" s="37" t="s">
        <v>56</v>
      </c>
      <c r="E36" s="42" t="s">
        <v>647</v>
      </c>
    </row>
    <row r="37" spans="1:16" ht="25.5" x14ac:dyDescent="0.2">
      <c r="A37" t="s">
        <v>58</v>
      </c>
      <c r="E37" s="41" t="s">
        <v>358</v>
      </c>
    </row>
    <row r="38" spans="1:16" ht="25.5" x14ac:dyDescent="0.2">
      <c r="A38" t="s">
        <v>49</v>
      </c>
      <c r="B38" s="36" t="s">
        <v>151</v>
      </c>
      <c r="C38" s="36" t="s">
        <v>648</v>
      </c>
      <c r="D38" s="37" t="s">
        <v>47</v>
      </c>
      <c r="E38" s="13" t="s">
        <v>649</v>
      </c>
      <c r="F38" s="38" t="s">
        <v>65</v>
      </c>
      <c r="G38" s="39">
        <v>70</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650</v>
      </c>
    </row>
    <row r="41" spans="1:16" x14ac:dyDescent="0.2">
      <c r="A41" t="s">
        <v>58</v>
      </c>
      <c r="E41" s="41" t="s">
        <v>59</v>
      </c>
    </row>
    <row r="42" spans="1:16" ht="25.5" x14ac:dyDescent="0.2">
      <c r="A42" t="s">
        <v>49</v>
      </c>
      <c r="B42" s="36" t="s">
        <v>154</v>
      </c>
      <c r="C42" s="36" t="s">
        <v>651</v>
      </c>
      <c r="D42" s="37" t="s">
        <v>47</v>
      </c>
      <c r="E42" s="13" t="s">
        <v>652</v>
      </c>
      <c r="F42" s="38" t="s">
        <v>94</v>
      </c>
      <c r="G42" s="39">
        <v>2</v>
      </c>
      <c r="H42" s="38">
        <v>0</v>
      </c>
      <c r="I42" s="38">
        <f>ROUND(G42*H42,6)</f>
        <v>0</v>
      </c>
      <c r="L42" s="40">
        <v>0</v>
      </c>
      <c r="M42" s="34">
        <f>ROUND(ROUND(L42,2)*ROUND(G42,3),2)</f>
        <v>0</v>
      </c>
      <c r="N42" s="38" t="s">
        <v>54</v>
      </c>
      <c r="O42">
        <f>(M42*21)/100</f>
        <v>0</v>
      </c>
      <c r="P42" t="s">
        <v>27</v>
      </c>
    </row>
    <row r="43" spans="1:16" x14ac:dyDescent="0.2">
      <c r="A43" s="37" t="s">
        <v>55</v>
      </c>
      <c r="E43" s="41" t="s">
        <v>51</v>
      </c>
    </row>
    <row r="44" spans="1:16" x14ac:dyDescent="0.2">
      <c r="A44" s="37" t="s">
        <v>56</v>
      </c>
      <c r="E44" s="42" t="s">
        <v>653</v>
      </c>
    </row>
    <row r="45" spans="1:16" x14ac:dyDescent="0.2">
      <c r="A45" t="s">
        <v>58</v>
      </c>
      <c r="E45" s="41" t="s">
        <v>59</v>
      </c>
    </row>
    <row r="46" spans="1:16" ht="25.5" x14ac:dyDescent="0.2">
      <c r="A46" t="s">
        <v>49</v>
      </c>
      <c r="B46" s="36" t="s">
        <v>157</v>
      </c>
      <c r="C46" s="36" t="s">
        <v>654</v>
      </c>
      <c r="D46" s="37" t="s">
        <v>47</v>
      </c>
      <c r="E46" s="13" t="s">
        <v>655</v>
      </c>
      <c r="F46" s="38" t="s">
        <v>94</v>
      </c>
      <c r="G46" s="39">
        <v>2</v>
      </c>
      <c r="H46" s="38">
        <v>0</v>
      </c>
      <c r="I46" s="38">
        <f>ROUND(G46*H46,6)</f>
        <v>0</v>
      </c>
      <c r="L46" s="40">
        <v>0</v>
      </c>
      <c r="M46" s="34">
        <f>ROUND(ROUND(L46,2)*ROUND(G46,3),2)</f>
        <v>0</v>
      </c>
      <c r="N46" s="38" t="s">
        <v>54</v>
      </c>
      <c r="O46">
        <f>(M46*21)/100</f>
        <v>0</v>
      </c>
      <c r="P46" t="s">
        <v>27</v>
      </c>
    </row>
    <row r="47" spans="1:16" x14ac:dyDescent="0.2">
      <c r="A47" s="37" t="s">
        <v>55</v>
      </c>
      <c r="E47" s="41" t="s">
        <v>51</v>
      </c>
    </row>
    <row r="48" spans="1:16" x14ac:dyDescent="0.2">
      <c r="A48" s="37" t="s">
        <v>56</v>
      </c>
      <c r="E48" s="42" t="s">
        <v>656</v>
      </c>
    </row>
    <row r="49" spans="1:16" x14ac:dyDescent="0.2">
      <c r="A49" t="s">
        <v>58</v>
      </c>
      <c r="E49" s="41" t="s">
        <v>59</v>
      </c>
    </row>
    <row r="50" spans="1:16" x14ac:dyDescent="0.2">
      <c r="A50" t="s">
        <v>49</v>
      </c>
      <c r="B50" s="36" t="s">
        <v>69</v>
      </c>
      <c r="C50" s="36" t="s">
        <v>152</v>
      </c>
      <c r="D50" s="37" t="s">
        <v>47</v>
      </c>
      <c r="E50" s="13" t="s">
        <v>153</v>
      </c>
      <c r="F50" s="38" t="s">
        <v>65</v>
      </c>
      <c r="G50" s="39">
        <v>70</v>
      </c>
      <c r="H50" s="38">
        <v>0</v>
      </c>
      <c r="I50" s="38">
        <f>ROUND(G50*H50,6)</f>
        <v>0</v>
      </c>
      <c r="L50" s="40">
        <v>0</v>
      </c>
      <c r="M50" s="34">
        <f>ROUND(ROUND(L50,2)*ROUND(G50,3),2)</f>
        <v>0</v>
      </c>
      <c r="N50" s="38" t="s">
        <v>54</v>
      </c>
      <c r="O50">
        <f>(M50*21)/100</f>
        <v>0</v>
      </c>
      <c r="P50" t="s">
        <v>27</v>
      </c>
    </row>
    <row r="51" spans="1:16" x14ac:dyDescent="0.2">
      <c r="A51" s="37" t="s">
        <v>55</v>
      </c>
      <c r="E51" s="41" t="s">
        <v>51</v>
      </c>
    </row>
    <row r="52" spans="1:16" x14ac:dyDescent="0.2">
      <c r="A52" s="37" t="s">
        <v>56</v>
      </c>
      <c r="E52" s="42" t="s">
        <v>657</v>
      </c>
    </row>
    <row r="53" spans="1:16" x14ac:dyDescent="0.2">
      <c r="A53" t="s">
        <v>58</v>
      </c>
      <c r="E53" s="41" t="s">
        <v>59</v>
      </c>
    </row>
    <row r="54" spans="1:16" x14ac:dyDescent="0.2">
      <c r="A54" t="s">
        <v>49</v>
      </c>
      <c r="B54" s="36" t="s">
        <v>73</v>
      </c>
      <c r="C54" s="36" t="s">
        <v>387</v>
      </c>
      <c r="D54" s="37" t="s">
        <v>47</v>
      </c>
      <c r="E54" s="13" t="s">
        <v>388</v>
      </c>
      <c r="F54" s="38" t="s">
        <v>94</v>
      </c>
      <c r="G54" s="39">
        <v>4</v>
      </c>
      <c r="H54" s="38">
        <v>0</v>
      </c>
      <c r="I54" s="38">
        <f>ROUND(G54*H54,6)</f>
        <v>0</v>
      </c>
      <c r="L54" s="40">
        <v>0</v>
      </c>
      <c r="M54" s="34">
        <f>ROUND(ROUND(L54,2)*ROUND(G54,3),2)</f>
        <v>0</v>
      </c>
      <c r="N54" s="38" t="s">
        <v>54</v>
      </c>
      <c r="O54">
        <f>(M54*21)/100</f>
        <v>0</v>
      </c>
      <c r="P54" t="s">
        <v>27</v>
      </c>
    </row>
    <row r="55" spans="1:16" x14ac:dyDescent="0.2">
      <c r="A55" s="37" t="s">
        <v>55</v>
      </c>
      <c r="E55" s="41" t="s">
        <v>51</v>
      </c>
    </row>
    <row r="56" spans="1:16" x14ac:dyDescent="0.2">
      <c r="A56" s="37" t="s">
        <v>56</v>
      </c>
      <c r="E56" s="42" t="s">
        <v>658</v>
      </c>
    </row>
    <row r="57" spans="1:16" x14ac:dyDescent="0.2">
      <c r="A57" t="s">
        <v>58</v>
      </c>
      <c r="E57" s="41" t="s">
        <v>59</v>
      </c>
    </row>
    <row r="58" spans="1:16" x14ac:dyDescent="0.2">
      <c r="A58" t="s">
        <v>46</v>
      </c>
      <c r="C58" s="33" t="s">
        <v>27</v>
      </c>
      <c r="E58" s="35" t="s">
        <v>390</v>
      </c>
      <c r="J58" s="34">
        <f>0</f>
        <v>0</v>
      </c>
      <c r="K58" s="34">
        <f>0</f>
        <v>0</v>
      </c>
      <c r="L58" s="34">
        <f>0+L59+L63+L67+L71+L75+L79+L83+L87+L91+L95+L99+L103+L107+L111+L115+L119+L123+L127+L131</f>
        <v>0</v>
      </c>
      <c r="M58" s="34">
        <f>0+M59+M63+M67+M71+M75+M79+M83+M87+M91+M95+M99+M103+M107+M111+M115+M119+M123+M127+M131</f>
        <v>0</v>
      </c>
    </row>
    <row r="59" spans="1:16" x14ac:dyDescent="0.2">
      <c r="A59" t="s">
        <v>49</v>
      </c>
      <c r="B59" s="36" t="s">
        <v>76</v>
      </c>
      <c r="C59" s="36" t="s">
        <v>126</v>
      </c>
      <c r="D59" s="37" t="s">
        <v>47</v>
      </c>
      <c r="E59" s="13" t="s">
        <v>127</v>
      </c>
      <c r="F59" s="38" t="s">
        <v>128</v>
      </c>
      <c r="G59" s="39">
        <v>40</v>
      </c>
      <c r="H59" s="38">
        <v>0</v>
      </c>
      <c r="I59" s="38">
        <f>ROUND(G59*H59,6)</f>
        <v>0</v>
      </c>
      <c r="L59" s="40">
        <v>0</v>
      </c>
      <c r="M59" s="34">
        <f>ROUND(ROUND(L59,2)*ROUND(G59,3),2)</f>
        <v>0</v>
      </c>
      <c r="N59" s="38" t="s">
        <v>54</v>
      </c>
      <c r="O59">
        <f>(M59*21)/100</f>
        <v>0</v>
      </c>
      <c r="P59" t="s">
        <v>27</v>
      </c>
    </row>
    <row r="60" spans="1:16" x14ac:dyDescent="0.2">
      <c r="A60" s="37" t="s">
        <v>55</v>
      </c>
      <c r="E60" s="41" t="s">
        <v>51</v>
      </c>
    </row>
    <row r="61" spans="1:16" x14ac:dyDescent="0.2">
      <c r="A61" s="37" t="s">
        <v>56</v>
      </c>
      <c r="E61" s="42" t="s">
        <v>659</v>
      </c>
    </row>
    <row r="62" spans="1:16" x14ac:dyDescent="0.2">
      <c r="A62" t="s">
        <v>58</v>
      </c>
      <c r="E62" s="41" t="s">
        <v>59</v>
      </c>
    </row>
    <row r="63" spans="1:16" x14ac:dyDescent="0.2">
      <c r="A63" t="s">
        <v>49</v>
      </c>
      <c r="B63" s="36" t="s">
        <v>79</v>
      </c>
      <c r="C63" s="36" t="s">
        <v>402</v>
      </c>
      <c r="D63" s="37" t="s">
        <v>47</v>
      </c>
      <c r="E63" s="13" t="s">
        <v>403</v>
      </c>
      <c r="F63" s="38" t="s">
        <v>65</v>
      </c>
      <c r="G63" s="39">
        <v>3080</v>
      </c>
      <c r="H63" s="38">
        <v>0</v>
      </c>
      <c r="I63" s="38">
        <f>ROUND(G63*H63,6)</f>
        <v>0</v>
      </c>
      <c r="L63" s="40">
        <v>0</v>
      </c>
      <c r="M63" s="34">
        <f>ROUND(ROUND(L63,2)*ROUND(G63,3),2)</f>
        <v>0</v>
      </c>
      <c r="N63" s="38" t="s">
        <v>54</v>
      </c>
      <c r="O63">
        <f>(M63*21)/100</f>
        <v>0</v>
      </c>
      <c r="P63" t="s">
        <v>27</v>
      </c>
    </row>
    <row r="64" spans="1:16" x14ac:dyDescent="0.2">
      <c r="A64" s="37" t="s">
        <v>55</v>
      </c>
      <c r="E64" s="41" t="s">
        <v>51</v>
      </c>
    </row>
    <row r="65" spans="1:16" x14ac:dyDescent="0.2">
      <c r="A65" s="37" t="s">
        <v>56</v>
      </c>
      <c r="E65" s="42" t="s">
        <v>660</v>
      </c>
    </row>
    <row r="66" spans="1:16" x14ac:dyDescent="0.2">
      <c r="A66" t="s">
        <v>58</v>
      </c>
      <c r="E66" s="41" t="s">
        <v>59</v>
      </c>
    </row>
    <row r="67" spans="1:16" x14ac:dyDescent="0.2">
      <c r="A67" t="s">
        <v>49</v>
      </c>
      <c r="B67" s="36" t="s">
        <v>160</v>
      </c>
      <c r="C67" s="36" t="s">
        <v>661</v>
      </c>
      <c r="D67" s="37" t="s">
        <v>47</v>
      </c>
      <c r="E67" s="13" t="s">
        <v>662</v>
      </c>
      <c r="F67" s="38" t="s">
        <v>65</v>
      </c>
      <c r="G67" s="39">
        <v>3080</v>
      </c>
      <c r="H67" s="38">
        <v>0</v>
      </c>
      <c r="I67" s="38">
        <f>ROUND(G67*H67,6)</f>
        <v>0</v>
      </c>
      <c r="L67" s="40">
        <v>0</v>
      </c>
      <c r="M67" s="34">
        <f>ROUND(ROUND(L67,2)*ROUND(G67,3),2)</f>
        <v>0</v>
      </c>
      <c r="N67" s="38" t="s">
        <v>54</v>
      </c>
      <c r="O67">
        <f>(M67*21)/100</f>
        <v>0</v>
      </c>
      <c r="P67" t="s">
        <v>27</v>
      </c>
    </row>
    <row r="68" spans="1:16" x14ac:dyDescent="0.2">
      <c r="A68" s="37" t="s">
        <v>55</v>
      </c>
      <c r="E68" s="41" t="s">
        <v>51</v>
      </c>
    </row>
    <row r="69" spans="1:16" x14ac:dyDescent="0.2">
      <c r="A69" s="37" t="s">
        <v>56</v>
      </c>
      <c r="E69" s="42" t="s">
        <v>663</v>
      </c>
    </row>
    <row r="70" spans="1:16" x14ac:dyDescent="0.2">
      <c r="A70" t="s">
        <v>58</v>
      </c>
      <c r="E70" s="41" t="s">
        <v>59</v>
      </c>
    </row>
    <row r="71" spans="1:16" x14ac:dyDescent="0.2">
      <c r="A71" t="s">
        <v>49</v>
      </c>
      <c r="B71" s="36" t="s">
        <v>82</v>
      </c>
      <c r="C71" s="36" t="s">
        <v>411</v>
      </c>
      <c r="D71" s="37" t="s">
        <v>47</v>
      </c>
      <c r="E71" s="13" t="s">
        <v>412</v>
      </c>
      <c r="F71" s="38" t="s">
        <v>65</v>
      </c>
      <c r="G71" s="39">
        <v>230</v>
      </c>
      <c r="H71" s="38">
        <v>0</v>
      </c>
      <c r="I71" s="38">
        <f>ROUND(G71*H71,6)</f>
        <v>0</v>
      </c>
      <c r="L71" s="40">
        <v>0</v>
      </c>
      <c r="M71" s="34">
        <f>ROUND(ROUND(L71,2)*ROUND(G71,3),2)</f>
        <v>0</v>
      </c>
      <c r="N71" s="38" t="s">
        <v>54</v>
      </c>
      <c r="O71">
        <f>(M71*21)/100</f>
        <v>0</v>
      </c>
      <c r="P71" t="s">
        <v>27</v>
      </c>
    </row>
    <row r="72" spans="1:16" x14ac:dyDescent="0.2">
      <c r="A72" s="37" t="s">
        <v>55</v>
      </c>
      <c r="E72" s="41" t="s">
        <v>51</v>
      </c>
    </row>
    <row r="73" spans="1:16" x14ac:dyDescent="0.2">
      <c r="A73" s="37" t="s">
        <v>56</v>
      </c>
      <c r="E73" s="42" t="s">
        <v>664</v>
      </c>
    </row>
    <row r="74" spans="1:16" x14ac:dyDescent="0.2">
      <c r="A74" t="s">
        <v>58</v>
      </c>
      <c r="E74" s="41" t="s">
        <v>59</v>
      </c>
    </row>
    <row r="75" spans="1:16" x14ac:dyDescent="0.2">
      <c r="A75" t="s">
        <v>49</v>
      </c>
      <c r="B75" s="36" t="s">
        <v>163</v>
      </c>
      <c r="C75" s="36" t="s">
        <v>414</v>
      </c>
      <c r="D75" s="37" t="s">
        <v>47</v>
      </c>
      <c r="E75" s="13" t="s">
        <v>415</v>
      </c>
      <c r="F75" s="38" t="s">
        <v>65</v>
      </c>
      <c r="G75" s="39">
        <v>230</v>
      </c>
      <c r="H75" s="38">
        <v>0</v>
      </c>
      <c r="I75" s="38">
        <f>ROUND(G75*H75,6)</f>
        <v>0</v>
      </c>
      <c r="L75" s="40">
        <v>0</v>
      </c>
      <c r="M75" s="34">
        <f>ROUND(ROUND(L75,2)*ROUND(G75,3),2)</f>
        <v>0</v>
      </c>
      <c r="N75" s="38" t="s">
        <v>54</v>
      </c>
      <c r="O75">
        <f>(M75*21)/100</f>
        <v>0</v>
      </c>
      <c r="P75" t="s">
        <v>27</v>
      </c>
    </row>
    <row r="76" spans="1:16" x14ac:dyDescent="0.2">
      <c r="A76" s="37" t="s">
        <v>55</v>
      </c>
      <c r="E76" s="41" t="s">
        <v>51</v>
      </c>
    </row>
    <row r="77" spans="1:16" x14ac:dyDescent="0.2">
      <c r="A77" s="37" t="s">
        <v>56</v>
      </c>
      <c r="E77" s="42" t="s">
        <v>665</v>
      </c>
    </row>
    <row r="78" spans="1:16" x14ac:dyDescent="0.2">
      <c r="A78" t="s">
        <v>58</v>
      </c>
      <c r="E78" s="41" t="s">
        <v>59</v>
      </c>
    </row>
    <row r="79" spans="1:16" x14ac:dyDescent="0.2">
      <c r="A79" t="s">
        <v>49</v>
      </c>
      <c r="B79" s="36" t="s">
        <v>85</v>
      </c>
      <c r="C79" s="36" t="s">
        <v>666</v>
      </c>
      <c r="D79" s="37" t="s">
        <v>47</v>
      </c>
      <c r="E79" s="13" t="s">
        <v>667</v>
      </c>
      <c r="F79" s="38" t="s">
        <v>65</v>
      </c>
      <c r="G79" s="39">
        <v>230</v>
      </c>
      <c r="H79" s="38">
        <v>0</v>
      </c>
      <c r="I79" s="38">
        <f>ROUND(G79*H79,6)</f>
        <v>0</v>
      </c>
      <c r="L79" s="40">
        <v>0</v>
      </c>
      <c r="M79" s="34">
        <f>ROUND(ROUND(L79,2)*ROUND(G79,3),2)</f>
        <v>0</v>
      </c>
      <c r="N79" s="38" t="s">
        <v>54</v>
      </c>
      <c r="O79">
        <f>(M79*21)/100</f>
        <v>0</v>
      </c>
      <c r="P79" t="s">
        <v>27</v>
      </c>
    </row>
    <row r="80" spans="1:16" x14ac:dyDescent="0.2">
      <c r="A80" s="37" t="s">
        <v>55</v>
      </c>
      <c r="E80" s="41" t="s">
        <v>51</v>
      </c>
    </row>
    <row r="81" spans="1:16" x14ac:dyDescent="0.2">
      <c r="A81" s="37" t="s">
        <v>56</v>
      </c>
      <c r="E81" s="42" t="s">
        <v>668</v>
      </c>
    </row>
    <row r="82" spans="1:16" x14ac:dyDescent="0.2">
      <c r="A82" t="s">
        <v>58</v>
      </c>
      <c r="E82" s="41" t="s">
        <v>59</v>
      </c>
    </row>
    <row r="83" spans="1:16" x14ac:dyDescent="0.2">
      <c r="A83" t="s">
        <v>49</v>
      </c>
      <c r="B83" s="36" t="s">
        <v>166</v>
      </c>
      <c r="C83" s="36" t="s">
        <v>417</v>
      </c>
      <c r="D83" s="37" t="s">
        <v>47</v>
      </c>
      <c r="E83" s="13" t="s">
        <v>418</v>
      </c>
      <c r="F83" s="38" t="s">
        <v>419</v>
      </c>
      <c r="G83" s="39">
        <v>2</v>
      </c>
      <c r="H83" s="38">
        <v>0</v>
      </c>
      <c r="I83" s="38">
        <f>ROUND(G83*H83,6)</f>
        <v>0</v>
      </c>
      <c r="L83" s="40">
        <v>0</v>
      </c>
      <c r="M83" s="34">
        <f>ROUND(ROUND(L83,2)*ROUND(G83,3),2)</f>
        <v>0</v>
      </c>
      <c r="N83" s="38" t="s">
        <v>54</v>
      </c>
      <c r="O83">
        <f>(M83*21)/100</f>
        <v>0</v>
      </c>
      <c r="P83" t="s">
        <v>27</v>
      </c>
    </row>
    <row r="84" spans="1:16" x14ac:dyDescent="0.2">
      <c r="A84" s="37" t="s">
        <v>55</v>
      </c>
      <c r="E84" s="41" t="s">
        <v>51</v>
      </c>
    </row>
    <row r="85" spans="1:16" x14ac:dyDescent="0.2">
      <c r="A85" s="37" t="s">
        <v>56</v>
      </c>
      <c r="E85" s="42" t="s">
        <v>381</v>
      </c>
    </row>
    <row r="86" spans="1:16" x14ac:dyDescent="0.2">
      <c r="A86" t="s">
        <v>58</v>
      </c>
      <c r="E86" s="41" t="s">
        <v>59</v>
      </c>
    </row>
    <row r="87" spans="1:16" x14ac:dyDescent="0.2">
      <c r="A87" t="s">
        <v>49</v>
      </c>
      <c r="B87" s="36" t="s">
        <v>169</v>
      </c>
      <c r="C87" s="36" t="s">
        <v>421</v>
      </c>
      <c r="D87" s="37" t="s">
        <v>47</v>
      </c>
      <c r="E87" s="13" t="s">
        <v>422</v>
      </c>
      <c r="F87" s="38" t="s">
        <v>65</v>
      </c>
      <c r="G87" s="39">
        <v>230</v>
      </c>
      <c r="H87" s="38">
        <v>0</v>
      </c>
      <c r="I87" s="38">
        <f>ROUND(G87*H87,6)</f>
        <v>0</v>
      </c>
      <c r="L87" s="40">
        <v>0</v>
      </c>
      <c r="M87" s="34">
        <f>ROUND(ROUND(L87,2)*ROUND(G87,3),2)</f>
        <v>0</v>
      </c>
      <c r="N87" s="38" t="s">
        <v>54</v>
      </c>
      <c r="O87">
        <f>(M87*21)/100</f>
        <v>0</v>
      </c>
      <c r="P87" t="s">
        <v>27</v>
      </c>
    </row>
    <row r="88" spans="1:16" x14ac:dyDescent="0.2">
      <c r="A88" s="37" t="s">
        <v>55</v>
      </c>
      <c r="E88" s="41" t="s">
        <v>51</v>
      </c>
    </row>
    <row r="89" spans="1:16" x14ac:dyDescent="0.2">
      <c r="A89" s="37" t="s">
        <v>56</v>
      </c>
      <c r="E89" s="42" t="s">
        <v>669</v>
      </c>
    </row>
    <row r="90" spans="1:16" x14ac:dyDescent="0.2">
      <c r="A90" t="s">
        <v>58</v>
      </c>
      <c r="E90" s="41" t="s">
        <v>59</v>
      </c>
    </row>
    <row r="91" spans="1:16" x14ac:dyDescent="0.2">
      <c r="A91" t="s">
        <v>49</v>
      </c>
      <c r="B91" s="36" t="s">
        <v>172</v>
      </c>
      <c r="C91" s="36" t="s">
        <v>424</v>
      </c>
      <c r="D91" s="37" t="s">
        <v>47</v>
      </c>
      <c r="E91" s="13" t="s">
        <v>425</v>
      </c>
      <c r="F91" s="38" t="s">
        <v>94</v>
      </c>
      <c r="G91" s="39">
        <v>4</v>
      </c>
      <c r="H91" s="38">
        <v>0</v>
      </c>
      <c r="I91" s="38">
        <f>ROUND(G91*H91,6)</f>
        <v>0</v>
      </c>
      <c r="L91" s="40">
        <v>0</v>
      </c>
      <c r="M91" s="34">
        <f>ROUND(ROUND(L91,2)*ROUND(G91,3),2)</f>
        <v>0</v>
      </c>
      <c r="N91" s="38" t="s">
        <v>54</v>
      </c>
      <c r="O91">
        <f>(M91*21)/100</f>
        <v>0</v>
      </c>
      <c r="P91" t="s">
        <v>27</v>
      </c>
    </row>
    <row r="92" spans="1:16" x14ac:dyDescent="0.2">
      <c r="A92" s="37" t="s">
        <v>55</v>
      </c>
      <c r="E92" s="41" t="s">
        <v>51</v>
      </c>
    </row>
    <row r="93" spans="1:16" x14ac:dyDescent="0.2">
      <c r="A93" s="37" t="s">
        <v>56</v>
      </c>
      <c r="E93" s="42" t="s">
        <v>670</v>
      </c>
    </row>
    <row r="94" spans="1:16" x14ac:dyDescent="0.2">
      <c r="A94" t="s">
        <v>58</v>
      </c>
      <c r="E94" s="41" t="s">
        <v>59</v>
      </c>
    </row>
    <row r="95" spans="1:16" x14ac:dyDescent="0.2">
      <c r="A95" t="s">
        <v>49</v>
      </c>
      <c r="B95" s="36" t="s">
        <v>88</v>
      </c>
      <c r="C95" s="36" t="s">
        <v>671</v>
      </c>
      <c r="D95" s="37" t="s">
        <v>47</v>
      </c>
      <c r="E95" s="13" t="s">
        <v>672</v>
      </c>
      <c r="F95" s="38" t="s">
        <v>94</v>
      </c>
      <c r="G95" s="39">
        <v>4</v>
      </c>
      <c r="H95" s="38">
        <v>0</v>
      </c>
      <c r="I95" s="38">
        <f>ROUND(G95*H95,6)</f>
        <v>0</v>
      </c>
      <c r="L95" s="40">
        <v>0</v>
      </c>
      <c r="M95" s="34">
        <f>ROUND(ROUND(L95,2)*ROUND(G95,3),2)</f>
        <v>0</v>
      </c>
      <c r="N95" s="38" t="s">
        <v>54</v>
      </c>
      <c r="O95">
        <f>(M95*21)/100</f>
        <v>0</v>
      </c>
      <c r="P95" t="s">
        <v>27</v>
      </c>
    </row>
    <row r="96" spans="1:16" x14ac:dyDescent="0.2">
      <c r="A96" s="37" t="s">
        <v>55</v>
      </c>
      <c r="E96" s="41" t="s">
        <v>51</v>
      </c>
    </row>
    <row r="97" spans="1:16" x14ac:dyDescent="0.2">
      <c r="A97" s="37" t="s">
        <v>56</v>
      </c>
      <c r="E97" s="42" t="s">
        <v>673</v>
      </c>
    </row>
    <row r="98" spans="1:16" x14ac:dyDescent="0.2">
      <c r="A98" t="s">
        <v>58</v>
      </c>
      <c r="E98" s="41" t="s">
        <v>59</v>
      </c>
    </row>
    <row r="99" spans="1:16" x14ac:dyDescent="0.2">
      <c r="A99" t="s">
        <v>49</v>
      </c>
      <c r="B99" s="36" t="s">
        <v>175</v>
      </c>
      <c r="C99" s="36" t="s">
        <v>674</v>
      </c>
      <c r="D99" s="37" t="s">
        <v>47</v>
      </c>
      <c r="E99" s="13" t="s">
        <v>675</v>
      </c>
      <c r="F99" s="38" t="s">
        <v>94</v>
      </c>
      <c r="G99" s="39">
        <v>4</v>
      </c>
      <c r="H99" s="38">
        <v>0</v>
      </c>
      <c r="I99" s="38">
        <f>ROUND(G99*H99,6)</f>
        <v>0</v>
      </c>
      <c r="L99" s="40">
        <v>0</v>
      </c>
      <c r="M99" s="34">
        <f>ROUND(ROUND(L99,2)*ROUND(G99,3),2)</f>
        <v>0</v>
      </c>
      <c r="N99" s="38" t="s">
        <v>54</v>
      </c>
      <c r="O99">
        <f>(M99*21)/100</f>
        <v>0</v>
      </c>
      <c r="P99" t="s">
        <v>27</v>
      </c>
    </row>
    <row r="100" spans="1:16" x14ac:dyDescent="0.2">
      <c r="A100" s="37" t="s">
        <v>55</v>
      </c>
      <c r="E100" s="41" t="s">
        <v>51</v>
      </c>
    </row>
    <row r="101" spans="1:16" x14ac:dyDescent="0.2">
      <c r="A101" s="37" t="s">
        <v>56</v>
      </c>
      <c r="E101" s="42" t="s">
        <v>676</v>
      </c>
    </row>
    <row r="102" spans="1:16" x14ac:dyDescent="0.2">
      <c r="A102" t="s">
        <v>58</v>
      </c>
      <c r="E102" s="41" t="s">
        <v>59</v>
      </c>
    </row>
    <row r="103" spans="1:16" x14ac:dyDescent="0.2">
      <c r="A103" t="s">
        <v>49</v>
      </c>
      <c r="B103" s="36" t="s">
        <v>179</v>
      </c>
      <c r="C103" s="36" t="s">
        <v>677</v>
      </c>
      <c r="D103" s="37" t="s">
        <v>47</v>
      </c>
      <c r="E103" s="13" t="s">
        <v>678</v>
      </c>
      <c r="F103" s="38" t="s">
        <v>94</v>
      </c>
      <c r="G103" s="39">
        <v>4</v>
      </c>
      <c r="H103" s="38">
        <v>0</v>
      </c>
      <c r="I103" s="38">
        <f>ROUND(G103*H103,6)</f>
        <v>0</v>
      </c>
      <c r="L103" s="40">
        <v>0</v>
      </c>
      <c r="M103" s="34">
        <f>ROUND(ROUND(L103,2)*ROUND(G103,3),2)</f>
        <v>0</v>
      </c>
      <c r="N103" s="38" t="s">
        <v>54</v>
      </c>
      <c r="O103">
        <f>(M103*21)/100</f>
        <v>0</v>
      </c>
      <c r="P103" t="s">
        <v>27</v>
      </c>
    </row>
    <row r="104" spans="1:16" x14ac:dyDescent="0.2">
      <c r="A104" s="37" t="s">
        <v>55</v>
      </c>
      <c r="E104" s="41" t="s">
        <v>51</v>
      </c>
    </row>
    <row r="105" spans="1:16" x14ac:dyDescent="0.2">
      <c r="A105" s="37" t="s">
        <v>56</v>
      </c>
      <c r="E105" s="42" t="s">
        <v>679</v>
      </c>
    </row>
    <row r="106" spans="1:16" x14ac:dyDescent="0.2">
      <c r="A106" t="s">
        <v>58</v>
      </c>
      <c r="E106" s="41" t="s">
        <v>59</v>
      </c>
    </row>
    <row r="107" spans="1:16" x14ac:dyDescent="0.2">
      <c r="A107" t="s">
        <v>49</v>
      </c>
      <c r="B107" s="36" t="s">
        <v>182</v>
      </c>
      <c r="C107" s="36" t="s">
        <v>680</v>
      </c>
      <c r="D107" s="37" t="s">
        <v>47</v>
      </c>
      <c r="E107" s="13" t="s">
        <v>681</v>
      </c>
      <c r="F107" s="38" t="s">
        <v>94</v>
      </c>
      <c r="G107" s="39">
        <v>2</v>
      </c>
      <c r="H107" s="38">
        <v>0</v>
      </c>
      <c r="I107" s="38">
        <f>ROUND(G107*H107,6)</f>
        <v>0</v>
      </c>
      <c r="L107" s="40">
        <v>0</v>
      </c>
      <c r="M107" s="34">
        <f>ROUND(ROUND(L107,2)*ROUND(G107,3),2)</f>
        <v>0</v>
      </c>
      <c r="N107" s="38" t="s">
        <v>54</v>
      </c>
      <c r="O107">
        <f>(M107*21)/100</f>
        <v>0</v>
      </c>
      <c r="P107" t="s">
        <v>27</v>
      </c>
    </row>
    <row r="108" spans="1:16" x14ac:dyDescent="0.2">
      <c r="A108" s="37" t="s">
        <v>55</v>
      </c>
      <c r="E108" s="41" t="s">
        <v>51</v>
      </c>
    </row>
    <row r="109" spans="1:16" x14ac:dyDescent="0.2">
      <c r="A109" s="37" t="s">
        <v>56</v>
      </c>
      <c r="E109" s="42" t="s">
        <v>682</v>
      </c>
    </row>
    <row r="110" spans="1:16" x14ac:dyDescent="0.2">
      <c r="A110" t="s">
        <v>58</v>
      </c>
      <c r="E110" s="41" t="s">
        <v>59</v>
      </c>
    </row>
    <row r="111" spans="1:16" x14ac:dyDescent="0.2">
      <c r="A111" t="s">
        <v>49</v>
      </c>
      <c r="B111" s="36" t="s">
        <v>91</v>
      </c>
      <c r="C111" s="36" t="s">
        <v>683</v>
      </c>
      <c r="D111" s="37" t="s">
        <v>69</v>
      </c>
      <c r="E111" s="13" t="s">
        <v>684</v>
      </c>
      <c r="F111" s="38" t="s">
        <v>94</v>
      </c>
      <c r="G111" s="39">
        <v>2</v>
      </c>
      <c r="H111" s="38">
        <v>0</v>
      </c>
      <c r="I111" s="38">
        <f>ROUND(G111*H111,6)</f>
        <v>0</v>
      </c>
      <c r="L111" s="40">
        <v>0</v>
      </c>
      <c r="M111" s="34">
        <f>ROUND(ROUND(L111,2)*ROUND(G111,3),2)</f>
        <v>0</v>
      </c>
      <c r="N111" s="38" t="s">
        <v>54</v>
      </c>
      <c r="O111">
        <f>(M111*21)/100</f>
        <v>0</v>
      </c>
      <c r="P111" t="s">
        <v>27</v>
      </c>
    </row>
    <row r="112" spans="1:16" x14ac:dyDescent="0.2">
      <c r="A112" s="37" t="s">
        <v>55</v>
      </c>
      <c r="E112" s="41" t="s">
        <v>51</v>
      </c>
    </row>
    <row r="113" spans="1:16" x14ac:dyDescent="0.2">
      <c r="A113" s="37" t="s">
        <v>56</v>
      </c>
      <c r="E113" s="42" t="s">
        <v>685</v>
      </c>
    </row>
    <row r="114" spans="1:16" x14ac:dyDescent="0.2">
      <c r="A114" t="s">
        <v>58</v>
      </c>
      <c r="E114" s="41" t="s">
        <v>59</v>
      </c>
    </row>
    <row r="115" spans="1:16" x14ac:dyDescent="0.2">
      <c r="A115" t="s">
        <v>49</v>
      </c>
      <c r="B115" s="36" t="s">
        <v>185</v>
      </c>
      <c r="C115" s="36" t="s">
        <v>505</v>
      </c>
      <c r="D115" s="37" t="s">
        <v>47</v>
      </c>
      <c r="E115" s="13" t="s">
        <v>506</v>
      </c>
      <c r="F115" s="38" t="s">
        <v>94</v>
      </c>
      <c r="G115" s="39">
        <v>4</v>
      </c>
      <c r="H115" s="38">
        <v>0</v>
      </c>
      <c r="I115" s="38">
        <f>ROUND(G115*H115,6)</f>
        <v>0</v>
      </c>
      <c r="L115" s="40">
        <v>0</v>
      </c>
      <c r="M115" s="34">
        <f>ROUND(ROUND(L115,2)*ROUND(G115,3),2)</f>
        <v>0</v>
      </c>
      <c r="N115" s="38" t="s">
        <v>54</v>
      </c>
      <c r="O115">
        <f>(M115*21)/100</f>
        <v>0</v>
      </c>
      <c r="P115" t="s">
        <v>27</v>
      </c>
    </row>
    <row r="116" spans="1:16" x14ac:dyDescent="0.2">
      <c r="A116" s="37" t="s">
        <v>55</v>
      </c>
      <c r="E116" s="41" t="s">
        <v>51</v>
      </c>
    </row>
    <row r="117" spans="1:16" x14ac:dyDescent="0.2">
      <c r="A117" s="37" t="s">
        <v>56</v>
      </c>
      <c r="E117" s="42" t="s">
        <v>686</v>
      </c>
    </row>
    <row r="118" spans="1:16" x14ac:dyDescent="0.2">
      <c r="A118" t="s">
        <v>58</v>
      </c>
      <c r="E118" s="41" t="s">
        <v>59</v>
      </c>
    </row>
    <row r="119" spans="1:16" x14ac:dyDescent="0.2">
      <c r="A119" t="s">
        <v>49</v>
      </c>
      <c r="B119" s="36" t="s">
        <v>189</v>
      </c>
      <c r="C119" s="36" t="s">
        <v>514</v>
      </c>
      <c r="D119" s="37" t="s">
        <v>47</v>
      </c>
      <c r="E119" s="13" t="s">
        <v>515</v>
      </c>
      <c r="F119" s="38" t="s">
        <v>94</v>
      </c>
      <c r="G119" s="39">
        <v>4</v>
      </c>
      <c r="H119" s="38">
        <v>0</v>
      </c>
      <c r="I119" s="38">
        <f>ROUND(G119*H119,6)</f>
        <v>0</v>
      </c>
      <c r="L119" s="40">
        <v>0</v>
      </c>
      <c r="M119" s="34">
        <f>ROUND(ROUND(L119,2)*ROUND(G119,3),2)</f>
        <v>0</v>
      </c>
      <c r="N119" s="38" t="s">
        <v>54</v>
      </c>
      <c r="O119">
        <f>(M119*21)/100</f>
        <v>0</v>
      </c>
      <c r="P119" t="s">
        <v>27</v>
      </c>
    </row>
    <row r="120" spans="1:16" x14ac:dyDescent="0.2">
      <c r="A120" s="37" t="s">
        <v>55</v>
      </c>
      <c r="E120" s="41" t="s">
        <v>51</v>
      </c>
    </row>
    <row r="121" spans="1:16" x14ac:dyDescent="0.2">
      <c r="A121" s="37" t="s">
        <v>56</v>
      </c>
      <c r="E121" s="42" t="s">
        <v>687</v>
      </c>
    </row>
    <row r="122" spans="1:16" x14ac:dyDescent="0.2">
      <c r="A122" t="s">
        <v>58</v>
      </c>
      <c r="E122" s="41" t="s">
        <v>59</v>
      </c>
    </row>
    <row r="123" spans="1:16" x14ac:dyDescent="0.2">
      <c r="A123" t="s">
        <v>49</v>
      </c>
      <c r="B123" s="36" t="s">
        <v>192</v>
      </c>
      <c r="C123" s="36" t="s">
        <v>688</v>
      </c>
      <c r="D123" s="37" t="s">
        <v>47</v>
      </c>
      <c r="E123" s="13" t="s">
        <v>689</v>
      </c>
      <c r="F123" s="38" t="s">
        <v>94</v>
      </c>
      <c r="G123" s="39">
        <v>2</v>
      </c>
      <c r="H123" s="38">
        <v>0</v>
      </c>
      <c r="I123" s="38">
        <f>ROUND(G123*H123,6)</f>
        <v>0</v>
      </c>
      <c r="L123" s="40">
        <v>0</v>
      </c>
      <c r="M123" s="34">
        <f>ROUND(ROUND(L123,2)*ROUND(G123,3),2)</f>
        <v>0</v>
      </c>
      <c r="N123" s="38" t="s">
        <v>54</v>
      </c>
      <c r="O123">
        <f>(M123*21)/100</f>
        <v>0</v>
      </c>
      <c r="P123" t="s">
        <v>27</v>
      </c>
    </row>
    <row r="124" spans="1:16" x14ac:dyDescent="0.2">
      <c r="A124" s="37" t="s">
        <v>55</v>
      </c>
      <c r="E124" s="41" t="s">
        <v>51</v>
      </c>
    </row>
    <row r="125" spans="1:16" x14ac:dyDescent="0.2">
      <c r="A125" s="37" t="s">
        <v>56</v>
      </c>
      <c r="E125" s="42" t="s">
        <v>690</v>
      </c>
    </row>
    <row r="126" spans="1:16" x14ac:dyDescent="0.2">
      <c r="A126" t="s">
        <v>58</v>
      </c>
      <c r="E126" s="41" t="s">
        <v>59</v>
      </c>
    </row>
    <row r="127" spans="1:16" x14ac:dyDescent="0.2">
      <c r="A127" t="s">
        <v>49</v>
      </c>
      <c r="B127" s="36" t="s">
        <v>195</v>
      </c>
      <c r="C127" s="36" t="s">
        <v>691</v>
      </c>
      <c r="D127" s="37" t="s">
        <v>47</v>
      </c>
      <c r="E127" s="13" t="s">
        <v>692</v>
      </c>
      <c r="F127" s="38" t="s">
        <v>94</v>
      </c>
      <c r="G127" s="39">
        <v>2</v>
      </c>
      <c r="H127" s="38">
        <v>0</v>
      </c>
      <c r="I127" s="38">
        <f>ROUND(G127*H127,6)</f>
        <v>0</v>
      </c>
      <c r="L127" s="40">
        <v>0</v>
      </c>
      <c r="M127" s="34">
        <f>ROUND(ROUND(L127,2)*ROUND(G127,3),2)</f>
        <v>0</v>
      </c>
      <c r="N127" s="38" t="s">
        <v>54</v>
      </c>
      <c r="O127">
        <f>(M127*21)/100</f>
        <v>0</v>
      </c>
      <c r="P127" t="s">
        <v>27</v>
      </c>
    </row>
    <row r="128" spans="1:16" x14ac:dyDescent="0.2">
      <c r="A128" s="37" t="s">
        <v>55</v>
      </c>
      <c r="E128" s="41" t="s">
        <v>51</v>
      </c>
    </row>
    <row r="129" spans="1:16" x14ac:dyDescent="0.2">
      <c r="A129" s="37" t="s">
        <v>56</v>
      </c>
      <c r="E129" s="42" t="s">
        <v>693</v>
      </c>
    </row>
    <row r="130" spans="1:16" x14ac:dyDescent="0.2">
      <c r="A130" t="s">
        <v>58</v>
      </c>
      <c r="E130" s="41" t="s">
        <v>59</v>
      </c>
    </row>
    <row r="131" spans="1:16" x14ac:dyDescent="0.2">
      <c r="A131" t="s">
        <v>49</v>
      </c>
      <c r="B131" s="36" t="s">
        <v>198</v>
      </c>
      <c r="C131" s="36" t="s">
        <v>526</v>
      </c>
      <c r="D131" s="37" t="s">
        <v>47</v>
      </c>
      <c r="E131" s="13" t="s">
        <v>527</v>
      </c>
      <c r="F131" s="38" t="s">
        <v>528</v>
      </c>
      <c r="G131" s="39">
        <v>72</v>
      </c>
      <c r="H131" s="38">
        <v>0</v>
      </c>
      <c r="I131" s="38">
        <f>ROUND(G131*H131,6)</f>
        <v>0</v>
      </c>
      <c r="L131" s="40">
        <v>0</v>
      </c>
      <c r="M131" s="34">
        <f>ROUND(ROUND(L131,2)*ROUND(G131,3),2)</f>
        <v>0</v>
      </c>
      <c r="N131" s="38" t="s">
        <v>54</v>
      </c>
      <c r="O131">
        <f>(M131*21)/100</f>
        <v>0</v>
      </c>
      <c r="P131" t="s">
        <v>27</v>
      </c>
    </row>
    <row r="132" spans="1:16" x14ac:dyDescent="0.2">
      <c r="A132" s="37" t="s">
        <v>55</v>
      </c>
      <c r="E132" s="41" t="s">
        <v>51</v>
      </c>
    </row>
    <row r="133" spans="1:16" x14ac:dyDescent="0.2">
      <c r="A133" s="37" t="s">
        <v>56</v>
      </c>
      <c r="E133" s="42" t="s">
        <v>694</v>
      </c>
    </row>
    <row r="134" spans="1:16" x14ac:dyDescent="0.2">
      <c r="A134" t="s">
        <v>58</v>
      </c>
      <c r="E134" s="41" t="s">
        <v>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4432</v>
      </c>
      <c r="M3" s="43">
        <f>Rekapitulace!C80</f>
        <v>0</v>
      </c>
      <c r="N3" s="25" t="s">
        <v>0</v>
      </c>
      <c r="O3" t="s">
        <v>23</v>
      </c>
      <c r="P3" t="s">
        <v>27</v>
      </c>
    </row>
    <row r="4" spans="1:20" ht="32.1" customHeight="1" x14ac:dyDescent="0.2">
      <c r="A4" s="28" t="s">
        <v>20</v>
      </c>
      <c r="B4" s="29" t="s">
        <v>28</v>
      </c>
      <c r="C4" s="2" t="s">
        <v>4432</v>
      </c>
      <c r="D4" s="9"/>
      <c r="E4" s="3" t="s">
        <v>4433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COUNTIFS(L8:L82,"=0",A8:A82,"P")+COUNTIFS(L8:L82,"",A8:A82,"P")+SUM(Q8:Q82)</f>
        <v>19</v>
      </c>
    </row>
    <row r="8" spans="1:20" x14ac:dyDescent="0.2">
      <c r="A8" t="s">
        <v>44</v>
      </c>
      <c r="C8" s="30" t="s">
        <v>4435</v>
      </c>
      <c r="E8" s="32" t="s">
        <v>283</v>
      </c>
      <c r="J8" s="31">
        <f>0+J9</f>
        <v>0</v>
      </c>
      <c r="K8" s="31">
        <f>0+K9</f>
        <v>0</v>
      </c>
      <c r="L8" s="31">
        <f>0+L9</f>
        <v>0</v>
      </c>
      <c r="M8" s="31">
        <f>0+M9</f>
        <v>0</v>
      </c>
    </row>
    <row r="9" spans="1:20" x14ac:dyDescent="0.2">
      <c r="A9" t="s">
        <v>46</v>
      </c>
      <c r="C9" s="33" t="s">
        <v>282</v>
      </c>
      <c r="E9" s="35" t="s">
        <v>283</v>
      </c>
      <c r="J9" s="34">
        <f>0</f>
        <v>0</v>
      </c>
      <c r="K9" s="34">
        <f>0</f>
        <v>0</v>
      </c>
      <c r="L9" s="34">
        <f>0+L10+L14+L18+L22+L26+L30+L34+L38+L42+L46+L50+L54+L58+L62+L66+L70+L74+L78+L82</f>
        <v>0</v>
      </c>
      <c r="M9" s="34">
        <f>0+M10+M14+M18+M22+M26+M30+M34+M38+M42+M46+M50+M54+M58+M62+M66+M70+M74+M78+M82</f>
        <v>0</v>
      </c>
    </row>
    <row r="10" spans="1:20" ht="25.5" x14ac:dyDescent="0.2">
      <c r="A10" t="s">
        <v>49</v>
      </c>
      <c r="B10" s="36" t="s">
        <v>47</v>
      </c>
      <c r="C10" s="36" t="s">
        <v>285</v>
      </c>
      <c r="D10" s="37" t="s">
        <v>286</v>
      </c>
      <c r="E10" s="13" t="s">
        <v>287</v>
      </c>
      <c r="F10" s="38" t="s">
        <v>288</v>
      </c>
      <c r="G10" s="39">
        <v>19663.780999999999</v>
      </c>
      <c r="H10" s="38">
        <v>0</v>
      </c>
      <c r="I10" s="38">
        <f>ROUND(G10*H10,6)</f>
        <v>0</v>
      </c>
      <c r="L10" s="40">
        <v>0</v>
      </c>
      <c r="M10" s="34">
        <f>ROUND(ROUND(L10,2)*ROUND(G10,3),2)</f>
        <v>0</v>
      </c>
      <c r="N10" s="38" t="s">
        <v>289</v>
      </c>
      <c r="O10">
        <f>(M10*21)/100</f>
        <v>0</v>
      </c>
      <c r="P10" t="s">
        <v>27</v>
      </c>
    </row>
    <row r="11" spans="1:20" x14ac:dyDescent="0.2">
      <c r="A11" s="37" t="s">
        <v>55</v>
      </c>
      <c r="E11" s="41" t="s">
        <v>51</v>
      </c>
    </row>
    <row r="12" spans="1:20" x14ac:dyDescent="0.2">
      <c r="A12" s="37" t="s">
        <v>56</v>
      </c>
      <c r="E12" s="42" t="s">
        <v>51</v>
      </c>
    </row>
    <row r="13" spans="1:20" ht="102" x14ac:dyDescent="0.2">
      <c r="A13" t="s">
        <v>58</v>
      </c>
      <c r="E13" s="41" t="s">
        <v>291</v>
      </c>
    </row>
    <row r="14" spans="1:20" ht="25.5" x14ac:dyDescent="0.2">
      <c r="A14" t="s">
        <v>49</v>
      </c>
      <c r="B14" s="36" t="s">
        <v>27</v>
      </c>
      <c r="C14" s="36" t="s">
        <v>293</v>
      </c>
      <c r="D14" s="37" t="s">
        <v>294</v>
      </c>
      <c r="E14" s="13" t="s">
        <v>295</v>
      </c>
      <c r="F14" s="38" t="s">
        <v>288</v>
      </c>
      <c r="G14" s="39">
        <v>316.55500000000001</v>
      </c>
      <c r="H14" s="38">
        <v>0</v>
      </c>
      <c r="I14" s="38">
        <f>ROUND(G14*H14,6)</f>
        <v>0</v>
      </c>
      <c r="L14" s="40">
        <v>0</v>
      </c>
      <c r="M14" s="34">
        <f>ROUND(ROUND(L14,2)*ROUND(G14,3),2)</f>
        <v>0</v>
      </c>
      <c r="N14" s="38" t="s">
        <v>289</v>
      </c>
      <c r="O14">
        <f>(M14*21)/100</f>
        <v>0</v>
      </c>
      <c r="P14" t="s">
        <v>27</v>
      </c>
    </row>
    <row r="15" spans="1:20" x14ac:dyDescent="0.2">
      <c r="A15" s="37" t="s">
        <v>55</v>
      </c>
      <c r="E15" s="41" t="s">
        <v>51</v>
      </c>
    </row>
    <row r="16" spans="1:20" x14ac:dyDescent="0.2">
      <c r="A16" s="37" t="s">
        <v>56</v>
      </c>
      <c r="E16" s="42" t="s">
        <v>51</v>
      </c>
    </row>
    <row r="17" spans="1:16" ht="102" x14ac:dyDescent="0.2">
      <c r="A17" t="s">
        <v>58</v>
      </c>
      <c r="E17" s="41" t="s">
        <v>291</v>
      </c>
    </row>
    <row r="18" spans="1:16" ht="25.5" x14ac:dyDescent="0.2">
      <c r="A18" t="s">
        <v>49</v>
      </c>
      <c r="B18" s="36" t="s">
        <v>26</v>
      </c>
      <c r="C18" s="36" t="s">
        <v>297</v>
      </c>
      <c r="D18" s="37" t="s">
        <v>298</v>
      </c>
      <c r="E18" s="13" t="s">
        <v>299</v>
      </c>
      <c r="F18" s="38" t="s">
        <v>288</v>
      </c>
      <c r="G18" s="39">
        <v>0.48</v>
      </c>
      <c r="H18" s="38">
        <v>0</v>
      </c>
      <c r="I18" s="38">
        <f>ROUND(G18*H18,6)</f>
        <v>0</v>
      </c>
      <c r="L18" s="40">
        <v>0</v>
      </c>
      <c r="M18" s="34">
        <f>ROUND(ROUND(L18,2)*ROUND(G18,3),2)</f>
        <v>0</v>
      </c>
      <c r="N18" s="38" t="s">
        <v>289</v>
      </c>
      <c r="O18">
        <f>(M18*21)/100</f>
        <v>0</v>
      </c>
      <c r="P18" t="s">
        <v>27</v>
      </c>
    </row>
    <row r="19" spans="1:16" x14ac:dyDescent="0.2">
      <c r="A19" s="37" t="s">
        <v>55</v>
      </c>
      <c r="E19" s="41" t="s">
        <v>51</v>
      </c>
    </row>
    <row r="20" spans="1:16" x14ac:dyDescent="0.2">
      <c r="A20" s="37" t="s">
        <v>56</v>
      </c>
      <c r="E20" s="42" t="s">
        <v>51</v>
      </c>
    </row>
    <row r="21" spans="1:16" ht="102" x14ac:dyDescent="0.2">
      <c r="A21" t="s">
        <v>58</v>
      </c>
      <c r="E21" s="41" t="s">
        <v>291</v>
      </c>
    </row>
    <row r="22" spans="1:16" ht="25.5" x14ac:dyDescent="0.2">
      <c r="A22" t="s">
        <v>49</v>
      </c>
      <c r="B22" s="36" t="s">
        <v>62</v>
      </c>
      <c r="C22" s="36" t="s">
        <v>1194</v>
      </c>
      <c r="D22" s="37" t="s">
        <v>1195</v>
      </c>
      <c r="E22" s="13" t="s">
        <v>1196</v>
      </c>
      <c r="F22" s="38" t="s">
        <v>288</v>
      </c>
      <c r="G22" s="39">
        <v>5.9740000000000002</v>
      </c>
      <c r="H22" s="38">
        <v>0</v>
      </c>
      <c r="I22" s="38">
        <f>ROUND(G22*H22,6)</f>
        <v>0</v>
      </c>
      <c r="L22" s="40">
        <v>0</v>
      </c>
      <c r="M22" s="34">
        <f>ROUND(ROUND(L22,2)*ROUND(G22,3),2)</f>
        <v>0</v>
      </c>
      <c r="N22" s="38" t="s">
        <v>289</v>
      </c>
      <c r="O22">
        <f>(M22*21)/100</f>
        <v>0</v>
      </c>
      <c r="P22" t="s">
        <v>27</v>
      </c>
    </row>
    <row r="23" spans="1:16" x14ac:dyDescent="0.2">
      <c r="A23" s="37" t="s">
        <v>55</v>
      </c>
      <c r="E23" s="41" t="s">
        <v>51</v>
      </c>
    </row>
    <row r="24" spans="1:16" x14ac:dyDescent="0.2">
      <c r="A24" s="37" t="s">
        <v>56</v>
      </c>
      <c r="E24" s="42" t="s">
        <v>51</v>
      </c>
    </row>
    <row r="25" spans="1:16" ht="102" x14ac:dyDescent="0.2">
      <c r="A25" t="s">
        <v>58</v>
      </c>
      <c r="E25" s="41" t="s">
        <v>291</v>
      </c>
    </row>
    <row r="26" spans="1:16" ht="25.5" x14ac:dyDescent="0.2">
      <c r="A26" t="s">
        <v>49</v>
      </c>
      <c r="B26" s="36" t="s">
        <v>66</v>
      </c>
      <c r="C26" s="36" t="s">
        <v>301</v>
      </c>
      <c r="D26" s="37" t="s">
        <v>302</v>
      </c>
      <c r="E26" s="13" t="s">
        <v>303</v>
      </c>
      <c r="F26" s="38" t="s">
        <v>288</v>
      </c>
      <c r="G26" s="39">
        <v>1329.26</v>
      </c>
      <c r="H26" s="38">
        <v>0</v>
      </c>
      <c r="I26" s="38">
        <f>ROUND(G26*H26,6)</f>
        <v>0</v>
      </c>
      <c r="L26" s="40">
        <v>0</v>
      </c>
      <c r="M26" s="34">
        <f>ROUND(ROUND(L26,2)*ROUND(G26,3),2)</f>
        <v>0</v>
      </c>
      <c r="N26" s="38" t="s">
        <v>289</v>
      </c>
      <c r="O26">
        <f>(M26*21)/100</f>
        <v>0</v>
      </c>
      <c r="P26" t="s">
        <v>27</v>
      </c>
    </row>
    <row r="27" spans="1:16" x14ac:dyDescent="0.2">
      <c r="A27" s="37" t="s">
        <v>55</v>
      </c>
      <c r="E27" s="41" t="s">
        <v>51</v>
      </c>
    </row>
    <row r="28" spans="1:16" x14ac:dyDescent="0.2">
      <c r="A28" s="37" t="s">
        <v>56</v>
      </c>
      <c r="E28" s="42" t="s">
        <v>51</v>
      </c>
    </row>
    <row r="29" spans="1:16" ht="102" x14ac:dyDescent="0.2">
      <c r="A29" t="s">
        <v>58</v>
      </c>
      <c r="E29" s="41" t="s">
        <v>291</v>
      </c>
    </row>
    <row r="30" spans="1:16" ht="25.5" x14ac:dyDescent="0.2">
      <c r="A30" t="s">
        <v>49</v>
      </c>
      <c r="B30" s="36" t="s">
        <v>145</v>
      </c>
      <c r="C30" s="36" t="s">
        <v>630</v>
      </c>
      <c r="D30" s="37" t="s">
        <v>631</v>
      </c>
      <c r="E30" s="13" t="s">
        <v>632</v>
      </c>
      <c r="F30" s="38" t="s">
        <v>288</v>
      </c>
      <c r="G30" s="39">
        <v>1170.9639999999999</v>
      </c>
      <c r="H30" s="38">
        <v>0</v>
      </c>
      <c r="I30" s="38">
        <f>ROUND(G30*H30,6)</f>
        <v>0</v>
      </c>
      <c r="L30" s="40">
        <v>0</v>
      </c>
      <c r="M30" s="34">
        <f>ROUND(ROUND(L30,2)*ROUND(G30,3),2)</f>
        <v>0</v>
      </c>
      <c r="N30" s="38" t="s">
        <v>289</v>
      </c>
      <c r="O30">
        <f>(M30*21)/100</f>
        <v>0</v>
      </c>
      <c r="P30" t="s">
        <v>27</v>
      </c>
    </row>
    <row r="31" spans="1:16" x14ac:dyDescent="0.2">
      <c r="A31" s="37" t="s">
        <v>55</v>
      </c>
      <c r="E31" s="41" t="s">
        <v>51</v>
      </c>
    </row>
    <row r="32" spans="1:16" x14ac:dyDescent="0.2">
      <c r="A32" s="37" t="s">
        <v>56</v>
      </c>
      <c r="E32" s="42" t="s">
        <v>51</v>
      </c>
    </row>
    <row r="33" spans="1:16" ht="102" x14ac:dyDescent="0.2">
      <c r="A33" t="s">
        <v>58</v>
      </c>
      <c r="E33" s="41" t="s">
        <v>291</v>
      </c>
    </row>
    <row r="34" spans="1:16" ht="25.5" x14ac:dyDescent="0.2">
      <c r="A34" t="s">
        <v>49</v>
      </c>
      <c r="B34" s="36" t="s">
        <v>148</v>
      </c>
      <c r="C34" s="36" t="s">
        <v>1046</v>
      </c>
      <c r="D34" s="37" t="s">
        <v>1047</v>
      </c>
      <c r="E34" s="13" t="s">
        <v>837</v>
      </c>
      <c r="F34" s="38" t="s">
        <v>288</v>
      </c>
      <c r="G34" s="39">
        <v>805.72500000000002</v>
      </c>
      <c r="H34" s="38">
        <v>0</v>
      </c>
      <c r="I34" s="38">
        <f>ROUND(G34*H34,6)</f>
        <v>0</v>
      </c>
      <c r="L34" s="40">
        <v>0</v>
      </c>
      <c r="M34" s="34">
        <f>ROUND(ROUND(L34,2)*ROUND(G34,3),2)</f>
        <v>0</v>
      </c>
      <c r="N34" s="38" t="s">
        <v>289</v>
      </c>
      <c r="O34">
        <f>(M34*21)/100</f>
        <v>0</v>
      </c>
      <c r="P34" t="s">
        <v>27</v>
      </c>
    </row>
    <row r="35" spans="1:16" x14ac:dyDescent="0.2">
      <c r="A35" s="37" t="s">
        <v>55</v>
      </c>
      <c r="E35" s="41" t="s">
        <v>51</v>
      </c>
    </row>
    <row r="36" spans="1:16" x14ac:dyDescent="0.2">
      <c r="A36" s="37" t="s">
        <v>56</v>
      </c>
      <c r="E36" s="42" t="s">
        <v>51</v>
      </c>
    </row>
    <row r="37" spans="1:16" ht="102" x14ac:dyDescent="0.2">
      <c r="A37" t="s">
        <v>58</v>
      </c>
      <c r="E37" s="41" t="s">
        <v>291</v>
      </c>
    </row>
    <row r="38" spans="1:16" ht="25.5" x14ac:dyDescent="0.2">
      <c r="A38" t="s">
        <v>49</v>
      </c>
      <c r="B38" s="36" t="s">
        <v>151</v>
      </c>
      <c r="C38" s="36" t="s">
        <v>3938</v>
      </c>
      <c r="D38" s="37" t="s">
        <v>3939</v>
      </c>
      <c r="E38" s="13" t="s">
        <v>3940</v>
      </c>
      <c r="F38" s="38" t="s">
        <v>288</v>
      </c>
      <c r="G38" s="39">
        <v>217.05</v>
      </c>
      <c r="H38" s="38">
        <v>0</v>
      </c>
      <c r="I38" s="38">
        <f>ROUND(G38*H38,6)</f>
        <v>0</v>
      </c>
      <c r="L38" s="40">
        <v>0</v>
      </c>
      <c r="M38" s="34">
        <f>ROUND(ROUND(L38,2)*ROUND(G38,3),2)</f>
        <v>0</v>
      </c>
      <c r="N38" s="38" t="s">
        <v>289</v>
      </c>
      <c r="O38">
        <f>(M38*21)/100</f>
        <v>0</v>
      </c>
      <c r="P38" t="s">
        <v>27</v>
      </c>
    </row>
    <row r="39" spans="1:16" x14ac:dyDescent="0.2">
      <c r="A39" s="37" t="s">
        <v>55</v>
      </c>
      <c r="E39" s="41" t="s">
        <v>51</v>
      </c>
    </row>
    <row r="40" spans="1:16" x14ac:dyDescent="0.2">
      <c r="A40" s="37" t="s">
        <v>56</v>
      </c>
      <c r="E40" s="42" t="s">
        <v>51</v>
      </c>
    </row>
    <row r="41" spans="1:16" ht="102" x14ac:dyDescent="0.2">
      <c r="A41" t="s">
        <v>58</v>
      </c>
      <c r="E41" s="41" t="s">
        <v>291</v>
      </c>
    </row>
    <row r="42" spans="1:16" ht="25.5" x14ac:dyDescent="0.2">
      <c r="A42" t="s">
        <v>49</v>
      </c>
      <c r="B42" s="36" t="s">
        <v>154</v>
      </c>
      <c r="C42" s="36" t="s">
        <v>305</v>
      </c>
      <c r="D42" s="37" t="s">
        <v>306</v>
      </c>
      <c r="E42" s="13" t="s">
        <v>307</v>
      </c>
      <c r="F42" s="38" t="s">
        <v>288</v>
      </c>
      <c r="G42" s="39">
        <v>48.432000000000002</v>
      </c>
      <c r="H42" s="38">
        <v>0</v>
      </c>
      <c r="I42" s="38">
        <f>ROUND(G42*H42,6)</f>
        <v>0</v>
      </c>
      <c r="L42" s="40">
        <v>0</v>
      </c>
      <c r="M42" s="34">
        <f>ROUND(ROUND(L42,2)*ROUND(G42,3),2)</f>
        <v>0</v>
      </c>
      <c r="N42" s="38" t="s">
        <v>289</v>
      </c>
      <c r="O42">
        <f>(M42*21)/100</f>
        <v>0</v>
      </c>
      <c r="P42" t="s">
        <v>27</v>
      </c>
    </row>
    <row r="43" spans="1:16" x14ac:dyDescent="0.2">
      <c r="A43" s="37" t="s">
        <v>55</v>
      </c>
      <c r="E43" s="41" t="s">
        <v>51</v>
      </c>
    </row>
    <row r="44" spans="1:16" x14ac:dyDescent="0.2">
      <c r="A44" s="37" t="s">
        <v>56</v>
      </c>
      <c r="E44" s="42" t="s">
        <v>51</v>
      </c>
    </row>
    <row r="45" spans="1:16" ht="102" x14ac:dyDescent="0.2">
      <c r="A45" t="s">
        <v>58</v>
      </c>
      <c r="E45" s="41" t="s">
        <v>291</v>
      </c>
    </row>
    <row r="46" spans="1:16" ht="25.5" x14ac:dyDescent="0.2">
      <c r="A46" t="s">
        <v>49</v>
      </c>
      <c r="B46" s="36" t="s">
        <v>157</v>
      </c>
      <c r="C46" s="36" t="s">
        <v>1199</v>
      </c>
      <c r="D46" s="37" t="s">
        <v>1200</v>
      </c>
      <c r="E46" s="13" t="s">
        <v>1201</v>
      </c>
      <c r="F46" s="38" t="s">
        <v>288</v>
      </c>
      <c r="G46" s="39">
        <v>0.13400000000000001</v>
      </c>
      <c r="H46" s="38">
        <v>0</v>
      </c>
      <c r="I46" s="38">
        <f>ROUND(G46*H46,6)</f>
        <v>0</v>
      </c>
      <c r="L46" s="40">
        <v>0</v>
      </c>
      <c r="M46" s="34">
        <f>ROUND(ROUND(L46,2)*ROUND(G46,3),2)</f>
        <v>0</v>
      </c>
      <c r="N46" s="38" t="s">
        <v>289</v>
      </c>
      <c r="O46">
        <f>(M46*21)/100</f>
        <v>0</v>
      </c>
      <c r="P46" t="s">
        <v>27</v>
      </c>
    </row>
    <row r="47" spans="1:16" x14ac:dyDescent="0.2">
      <c r="A47" s="37" t="s">
        <v>55</v>
      </c>
      <c r="E47" s="41" t="s">
        <v>51</v>
      </c>
    </row>
    <row r="48" spans="1:16" x14ac:dyDescent="0.2">
      <c r="A48" s="37" t="s">
        <v>56</v>
      </c>
      <c r="E48" s="42" t="s">
        <v>51</v>
      </c>
    </row>
    <row r="49" spans="1:16" ht="102" x14ac:dyDescent="0.2">
      <c r="A49" t="s">
        <v>58</v>
      </c>
      <c r="E49" s="41" t="s">
        <v>291</v>
      </c>
    </row>
    <row r="50" spans="1:16" ht="25.5" x14ac:dyDescent="0.2">
      <c r="A50" t="s">
        <v>49</v>
      </c>
      <c r="B50" s="36" t="s">
        <v>69</v>
      </c>
      <c r="C50" s="36" t="s">
        <v>1049</v>
      </c>
      <c r="D50" s="37" t="s">
        <v>1050</v>
      </c>
      <c r="E50" s="13" t="s">
        <v>1051</v>
      </c>
      <c r="F50" s="38" t="s">
        <v>288</v>
      </c>
      <c r="G50" s="39">
        <v>17.952000000000002</v>
      </c>
      <c r="H50" s="38">
        <v>0</v>
      </c>
      <c r="I50" s="38">
        <f>ROUND(G50*H50,6)</f>
        <v>0</v>
      </c>
      <c r="L50" s="40">
        <v>0</v>
      </c>
      <c r="M50" s="34">
        <f>ROUND(ROUND(L50,2)*ROUND(G50,3),2)</f>
        <v>0</v>
      </c>
      <c r="N50" s="38" t="s">
        <v>289</v>
      </c>
      <c r="O50">
        <f>(M50*21)/100</f>
        <v>0</v>
      </c>
      <c r="P50" t="s">
        <v>27</v>
      </c>
    </row>
    <row r="51" spans="1:16" x14ac:dyDescent="0.2">
      <c r="A51" s="37" t="s">
        <v>55</v>
      </c>
      <c r="E51" s="41" t="s">
        <v>51</v>
      </c>
    </row>
    <row r="52" spans="1:16" x14ac:dyDescent="0.2">
      <c r="A52" s="37" t="s">
        <v>56</v>
      </c>
      <c r="E52" s="42" t="s">
        <v>51</v>
      </c>
    </row>
    <row r="53" spans="1:16" ht="102" x14ac:dyDescent="0.2">
      <c r="A53" t="s">
        <v>58</v>
      </c>
      <c r="E53" s="41" t="s">
        <v>291</v>
      </c>
    </row>
    <row r="54" spans="1:16" ht="25.5" x14ac:dyDescent="0.2">
      <c r="A54" t="s">
        <v>49</v>
      </c>
      <c r="B54" s="36" t="s">
        <v>73</v>
      </c>
      <c r="C54" s="36" t="s">
        <v>4011</v>
      </c>
      <c r="D54" s="37" t="s">
        <v>4012</v>
      </c>
      <c r="E54" s="13" t="s">
        <v>4013</v>
      </c>
      <c r="F54" s="38" t="s">
        <v>288</v>
      </c>
      <c r="G54" s="39">
        <v>1</v>
      </c>
      <c r="H54" s="38">
        <v>0</v>
      </c>
      <c r="I54" s="38">
        <f>ROUND(G54*H54,6)</f>
        <v>0</v>
      </c>
      <c r="L54" s="40">
        <v>0</v>
      </c>
      <c r="M54" s="34">
        <f>ROUND(ROUND(L54,2)*ROUND(G54,3),2)</f>
        <v>0</v>
      </c>
      <c r="N54" s="38" t="s">
        <v>289</v>
      </c>
      <c r="O54">
        <f>(M54*21)/100</f>
        <v>0</v>
      </c>
      <c r="P54" t="s">
        <v>27</v>
      </c>
    </row>
    <row r="55" spans="1:16" x14ac:dyDescent="0.2">
      <c r="A55" s="37" t="s">
        <v>55</v>
      </c>
      <c r="E55" s="41" t="s">
        <v>51</v>
      </c>
    </row>
    <row r="56" spans="1:16" x14ac:dyDescent="0.2">
      <c r="A56" s="37" t="s">
        <v>56</v>
      </c>
      <c r="E56" s="42" t="s">
        <v>51</v>
      </c>
    </row>
    <row r="57" spans="1:16" ht="102" x14ac:dyDescent="0.2">
      <c r="A57" t="s">
        <v>58</v>
      </c>
      <c r="E57" s="41" t="s">
        <v>291</v>
      </c>
    </row>
    <row r="58" spans="1:16" ht="25.5" x14ac:dyDescent="0.2">
      <c r="A58" t="s">
        <v>49</v>
      </c>
      <c r="B58" s="36" t="s">
        <v>76</v>
      </c>
      <c r="C58" s="36" t="s">
        <v>309</v>
      </c>
      <c r="D58" s="37" t="s">
        <v>310</v>
      </c>
      <c r="E58" s="13" t="s">
        <v>311</v>
      </c>
      <c r="F58" s="38" t="s">
        <v>288</v>
      </c>
      <c r="G58" s="39">
        <v>0.08</v>
      </c>
      <c r="H58" s="38">
        <v>0</v>
      </c>
      <c r="I58" s="38">
        <f>ROUND(G58*H58,6)</f>
        <v>0</v>
      </c>
      <c r="L58" s="40">
        <v>0</v>
      </c>
      <c r="M58" s="34">
        <f>ROUND(ROUND(L58,2)*ROUND(G58,3),2)</f>
        <v>0</v>
      </c>
      <c r="N58" s="38" t="s">
        <v>289</v>
      </c>
      <c r="O58">
        <f>(M58*21)/100</f>
        <v>0</v>
      </c>
      <c r="P58" t="s">
        <v>27</v>
      </c>
    </row>
    <row r="59" spans="1:16" x14ac:dyDescent="0.2">
      <c r="A59" s="37" t="s">
        <v>55</v>
      </c>
      <c r="E59" s="41" t="s">
        <v>51</v>
      </c>
    </row>
    <row r="60" spans="1:16" x14ac:dyDescent="0.2">
      <c r="A60" s="37" t="s">
        <v>56</v>
      </c>
      <c r="E60" s="42" t="s">
        <v>51</v>
      </c>
    </row>
    <row r="61" spans="1:16" ht="102" x14ac:dyDescent="0.2">
      <c r="A61" t="s">
        <v>58</v>
      </c>
      <c r="E61" s="41" t="s">
        <v>291</v>
      </c>
    </row>
    <row r="62" spans="1:16" ht="25.5" x14ac:dyDescent="0.2">
      <c r="A62" t="s">
        <v>49</v>
      </c>
      <c r="B62" s="36" t="s">
        <v>79</v>
      </c>
      <c r="C62" s="36" t="s">
        <v>2379</v>
      </c>
      <c r="D62" s="37" t="s">
        <v>2380</v>
      </c>
      <c r="E62" s="13" t="s">
        <v>2381</v>
      </c>
      <c r="F62" s="38" t="s">
        <v>288</v>
      </c>
      <c r="G62" s="39">
        <v>2.2269999999999999</v>
      </c>
      <c r="H62" s="38">
        <v>0</v>
      </c>
      <c r="I62" s="38">
        <f>ROUND(G62*H62,6)</f>
        <v>0</v>
      </c>
      <c r="L62" s="40">
        <v>0</v>
      </c>
      <c r="M62" s="34">
        <f>ROUND(ROUND(L62,2)*ROUND(G62,3),2)</f>
        <v>0</v>
      </c>
      <c r="N62" s="38" t="s">
        <v>289</v>
      </c>
      <c r="O62">
        <f>(M62*21)/100</f>
        <v>0</v>
      </c>
      <c r="P62" t="s">
        <v>27</v>
      </c>
    </row>
    <row r="63" spans="1:16" x14ac:dyDescent="0.2">
      <c r="A63" s="37" t="s">
        <v>55</v>
      </c>
      <c r="E63" s="41" t="s">
        <v>51</v>
      </c>
    </row>
    <row r="64" spans="1:16" x14ac:dyDescent="0.2">
      <c r="A64" s="37" t="s">
        <v>56</v>
      </c>
      <c r="E64" s="42" t="s">
        <v>51</v>
      </c>
    </row>
    <row r="65" spans="1:16" ht="102" x14ac:dyDescent="0.2">
      <c r="A65" t="s">
        <v>58</v>
      </c>
      <c r="E65" s="41" t="s">
        <v>291</v>
      </c>
    </row>
    <row r="66" spans="1:16" ht="25.5" x14ac:dyDescent="0.2">
      <c r="A66" t="s">
        <v>49</v>
      </c>
      <c r="B66" s="36" t="s">
        <v>160</v>
      </c>
      <c r="C66" s="36" t="s">
        <v>4014</v>
      </c>
      <c r="D66" s="37" t="s">
        <v>4015</v>
      </c>
      <c r="E66" s="13" t="s">
        <v>4016</v>
      </c>
      <c r="F66" s="38" t="s">
        <v>288</v>
      </c>
      <c r="G66" s="39">
        <v>2</v>
      </c>
      <c r="H66" s="38">
        <v>0</v>
      </c>
      <c r="I66" s="38">
        <f>ROUND(G66*H66,6)</f>
        <v>0</v>
      </c>
      <c r="L66" s="40">
        <v>0</v>
      </c>
      <c r="M66" s="34">
        <f>ROUND(ROUND(L66,2)*ROUND(G66,3),2)</f>
        <v>0</v>
      </c>
      <c r="N66" s="38" t="s">
        <v>289</v>
      </c>
      <c r="O66">
        <f>(M66*21)/100</f>
        <v>0</v>
      </c>
      <c r="P66" t="s">
        <v>27</v>
      </c>
    </row>
    <row r="67" spans="1:16" x14ac:dyDescent="0.2">
      <c r="A67" s="37" t="s">
        <v>55</v>
      </c>
      <c r="E67" s="41" t="s">
        <v>51</v>
      </c>
    </row>
    <row r="68" spans="1:16" x14ac:dyDescent="0.2">
      <c r="A68" s="37" t="s">
        <v>56</v>
      </c>
      <c r="E68" s="42" t="s">
        <v>51</v>
      </c>
    </row>
    <row r="69" spans="1:16" ht="102" x14ac:dyDescent="0.2">
      <c r="A69" t="s">
        <v>58</v>
      </c>
      <c r="E69" s="41" t="s">
        <v>291</v>
      </c>
    </row>
    <row r="70" spans="1:16" ht="25.5" x14ac:dyDescent="0.2">
      <c r="A70" t="s">
        <v>49</v>
      </c>
      <c r="B70" s="36" t="s">
        <v>82</v>
      </c>
      <c r="C70" s="36" t="s">
        <v>313</v>
      </c>
      <c r="D70" s="37" t="s">
        <v>314</v>
      </c>
      <c r="E70" s="13" t="s">
        <v>315</v>
      </c>
      <c r="F70" s="38" t="s">
        <v>288</v>
      </c>
      <c r="G70" s="39">
        <v>1.7</v>
      </c>
      <c r="H70" s="38">
        <v>0</v>
      </c>
      <c r="I70" s="38">
        <f>ROUND(G70*H70,6)</f>
        <v>0</v>
      </c>
      <c r="L70" s="40">
        <v>0</v>
      </c>
      <c r="M70" s="34">
        <f>ROUND(ROUND(L70,2)*ROUND(G70,3),2)</f>
        <v>0</v>
      </c>
      <c r="N70" s="38" t="s">
        <v>289</v>
      </c>
      <c r="O70">
        <f>(M70*21)/100</f>
        <v>0</v>
      </c>
      <c r="P70" t="s">
        <v>27</v>
      </c>
    </row>
    <row r="71" spans="1:16" x14ac:dyDescent="0.2">
      <c r="A71" s="37" t="s">
        <v>55</v>
      </c>
      <c r="E71" s="41" t="s">
        <v>51</v>
      </c>
    </row>
    <row r="72" spans="1:16" x14ac:dyDescent="0.2">
      <c r="A72" s="37" t="s">
        <v>56</v>
      </c>
      <c r="E72" s="42" t="s">
        <v>51</v>
      </c>
    </row>
    <row r="73" spans="1:16" ht="102" x14ac:dyDescent="0.2">
      <c r="A73" t="s">
        <v>58</v>
      </c>
      <c r="E73" s="41" t="s">
        <v>291</v>
      </c>
    </row>
    <row r="74" spans="1:16" ht="25.5" x14ac:dyDescent="0.2">
      <c r="A74" t="s">
        <v>49</v>
      </c>
      <c r="B74" s="36" t="s">
        <v>163</v>
      </c>
      <c r="C74" s="36" t="s">
        <v>3285</v>
      </c>
      <c r="D74" s="37" t="s">
        <v>3286</v>
      </c>
      <c r="E74" s="13" t="s">
        <v>3287</v>
      </c>
      <c r="F74" s="38" t="s">
        <v>288</v>
      </c>
      <c r="G74" s="39">
        <v>2258.268</v>
      </c>
      <c r="H74" s="38">
        <v>0</v>
      </c>
      <c r="I74" s="38">
        <f>ROUND(G74*H74,6)</f>
        <v>0</v>
      </c>
      <c r="L74" s="40">
        <v>0</v>
      </c>
      <c r="M74" s="34">
        <f>ROUND(ROUND(L74,2)*ROUND(G74,3),2)</f>
        <v>0</v>
      </c>
      <c r="N74" s="38" t="s">
        <v>289</v>
      </c>
      <c r="O74">
        <f>(M74*21)/100</f>
        <v>0</v>
      </c>
      <c r="P74" t="s">
        <v>27</v>
      </c>
    </row>
    <row r="75" spans="1:16" x14ac:dyDescent="0.2">
      <c r="A75" s="37" t="s">
        <v>55</v>
      </c>
      <c r="E75" s="41" t="s">
        <v>51</v>
      </c>
    </row>
    <row r="76" spans="1:16" x14ac:dyDescent="0.2">
      <c r="A76" s="37" t="s">
        <v>56</v>
      </c>
      <c r="E76" s="42" t="s">
        <v>51</v>
      </c>
    </row>
    <row r="77" spans="1:16" ht="102" x14ac:dyDescent="0.2">
      <c r="A77" t="s">
        <v>58</v>
      </c>
      <c r="E77" s="41" t="s">
        <v>291</v>
      </c>
    </row>
    <row r="78" spans="1:16" ht="25.5" x14ac:dyDescent="0.2">
      <c r="A78" t="s">
        <v>49</v>
      </c>
      <c r="B78" s="36" t="s">
        <v>85</v>
      </c>
      <c r="C78" s="36" t="s">
        <v>317</v>
      </c>
      <c r="D78" s="37" t="s">
        <v>318</v>
      </c>
      <c r="E78" s="13" t="s">
        <v>319</v>
      </c>
      <c r="F78" s="38" t="s">
        <v>288</v>
      </c>
      <c r="G78" s="39">
        <v>3.5999999999999997E-2</v>
      </c>
      <c r="H78" s="38">
        <v>0</v>
      </c>
      <c r="I78" s="38">
        <f>ROUND(G78*H78,6)</f>
        <v>0</v>
      </c>
      <c r="L78" s="40">
        <v>0</v>
      </c>
      <c r="M78" s="34">
        <f>ROUND(ROUND(L78,2)*ROUND(G78,3),2)</f>
        <v>0</v>
      </c>
      <c r="N78" s="38" t="s">
        <v>289</v>
      </c>
      <c r="O78">
        <f>(M78*21)/100</f>
        <v>0</v>
      </c>
      <c r="P78" t="s">
        <v>27</v>
      </c>
    </row>
    <row r="79" spans="1:16" x14ac:dyDescent="0.2">
      <c r="A79" s="37" t="s">
        <v>55</v>
      </c>
      <c r="E79" s="41" t="s">
        <v>51</v>
      </c>
    </row>
    <row r="80" spans="1:16" x14ac:dyDescent="0.2">
      <c r="A80" s="37" t="s">
        <v>56</v>
      </c>
      <c r="E80" s="42" t="s">
        <v>51</v>
      </c>
    </row>
    <row r="81" spans="1:16" ht="102" x14ac:dyDescent="0.2">
      <c r="A81" t="s">
        <v>58</v>
      </c>
      <c r="E81" s="41" t="s">
        <v>291</v>
      </c>
    </row>
    <row r="82" spans="1:16" ht="25.5" x14ac:dyDescent="0.2">
      <c r="A82" t="s">
        <v>49</v>
      </c>
      <c r="B82" s="36" t="s">
        <v>166</v>
      </c>
      <c r="C82" s="36" t="s">
        <v>2584</v>
      </c>
      <c r="D82" s="37" t="s">
        <v>2585</v>
      </c>
      <c r="E82" s="13" t="s">
        <v>2586</v>
      </c>
      <c r="F82" s="38" t="s">
        <v>288</v>
      </c>
      <c r="G82" s="39">
        <v>14.494999999999999</v>
      </c>
      <c r="H82" s="38">
        <v>0</v>
      </c>
      <c r="I82" s="38">
        <f>ROUND(G82*H82,6)</f>
        <v>0</v>
      </c>
      <c r="L82" s="40">
        <v>0</v>
      </c>
      <c r="M82" s="34">
        <f>ROUND(ROUND(L82,2)*ROUND(G82,3),2)</f>
        <v>0</v>
      </c>
      <c r="N82" s="38" t="s">
        <v>289</v>
      </c>
      <c r="O82">
        <f>(M82*21)/100</f>
        <v>0</v>
      </c>
      <c r="P82" t="s">
        <v>27</v>
      </c>
    </row>
    <row r="83" spans="1:16" x14ac:dyDescent="0.2">
      <c r="A83" s="37" t="s">
        <v>55</v>
      </c>
      <c r="E83" s="41" t="s">
        <v>51</v>
      </c>
    </row>
    <row r="84" spans="1:16" x14ac:dyDescent="0.2">
      <c r="A84" s="37" t="s">
        <v>56</v>
      </c>
      <c r="E84" s="42" t="s">
        <v>51</v>
      </c>
    </row>
    <row r="85" spans="1:16" ht="102" x14ac:dyDescent="0.2">
      <c r="A85" t="s">
        <v>58</v>
      </c>
      <c r="E85"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4432</v>
      </c>
      <c r="M3" s="43">
        <f>Rekapitulace!C80</f>
        <v>0</v>
      </c>
      <c r="N3" s="25" t="s">
        <v>0</v>
      </c>
      <c r="O3" t="s">
        <v>23</v>
      </c>
      <c r="P3" t="s">
        <v>27</v>
      </c>
    </row>
    <row r="4" spans="1:20" ht="32.1" customHeight="1" x14ac:dyDescent="0.2">
      <c r="A4" s="28" t="s">
        <v>20</v>
      </c>
      <c r="B4" s="29" t="s">
        <v>28</v>
      </c>
      <c r="C4" s="2" t="s">
        <v>4432</v>
      </c>
      <c r="D4" s="9"/>
      <c r="E4" s="3" t="s">
        <v>4433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COUNTIFS(L8:L43,"=0",A8:A43,"P")+COUNTIFS(L8:L43,"",A8:A43,"P")+SUM(Q8:Q43)</f>
        <v>9</v>
      </c>
    </row>
    <row r="8" spans="1:20" x14ac:dyDescent="0.2">
      <c r="A8" t="s">
        <v>44</v>
      </c>
      <c r="C8" s="30" t="s">
        <v>4438</v>
      </c>
      <c r="E8" s="32" t="s">
        <v>4437</v>
      </c>
      <c r="J8" s="31">
        <f>0+J9+J22</f>
        <v>0</v>
      </c>
      <c r="K8" s="31">
        <f>0+K9+K22</f>
        <v>0</v>
      </c>
      <c r="L8" s="31">
        <f>0+L9+L22</f>
        <v>0</v>
      </c>
      <c r="M8" s="31">
        <f>0+M9+M22</f>
        <v>0</v>
      </c>
    </row>
    <row r="9" spans="1:20" x14ac:dyDescent="0.2">
      <c r="A9" t="s">
        <v>46</v>
      </c>
      <c r="C9" s="33" t="s">
        <v>47</v>
      </c>
      <c r="E9" s="35" t="s">
        <v>4439</v>
      </c>
      <c r="J9" s="34">
        <f>0</f>
        <v>0</v>
      </c>
      <c r="K9" s="34">
        <f>0</f>
        <v>0</v>
      </c>
      <c r="L9" s="34">
        <f>0+L10+L14+L18</f>
        <v>0</v>
      </c>
      <c r="M9" s="34">
        <f>0+M10+M14+M18</f>
        <v>0</v>
      </c>
    </row>
    <row r="10" spans="1:20" x14ac:dyDescent="0.2">
      <c r="A10" t="s">
        <v>49</v>
      </c>
      <c r="B10" s="36" t="s">
        <v>47</v>
      </c>
      <c r="C10" s="36" t="s">
        <v>4440</v>
      </c>
      <c r="D10" s="37" t="s">
        <v>51</v>
      </c>
      <c r="E10" s="13" t="s">
        <v>4441</v>
      </c>
      <c r="F10" s="38" t="s">
        <v>957</v>
      </c>
      <c r="G10" s="39">
        <v>1</v>
      </c>
      <c r="H10" s="38">
        <v>0</v>
      </c>
      <c r="I10" s="38">
        <f>ROUND(G10*H10,6)</f>
        <v>0</v>
      </c>
      <c r="L10" s="40">
        <v>0</v>
      </c>
      <c r="M10" s="34">
        <f>ROUND(ROUND(L10,2)*ROUND(G10,3),2)</f>
        <v>0</v>
      </c>
      <c r="N10" s="38" t="s">
        <v>795</v>
      </c>
      <c r="O10">
        <f>(M10*21)/100</f>
        <v>0</v>
      </c>
      <c r="P10" t="s">
        <v>27</v>
      </c>
    </row>
    <row r="11" spans="1:20" x14ac:dyDescent="0.2">
      <c r="A11" s="37" t="s">
        <v>55</v>
      </c>
      <c r="E11" s="41" t="s">
        <v>4442</v>
      </c>
    </row>
    <row r="12" spans="1:20" x14ac:dyDescent="0.2">
      <c r="A12" s="37" t="s">
        <v>56</v>
      </c>
      <c r="E12" s="42" t="s">
        <v>4443</v>
      </c>
    </row>
    <row r="13" spans="1:20" ht="89.25" x14ac:dyDescent="0.2">
      <c r="A13" t="s">
        <v>58</v>
      </c>
      <c r="E13" s="41" t="s">
        <v>4444</v>
      </c>
    </row>
    <row r="14" spans="1:20" x14ac:dyDescent="0.2">
      <c r="A14" t="s">
        <v>49</v>
      </c>
      <c r="B14" s="36" t="s">
        <v>27</v>
      </c>
      <c r="C14" s="36" t="s">
        <v>4445</v>
      </c>
      <c r="D14" s="37" t="s">
        <v>51</v>
      </c>
      <c r="E14" s="13" t="s">
        <v>4446</v>
      </c>
      <c r="F14" s="38" t="s">
        <v>957</v>
      </c>
      <c r="G14" s="39">
        <v>1</v>
      </c>
      <c r="H14" s="38">
        <v>0</v>
      </c>
      <c r="I14" s="38">
        <f>ROUND(G14*H14,6)</f>
        <v>0</v>
      </c>
      <c r="L14" s="40">
        <v>0</v>
      </c>
      <c r="M14" s="34">
        <f>ROUND(ROUND(L14,2)*ROUND(G14,3),2)</f>
        <v>0</v>
      </c>
      <c r="N14" s="38" t="s">
        <v>795</v>
      </c>
      <c r="O14">
        <f>(M14*21)/100</f>
        <v>0</v>
      </c>
      <c r="P14" t="s">
        <v>27</v>
      </c>
    </row>
    <row r="15" spans="1:20" x14ac:dyDescent="0.2">
      <c r="A15" s="37" t="s">
        <v>55</v>
      </c>
      <c r="E15" s="41" t="s">
        <v>4447</v>
      </c>
    </row>
    <row r="16" spans="1:20" x14ac:dyDescent="0.2">
      <c r="A16" s="37" t="s">
        <v>56</v>
      </c>
      <c r="E16" s="42" t="s">
        <v>4443</v>
      </c>
    </row>
    <row r="17" spans="1:16" ht="114.75" x14ac:dyDescent="0.2">
      <c r="A17" t="s">
        <v>58</v>
      </c>
      <c r="E17" s="41" t="s">
        <v>4448</v>
      </c>
    </row>
    <row r="18" spans="1:16" x14ac:dyDescent="0.2">
      <c r="A18" t="s">
        <v>49</v>
      </c>
      <c r="B18" s="36" t="s">
        <v>26</v>
      </c>
      <c r="C18" s="36" t="s">
        <v>4449</v>
      </c>
      <c r="D18" s="37" t="s">
        <v>51</v>
      </c>
      <c r="E18" s="13" t="s">
        <v>4450</v>
      </c>
      <c r="F18" s="38" t="s">
        <v>957</v>
      </c>
      <c r="G18" s="39">
        <v>1</v>
      </c>
      <c r="H18" s="38">
        <v>0</v>
      </c>
      <c r="I18" s="38">
        <f>ROUND(G18*H18,6)</f>
        <v>0</v>
      </c>
      <c r="L18" s="40">
        <v>0</v>
      </c>
      <c r="M18" s="34">
        <f>ROUND(ROUND(L18,2)*ROUND(G18,3),2)</f>
        <v>0</v>
      </c>
      <c r="N18" s="38" t="s">
        <v>795</v>
      </c>
      <c r="O18">
        <f>(M18*21)/100</f>
        <v>0</v>
      </c>
      <c r="P18" t="s">
        <v>27</v>
      </c>
    </row>
    <row r="19" spans="1:16" x14ac:dyDescent="0.2">
      <c r="A19" s="37" t="s">
        <v>55</v>
      </c>
      <c r="E19" s="41" t="s">
        <v>4451</v>
      </c>
    </row>
    <row r="20" spans="1:16" x14ac:dyDescent="0.2">
      <c r="A20" s="37" t="s">
        <v>56</v>
      </c>
      <c r="E20" s="42" t="s">
        <v>4443</v>
      </c>
    </row>
    <row r="21" spans="1:16" ht="38.25" x14ac:dyDescent="0.2">
      <c r="A21" t="s">
        <v>58</v>
      </c>
      <c r="E21" s="41" t="s">
        <v>4452</v>
      </c>
    </row>
    <row r="22" spans="1:16" x14ac:dyDescent="0.2">
      <c r="A22" t="s">
        <v>46</v>
      </c>
      <c r="C22" s="33" t="s">
        <v>27</v>
      </c>
      <c r="E22" s="35" t="s">
        <v>2212</v>
      </c>
      <c r="J22" s="34">
        <f>0</f>
        <v>0</v>
      </c>
      <c r="K22" s="34">
        <f>0</f>
        <v>0</v>
      </c>
      <c r="L22" s="34">
        <f>0+L23+L27+L31+L35+L39+L43</f>
        <v>0</v>
      </c>
      <c r="M22" s="34">
        <f>0+M23+M27+M31+M35+M39+M43</f>
        <v>0</v>
      </c>
    </row>
    <row r="23" spans="1:16" x14ac:dyDescent="0.2">
      <c r="A23" t="s">
        <v>49</v>
      </c>
      <c r="B23" s="36" t="s">
        <v>62</v>
      </c>
      <c r="C23" s="36" t="s">
        <v>4453</v>
      </c>
      <c r="D23" s="37" t="s">
        <v>51</v>
      </c>
      <c r="E23" s="13" t="s">
        <v>4454</v>
      </c>
      <c r="F23" s="38" t="s">
        <v>957</v>
      </c>
      <c r="G23" s="39">
        <v>1</v>
      </c>
      <c r="H23" s="38">
        <v>0</v>
      </c>
      <c r="I23" s="38">
        <f>ROUND(G23*H23,6)</f>
        <v>0</v>
      </c>
      <c r="L23" s="40">
        <v>0</v>
      </c>
      <c r="M23" s="34">
        <f>ROUND(ROUND(L23,2)*ROUND(G23,3),2)</f>
        <v>0</v>
      </c>
      <c r="N23" s="38" t="s">
        <v>795</v>
      </c>
      <c r="O23">
        <f>(M23*21)/100</f>
        <v>0</v>
      </c>
      <c r="P23" t="s">
        <v>27</v>
      </c>
    </row>
    <row r="24" spans="1:16" x14ac:dyDescent="0.2">
      <c r="A24" s="37" t="s">
        <v>55</v>
      </c>
      <c r="E24" s="41" t="s">
        <v>4455</v>
      </c>
    </row>
    <row r="25" spans="1:16" x14ac:dyDescent="0.2">
      <c r="A25" s="37" t="s">
        <v>56</v>
      </c>
      <c r="E25" s="42" t="s">
        <v>4443</v>
      </c>
    </row>
    <row r="26" spans="1:16" ht="89.25" x14ac:dyDescent="0.2">
      <c r="A26" t="s">
        <v>58</v>
      </c>
      <c r="E26" s="41" t="s">
        <v>4456</v>
      </c>
    </row>
    <row r="27" spans="1:16" x14ac:dyDescent="0.2">
      <c r="A27" t="s">
        <v>49</v>
      </c>
      <c r="B27" s="36" t="s">
        <v>66</v>
      </c>
      <c r="C27" s="36" t="s">
        <v>4457</v>
      </c>
      <c r="D27" s="37" t="s">
        <v>51</v>
      </c>
      <c r="E27" s="13" t="s">
        <v>4458</v>
      </c>
      <c r="F27" s="38" t="s">
        <v>957</v>
      </c>
      <c r="G27" s="39">
        <v>1</v>
      </c>
      <c r="H27" s="38">
        <v>0</v>
      </c>
      <c r="I27" s="38">
        <f>ROUND(G27*H27,6)</f>
        <v>0</v>
      </c>
      <c r="L27" s="40">
        <v>0</v>
      </c>
      <c r="M27" s="34">
        <f>ROUND(ROUND(L27,2)*ROUND(G27,3),2)</f>
        <v>0</v>
      </c>
      <c r="N27" s="38" t="s">
        <v>795</v>
      </c>
      <c r="O27">
        <f>(M27*21)/100</f>
        <v>0</v>
      </c>
      <c r="P27" t="s">
        <v>27</v>
      </c>
    </row>
    <row r="28" spans="1:16" x14ac:dyDescent="0.2">
      <c r="A28" s="37" t="s">
        <v>55</v>
      </c>
      <c r="E28" s="41" t="s">
        <v>4459</v>
      </c>
    </row>
    <row r="29" spans="1:16" x14ac:dyDescent="0.2">
      <c r="A29" s="37" t="s">
        <v>56</v>
      </c>
      <c r="E29" s="42" t="s">
        <v>4443</v>
      </c>
    </row>
    <row r="30" spans="1:16" ht="76.5" x14ac:dyDescent="0.2">
      <c r="A30" t="s">
        <v>58</v>
      </c>
      <c r="E30" s="41" t="s">
        <v>4460</v>
      </c>
    </row>
    <row r="31" spans="1:16" x14ac:dyDescent="0.2">
      <c r="A31" t="s">
        <v>49</v>
      </c>
      <c r="B31" s="36" t="s">
        <v>145</v>
      </c>
      <c r="C31" s="36" t="s">
        <v>4461</v>
      </c>
      <c r="D31" s="37" t="s">
        <v>51</v>
      </c>
      <c r="E31" s="13" t="s">
        <v>4462</v>
      </c>
      <c r="F31" s="38" t="s">
        <v>957</v>
      </c>
      <c r="G31" s="39">
        <v>1</v>
      </c>
      <c r="H31" s="38">
        <v>0</v>
      </c>
      <c r="I31" s="38">
        <f>ROUND(G31*H31,6)</f>
        <v>0</v>
      </c>
      <c r="L31" s="40">
        <v>0</v>
      </c>
      <c r="M31" s="34">
        <f>ROUND(ROUND(L31,2)*ROUND(G31,3),2)</f>
        <v>0</v>
      </c>
      <c r="N31" s="38" t="s">
        <v>795</v>
      </c>
      <c r="O31">
        <f>(M31*21)/100</f>
        <v>0</v>
      </c>
      <c r="P31" t="s">
        <v>27</v>
      </c>
    </row>
    <row r="32" spans="1:16" x14ac:dyDescent="0.2">
      <c r="A32" s="37" t="s">
        <v>55</v>
      </c>
      <c r="E32" s="41" t="s">
        <v>4463</v>
      </c>
    </row>
    <row r="33" spans="1:16" x14ac:dyDescent="0.2">
      <c r="A33" s="37" t="s">
        <v>56</v>
      </c>
      <c r="E33" s="42" t="s">
        <v>4464</v>
      </c>
    </row>
    <row r="34" spans="1:16" ht="89.25" x14ac:dyDescent="0.2">
      <c r="A34" t="s">
        <v>58</v>
      </c>
      <c r="E34" s="41" t="s">
        <v>4465</v>
      </c>
    </row>
    <row r="35" spans="1:16" x14ac:dyDescent="0.2">
      <c r="A35" t="s">
        <v>49</v>
      </c>
      <c r="B35" s="36" t="s">
        <v>148</v>
      </c>
      <c r="C35" s="36" t="s">
        <v>4466</v>
      </c>
      <c r="D35" s="37" t="s">
        <v>51</v>
      </c>
      <c r="E35" s="13" t="s">
        <v>4467</v>
      </c>
      <c r="F35" s="38" t="s">
        <v>957</v>
      </c>
      <c r="G35" s="39">
        <v>1</v>
      </c>
      <c r="H35" s="38">
        <v>0</v>
      </c>
      <c r="I35" s="38">
        <f>ROUND(G35*H35,6)</f>
        <v>0</v>
      </c>
      <c r="L35" s="40">
        <v>0</v>
      </c>
      <c r="M35" s="34">
        <f>ROUND(ROUND(L35,2)*ROUND(G35,3),2)</f>
        <v>0</v>
      </c>
      <c r="N35" s="38" t="s">
        <v>795</v>
      </c>
      <c r="O35">
        <f>(M35*21)/100</f>
        <v>0</v>
      </c>
      <c r="P35" t="s">
        <v>27</v>
      </c>
    </row>
    <row r="36" spans="1:16" x14ac:dyDescent="0.2">
      <c r="A36" s="37" t="s">
        <v>55</v>
      </c>
      <c r="E36" s="41" t="s">
        <v>927</v>
      </c>
    </row>
    <row r="37" spans="1:16" x14ac:dyDescent="0.2">
      <c r="A37" s="37" t="s">
        <v>56</v>
      </c>
      <c r="E37" s="42" t="s">
        <v>4443</v>
      </c>
    </row>
    <row r="38" spans="1:16" ht="63.75" x14ac:dyDescent="0.2">
      <c r="A38" t="s">
        <v>58</v>
      </c>
      <c r="E38" s="41" t="s">
        <v>4468</v>
      </c>
    </row>
    <row r="39" spans="1:16" x14ac:dyDescent="0.2">
      <c r="A39" t="s">
        <v>49</v>
      </c>
      <c r="B39" s="36" t="s">
        <v>151</v>
      </c>
      <c r="C39" s="36" t="s">
        <v>4469</v>
      </c>
      <c r="D39" s="37" t="s">
        <v>51</v>
      </c>
      <c r="E39" s="13" t="s">
        <v>4470</v>
      </c>
      <c r="F39" s="38" t="s">
        <v>957</v>
      </c>
      <c r="G39" s="39">
        <v>1</v>
      </c>
      <c r="H39" s="38">
        <v>0</v>
      </c>
      <c r="I39" s="38">
        <f>ROUND(G39*H39,6)</f>
        <v>0</v>
      </c>
      <c r="L39" s="40">
        <v>0</v>
      </c>
      <c r="M39" s="34">
        <f>ROUND(ROUND(L39,2)*ROUND(G39,3),2)</f>
        <v>0</v>
      </c>
      <c r="N39" s="38" t="s">
        <v>795</v>
      </c>
      <c r="O39">
        <f>(M39*21)/100</f>
        <v>0</v>
      </c>
      <c r="P39" t="s">
        <v>27</v>
      </c>
    </row>
    <row r="40" spans="1:16" x14ac:dyDescent="0.2">
      <c r="A40" s="37" t="s">
        <v>55</v>
      </c>
      <c r="E40" s="41" t="s">
        <v>927</v>
      </c>
    </row>
    <row r="41" spans="1:16" x14ac:dyDescent="0.2">
      <c r="A41" s="37" t="s">
        <v>56</v>
      </c>
      <c r="E41" s="42" t="s">
        <v>4443</v>
      </c>
    </row>
    <row r="42" spans="1:16" x14ac:dyDescent="0.2">
      <c r="A42" t="s">
        <v>58</v>
      </c>
      <c r="E42" s="41" t="s">
        <v>2372</v>
      </c>
    </row>
    <row r="43" spans="1:16" x14ac:dyDescent="0.2">
      <c r="A43" t="s">
        <v>49</v>
      </c>
      <c r="B43" s="36" t="s">
        <v>154</v>
      </c>
      <c r="C43" s="36" t="s">
        <v>4471</v>
      </c>
      <c r="D43" s="37" t="s">
        <v>51</v>
      </c>
      <c r="E43" s="13" t="s">
        <v>4472</v>
      </c>
      <c r="F43" s="38" t="s">
        <v>957</v>
      </c>
      <c r="G43" s="39">
        <v>4</v>
      </c>
      <c r="H43" s="38">
        <v>0</v>
      </c>
      <c r="I43" s="38">
        <f>ROUND(G43*H43,6)</f>
        <v>0</v>
      </c>
      <c r="L43" s="40">
        <v>0</v>
      </c>
      <c r="M43" s="34">
        <f>ROUND(ROUND(L43,2)*ROUND(G43,3),2)</f>
        <v>0</v>
      </c>
      <c r="N43" s="38" t="s">
        <v>795</v>
      </c>
      <c r="O43">
        <f>(M43*21)/100</f>
        <v>0</v>
      </c>
      <c r="P43" t="s">
        <v>27</v>
      </c>
    </row>
    <row r="44" spans="1:16" x14ac:dyDescent="0.2">
      <c r="A44" s="37" t="s">
        <v>55</v>
      </c>
      <c r="E44" s="41" t="s">
        <v>4473</v>
      </c>
    </row>
    <row r="45" spans="1:16" x14ac:dyDescent="0.2">
      <c r="A45" s="37" t="s">
        <v>56</v>
      </c>
      <c r="E45" s="42" t="s">
        <v>4474</v>
      </c>
    </row>
    <row r="46" spans="1:16" ht="25.5" x14ac:dyDescent="0.2">
      <c r="A46" t="s">
        <v>58</v>
      </c>
      <c r="E46" s="41" t="s">
        <v>4475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320</v>
      </c>
      <c r="M3" s="43">
        <f>Rekapitulace!C12</f>
        <v>0</v>
      </c>
      <c r="N3" s="25" t="s">
        <v>0</v>
      </c>
      <c r="O3" t="s">
        <v>23</v>
      </c>
      <c r="P3" t="s">
        <v>27</v>
      </c>
    </row>
    <row r="4" spans="1:20" ht="32.1" customHeight="1" x14ac:dyDescent="0.2">
      <c r="A4" s="28" t="s">
        <v>20</v>
      </c>
      <c r="B4" s="29" t="s">
        <v>28</v>
      </c>
      <c r="C4" s="2" t="s">
        <v>320</v>
      </c>
      <c r="D4" s="9"/>
      <c r="E4" s="3" t="s">
        <v>321</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COUNTIFS(L8:L252,"=0",A8:A252,"P")+COUNTIFS(L8:L252,"",A8:A252,"P")+SUM(Q8:Q252)</f>
        <v>61</v>
      </c>
    </row>
    <row r="8" spans="1:20" x14ac:dyDescent="0.2">
      <c r="A8" t="s">
        <v>44</v>
      </c>
      <c r="C8" s="30" t="s">
        <v>697</v>
      </c>
      <c r="E8" s="32" t="s">
        <v>696</v>
      </c>
      <c r="J8" s="31">
        <f>0+J9+J102+J247</f>
        <v>0</v>
      </c>
      <c r="K8" s="31">
        <f>0+K9+K102+K247</f>
        <v>0</v>
      </c>
      <c r="L8" s="31">
        <f>0+L9+L102+L247</f>
        <v>0</v>
      </c>
      <c r="M8" s="31">
        <f>0+M9+M102+M247</f>
        <v>0</v>
      </c>
    </row>
    <row r="9" spans="1:20" x14ac:dyDescent="0.2">
      <c r="A9" t="s">
        <v>46</v>
      </c>
      <c r="C9" s="33" t="s">
        <v>47</v>
      </c>
      <c r="E9" s="35" t="s">
        <v>325</v>
      </c>
      <c r="J9" s="34">
        <f>0</f>
        <v>0</v>
      </c>
      <c r="K9" s="34">
        <f>0</f>
        <v>0</v>
      </c>
      <c r="L9" s="34">
        <f>0+L10+L14+L18+L22+L26+L30+L34+L38+L42+L46+L50+L54+L58+L62+L66+L70+L74+L78+L82+L86+L90+L94+L98</f>
        <v>0</v>
      </c>
      <c r="M9" s="34">
        <f>0+M10+M14+M18+M22+M26+M30+M34+M38+M42+M46+M50+M54+M58+M62+M66+M70+M74+M78+M82+M86+M90+M94+M98</f>
        <v>0</v>
      </c>
    </row>
    <row r="10" spans="1:20" x14ac:dyDescent="0.2">
      <c r="A10" t="s">
        <v>49</v>
      </c>
      <c r="B10" s="36" t="s">
        <v>47</v>
      </c>
      <c r="C10" s="36" t="s">
        <v>331</v>
      </c>
      <c r="D10" s="37" t="s">
        <v>47</v>
      </c>
      <c r="E10" s="13" t="s">
        <v>332</v>
      </c>
      <c r="F10" s="38" t="s">
        <v>53</v>
      </c>
      <c r="G10" s="39">
        <v>27</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698</v>
      </c>
    </row>
    <row r="13" spans="1:20" x14ac:dyDescent="0.2">
      <c r="A13" t="s">
        <v>58</v>
      </c>
      <c r="E13" s="41" t="s">
        <v>59</v>
      </c>
    </row>
    <row r="14" spans="1:20" x14ac:dyDescent="0.2">
      <c r="A14" t="s">
        <v>49</v>
      </c>
      <c r="B14" s="36" t="s">
        <v>27</v>
      </c>
      <c r="C14" s="36" t="s">
        <v>699</v>
      </c>
      <c r="D14" s="37" t="s">
        <v>47</v>
      </c>
      <c r="E14" s="13" t="s">
        <v>700</v>
      </c>
      <c r="F14" s="38" t="s">
        <v>53</v>
      </c>
      <c r="G14" s="39">
        <v>0.9</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701</v>
      </c>
    </row>
    <row r="17" spans="1:16" x14ac:dyDescent="0.2">
      <c r="A17" t="s">
        <v>58</v>
      </c>
      <c r="E17" s="41" t="s">
        <v>59</v>
      </c>
    </row>
    <row r="18" spans="1:16" x14ac:dyDescent="0.2">
      <c r="A18" t="s">
        <v>49</v>
      </c>
      <c r="B18" s="36" t="s">
        <v>26</v>
      </c>
      <c r="C18" s="36" t="s">
        <v>50</v>
      </c>
      <c r="D18" s="37" t="s">
        <v>47</v>
      </c>
      <c r="E18" s="13" t="s">
        <v>52</v>
      </c>
      <c r="F18" s="38" t="s">
        <v>53</v>
      </c>
      <c r="G18" s="39">
        <v>32</v>
      </c>
      <c r="H18" s="38">
        <v>0</v>
      </c>
      <c r="I18" s="38">
        <f>ROUND(G18*H18,6)</f>
        <v>0</v>
      </c>
      <c r="L18" s="40">
        <v>0</v>
      </c>
      <c r="M18" s="34">
        <f>ROUND(ROUND(L18,2)*ROUND(G18,3),2)</f>
        <v>0</v>
      </c>
      <c r="N18" s="38" t="s">
        <v>54</v>
      </c>
      <c r="O18">
        <f>(M18*21)/100</f>
        <v>0</v>
      </c>
      <c r="P18" t="s">
        <v>27</v>
      </c>
    </row>
    <row r="19" spans="1:16" x14ac:dyDescent="0.2">
      <c r="A19" s="37" t="s">
        <v>55</v>
      </c>
      <c r="E19" s="41" t="s">
        <v>51</v>
      </c>
    </row>
    <row r="20" spans="1:16" x14ac:dyDescent="0.2">
      <c r="A20" s="37" t="s">
        <v>56</v>
      </c>
      <c r="E20" s="42" t="s">
        <v>702</v>
      </c>
    </row>
    <row r="21" spans="1:16" x14ac:dyDescent="0.2">
      <c r="A21" t="s">
        <v>58</v>
      </c>
      <c r="E21" s="41" t="s">
        <v>59</v>
      </c>
    </row>
    <row r="22" spans="1:16" x14ac:dyDescent="0.2">
      <c r="A22" t="s">
        <v>49</v>
      </c>
      <c r="B22" s="36" t="s">
        <v>62</v>
      </c>
      <c r="C22" s="36" t="s">
        <v>703</v>
      </c>
      <c r="D22" s="37" t="s">
        <v>47</v>
      </c>
      <c r="E22" s="13" t="s">
        <v>704</v>
      </c>
      <c r="F22" s="38" t="s">
        <v>53</v>
      </c>
      <c r="G22" s="39">
        <v>3.2</v>
      </c>
      <c r="H22" s="38">
        <v>0</v>
      </c>
      <c r="I22" s="38">
        <f>ROUND(G22*H22,6)</f>
        <v>0</v>
      </c>
      <c r="L22" s="40">
        <v>0</v>
      </c>
      <c r="M22" s="34">
        <f>ROUND(ROUND(L22,2)*ROUND(G22,3),2)</f>
        <v>0</v>
      </c>
      <c r="N22" s="38" t="s">
        <v>54</v>
      </c>
      <c r="O22">
        <f>(M22*21)/100</f>
        <v>0</v>
      </c>
      <c r="P22" t="s">
        <v>27</v>
      </c>
    </row>
    <row r="23" spans="1:16" x14ac:dyDescent="0.2">
      <c r="A23" s="37" t="s">
        <v>55</v>
      </c>
      <c r="E23" s="41" t="s">
        <v>51</v>
      </c>
    </row>
    <row r="24" spans="1:16" x14ac:dyDescent="0.2">
      <c r="A24" s="37" t="s">
        <v>56</v>
      </c>
      <c r="E24" s="42" t="s">
        <v>705</v>
      </c>
    </row>
    <row r="25" spans="1:16" x14ac:dyDescent="0.2">
      <c r="A25" t="s">
        <v>58</v>
      </c>
      <c r="E25" s="41" t="s">
        <v>59</v>
      </c>
    </row>
    <row r="26" spans="1:16" x14ac:dyDescent="0.2">
      <c r="A26" t="s">
        <v>49</v>
      </c>
      <c r="B26" s="36" t="s">
        <v>66</v>
      </c>
      <c r="C26" s="36" t="s">
        <v>60</v>
      </c>
      <c r="D26" s="37" t="s">
        <v>47</v>
      </c>
      <c r="E26" s="13" t="s">
        <v>61</v>
      </c>
      <c r="F26" s="38" t="s">
        <v>53</v>
      </c>
      <c r="G26" s="39">
        <v>54.9</v>
      </c>
      <c r="H26" s="38">
        <v>0</v>
      </c>
      <c r="I26" s="38">
        <f>ROUND(G26*H26,6)</f>
        <v>0</v>
      </c>
      <c r="L26" s="40">
        <v>0</v>
      </c>
      <c r="M26" s="34">
        <f>ROUND(ROUND(L26,2)*ROUND(G26,3),2)</f>
        <v>0</v>
      </c>
      <c r="N26" s="38" t="s">
        <v>54</v>
      </c>
      <c r="O26">
        <f>(M26*21)/100</f>
        <v>0</v>
      </c>
      <c r="P26" t="s">
        <v>27</v>
      </c>
    </row>
    <row r="27" spans="1:16" x14ac:dyDescent="0.2">
      <c r="A27" s="37" t="s">
        <v>55</v>
      </c>
      <c r="E27" s="41" t="s">
        <v>51</v>
      </c>
    </row>
    <row r="28" spans="1:16" x14ac:dyDescent="0.2">
      <c r="A28" s="37" t="s">
        <v>56</v>
      </c>
      <c r="E28" s="42" t="s">
        <v>706</v>
      </c>
    </row>
    <row r="29" spans="1:16" x14ac:dyDescent="0.2">
      <c r="A29" t="s">
        <v>58</v>
      </c>
      <c r="E29" s="41" t="s">
        <v>59</v>
      </c>
    </row>
    <row r="30" spans="1:16" x14ac:dyDescent="0.2">
      <c r="A30" t="s">
        <v>49</v>
      </c>
      <c r="B30" s="36" t="s">
        <v>145</v>
      </c>
      <c r="C30" s="36" t="s">
        <v>345</v>
      </c>
      <c r="D30" s="37" t="s">
        <v>47</v>
      </c>
      <c r="E30" s="13" t="s">
        <v>346</v>
      </c>
      <c r="F30" s="38" t="s">
        <v>94</v>
      </c>
      <c r="G30" s="39">
        <v>2</v>
      </c>
      <c r="H30" s="38">
        <v>0</v>
      </c>
      <c r="I30" s="38">
        <f>ROUND(G30*H30,6)</f>
        <v>0</v>
      </c>
      <c r="L30" s="40">
        <v>0</v>
      </c>
      <c r="M30" s="34">
        <f>ROUND(ROUND(L30,2)*ROUND(G30,3),2)</f>
        <v>0</v>
      </c>
      <c r="N30" s="38" t="s">
        <v>54</v>
      </c>
      <c r="O30">
        <f>(M30*21)/100</f>
        <v>0</v>
      </c>
      <c r="P30" t="s">
        <v>27</v>
      </c>
    </row>
    <row r="31" spans="1:16" x14ac:dyDescent="0.2">
      <c r="A31" s="37" t="s">
        <v>55</v>
      </c>
      <c r="E31" s="41" t="s">
        <v>51</v>
      </c>
    </row>
    <row r="32" spans="1:16" x14ac:dyDescent="0.2">
      <c r="A32" s="37" t="s">
        <v>56</v>
      </c>
      <c r="E32" s="42" t="s">
        <v>384</v>
      </c>
    </row>
    <row r="33" spans="1:16" x14ac:dyDescent="0.2">
      <c r="A33" t="s">
        <v>58</v>
      </c>
      <c r="E33" s="41" t="s">
        <v>59</v>
      </c>
    </row>
    <row r="34" spans="1:16" x14ac:dyDescent="0.2">
      <c r="A34" t="s">
        <v>49</v>
      </c>
      <c r="B34" s="36" t="s">
        <v>148</v>
      </c>
      <c r="C34" s="36" t="s">
        <v>348</v>
      </c>
      <c r="D34" s="37" t="s">
        <v>47</v>
      </c>
      <c r="E34" s="13" t="s">
        <v>349</v>
      </c>
      <c r="F34" s="38" t="s">
        <v>94</v>
      </c>
      <c r="G34" s="39">
        <v>5</v>
      </c>
      <c r="H34" s="38">
        <v>0</v>
      </c>
      <c r="I34" s="38">
        <f>ROUND(G34*H34,6)</f>
        <v>0</v>
      </c>
      <c r="L34" s="40">
        <v>0</v>
      </c>
      <c r="M34" s="34">
        <f>ROUND(ROUND(L34,2)*ROUND(G34,3),2)</f>
        <v>0</v>
      </c>
      <c r="N34" s="38" t="s">
        <v>54</v>
      </c>
      <c r="O34">
        <f>(M34*21)/100</f>
        <v>0</v>
      </c>
      <c r="P34" t="s">
        <v>27</v>
      </c>
    </row>
    <row r="35" spans="1:16" x14ac:dyDescent="0.2">
      <c r="A35" s="37" t="s">
        <v>55</v>
      </c>
      <c r="E35" s="41" t="s">
        <v>51</v>
      </c>
    </row>
    <row r="36" spans="1:16" x14ac:dyDescent="0.2">
      <c r="A36" s="37" t="s">
        <v>56</v>
      </c>
      <c r="E36" s="42" t="s">
        <v>707</v>
      </c>
    </row>
    <row r="37" spans="1:16" x14ac:dyDescent="0.2">
      <c r="A37" t="s">
        <v>58</v>
      </c>
      <c r="E37" s="41" t="s">
        <v>59</v>
      </c>
    </row>
    <row r="38" spans="1:16" x14ac:dyDescent="0.2">
      <c r="A38" t="s">
        <v>49</v>
      </c>
      <c r="B38" s="36" t="s">
        <v>151</v>
      </c>
      <c r="C38" s="36" t="s">
        <v>641</v>
      </c>
      <c r="D38" s="37" t="s">
        <v>47</v>
      </c>
      <c r="E38" s="13" t="s">
        <v>642</v>
      </c>
      <c r="F38" s="38" t="s">
        <v>94</v>
      </c>
      <c r="G38" s="39">
        <v>7</v>
      </c>
      <c r="H38" s="38">
        <v>0</v>
      </c>
      <c r="I38" s="38">
        <f>ROUND(G38*H38,6)</f>
        <v>0</v>
      </c>
      <c r="L38" s="40">
        <v>0</v>
      </c>
      <c r="M38" s="34">
        <f>ROUND(ROUND(L38,2)*ROUND(G38,3),2)</f>
        <v>0</v>
      </c>
      <c r="N38" s="38" t="s">
        <v>54</v>
      </c>
      <c r="O38">
        <f>(M38*21)/100</f>
        <v>0</v>
      </c>
      <c r="P38" t="s">
        <v>27</v>
      </c>
    </row>
    <row r="39" spans="1:16" x14ac:dyDescent="0.2">
      <c r="A39" s="37" t="s">
        <v>55</v>
      </c>
      <c r="E39" s="41" t="s">
        <v>51</v>
      </c>
    </row>
    <row r="40" spans="1:16" x14ac:dyDescent="0.2">
      <c r="A40" s="37" t="s">
        <v>56</v>
      </c>
      <c r="E40" s="42" t="s">
        <v>708</v>
      </c>
    </row>
    <row r="41" spans="1:16" x14ac:dyDescent="0.2">
      <c r="A41" t="s">
        <v>58</v>
      </c>
      <c r="E41" s="41" t="s">
        <v>59</v>
      </c>
    </row>
    <row r="42" spans="1:16" x14ac:dyDescent="0.2">
      <c r="A42" t="s">
        <v>49</v>
      </c>
      <c r="B42" s="36" t="s">
        <v>154</v>
      </c>
      <c r="C42" s="36" t="s">
        <v>351</v>
      </c>
      <c r="D42" s="37" t="s">
        <v>47</v>
      </c>
      <c r="E42" s="13" t="s">
        <v>644</v>
      </c>
      <c r="F42" s="38" t="s">
        <v>188</v>
      </c>
      <c r="G42" s="39">
        <v>0.3</v>
      </c>
      <c r="H42" s="38">
        <v>0</v>
      </c>
      <c r="I42" s="38">
        <f>ROUND(G42*H42,6)</f>
        <v>0</v>
      </c>
      <c r="L42" s="40">
        <v>0</v>
      </c>
      <c r="M42" s="34">
        <f>ROUND(ROUND(L42,2)*ROUND(G42,3),2)</f>
        <v>0</v>
      </c>
      <c r="N42" s="38" t="s">
        <v>328</v>
      </c>
      <c r="O42">
        <f>(M42*21)/100</f>
        <v>0</v>
      </c>
      <c r="P42" t="s">
        <v>27</v>
      </c>
    </row>
    <row r="43" spans="1:16" x14ac:dyDescent="0.2">
      <c r="A43" s="37" t="s">
        <v>55</v>
      </c>
      <c r="E43" s="41" t="s">
        <v>51</v>
      </c>
    </row>
    <row r="44" spans="1:16" x14ac:dyDescent="0.2">
      <c r="A44" s="37" t="s">
        <v>56</v>
      </c>
      <c r="E44" s="42" t="s">
        <v>709</v>
      </c>
    </row>
    <row r="45" spans="1:16" ht="76.5" x14ac:dyDescent="0.2">
      <c r="A45" t="s">
        <v>58</v>
      </c>
      <c r="E45" s="41" t="s">
        <v>354</v>
      </c>
    </row>
    <row r="46" spans="1:16" x14ac:dyDescent="0.2">
      <c r="A46" t="s">
        <v>49</v>
      </c>
      <c r="B46" s="36" t="s">
        <v>157</v>
      </c>
      <c r="C46" s="36" t="s">
        <v>355</v>
      </c>
      <c r="D46" s="37" t="s">
        <v>47</v>
      </c>
      <c r="E46" s="13" t="s">
        <v>646</v>
      </c>
      <c r="F46" s="38" t="s">
        <v>188</v>
      </c>
      <c r="G46" s="39">
        <v>0.1</v>
      </c>
      <c r="H46" s="38">
        <v>0</v>
      </c>
      <c r="I46" s="38">
        <f>ROUND(G46*H46,6)</f>
        <v>0</v>
      </c>
      <c r="L46" s="40">
        <v>0</v>
      </c>
      <c r="M46" s="34">
        <f>ROUND(ROUND(L46,2)*ROUND(G46,3),2)</f>
        <v>0</v>
      </c>
      <c r="N46" s="38" t="s">
        <v>328</v>
      </c>
      <c r="O46">
        <f>(M46*21)/100</f>
        <v>0</v>
      </c>
      <c r="P46" t="s">
        <v>27</v>
      </c>
    </row>
    <row r="47" spans="1:16" x14ac:dyDescent="0.2">
      <c r="A47" s="37" t="s">
        <v>55</v>
      </c>
      <c r="E47" s="41" t="s">
        <v>51</v>
      </c>
    </row>
    <row r="48" spans="1:16" x14ac:dyDescent="0.2">
      <c r="A48" s="37" t="s">
        <v>56</v>
      </c>
      <c r="E48" s="42" t="s">
        <v>710</v>
      </c>
    </row>
    <row r="49" spans="1:16" ht="25.5" x14ac:dyDescent="0.2">
      <c r="A49" t="s">
        <v>58</v>
      </c>
      <c r="E49" s="41" t="s">
        <v>358</v>
      </c>
    </row>
    <row r="50" spans="1:16" x14ac:dyDescent="0.2">
      <c r="A50" t="s">
        <v>49</v>
      </c>
      <c r="B50" s="36" t="s">
        <v>69</v>
      </c>
      <c r="C50" s="36" t="s">
        <v>63</v>
      </c>
      <c r="D50" s="37" t="s">
        <v>47</v>
      </c>
      <c r="E50" s="13" t="s">
        <v>64</v>
      </c>
      <c r="F50" s="38" t="s">
        <v>65</v>
      </c>
      <c r="G50" s="39">
        <v>85</v>
      </c>
      <c r="H50" s="38">
        <v>0</v>
      </c>
      <c r="I50" s="38">
        <f>ROUND(G50*H50,6)</f>
        <v>0</v>
      </c>
      <c r="L50" s="40">
        <v>0</v>
      </c>
      <c r="M50" s="34">
        <f>ROUND(ROUND(L50,2)*ROUND(G50,3),2)</f>
        <v>0</v>
      </c>
      <c r="N50" s="38" t="s">
        <v>54</v>
      </c>
      <c r="O50">
        <f>(M50*21)/100</f>
        <v>0</v>
      </c>
      <c r="P50" t="s">
        <v>27</v>
      </c>
    </row>
    <row r="51" spans="1:16" x14ac:dyDescent="0.2">
      <c r="A51" s="37" t="s">
        <v>55</v>
      </c>
      <c r="E51" s="41" t="s">
        <v>51</v>
      </c>
    </row>
    <row r="52" spans="1:16" x14ac:dyDescent="0.2">
      <c r="A52" s="37" t="s">
        <v>56</v>
      </c>
      <c r="E52" s="42" t="s">
        <v>711</v>
      </c>
    </row>
    <row r="53" spans="1:16" x14ac:dyDescent="0.2">
      <c r="A53" t="s">
        <v>58</v>
      </c>
      <c r="E53" s="41" t="s">
        <v>59</v>
      </c>
    </row>
    <row r="54" spans="1:16" ht="25.5" x14ac:dyDescent="0.2">
      <c r="A54" t="s">
        <v>49</v>
      </c>
      <c r="B54" s="36" t="s">
        <v>73</v>
      </c>
      <c r="C54" s="36" t="s">
        <v>67</v>
      </c>
      <c r="D54" s="37" t="s">
        <v>47</v>
      </c>
      <c r="E54" s="13" t="s">
        <v>68</v>
      </c>
      <c r="F54" s="38" t="s">
        <v>65</v>
      </c>
      <c r="G54" s="39">
        <v>21</v>
      </c>
      <c r="H54" s="38">
        <v>0</v>
      </c>
      <c r="I54" s="38">
        <f>ROUND(G54*H54,6)</f>
        <v>0</v>
      </c>
      <c r="L54" s="40">
        <v>0</v>
      </c>
      <c r="M54" s="34">
        <f>ROUND(ROUND(L54,2)*ROUND(G54,3),2)</f>
        <v>0</v>
      </c>
      <c r="N54" s="38" t="s">
        <v>54</v>
      </c>
      <c r="O54">
        <f>(M54*21)/100</f>
        <v>0</v>
      </c>
      <c r="P54" t="s">
        <v>27</v>
      </c>
    </row>
    <row r="55" spans="1:16" x14ac:dyDescent="0.2">
      <c r="A55" s="37" t="s">
        <v>55</v>
      </c>
      <c r="E55" s="41" t="s">
        <v>51</v>
      </c>
    </row>
    <row r="56" spans="1:16" x14ac:dyDescent="0.2">
      <c r="A56" s="37" t="s">
        <v>56</v>
      </c>
      <c r="E56" s="42" t="s">
        <v>712</v>
      </c>
    </row>
    <row r="57" spans="1:16" x14ac:dyDescent="0.2">
      <c r="A57" t="s">
        <v>58</v>
      </c>
      <c r="E57" s="41" t="s">
        <v>59</v>
      </c>
    </row>
    <row r="58" spans="1:16" x14ac:dyDescent="0.2">
      <c r="A58" t="s">
        <v>49</v>
      </c>
      <c r="B58" s="36" t="s">
        <v>76</v>
      </c>
      <c r="C58" s="36" t="s">
        <v>146</v>
      </c>
      <c r="D58" s="37" t="s">
        <v>47</v>
      </c>
      <c r="E58" s="13" t="s">
        <v>147</v>
      </c>
      <c r="F58" s="38" t="s">
        <v>65</v>
      </c>
      <c r="G58" s="39">
        <v>35</v>
      </c>
      <c r="H58" s="38">
        <v>0</v>
      </c>
      <c r="I58" s="38">
        <f>ROUND(G58*H58,6)</f>
        <v>0</v>
      </c>
      <c r="L58" s="40">
        <v>0</v>
      </c>
      <c r="M58" s="34">
        <f>ROUND(ROUND(L58,2)*ROUND(G58,3),2)</f>
        <v>0</v>
      </c>
      <c r="N58" s="38" t="s">
        <v>54</v>
      </c>
      <c r="O58">
        <f>(M58*21)/100</f>
        <v>0</v>
      </c>
      <c r="P58" t="s">
        <v>27</v>
      </c>
    </row>
    <row r="59" spans="1:16" x14ac:dyDescent="0.2">
      <c r="A59" s="37" t="s">
        <v>55</v>
      </c>
      <c r="E59" s="41" t="s">
        <v>51</v>
      </c>
    </row>
    <row r="60" spans="1:16" x14ac:dyDescent="0.2">
      <c r="A60" s="37" t="s">
        <v>56</v>
      </c>
      <c r="E60" s="42" t="s">
        <v>713</v>
      </c>
    </row>
    <row r="61" spans="1:16" x14ac:dyDescent="0.2">
      <c r="A61" t="s">
        <v>58</v>
      </c>
      <c r="E61" s="41" t="s">
        <v>59</v>
      </c>
    </row>
    <row r="62" spans="1:16" x14ac:dyDescent="0.2">
      <c r="A62" t="s">
        <v>49</v>
      </c>
      <c r="B62" s="36" t="s">
        <v>79</v>
      </c>
      <c r="C62" s="36" t="s">
        <v>364</v>
      </c>
      <c r="D62" s="37" t="s">
        <v>47</v>
      </c>
      <c r="E62" s="13" t="s">
        <v>365</v>
      </c>
      <c r="F62" s="38" t="s">
        <v>65</v>
      </c>
      <c r="G62" s="39">
        <v>106</v>
      </c>
      <c r="H62" s="38">
        <v>0</v>
      </c>
      <c r="I62" s="38">
        <f>ROUND(G62*H62,6)</f>
        <v>0</v>
      </c>
      <c r="L62" s="40">
        <v>0</v>
      </c>
      <c r="M62" s="34">
        <f>ROUND(ROUND(L62,2)*ROUND(G62,3),2)</f>
        <v>0</v>
      </c>
      <c r="N62" s="38" t="s">
        <v>54</v>
      </c>
      <c r="O62">
        <f>(M62*21)/100</f>
        <v>0</v>
      </c>
      <c r="P62" t="s">
        <v>27</v>
      </c>
    </row>
    <row r="63" spans="1:16" x14ac:dyDescent="0.2">
      <c r="A63" s="37" t="s">
        <v>55</v>
      </c>
      <c r="E63" s="41" t="s">
        <v>51</v>
      </c>
    </row>
    <row r="64" spans="1:16" x14ac:dyDescent="0.2">
      <c r="A64" s="37" t="s">
        <v>56</v>
      </c>
      <c r="E64" s="42" t="s">
        <v>714</v>
      </c>
    </row>
    <row r="65" spans="1:16" x14ac:dyDescent="0.2">
      <c r="A65" t="s">
        <v>58</v>
      </c>
      <c r="E65" s="41" t="s">
        <v>59</v>
      </c>
    </row>
    <row r="66" spans="1:16" x14ac:dyDescent="0.2">
      <c r="A66" t="s">
        <v>49</v>
      </c>
      <c r="B66" s="36" t="s">
        <v>160</v>
      </c>
      <c r="C66" s="36" t="s">
        <v>715</v>
      </c>
      <c r="D66" s="37" t="s">
        <v>47</v>
      </c>
      <c r="E66" s="13" t="s">
        <v>716</v>
      </c>
      <c r="F66" s="38" t="s">
        <v>65</v>
      </c>
      <c r="G66" s="39">
        <v>17</v>
      </c>
      <c r="H66" s="38">
        <v>0</v>
      </c>
      <c r="I66" s="38">
        <f>ROUND(G66*H66,6)</f>
        <v>0</v>
      </c>
      <c r="L66" s="40">
        <v>0</v>
      </c>
      <c r="M66" s="34">
        <f>ROUND(ROUND(L66,2)*ROUND(G66,3),2)</f>
        <v>0</v>
      </c>
      <c r="N66" s="38" t="s">
        <v>54</v>
      </c>
      <c r="O66">
        <f>(M66*21)/100</f>
        <v>0</v>
      </c>
      <c r="P66" t="s">
        <v>27</v>
      </c>
    </row>
    <row r="67" spans="1:16" x14ac:dyDescent="0.2">
      <c r="A67" s="37" t="s">
        <v>55</v>
      </c>
      <c r="E67" s="41" t="s">
        <v>51</v>
      </c>
    </row>
    <row r="68" spans="1:16" x14ac:dyDescent="0.2">
      <c r="A68" s="37" t="s">
        <v>56</v>
      </c>
      <c r="E68" s="42" t="s">
        <v>717</v>
      </c>
    </row>
    <row r="69" spans="1:16" x14ac:dyDescent="0.2">
      <c r="A69" t="s">
        <v>58</v>
      </c>
      <c r="E69" s="41" t="s">
        <v>59</v>
      </c>
    </row>
    <row r="70" spans="1:16" ht="25.5" x14ac:dyDescent="0.2">
      <c r="A70" t="s">
        <v>49</v>
      </c>
      <c r="B70" s="36" t="s">
        <v>82</v>
      </c>
      <c r="C70" s="36" t="s">
        <v>648</v>
      </c>
      <c r="D70" s="37" t="s">
        <v>47</v>
      </c>
      <c r="E70" s="13" t="s">
        <v>649</v>
      </c>
      <c r="F70" s="38" t="s">
        <v>65</v>
      </c>
      <c r="G70" s="39">
        <v>350</v>
      </c>
      <c r="H70" s="38">
        <v>0</v>
      </c>
      <c r="I70" s="38">
        <f>ROUND(G70*H70,6)</f>
        <v>0</v>
      </c>
      <c r="L70" s="40">
        <v>0</v>
      </c>
      <c r="M70" s="34">
        <f>ROUND(ROUND(L70,2)*ROUND(G70,3),2)</f>
        <v>0</v>
      </c>
      <c r="N70" s="38" t="s">
        <v>54</v>
      </c>
      <c r="O70">
        <f>(M70*21)/100</f>
        <v>0</v>
      </c>
      <c r="P70" t="s">
        <v>27</v>
      </c>
    </row>
    <row r="71" spans="1:16" x14ac:dyDescent="0.2">
      <c r="A71" s="37" t="s">
        <v>55</v>
      </c>
      <c r="E71" s="41" t="s">
        <v>51</v>
      </c>
    </row>
    <row r="72" spans="1:16" x14ac:dyDescent="0.2">
      <c r="A72" s="37" t="s">
        <v>56</v>
      </c>
      <c r="E72" s="42" t="s">
        <v>718</v>
      </c>
    </row>
    <row r="73" spans="1:16" x14ac:dyDescent="0.2">
      <c r="A73" t="s">
        <v>58</v>
      </c>
      <c r="E73" s="41" t="s">
        <v>59</v>
      </c>
    </row>
    <row r="74" spans="1:16" ht="25.5" x14ac:dyDescent="0.2">
      <c r="A74" t="s">
        <v>49</v>
      </c>
      <c r="B74" s="36" t="s">
        <v>163</v>
      </c>
      <c r="C74" s="36" t="s">
        <v>373</v>
      </c>
      <c r="D74" s="37" t="s">
        <v>47</v>
      </c>
      <c r="E74" s="13" t="s">
        <v>374</v>
      </c>
      <c r="F74" s="38" t="s">
        <v>65</v>
      </c>
      <c r="G74" s="39">
        <v>85</v>
      </c>
      <c r="H74" s="38">
        <v>0</v>
      </c>
      <c r="I74" s="38">
        <f>ROUND(G74*H74,6)</f>
        <v>0</v>
      </c>
      <c r="L74" s="40">
        <v>0</v>
      </c>
      <c r="M74" s="34">
        <f>ROUND(ROUND(L74,2)*ROUND(G74,3),2)</f>
        <v>0</v>
      </c>
      <c r="N74" s="38" t="s">
        <v>54</v>
      </c>
      <c r="O74">
        <f>(M74*21)/100</f>
        <v>0</v>
      </c>
      <c r="P74" t="s">
        <v>27</v>
      </c>
    </row>
    <row r="75" spans="1:16" x14ac:dyDescent="0.2">
      <c r="A75" s="37" t="s">
        <v>55</v>
      </c>
      <c r="E75" s="41" t="s">
        <v>51</v>
      </c>
    </row>
    <row r="76" spans="1:16" x14ac:dyDescent="0.2">
      <c r="A76" s="37" t="s">
        <v>56</v>
      </c>
      <c r="E76" s="42" t="s">
        <v>719</v>
      </c>
    </row>
    <row r="77" spans="1:16" x14ac:dyDescent="0.2">
      <c r="A77" t="s">
        <v>58</v>
      </c>
      <c r="E77" s="41" t="s">
        <v>59</v>
      </c>
    </row>
    <row r="78" spans="1:16" ht="25.5" x14ac:dyDescent="0.2">
      <c r="A78" t="s">
        <v>49</v>
      </c>
      <c r="B78" s="36" t="s">
        <v>85</v>
      </c>
      <c r="C78" s="36" t="s">
        <v>579</v>
      </c>
      <c r="D78" s="37" t="s">
        <v>47</v>
      </c>
      <c r="E78" s="13" t="s">
        <v>580</v>
      </c>
      <c r="F78" s="38" t="s">
        <v>65</v>
      </c>
      <c r="G78" s="39">
        <v>21</v>
      </c>
      <c r="H78" s="38">
        <v>0</v>
      </c>
      <c r="I78" s="38">
        <f>ROUND(G78*H78,6)</f>
        <v>0</v>
      </c>
      <c r="L78" s="40">
        <v>0</v>
      </c>
      <c r="M78" s="34">
        <f>ROUND(ROUND(L78,2)*ROUND(G78,3),2)</f>
        <v>0</v>
      </c>
      <c r="N78" s="38" t="s">
        <v>54</v>
      </c>
      <c r="O78">
        <f>(M78*21)/100</f>
        <v>0</v>
      </c>
      <c r="P78" t="s">
        <v>27</v>
      </c>
    </row>
    <row r="79" spans="1:16" x14ac:dyDescent="0.2">
      <c r="A79" s="37" t="s">
        <v>55</v>
      </c>
      <c r="E79" s="41" t="s">
        <v>51</v>
      </c>
    </row>
    <row r="80" spans="1:16" x14ac:dyDescent="0.2">
      <c r="A80" s="37" t="s">
        <v>56</v>
      </c>
      <c r="E80" s="42" t="s">
        <v>720</v>
      </c>
    </row>
    <row r="81" spans="1:16" x14ac:dyDescent="0.2">
      <c r="A81" t="s">
        <v>58</v>
      </c>
      <c r="E81" s="41" t="s">
        <v>59</v>
      </c>
    </row>
    <row r="82" spans="1:16" ht="25.5" x14ac:dyDescent="0.2">
      <c r="A82" t="s">
        <v>49</v>
      </c>
      <c r="B82" s="36" t="s">
        <v>169</v>
      </c>
      <c r="C82" s="36" t="s">
        <v>651</v>
      </c>
      <c r="D82" s="37" t="s">
        <v>47</v>
      </c>
      <c r="E82" s="13" t="s">
        <v>652</v>
      </c>
      <c r="F82" s="38" t="s">
        <v>94</v>
      </c>
      <c r="G82" s="39">
        <v>10</v>
      </c>
      <c r="H82" s="38">
        <v>0</v>
      </c>
      <c r="I82" s="38">
        <f>ROUND(G82*H82,6)</f>
        <v>0</v>
      </c>
      <c r="L82" s="40">
        <v>0</v>
      </c>
      <c r="M82" s="34">
        <f>ROUND(ROUND(L82,2)*ROUND(G82,3),2)</f>
        <v>0</v>
      </c>
      <c r="N82" s="38" t="s">
        <v>54</v>
      </c>
      <c r="O82">
        <f>(M82*21)/100</f>
        <v>0</v>
      </c>
      <c r="P82" t="s">
        <v>27</v>
      </c>
    </row>
    <row r="83" spans="1:16" x14ac:dyDescent="0.2">
      <c r="A83" s="37" t="s">
        <v>55</v>
      </c>
      <c r="E83" s="41" t="s">
        <v>51</v>
      </c>
    </row>
    <row r="84" spans="1:16" x14ac:dyDescent="0.2">
      <c r="A84" s="37" t="s">
        <v>56</v>
      </c>
      <c r="E84" s="42" t="s">
        <v>721</v>
      </c>
    </row>
    <row r="85" spans="1:16" x14ac:dyDescent="0.2">
      <c r="A85" t="s">
        <v>58</v>
      </c>
      <c r="E85" s="41" t="s">
        <v>59</v>
      </c>
    </row>
    <row r="86" spans="1:16" ht="25.5" x14ac:dyDescent="0.2">
      <c r="A86" t="s">
        <v>49</v>
      </c>
      <c r="B86" s="36" t="s">
        <v>172</v>
      </c>
      <c r="C86" s="36" t="s">
        <v>654</v>
      </c>
      <c r="D86" s="37" t="s">
        <v>47</v>
      </c>
      <c r="E86" s="13" t="s">
        <v>655</v>
      </c>
      <c r="F86" s="38" t="s">
        <v>94</v>
      </c>
      <c r="G86" s="39">
        <v>10</v>
      </c>
      <c r="H86" s="38">
        <v>0</v>
      </c>
      <c r="I86" s="38">
        <f>ROUND(G86*H86,6)</f>
        <v>0</v>
      </c>
      <c r="L86" s="40">
        <v>0</v>
      </c>
      <c r="M86" s="34">
        <f>ROUND(ROUND(L86,2)*ROUND(G86,3),2)</f>
        <v>0</v>
      </c>
      <c r="N86" s="38" t="s">
        <v>54</v>
      </c>
      <c r="O86">
        <f>(M86*21)/100</f>
        <v>0</v>
      </c>
      <c r="P86" t="s">
        <v>27</v>
      </c>
    </row>
    <row r="87" spans="1:16" x14ac:dyDescent="0.2">
      <c r="A87" s="37" t="s">
        <v>55</v>
      </c>
      <c r="E87" s="41" t="s">
        <v>51</v>
      </c>
    </row>
    <row r="88" spans="1:16" x14ac:dyDescent="0.2">
      <c r="A88" s="37" t="s">
        <v>56</v>
      </c>
      <c r="E88" s="42" t="s">
        <v>722</v>
      </c>
    </row>
    <row r="89" spans="1:16" x14ac:dyDescent="0.2">
      <c r="A89" t="s">
        <v>58</v>
      </c>
      <c r="E89" s="41" t="s">
        <v>59</v>
      </c>
    </row>
    <row r="90" spans="1:16" ht="25.5" x14ac:dyDescent="0.2">
      <c r="A90" t="s">
        <v>49</v>
      </c>
      <c r="B90" s="36" t="s">
        <v>88</v>
      </c>
      <c r="C90" s="36" t="s">
        <v>149</v>
      </c>
      <c r="D90" s="37" t="s">
        <v>47</v>
      </c>
      <c r="E90" s="13" t="s">
        <v>150</v>
      </c>
      <c r="F90" s="38" t="s">
        <v>94</v>
      </c>
      <c r="G90" s="39">
        <v>6</v>
      </c>
      <c r="H90" s="38">
        <v>0</v>
      </c>
      <c r="I90" s="38">
        <f>ROUND(G90*H90,6)</f>
        <v>0</v>
      </c>
      <c r="L90" s="40">
        <v>0</v>
      </c>
      <c r="M90" s="34">
        <f>ROUND(ROUND(L90,2)*ROUND(G90,3),2)</f>
        <v>0</v>
      </c>
      <c r="N90" s="38" t="s">
        <v>54</v>
      </c>
      <c r="O90">
        <f>(M90*21)/100</f>
        <v>0</v>
      </c>
      <c r="P90" t="s">
        <v>27</v>
      </c>
    </row>
    <row r="91" spans="1:16" x14ac:dyDescent="0.2">
      <c r="A91" s="37" t="s">
        <v>55</v>
      </c>
      <c r="E91" s="41" t="s">
        <v>51</v>
      </c>
    </row>
    <row r="92" spans="1:16" x14ac:dyDescent="0.2">
      <c r="A92" s="37" t="s">
        <v>56</v>
      </c>
      <c r="E92" s="42" t="s">
        <v>723</v>
      </c>
    </row>
    <row r="93" spans="1:16" x14ac:dyDescent="0.2">
      <c r="A93" t="s">
        <v>58</v>
      </c>
      <c r="E93" s="41" t="s">
        <v>59</v>
      </c>
    </row>
    <row r="94" spans="1:16" x14ac:dyDescent="0.2">
      <c r="A94" t="s">
        <v>49</v>
      </c>
      <c r="B94" s="36" t="s">
        <v>175</v>
      </c>
      <c r="C94" s="36" t="s">
        <v>152</v>
      </c>
      <c r="D94" s="37" t="s">
        <v>47</v>
      </c>
      <c r="E94" s="13" t="s">
        <v>153</v>
      </c>
      <c r="F94" s="38" t="s">
        <v>65</v>
      </c>
      <c r="G94" s="39">
        <v>350</v>
      </c>
      <c r="H94" s="38">
        <v>0</v>
      </c>
      <c r="I94" s="38">
        <f>ROUND(G94*H94,6)</f>
        <v>0</v>
      </c>
      <c r="L94" s="40">
        <v>0</v>
      </c>
      <c r="M94" s="34">
        <f>ROUND(ROUND(L94,2)*ROUND(G94,3),2)</f>
        <v>0</v>
      </c>
      <c r="N94" s="38" t="s">
        <v>54</v>
      </c>
      <c r="O94">
        <f>(M94*21)/100</f>
        <v>0</v>
      </c>
      <c r="P94" t="s">
        <v>27</v>
      </c>
    </row>
    <row r="95" spans="1:16" x14ac:dyDescent="0.2">
      <c r="A95" s="37" t="s">
        <v>55</v>
      </c>
      <c r="E95" s="41" t="s">
        <v>51</v>
      </c>
    </row>
    <row r="96" spans="1:16" x14ac:dyDescent="0.2">
      <c r="A96" s="37" t="s">
        <v>56</v>
      </c>
      <c r="E96" s="42" t="s">
        <v>724</v>
      </c>
    </row>
    <row r="97" spans="1:16" x14ac:dyDescent="0.2">
      <c r="A97" t="s">
        <v>58</v>
      </c>
      <c r="E97" s="41" t="s">
        <v>59</v>
      </c>
    </row>
    <row r="98" spans="1:16" x14ac:dyDescent="0.2">
      <c r="A98" t="s">
        <v>49</v>
      </c>
      <c r="B98" s="36" t="s">
        <v>179</v>
      </c>
      <c r="C98" s="36" t="s">
        <v>387</v>
      </c>
      <c r="D98" s="37" t="s">
        <v>47</v>
      </c>
      <c r="E98" s="13" t="s">
        <v>388</v>
      </c>
      <c r="F98" s="38" t="s">
        <v>94</v>
      </c>
      <c r="G98" s="39">
        <v>10</v>
      </c>
      <c r="H98" s="38">
        <v>0</v>
      </c>
      <c r="I98" s="38">
        <f>ROUND(G98*H98,6)</f>
        <v>0</v>
      </c>
      <c r="L98" s="40">
        <v>0</v>
      </c>
      <c r="M98" s="34">
        <f>ROUND(ROUND(L98,2)*ROUND(G98,3),2)</f>
        <v>0</v>
      </c>
      <c r="N98" s="38" t="s">
        <v>54</v>
      </c>
      <c r="O98">
        <f>(M98*21)/100</f>
        <v>0</v>
      </c>
      <c r="P98" t="s">
        <v>27</v>
      </c>
    </row>
    <row r="99" spans="1:16" x14ac:dyDescent="0.2">
      <c r="A99" s="37" t="s">
        <v>55</v>
      </c>
      <c r="E99" s="41" t="s">
        <v>51</v>
      </c>
    </row>
    <row r="100" spans="1:16" x14ac:dyDescent="0.2">
      <c r="A100" s="37" t="s">
        <v>56</v>
      </c>
      <c r="E100" s="42" t="s">
        <v>725</v>
      </c>
    </row>
    <row r="101" spans="1:16" x14ac:dyDescent="0.2">
      <c r="A101" t="s">
        <v>58</v>
      </c>
      <c r="E101" s="41" t="s">
        <v>59</v>
      </c>
    </row>
    <row r="102" spans="1:16" x14ac:dyDescent="0.2">
      <c r="A102" t="s">
        <v>46</v>
      </c>
      <c r="C102" s="33" t="s">
        <v>27</v>
      </c>
      <c r="E102" s="35" t="s">
        <v>390</v>
      </c>
      <c r="J102" s="34">
        <f>0</f>
        <v>0</v>
      </c>
      <c r="K102" s="34">
        <f>0</f>
        <v>0</v>
      </c>
      <c r="L102" s="34">
        <f>0+L103+L107+L111+L115+L119+L123+L127+L131+L135+L139+L143+L147+L151+L155+L159+L163+L167+L171+L175+L179+L183+L187+L191+L195+L199+L203+L207+L211+L215+L219+L223+L227+L231+L235+L239+L243</f>
        <v>0</v>
      </c>
      <c r="M102" s="34">
        <f>0+M103+M107+M111+M115+M119+M123+M127+M131+M135+M139+M143+M147+M151+M155+M159+M163+M167+M171+M175+M179+M183+M187+M191+M195+M199+M203+M207+M211+M215+M219+M223+M227+M231+M235+M239+M243</f>
        <v>0</v>
      </c>
    </row>
    <row r="103" spans="1:16" ht="25.5" x14ac:dyDescent="0.2">
      <c r="A103" t="s">
        <v>49</v>
      </c>
      <c r="B103" s="36" t="s">
        <v>166</v>
      </c>
      <c r="C103" s="36" t="s">
        <v>391</v>
      </c>
      <c r="D103" s="37" t="s">
        <v>47</v>
      </c>
      <c r="E103" s="13" t="s">
        <v>392</v>
      </c>
      <c r="F103" s="38" t="s">
        <v>65</v>
      </c>
      <c r="G103" s="39">
        <v>40</v>
      </c>
      <c r="H103" s="38">
        <v>0</v>
      </c>
      <c r="I103" s="38">
        <f>ROUND(G103*H103,6)</f>
        <v>0</v>
      </c>
      <c r="L103" s="40">
        <v>0</v>
      </c>
      <c r="M103" s="34">
        <f>ROUND(ROUND(L103,2)*ROUND(G103,3),2)</f>
        <v>0</v>
      </c>
      <c r="N103" s="38" t="s">
        <v>54</v>
      </c>
      <c r="O103">
        <f>(M103*21)/100</f>
        <v>0</v>
      </c>
      <c r="P103" t="s">
        <v>27</v>
      </c>
    </row>
    <row r="104" spans="1:16" x14ac:dyDescent="0.2">
      <c r="A104" s="37" t="s">
        <v>55</v>
      </c>
      <c r="E104" s="41" t="s">
        <v>51</v>
      </c>
    </row>
    <row r="105" spans="1:16" x14ac:dyDescent="0.2">
      <c r="A105" s="37" t="s">
        <v>56</v>
      </c>
      <c r="E105" s="42" t="s">
        <v>413</v>
      </c>
    </row>
    <row r="106" spans="1:16" x14ac:dyDescent="0.2">
      <c r="A106" t="s">
        <v>58</v>
      </c>
      <c r="E106" s="41" t="s">
        <v>59</v>
      </c>
    </row>
    <row r="107" spans="1:16" x14ac:dyDescent="0.2">
      <c r="A107" t="s">
        <v>49</v>
      </c>
      <c r="B107" s="36" t="s">
        <v>182</v>
      </c>
      <c r="C107" s="36" t="s">
        <v>126</v>
      </c>
      <c r="D107" s="37" t="s">
        <v>47</v>
      </c>
      <c r="E107" s="13" t="s">
        <v>127</v>
      </c>
      <c r="F107" s="38" t="s">
        <v>128</v>
      </c>
      <c r="G107" s="39">
        <v>40</v>
      </c>
      <c r="H107" s="38">
        <v>0</v>
      </c>
      <c r="I107" s="38">
        <f>ROUND(G107*H107,6)</f>
        <v>0</v>
      </c>
      <c r="L107" s="40">
        <v>0</v>
      </c>
      <c r="M107" s="34">
        <f>ROUND(ROUND(L107,2)*ROUND(G107,3),2)</f>
        <v>0</v>
      </c>
      <c r="N107" s="38" t="s">
        <v>54</v>
      </c>
      <c r="O107">
        <f>(M107*21)/100</f>
        <v>0</v>
      </c>
      <c r="P107" t="s">
        <v>27</v>
      </c>
    </row>
    <row r="108" spans="1:16" x14ac:dyDescent="0.2">
      <c r="A108" s="37" t="s">
        <v>55</v>
      </c>
      <c r="E108" s="41" t="s">
        <v>51</v>
      </c>
    </row>
    <row r="109" spans="1:16" x14ac:dyDescent="0.2">
      <c r="A109" s="37" t="s">
        <v>56</v>
      </c>
      <c r="E109" s="42" t="s">
        <v>726</v>
      </c>
    </row>
    <row r="110" spans="1:16" x14ac:dyDescent="0.2">
      <c r="A110" t="s">
        <v>58</v>
      </c>
      <c r="E110" s="41" t="s">
        <v>59</v>
      </c>
    </row>
    <row r="111" spans="1:16" ht="25.5" x14ac:dyDescent="0.2">
      <c r="A111" t="s">
        <v>49</v>
      </c>
      <c r="B111" s="36" t="s">
        <v>91</v>
      </c>
      <c r="C111" s="36" t="s">
        <v>727</v>
      </c>
      <c r="D111" s="37" t="s">
        <v>47</v>
      </c>
      <c r="E111" s="13" t="s">
        <v>728</v>
      </c>
      <c r="F111" s="38" t="s">
        <v>601</v>
      </c>
      <c r="G111" s="39">
        <v>3.45</v>
      </c>
      <c r="H111" s="38">
        <v>0</v>
      </c>
      <c r="I111" s="38">
        <f>ROUND(G111*H111,6)</f>
        <v>0</v>
      </c>
      <c r="L111" s="40">
        <v>0</v>
      </c>
      <c r="M111" s="34">
        <f>ROUND(ROUND(L111,2)*ROUND(G111,3),2)</f>
        <v>0</v>
      </c>
      <c r="N111" s="38" t="s">
        <v>54</v>
      </c>
      <c r="O111">
        <f>(M111*21)/100</f>
        <v>0</v>
      </c>
      <c r="P111" t="s">
        <v>27</v>
      </c>
    </row>
    <row r="112" spans="1:16" x14ac:dyDescent="0.2">
      <c r="A112" s="37" t="s">
        <v>55</v>
      </c>
      <c r="E112" s="41" t="s">
        <v>51</v>
      </c>
    </row>
    <row r="113" spans="1:16" x14ac:dyDescent="0.2">
      <c r="A113" s="37" t="s">
        <v>56</v>
      </c>
      <c r="E113" s="42" t="s">
        <v>729</v>
      </c>
    </row>
    <row r="114" spans="1:16" x14ac:dyDescent="0.2">
      <c r="A114" t="s">
        <v>58</v>
      </c>
      <c r="E114" s="41" t="s">
        <v>59</v>
      </c>
    </row>
    <row r="115" spans="1:16" ht="25.5" x14ac:dyDescent="0.2">
      <c r="A115" t="s">
        <v>49</v>
      </c>
      <c r="B115" s="36" t="s">
        <v>185</v>
      </c>
      <c r="C115" s="36" t="s">
        <v>603</v>
      </c>
      <c r="D115" s="37" t="s">
        <v>47</v>
      </c>
      <c r="E115" s="13" t="s">
        <v>604</v>
      </c>
      <c r="F115" s="38" t="s">
        <v>65</v>
      </c>
      <c r="G115" s="39">
        <v>230</v>
      </c>
      <c r="H115" s="38">
        <v>0</v>
      </c>
      <c r="I115" s="38">
        <f>ROUND(G115*H115,6)</f>
        <v>0</v>
      </c>
      <c r="L115" s="40">
        <v>0</v>
      </c>
      <c r="M115" s="34">
        <f>ROUND(ROUND(L115,2)*ROUND(G115,3),2)</f>
        <v>0</v>
      </c>
      <c r="N115" s="38" t="s">
        <v>54</v>
      </c>
      <c r="O115">
        <f>(M115*21)/100</f>
        <v>0</v>
      </c>
      <c r="P115" t="s">
        <v>27</v>
      </c>
    </row>
    <row r="116" spans="1:16" x14ac:dyDescent="0.2">
      <c r="A116" s="37" t="s">
        <v>55</v>
      </c>
      <c r="E116" s="41" t="s">
        <v>51</v>
      </c>
    </row>
    <row r="117" spans="1:16" x14ac:dyDescent="0.2">
      <c r="A117" s="37" t="s">
        <v>56</v>
      </c>
      <c r="E117" s="42" t="s">
        <v>730</v>
      </c>
    </row>
    <row r="118" spans="1:16" x14ac:dyDescent="0.2">
      <c r="A118" t="s">
        <v>58</v>
      </c>
      <c r="E118" s="41" t="s">
        <v>59</v>
      </c>
    </row>
    <row r="119" spans="1:16" ht="25.5" x14ac:dyDescent="0.2">
      <c r="A119" t="s">
        <v>49</v>
      </c>
      <c r="B119" s="36" t="s">
        <v>189</v>
      </c>
      <c r="C119" s="36" t="s">
        <v>606</v>
      </c>
      <c r="D119" s="37" t="s">
        <v>47</v>
      </c>
      <c r="E119" s="13" t="s">
        <v>607</v>
      </c>
      <c r="F119" s="38" t="s">
        <v>65</v>
      </c>
      <c r="G119" s="39">
        <v>230</v>
      </c>
      <c r="H119" s="38">
        <v>0</v>
      </c>
      <c r="I119" s="38">
        <f>ROUND(G119*H119,6)</f>
        <v>0</v>
      </c>
      <c r="L119" s="40">
        <v>0</v>
      </c>
      <c r="M119" s="34">
        <f>ROUND(ROUND(L119,2)*ROUND(G119,3),2)</f>
        <v>0</v>
      </c>
      <c r="N119" s="38" t="s">
        <v>54</v>
      </c>
      <c r="O119">
        <f>(M119*21)/100</f>
        <v>0</v>
      </c>
      <c r="P119" t="s">
        <v>27</v>
      </c>
    </row>
    <row r="120" spans="1:16" x14ac:dyDescent="0.2">
      <c r="A120" s="37" t="s">
        <v>55</v>
      </c>
      <c r="E120" s="41" t="s">
        <v>51</v>
      </c>
    </row>
    <row r="121" spans="1:16" x14ac:dyDescent="0.2">
      <c r="A121" s="37" t="s">
        <v>56</v>
      </c>
      <c r="E121" s="42" t="s">
        <v>731</v>
      </c>
    </row>
    <row r="122" spans="1:16" x14ac:dyDescent="0.2">
      <c r="A122" t="s">
        <v>58</v>
      </c>
      <c r="E122" s="41" t="s">
        <v>59</v>
      </c>
    </row>
    <row r="123" spans="1:16" x14ac:dyDescent="0.2">
      <c r="A123" t="s">
        <v>49</v>
      </c>
      <c r="B123" s="36" t="s">
        <v>192</v>
      </c>
      <c r="C123" s="36" t="s">
        <v>402</v>
      </c>
      <c r="D123" s="37" t="s">
        <v>47</v>
      </c>
      <c r="E123" s="13" t="s">
        <v>403</v>
      </c>
      <c r="F123" s="38" t="s">
        <v>65</v>
      </c>
      <c r="G123" s="39">
        <v>6120</v>
      </c>
      <c r="H123" s="38">
        <v>0</v>
      </c>
      <c r="I123" s="38">
        <f>ROUND(G123*H123,6)</f>
        <v>0</v>
      </c>
      <c r="L123" s="40">
        <v>0</v>
      </c>
      <c r="M123" s="34">
        <f>ROUND(ROUND(L123,2)*ROUND(G123,3),2)</f>
        <v>0</v>
      </c>
      <c r="N123" s="38" t="s">
        <v>54</v>
      </c>
      <c r="O123">
        <f>(M123*21)/100</f>
        <v>0</v>
      </c>
      <c r="P123" t="s">
        <v>27</v>
      </c>
    </row>
    <row r="124" spans="1:16" x14ac:dyDescent="0.2">
      <c r="A124" s="37" t="s">
        <v>55</v>
      </c>
      <c r="E124" s="41" t="s">
        <v>51</v>
      </c>
    </row>
    <row r="125" spans="1:16" x14ac:dyDescent="0.2">
      <c r="A125" s="37" t="s">
        <v>56</v>
      </c>
      <c r="E125" s="42" t="s">
        <v>732</v>
      </c>
    </row>
    <row r="126" spans="1:16" x14ac:dyDescent="0.2">
      <c r="A126" t="s">
        <v>58</v>
      </c>
      <c r="E126" s="41" t="s">
        <v>59</v>
      </c>
    </row>
    <row r="127" spans="1:16" x14ac:dyDescent="0.2">
      <c r="A127" t="s">
        <v>49</v>
      </c>
      <c r="B127" s="36" t="s">
        <v>195</v>
      </c>
      <c r="C127" s="36" t="s">
        <v>661</v>
      </c>
      <c r="D127" s="37" t="s">
        <v>47</v>
      </c>
      <c r="E127" s="13" t="s">
        <v>662</v>
      </c>
      <c r="F127" s="38" t="s">
        <v>65</v>
      </c>
      <c r="G127" s="39">
        <v>6120</v>
      </c>
      <c r="H127" s="38">
        <v>0</v>
      </c>
      <c r="I127" s="38">
        <f>ROUND(G127*H127,6)</f>
        <v>0</v>
      </c>
      <c r="L127" s="40">
        <v>0</v>
      </c>
      <c r="M127" s="34">
        <f>ROUND(ROUND(L127,2)*ROUND(G127,3),2)</f>
        <v>0</v>
      </c>
      <c r="N127" s="38" t="s">
        <v>54</v>
      </c>
      <c r="O127">
        <f>(M127*21)/100</f>
        <v>0</v>
      </c>
      <c r="P127" t="s">
        <v>27</v>
      </c>
    </row>
    <row r="128" spans="1:16" x14ac:dyDescent="0.2">
      <c r="A128" s="37" t="s">
        <v>55</v>
      </c>
      <c r="E128" s="41" t="s">
        <v>51</v>
      </c>
    </row>
    <row r="129" spans="1:16" x14ac:dyDescent="0.2">
      <c r="A129" s="37" t="s">
        <v>56</v>
      </c>
      <c r="E129" s="42" t="s">
        <v>733</v>
      </c>
    </row>
    <row r="130" spans="1:16" x14ac:dyDescent="0.2">
      <c r="A130" t="s">
        <v>58</v>
      </c>
      <c r="E130" s="41" t="s">
        <v>59</v>
      </c>
    </row>
    <row r="131" spans="1:16" x14ac:dyDescent="0.2">
      <c r="A131" t="s">
        <v>49</v>
      </c>
      <c r="B131" s="36" t="s">
        <v>198</v>
      </c>
      <c r="C131" s="36" t="s">
        <v>411</v>
      </c>
      <c r="D131" s="37" t="s">
        <v>47</v>
      </c>
      <c r="E131" s="13" t="s">
        <v>412</v>
      </c>
      <c r="F131" s="38" t="s">
        <v>65</v>
      </c>
      <c r="G131" s="39">
        <v>660</v>
      </c>
      <c r="H131" s="38">
        <v>0</v>
      </c>
      <c r="I131" s="38">
        <f>ROUND(G131*H131,6)</f>
        <v>0</v>
      </c>
      <c r="L131" s="40">
        <v>0</v>
      </c>
      <c r="M131" s="34">
        <f>ROUND(ROUND(L131,2)*ROUND(G131,3),2)</f>
        <v>0</v>
      </c>
      <c r="N131" s="38" t="s">
        <v>54</v>
      </c>
      <c r="O131">
        <f>(M131*21)/100</f>
        <v>0</v>
      </c>
      <c r="P131" t="s">
        <v>27</v>
      </c>
    </row>
    <row r="132" spans="1:16" x14ac:dyDescent="0.2">
      <c r="A132" s="37" t="s">
        <v>55</v>
      </c>
      <c r="E132" s="41" t="s">
        <v>51</v>
      </c>
    </row>
    <row r="133" spans="1:16" x14ac:dyDescent="0.2">
      <c r="A133" s="37" t="s">
        <v>56</v>
      </c>
      <c r="E133" s="42" t="s">
        <v>734</v>
      </c>
    </row>
    <row r="134" spans="1:16" x14ac:dyDescent="0.2">
      <c r="A134" t="s">
        <v>58</v>
      </c>
      <c r="E134" s="41" t="s">
        <v>59</v>
      </c>
    </row>
    <row r="135" spans="1:16" x14ac:dyDescent="0.2">
      <c r="A135" t="s">
        <v>49</v>
      </c>
      <c r="B135" s="36" t="s">
        <v>95</v>
      </c>
      <c r="C135" s="36" t="s">
        <v>414</v>
      </c>
      <c r="D135" s="37" t="s">
        <v>47</v>
      </c>
      <c r="E135" s="13" t="s">
        <v>415</v>
      </c>
      <c r="F135" s="38" t="s">
        <v>65</v>
      </c>
      <c r="G135" s="39">
        <v>660</v>
      </c>
      <c r="H135" s="38">
        <v>0</v>
      </c>
      <c r="I135" s="38">
        <f>ROUND(G135*H135,6)</f>
        <v>0</v>
      </c>
      <c r="L135" s="40">
        <v>0</v>
      </c>
      <c r="M135" s="34">
        <f>ROUND(ROUND(L135,2)*ROUND(G135,3),2)</f>
        <v>0</v>
      </c>
      <c r="N135" s="38" t="s">
        <v>54</v>
      </c>
      <c r="O135">
        <f>(M135*21)/100</f>
        <v>0</v>
      </c>
      <c r="P135" t="s">
        <v>27</v>
      </c>
    </row>
    <row r="136" spans="1:16" x14ac:dyDescent="0.2">
      <c r="A136" s="37" t="s">
        <v>55</v>
      </c>
      <c r="E136" s="41" t="s">
        <v>51</v>
      </c>
    </row>
    <row r="137" spans="1:16" x14ac:dyDescent="0.2">
      <c r="A137" s="37" t="s">
        <v>56</v>
      </c>
      <c r="E137" s="42" t="s">
        <v>735</v>
      </c>
    </row>
    <row r="138" spans="1:16" x14ac:dyDescent="0.2">
      <c r="A138" t="s">
        <v>58</v>
      </c>
      <c r="E138" s="41" t="s">
        <v>59</v>
      </c>
    </row>
    <row r="139" spans="1:16" x14ac:dyDescent="0.2">
      <c r="A139" t="s">
        <v>49</v>
      </c>
      <c r="B139" s="36" t="s">
        <v>201</v>
      </c>
      <c r="C139" s="36" t="s">
        <v>666</v>
      </c>
      <c r="D139" s="37" t="s">
        <v>47</v>
      </c>
      <c r="E139" s="13" t="s">
        <v>667</v>
      </c>
      <c r="F139" s="38" t="s">
        <v>65</v>
      </c>
      <c r="G139" s="39">
        <v>660</v>
      </c>
      <c r="H139" s="38">
        <v>0</v>
      </c>
      <c r="I139" s="38">
        <f>ROUND(G139*H139,6)</f>
        <v>0</v>
      </c>
      <c r="L139" s="40">
        <v>0</v>
      </c>
      <c r="M139" s="34">
        <f>ROUND(ROUND(L139,2)*ROUND(G139,3),2)</f>
        <v>0</v>
      </c>
      <c r="N139" s="38" t="s">
        <v>54</v>
      </c>
      <c r="O139">
        <f>(M139*21)/100</f>
        <v>0</v>
      </c>
      <c r="P139" t="s">
        <v>27</v>
      </c>
    </row>
    <row r="140" spans="1:16" x14ac:dyDescent="0.2">
      <c r="A140" s="37" t="s">
        <v>55</v>
      </c>
      <c r="E140" s="41" t="s">
        <v>51</v>
      </c>
    </row>
    <row r="141" spans="1:16" x14ac:dyDescent="0.2">
      <c r="A141" s="37" t="s">
        <v>56</v>
      </c>
      <c r="E141" s="42" t="s">
        <v>736</v>
      </c>
    </row>
    <row r="142" spans="1:16" x14ac:dyDescent="0.2">
      <c r="A142" t="s">
        <v>58</v>
      </c>
      <c r="E142" s="41" t="s">
        <v>59</v>
      </c>
    </row>
    <row r="143" spans="1:16" x14ac:dyDescent="0.2">
      <c r="A143" t="s">
        <v>49</v>
      </c>
      <c r="B143" s="36" t="s">
        <v>204</v>
      </c>
      <c r="C143" s="36" t="s">
        <v>417</v>
      </c>
      <c r="D143" s="37" t="s">
        <v>47</v>
      </c>
      <c r="E143" s="13" t="s">
        <v>418</v>
      </c>
      <c r="F143" s="38" t="s">
        <v>419</v>
      </c>
      <c r="G143" s="39">
        <v>6</v>
      </c>
      <c r="H143" s="38">
        <v>0</v>
      </c>
      <c r="I143" s="38">
        <f>ROUND(G143*H143,6)</f>
        <v>0</v>
      </c>
      <c r="L143" s="40">
        <v>0</v>
      </c>
      <c r="M143" s="34">
        <f>ROUND(ROUND(L143,2)*ROUND(G143,3),2)</f>
        <v>0</v>
      </c>
      <c r="N143" s="38" t="s">
        <v>54</v>
      </c>
      <c r="O143">
        <f>(M143*21)/100</f>
        <v>0</v>
      </c>
      <c r="P143" t="s">
        <v>27</v>
      </c>
    </row>
    <row r="144" spans="1:16" x14ac:dyDescent="0.2">
      <c r="A144" s="37" t="s">
        <v>55</v>
      </c>
      <c r="E144" s="41" t="s">
        <v>51</v>
      </c>
    </row>
    <row r="145" spans="1:16" x14ac:dyDescent="0.2">
      <c r="A145" s="37" t="s">
        <v>56</v>
      </c>
      <c r="E145" s="42" t="s">
        <v>737</v>
      </c>
    </row>
    <row r="146" spans="1:16" x14ac:dyDescent="0.2">
      <c r="A146" t="s">
        <v>58</v>
      </c>
      <c r="E146" s="41" t="s">
        <v>59</v>
      </c>
    </row>
    <row r="147" spans="1:16" x14ac:dyDescent="0.2">
      <c r="A147" t="s">
        <v>49</v>
      </c>
      <c r="B147" s="36" t="s">
        <v>207</v>
      </c>
      <c r="C147" s="36" t="s">
        <v>421</v>
      </c>
      <c r="D147" s="37" t="s">
        <v>47</v>
      </c>
      <c r="E147" s="13" t="s">
        <v>422</v>
      </c>
      <c r="F147" s="38" t="s">
        <v>65</v>
      </c>
      <c r="G147" s="39">
        <v>660</v>
      </c>
      <c r="H147" s="38">
        <v>0</v>
      </c>
      <c r="I147" s="38">
        <f>ROUND(G147*H147,6)</f>
        <v>0</v>
      </c>
      <c r="L147" s="40">
        <v>0</v>
      </c>
      <c r="M147" s="34">
        <f>ROUND(ROUND(L147,2)*ROUND(G147,3),2)</f>
        <v>0</v>
      </c>
      <c r="N147" s="38" t="s">
        <v>54</v>
      </c>
      <c r="O147">
        <f>(M147*21)/100</f>
        <v>0</v>
      </c>
      <c r="P147" t="s">
        <v>27</v>
      </c>
    </row>
    <row r="148" spans="1:16" x14ac:dyDescent="0.2">
      <c r="A148" s="37" t="s">
        <v>55</v>
      </c>
      <c r="E148" s="41" t="s">
        <v>51</v>
      </c>
    </row>
    <row r="149" spans="1:16" x14ac:dyDescent="0.2">
      <c r="A149" s="37" t="s">
        <v>56</v>
      </c>
      <c r="E149" s="42" t="s">
        <v>738</v>
      </c>
    </row>
    <row r="150" spans="1:16" x14ac:dyDescent="0.2">
      <c r="A150" t="s">
        <v>58</v>
      </c>
      <c r="E150" s="41" t="s">
        <v>59</v>
      </c>
    </row>
    <row r="151" spans="1:16" x14ac:dyDescent="0.2">
      <c r="A151" t="s">
        <v>49</v>
      </c>
      <c r="B151" s="36" t="s">
        <v>210</v>
      </c>
      <c r="C151" s="36" t="s">
        <v>424</v>
      </c>
      <c r="D151" s="37" t="s">
        <v>47</v>
      </c>
      <c r="E151" s="13" t="s">
        <v>425</v>
      </c>
      <c r="F151" s="38" t="s">
        <v>94</v>
      </c>
      <c r="G151" s="39">
        <v>12</v>
      </c>
      <c r="H151" s="38">
        <v>0</v>
      </c>
      <c r="I151" s="38">
        <f>ROUND(G151*H151,6)</f>
        <v>0</v>
      </c>
      <c r="L151" s="40">
        <v>0</v>
      </c>
      <c r="M151" s="34">
        <f>ROUND(ROUND(L151,2)*ROUND(G151,3),2)</f>
        <v>0</v>
      </c>
      <c r="N151" s="38" t="s">
        <v>54</v>
      </c>
      <c r="O151">
        <f>(M151*21)/100</f>
        <v>0</v>
      </c>
      <c r="P151" t="s">
        <v>27</v>
      </c>
    </row>
    <row r="152" spans="1:16" x14ac:dyDescent="0.2">
      <c r="A152" s="37" t="s">
        <v>55</v>
      </c>
      <c r="E152" s="41" t="s">
        <v>51</v>
      </c>
    </row>
    <row r="153" spans="1:16" x14ac:dyDescent="0.2">
      <c r="A153" s="37" t="s">
        <v>56</v>
      </c>
      <c r="E153" s="42" t="s">
        <v>739</v>
      </c>
    </row>
    <row r="154" spans="1:16" x14ac:dyDescent="0.2">
      <c r="A154" t="s">
        <v>58</v>
      </c>
      <c r="E154" s="41" t="s">
        <v>59</v>
      </c>
    </row>
    <row r="155" spans="1:16" x14ac:dyDescent="0.2">
      <c r="A155" t="s">
        <v>49</v>
      </c>
      <c r="B155" s="36" t="s">
        <v>213</v>
      </c>
      <c r="C155" s="36" t="s">
        <v>671</v>
      </c>
      <c r="D155" s="37" t="s">
        <v>47</v>
      </c>
      <c r="E155" s="13" t="s">
        <v>672</v>
      </c>
      <c r="F155" s="38" t="s">
        <v>94</v>
      </c>
      <c r="G155" s="39">
        <v>4</v>
      </c>
      <c r="H155" s="38">
        <v>0</v>
      </c>
      <c r="I155" s="38">
        <f>ROUND(G155*H155,6)</f>
        <v>0</v>
      </c>
      <c r="L155" s="40">
        <v>0</v>
      </c>
      <c r="M155" s="34">
        <f>ROUND(ROUND(L155,2)*ROUND(G155,3),2)</f>
        <v>0</v>
      </c>
      <c r="N155" s="38" t="s">
        <v>54</v>
      </c>
      <c r="O155">
        <f>(M155*21)/100</f>
        <v>0</v>
      </c>
      <c r="P155" t="s">
        <v>27</v>
      </c>
    </row>
    <row r="156" spans="1:16" x14ac:dyDescent="0.2">
      <c r="A156" s="37" t="s">
        <v>55</v>
      </c>
      <c r="E156" s="41" t="s">
        <v>51</v>
      </c>
    </row>
    <row r="157" spans="1:16" x14ac:dyDescent="0.2">
      <c r="A157" s="37" t="s">
        <v>56</v>
      </c>
      <c r="E157" s="42" t="s">
        <v>740</v>
      </c>
    </row>
    <row r="158" spans="1:16" x14ac:dyDescent="0.2">
      <c r="A158" t="s">
        <v>58</v>
      </c>
      <c r="E158" s="41" t="s">
        <v>59</v>
      </c>
    </row>
    <row r="159" spans="1:16" x14ac:dyDescent="0.2">
      <c r="A159" t="s">
        <v>49</v>
      </c>
      <c r="B159" s="36" t="s">
        <v>216</v>
      </c>
      <c r="C159" s="36" t="s">
        <v>741</v>
      </c>
      <c r="D159" s="37" t="s">
        <v>47</v>
      </c>
      <c r="E159" s="13" t="s">
        <v>742</v>
      </c>
      <c r="F159" s="38" t="s">
        <v>94</v>
      </c>
      <c r="G159" s="39">
        <v>4</v>
      </c>
      <c r="H159" s="38">
        <v>0</v>
      </c>
      <c r="I159" s="38">
        <f>ROUND(G159*H159,6)</f>
        <v>0</v>
      </c>
      <c r="L159" s="40">
        <v>0</v>
      </c>
      <c r="M159" s="34">
        <f>ROUND(ROUND(L159,2)*ROUND(G159,3),2)</f>
        <v>0</v>
      </c>
      <c r="N159" s="38" t="s">
        <v>54</v>
      </c>
      <c r="O159">
        <f>(M159*21)/100</f>
        <v>0</v>
      </c>
      <c r="P159" t="s">
        <v>27</v>
      </c>
    </row>
    <row r="160" spans="1:16" x14ac:dyDescent="0.2">
      <c r="A160" s="37" t="s">
        <v>55</v>
      </c>
      <c r="E160" s="41" t="s">
        <v>51</v>
      </c>
    </row>
    <row r="161" spans="1:16" x14ac:dyDescent="0.2">
      <c r="A161" s="37" t="s">
        <v>56</v>
      </c>
      <c r="E161" s="42" t="s">
        <v>743</v>
      </c>
    </row>
    <row r="162" spans="1:16" x14ac:dyDescent="0.2">
      <c r="A162" t="s">
        <v>58</v>
      </c>
      <c r="E162" s="41" t="s">
        <v>59</v>
      </c>
    </row>
    <row r="163" spans="1:16" x14ac:dyDescent="0.2">
      <c r="A163" t="s">
        <v>49</v>
      </c>
      <c r="B163" s="36" t="s">
        <v>219</v>
      </c>
      <c r="C163" s="36" t="s">
        <v>430</v>
      </c>
      <c r="D163" s="37" t="s">
        <v>47</v>
      </c>
      <c r="E163" s="13" t="s">
        <v>431</v>
      </c>
      <c r="F163" s="38" t="s">
        <v>94</v>
      </c>
      <c r="G163" s="39">
        <v>4</v>
      </c>
      <c r="H163" s="38">
        <v>0</v>
      </c>
      <c r="I163" s="38">
        <f>ROUND(G163*H163,6)</f>
        <v>0</v>
      </c>
      <c r="L163" s="40">
        <v>0</v>
      </c>
      <c r="M163" s="34">
        <f>ROUND(ROUND(L163,2)*ROUND(G163,3),2)</f>
        <v>0</v>
      </c>
      <c r="N163" s="38" t="s">
        <v>54</v>
      </c>
      <c r="O163">
        <f>(M163*21)/100</f>
        <v>0</v>
      </c>
      <c r="P163" t="s">
        <v>27</v>
      </c>
    </row>
    <row r="164" spans="1:16" x14ac:dyDescent="0.2">
      <c r="A164" s="37" t="s">
        <v>55</v>
      </c>
      <c r="E164" s="41" t="s">
        <v>51</v>
      </c>
    </row>
    <row r="165" spans="1:16" x14ac:dyDescent="0.2">
      <c r="A165" s="37" t="s">
        <v>56</v>
      </c>
      <c r="E165" s="42" t="s">
        <v>744</v>
      </c>
    </row>
    <row r="166" spans="1:16" x14ac:dyDescent="0.2">
      <c r="A166" t="s">
        <v>58</v>
      </c>
      <c r="E166" s="41" t="s">
        <v>59</v>
      </c>
    </row>
    <row r="167" spans="1:16" x14ac:dyDescent="0.2">
      <c r="A167" t="s">
        <v>49</v>
      </c>
      <c r="B167" s="36" t="s">
        <v>222</v>
      </c>
      <c r="C167" s="36" t="s">
        <v>674</v>
      </c>
      <c r="D167" s="37" t="s">
        <v>47</v>
      </c>
      <c r="E167" s="13" t="s">
        <v>675</v>
      </c>
      <c r="F167" s="38" t="s">
        <v>94</v>
      </c>
      <c r="G167" s="39">
        <v>8</v>
      </c>
      <c r="H167" s="38">
        <v>0</v>
      </c>
      <c r="I167" s="38">
        <f>ROUND(G167*H167,6)</f>
        <v>0</v>
      </c>
      <c r="L167" s="40">
        <v>0</v>
      </c>
      <c r="M167" s="34">
        <f>ROUND(ROUND(L167,2)*ROUND(G167,3),2)</f>
        <v>0</v>
      </c>
      <c r="N167" s="38" t="s">
        <v>54</v>
      </c>
      <c r="O167">
        <f>(M167*21)/100</f>
        <v>0</v>
      </c>
      <c r="P167" t="s">
        <v>27</v>
      </c>
    </row>
    <row r="168" spans="1:16" x14ac:dyDescent="0.2">
      <c r="A168" s="37" t="s">
        <v>55</v>
      </c>
      <c r="E168" s="41" t="s">
        <v>51</v>
      </c>
    </row>
    <row r="169" spans="1:16" x14ac:dyDescent="0.2">
      <c r="A169" s="37" t="s">
        <v>56</v>
      </c>
      <c r="E169" s="42" t="s">
        <v>745</v>
      </c>
    </row>
    <row r="170" spans="1:16" x14ac:dyDescent="0.2">
      <c r="A170" t="s">
        <v>58</v>
      </c>
      <c r="E170" s="41" t="s">
        <v>59</v>
      </c>
    </row>
    <row r="171" spans="1:16" x14ac:dyDescent="0.2">
      <c r="A171" t="s">
        <v>49</v>
      </c>
      <c r="B171" s="36" t="s">
        <v>225</v>
      </c>
      <c r="C171" s="36" t="s">
        <v>677</v>
      </c>
      <c r="D171" s="37" t="s">
        <v>51</v>
      </c>
      <c r="E171" s="13" t="s">
        <v>678</v>
      </c>
      <c r="F171" s="38" t="s">
        <v>94</v>
      </c>
      <c r="G171" s="39">
        <v>8</v>
      </c>
      <c r="H171" s="38">
        <v>0</v>
      </c>
      <c r="I171" s="38">
        <f>ROUND(G171*H171,6)</f>
        <v>0</v>
      </c>
      <c r="L171" s="40">
        <v>0</v>
      </c>
      <c r="M171" s="34">
        <f>ROUND(ROUND(L171,2)*ROUND(G171,3),2)</f>
        <v>0</v>
      </c>
      <c r="N171" s="38" t="s">
        <v>54</v>
      </c>
      <c r="O171">
        <f>(M171*21)/100</f>
        <v>0</v>
      </c>
      <c r="P171" t="s">
        <v>27</v>
      </c>
    </row>
    <row r="172" spans="1:16" x14ac:dyDescent="0.2">
      <c r="A172" s="37" t="s">
        <v>55</v>
      </c>
      <c r="E172" s="41" t="s">
        <v>51</v>
      </c>
    </row>
    <row r="173" spans="1:16" x14ac:dyDescent="0.2">
      <c r="A173" s="37" t="s">
        <v>56</v>
      </c>
      <c r="E173" s="42" t="s">
        <v>746</v>
      </c>
    </row>
    <row r="174" spans="1:16" x14ac:dyDescent="0.2">
      <c r="A174" t="s">
        <v>58</v>
      </c>
      <c r="E174" s="41" t="s">
        <v>59</v>
      </c>
    </row>
    <row r="175" spans="1:16" x14ac:dyDescent="0.2">
      <c r="A175" t="s">
        <v>49</v>
      </c>
      <c r="B175" s="36" t="s">
        <v>228</v>
      </c>
      <c r="C175" s="36" t="s">
        <v>747</v>
      </c>
      <c r="D175" s="37" t="s">
        <v>47</v>
      </c>
      <c r="E175" s="13" t="s">
        <v>748</v>
      </c>
      <c r="F175" s="38" t="s">
        <v>94</v>
      </c>
      <c r="G175" s="39">
        <v>4</v>
      </c>
      <c r="H175" s="38">
        <v>0</v>
      </c>
      <c r="I175" s="38">
        <f>ROUND(G175*H175,6)</f>
        <v>0</v>
      </c>
      <c r="L175" s="40">
        <v>0</v>
      </c>
      <c r="M175" s="34">
        <f>ROUND(ROUND(L175,2)*ROUND(G175,3),2)</f>
        <v>0</v>
      </c>
      <c r="N175" s="38" t="s">
        <v>54</v>
      </c>
      <c r="O175">
        <f>(M175*21)/100</f>
        <v>0</v>
      </c>
      <c r="P175" t="s">
        <v>27</v>
      </c>
    </row>
    <row r="176" spans="1:16" x14ac:dyDescent="0.2">
      <c r="A176" s="37" t="s">
        <v>55</v>
      </c>
      <c r="E176" s="41" t="s">
        <v>51</v>
      </c>
    </row>
    <row r="177" spans="1:16" x14ac:dyDescent="0.2">
      <c r="A177" s="37" t="s">
        <v>56</v>
      </c>
      <c r="E177" s="42" t="s">
        <v>749</v>
      </c>
    </row>
    <row r="178" spans="1:16" x14ac:dyDescent="0.2">
      <c r="A178" t="s">
        <v>58</v>
      </c>
      <c r="E178" s="41" t="s">
        <v>59</v>
      </c>
    </row>
    <row r="179" spans="1:16" x14ac:dyDescent="0.2">
      <c r="A179" t="s">
        <v>49</v>
      </c>
      <c r="B179" s="36" t="s">
        <v>231</v>
      </c>
      <c r="C179" s="36" t="s">
        <v>750</v>
      </c>
      <c r="D179" s="37" t="s">
        <v>47</v>
      </c>
      <c r="E179" s="13" t="s">
        <v>751</v>
      </c>
      <c r="F179" s="38" t="s">
        <v>94</v>
      </c>
      <c r="G179" s="39">
        <v>4</v>
      </c>
      <c r="H179" s="38">
        <v>0</v>
      </c>
      <c r="I179" s="38">
        <f>ROUND(G179*H179,6)</f>
        <v>0</v>
      </c>
      <c r="L179" s="40">
        <v>0</v>
      </c>
      <c r="M179" s="34">
        <f>ROUND(ROUND(L179,2)*ROUND(G179,3),2)</f>
        <v>0</v>
      </c>
      <c r="N179" s="38" t="s">
        <v>54</v>
      </c>
      <c r="O179">
        <f>(M179*21)/100</f>
        <v>0</v>
      </c>
      <c r="P179" t="s">
        <v>27</v>
      </c>
    </row>
    <row r="180" spans="1:16" x14ac:dyDescent="0.2">
      <c r="A180" s="37" t="s">
        <v>55</v>
      </c>
      <c r="E180" s="41" t="s">
        <v>51</v>
      </c>
    </row>
    <row r="181" spans="1:16" x14ac:dyDescent="0.2">
      <c r="A181" s="37" t="s">
        <v>56</v>
      </c>
      <c r="E181" s="42" t="s">
        <v>752</v>
      </c>
    </row>
    <row r="182" spans="1:16" x14ac:dyDescent="0.2">
      <c r="A182" t="s">
        <v>58</v>
      </c>
      <c r="E182" s="41" t="s">
        <v>59</v>
      </c>
    </row>
    <row r="183" spans="1:16" x14ac:dyDescent="0.2">
      <c r="A183" t="s">
        <v>49</v>
      </c>
      <c r="B183" s="36" t="s">
        <v>234</v>
      </c>
      <c r="C183" s="36" t="s">
        <v>505</v>
      </c>
      <c r="D183" s="37" t="s">
        <v>47</v>
      </c>
      <c r="E183" s="13" t="s">
        <v>506</v>
      </c>
      <c r="F183" s="38" t="s">
        <v>94</v>
      </c>
      <c r="G183" s="39">
        <v>22</v>
      </c>
      <c r="H183" s="38">
        <v>0</v>
      </c>
      <c r="I183" s="38">
        <f>ROUND(G183*H183,6)</f>
        <v>0</v>
      </c>
      <c r="L183" s="40">
        <v>0</v>
      </c>
      <c r="M183" s="34">
        <f>ROUND(ROUND(L183,2)*ROUND(G183,3),2)</f>
        <v>0</v>
      </c>
      <c r="N183" s="38" t="s">
        <v>54</v>
      </c>
      <c r="O183">
        <f>(M183*21)/100</f>
        <v>0</v>
      </c>
      <c r="P183" t="s">
        <v>27</v>
      </c>
    </row>
    <row r="184" spans="1:16" x14ac:dyDescent="0.2">
      <c r="A184" s="37" t="s">
        <v>55</v>
      </c>
      <c r="E184" s="41" t="s">
        <v>51</v>
      </c>
    </row>
    <row r="185" spans="1:16" x14ac:dyDescent="0.2">
      <c r="A185" s="37" t="s">
        <v>56</v>
      </c>
      <c r="E185" s="42" t="s">
        <v>753</v>
      </c>
    </row>
    <row r="186" spans="1:16" x14ac:dyDescent="0.2">
      <c r="A186" t="s">
        <v>58</v>
      </c>
      <c r="E186" s="41" t="s">
        <v>59</v>
      </c>
    </row>
    <row r="187" spans="1:16" x14ac:dyDescent="0.2">
      <c r="A187" t="s">
        <v>49</v>
      </c>
      <c r="B187" s="36" t="s">
        <v>237</v>
      </c>
      <c r="C187" s="36" t="s">
        <v>514</v>
      </c>
      <c r="D187" s="37" t="s">
        <v>47</v>
      </c>
      <c r="E187" s="13" t="s">
        <v>515</v>
      </c>
      <c r="F187" s="38" t="s">
        <v>94</v>
      </c>
      <c r="G187" s="39">
        <v>22</v>
      </c>
      <c r="H187" s="38">
        <v>0</v>
      </c>
      <c r="I187" s="38">
        <f>ROUND(G187*H187,6)</f>
        <v>0</v>
      </c>
      <c r="L187" s="40">
        <v>0</v>
      </c>
      <c r="M187" s="34">
        <f>ROUND(ROUND(L187,2)*ROUND(G187,3),2)</f>
        <v>0</v>
      </c>
      <c r="N187" s="38" t="s">
        <v>54</v>
      </c>
      <c r="O187">
        <f>(M187*21)/100</f>
        <v>0</v>
      </c>
      <c r="P187" t="s">
        <v>27</v>
      </c>
    </row>
    <row r="188" spans="1:16" x14ac:dyDescent="0.2">
      <c r="A188" s="37" t="s">
        <v>55</v>
      </c>
      <c r="E188" s="41" t="s">
        <v>51</v>
      </c>
    </row>
    <row r="189" spans="1:16" x14ac:dyDescent="0.2">
      <c r="A189" s="37" t="s">
        <v>56</v>
      </c>
      <c r="E189" s="42" t="s">
        <v>754</v>
      </c>
    </row>
    <row r="190" spans="1:16" x14ac:dyDescent="0.2">
      <c r="A190" t="s">
        <v>58</v>
      </c>
      <c r="E190" s="41" t="s">
        <v>59</v>
      </c>
    </row>
    <row r="191" spans="1:16" x14ac:dyDescent="0.2">
      <c r="A191" t="s">
        <v>49</v>
      </c>
      <c r="B191" s="36" t="s">
        <v>240</v>
      </c>
      <c r="C191" s="36" t="s">
        <v>755</v>
      </c>
      <c r="D191" s="37" t="s">
        <v>47</v>
      </c>
      <c r="E191" s="13" t="s">
        <v>756</v>
      </c>
      <c r="F191" s="38" t="s">
        <v>94</v>
      </c>
      <c r="G191" s="39">
        <v>4</v>
      </c>
      <c r="H191" s="38">
        <v>0</v>
      </c>
      <c r="I191" s="38">
        <f>ROUND(G191*H191,6)</f>
        <v>0</v>
      </c>
      <c r="L191" s="40">
        <v>0</v>
      </c>
      <c r="M191" s="34">
        <f>ROUND(ROUND(L191,2)*ROUND(G191,3),2)</f>
        <v>0</v>
      </c>
      <c r="N191" s="38" t="s">
        <v>54</v>
      </c>
      <c r="O191">
        <f>(M191*21)/100</f>
        <v>0</v>
      </c>
      <c r="P191" t="s">
        <v>27</v>
      </c>
    </row>
    <row r="192" spans="1:16" x14ac:dyDescent="0.2">
      <c r="A192" s="37" t="s">
        <v>55</v>
      </c>
      <c r="E192" s="41" t="s">
        <v>51</v>
      </c>
    </row>
    <row r="193" spans="1:16" x14ac:dyDescent="0.2">
      <c r="A193" s="37" t="s">
        <v>56</v>
      </c>
      <c r="E193" s="42" t="s">
        <v>510</v>
      </c>
    </row>
    <row r="194" spans="1:16" x14ac:dyDescent="0.2">
      <c r="A194" t="s">
        <v>58</v>
      </c>
      <c r="E194" s="41" t="s">
        <v>59</v>
      </c>
    </row>
    <row r="195" spans="1:16" x14ac:dyDescent="0.2">
      <c r="A195" t="s">
        <v>49</v>
      </c>
      <c r="B195" s="36" t="s">
        <v>243</v>
      </c>
      <c r="C195" s="36" t="s">
        <v>757</v>
      </c>
      <c r="D195" s="37" t="s">
        <v>47</v>
      </c>
      <c r="E195" s="13" t="s">
        <v>758</v>
      </c>
      <c r="F195" s="38" t="s">
        <v>94</v>
      </c>
      <c r="G195" s="39">
        <v>4</v>
      </c>
      <c r="H195" s="38">
        <v>0</v>
      </c>
      <c r="I195" s="38">
        <f>ROUND(G195*H195,6)</f>
        <v>0</v>
      </c>
      <c r="L195" s="40">
        <v>0</v>
      </c>
      <c r="M195" s="34">
        <f>ROUND(ROUND(L195,2)*ROUND(G195,3),2)</f>
        <v>0</v>
      </c>
      <c r="N195" s="38" t="s">
        <v>54</v>
      </c>
      <c r="O195">
        <f>(M195*21)/100</f>
        <v>0</v>
      </c>
      <c r="P195" t="s">
        <v>27</v>
      </c>
    </row>
    <row r="196" spans="1:16" x14ac:dyDescent="0.2">
      <c r="A196" s="37" t="s">
        <v>55</v>
      </c>
      <c r="E196" s="41" t="s">
        <v>51</v>
      </c>
    </row>
    <row r="197" spans="1:16" x14ac:dyDescent="0.2">
      <c r="A197" s="37" t="s">
        <v>56</v>
      </c>
      <c r="E197" s="42" t="s">
        <v>516</v>
      </c>
    </row>
    <row r="198" spans="1:16" x14ac:dyDescent="0.2">
      <c r="A198" t="s">
        <v>58</v>
      </c>
      <c r="E198" s="41" t="s">
        <v>59</v>
      </c>
    </row>
    <row r="199" spans="1:16" x14ac:dyDescent="0.2">
      <c r="A199" t="s">
        <v>49</v>
      </c>
      <c r="B199" s="36" t="s">
        <v>246</v>
      </c>
      <c r="C199" s="36" t="s">
        <v>759</v>
      </c>
      <c r="D199" s="37" t="s">
        <v>47</v>
      </c>
      <c r="E199" s="13" t="s">
        <v>760</v>
      </c>
      <c r="F199" s="38" t="s">
        <v>94</v>
      </c>
      <c r="G199" s="39">
        <v>4</v>
      </c>
      <c r="H199" s="38">
        <v>0</v>
      </c>
      <c r="I199" s="38">
        <f>ROUND(G199*H199,6)</f>
        <v>0</v>
      </c>
      <c r="L199" s="40">
        <v>0</v>
      </c>
      <c r="M199" s="34">
        <f>ROUND(ROUND(L199,2)*ROUND(G199,3),2)</f>
        <v>0</v>
      </c>
      <c r="N199" s="38" t="s">
        <v>54</v>
      </c>
      <c r="O199">
        <f>(M199*21)/100</f>
        <v>0</v>
      </c>
      <c r="P199" t="s">
        <v>27</v>
      </c>
    </row>
    <row r="200" spans="1:16" x14ac:dyDescent="0.2">
      <c r="A200" s="37" t="s">
        <v>55</v>
      </c>
      <c r="E200" s="41" t="s">
        <v>51</v>
      </c>
    </row>
    <row r="201" spans="1:16" x14ac:dyDescent="0.2">
      <c r="A201" s="37" t="s">
        <v>56</v>
      </c>
      <c r="E201" s="42" t="s">
        <v>519</v>
      </c>
    </row>
    <row r="202" spans="1:16" x14ac:dyDescent="0.2">
      <c r="A202" t="s">
        <v>58</v>
      </c>
      <c r="E202" s="41" t="s">
        <v>59</v>
      </c>
    </row>
    <row r="203" spans="1:16" x14ac:dyDescent="0.2">
      <c r="A203" t="s">
        <v>49</v>
      </c>
      <c r="B203" s="36" t="s">
        <v>249</v>
      </c>
      <c r="C203" s="36" t="s">
        <v>621</v>
      </c>
      <c r="D203" s="37" t="s">
        <v>47</v>
      </c>
      <c r="E203" s="13" t="s">
        <v>622</v>
      </c>
      <c r="F203" s="38" t="s">
        <v>94</v>
      </c>
      <c r="G203" s="39">
        <v>4</v>
      </c>
      <c r="H203" s="38">
        <v>0</v>
      </c>
      <c r="I203" s="38">
        <f>ROUND(G203*H203,6)</f>
        <v>0</v>
      </c>
      <c r="L203" s="40">
        <v>0</v>
      </c>
      <c r="M203" s="34">
        <f>ROUND(ROUND(L203,2)*ROUND(G203,3),2)</f>
        <v>0</v>
      </c>
      <c r="N203" s="38" t="s">
        <v>54</v>
      </c>
      <c r="O203">
        <f>(M203*21)/100</f>
        <v>0</v>
      </c>
      <c r="P203" t="s">
        <v>27</v>
      </c>
    </row>
    <row r="204" spans="1:16" x14ac:dyDescent="0.2">
      <c r="A204" s="37" t="s">
        <v>55</v>
      </c>
      <c r="E204" s="41" t="s">
        <v>51</v>
      </c>
    </row>
    <row r="205" spans="1:16" x14ac:dyDescent="0.2">
      <c r="A205" s="37" t="s">
        <v>56</v>
      </c>
      <c r="E205" s="42" t="s">
        <v>761</v>
      </c>
    </row>
    <row r="206" spans="1:16" x14ac:dyDescent="0.2">
      <c r="A206" t="s">
        <v>58</v>
      </c>
      <c r="E206" s="41" t="s">
        <v>59</v>
      </c>
    </row>
    <row r="207" spans="1:16" x14ac:dyDescent="0.2">
      <c r="A207" t="s">
        <v>49</v>
      </c>
      <c r="B207" s="36" t="s">
        <v>252</v>
      </c>
      <c r="C207" s="36" t="s">
        <v>523</v>
      </c>
      <c r="D207" s="37" t="s">
        <v>47</v>
      </c>
      <c r="E207" s="13" t="s">
        <v>524</v>
      </c>
      <c r="F207" s="38" t="s">
        <v>94</v>
      </c>
      <c r="G207" s="39">
        <v>2</v>
      </c>
      <c r="H207" s="38">
        <v>0</v>
      </c>
      <c r="I207" s="38">
        <f>ROUND(G207*H207,6)</f>
        <v>0</v>
      </c>
      <c r="L207" s="40">
        <v>0</v>
      </c>
      <c r="M207" s="34">
        <f>ROUND(ROUND(L207,2)*ROUND(G207,3),2)</f>
        <v>0</v>
      </c>
      <c r="N207" s="38" t="s">
        <v>54</v>
      </c>
      <c r="O207">
        <f>(M207*21)/100</f>
        <v>0</v>
      </c>
      <c r="P207" t="s">
        <v>27</v>
      </c>
    </row>
    <row r="208" spans="1:16" x14ac:dyDescent="0.2">
      <c r="A208" s="37" t="s">
        <v>55</v>
      </c>
      <c r="E208" s="41" t="s">
        <v>51</v>
      </c>
    </row>
    <row r="209" spans="1:16" x14ac:dyDescent="0.2">
      <c r="A209" s="37" t="s">
        <v>56</v>
      </c>
      <c r="E209" s="42" t="s">
        <v>762</v>
      </c>
    </row>
    <row r="210" spans="1:16" x14ac:dyDescent="0.2">
      <c r="A210" t="s">
        <v>58</v>
      </c>
      <c r="E210" s="41" t="s">
        <v>59</v>
      </c>
    </row>
    <row r="211" spans="1:16" ht="25.5" x14ac:dyDescent="0.2">
      <c r="A211" t="s">
        <v>49</v>
      </c>
      <c r="B211" s="36" t="s">
        <v>255</v>
      </c>
      <c r="C211" s="36" t="s">
        <v>763</v>
      </c>
      <c r="D211" s="37" t="s">
        <v>47</v>
      </c>
      <c r="E211" s="13" t="s">
        <v>764</v>
      </c>
      <c r="F211" s="38" t="s">
        <v>94</v>
      </c>
      <c r="G211" s="39">
        <v>30</v>
      </c>
      <c r="H211" s="38">
        <v>0</v>
      </c>
      <c r="I211" s="38">
        <f>ROUND(G211*H211,6)</f>
        <v>0</v>
      </c>
      <c r="L211" s="40">
        <v>0</v>
      </c>
      <c r="M211" s="34">
        <f>ROUND(ROUND(L211,2)*ROUND(G211,3),2)</f>
        <v>0</v>
      </c>
      <c r="N211" s="38" t="s">
        <v>54</v>
      </c>
      <c r="O211">
        <f>(M211*21)/100</f>
        <v>0</v>
      </c>
      <c r="P211" t="s">
        <v>27</v>
      </c>
    </row>
    <row r="212" spans="1:16" x14ac:dyDescent="0.2">
      <c r="A212" s="37" t="s">
        <v>55</v>
      </c>
      <c r="E212" s="41" t="s">
        <v>51</v>
      </c>
    </row>
    <row r="213" spans="1:16" x14ac:dyDescent="0.2">
      <c r="A213" s="37" t="s">
        <v>56</v>
      </c>
      <c r="E213" s="42" t="s">
        <v>765</v>
      </c>
    </row>
    <row r="214" spans="1:16" x14ac:dyDescent="0.2">
      <c r="A214" t="s">
        <v>58</v>
      </c>
      <c r="E214" s="41" t="s">
        <v>59</v>
      </c>
    </row>
    <row r="215" spans="1:16" ht="25.5" x14ac:dyDescent="0.2">
      <c r="A215" t="s">
        <v>49</v>
      </c>
      <c r="B215" s="36" t="s">
        <v>258</v>
      </c>
      <c r="C215" s="36" t="s">
        <v>766</v>
      </c>
      <c r="D215" s="37" t="s">
        <v>47</v>
      </c>
      <c r="E215" s="13" t="s">
        <v>767</v>
      </c>
      <c r="F215" s="38" t="s">
        <v>419</v>
      </c>
      <c r="G215" s="39">
        <v>2</v>
      </c>
      <c r="H215" s="38">
        <v>0</v>
      </c>
      <c r="I215" s="38">
        <f>ROUND(G215*H215,6)</f>
        <v>0</v>
      </c>
      <c r="L215" s="40">
        <v>0</v>
      </c>
      <c r="M215" s="34">
        <f>ROUND(ROUND(L215,2)*ROUND(G215,3),2)</f>
        <v>0</v>
      </c>
      <c r="N215" s="38" t="s">
        <v>54</v>
      </c>
      <c r="O215">
        <f>(M215*21)/100</f>
        <v>0</v>
      </c>
      <c r="P215" t="s">
        <v>27</v>
      </c>
    </row>
    <row r="216" spans="1:16" x14ac:dyDescent="0.2">
      <c r="A216" s="37" t="s">
        <v>55</v>
      </c>
      <c r="E216" s="41" t="s">
        <v>51</v>
      </c>
    </row>
    <row r="217" spans="1:16" x14ac:dyDescent="0.2">
      <c r="A217" s="37" t="s">
        <v>56</v>
      </c>
      <c r="E217" s="42" t="s">
        <v>768</v>
      </c>
    </row>
    <row r="218" spans="1:16" x14ac:dyDescent="0.2">
      <c r="A218" t="s">
        <v>58</v>
      </c>
      <c r="E218" s="41" t="s">
        <v>59</v>
      </c>
    </row>
    <row r="219" spans="1:16" x14ac:dyDescent="0.2">
      <c r="A219" t="s">
        <v>49</v>
      </c>
      <c r="B219" s="36" t="s">
        <v>261</v>
      </c>
      <c r="C219" s="36" t="s">
        <v>526</v>
      </c>
      <c r="D219" s="37" t="s">
        <v>47</v>
      </c>
      <c r="E219" s="13" t="s">
        <v>527</v>
      </c>
      <c r="F219" s="38" t="s">
        <v>528</v>
      </c>
      <c r="G219" s="39">
        <v>240</v>
      </c>
      <c r="H219" s="38">
        <v>0</v>
      </c>
      <c r="I219" s="38">
        <f>ROUND(G219*H219,6)</f>
        <v>0</v>
      </c>
      <c r="L219" s="40">
        <v>0</v>
      </c>
      <c r="M219" s="34">
        <f>ROUND(ROUND(L219,2)*ROUND(G219,3),2)</f>
        <v>0</v>
      </c>
      <c r="N219" s="38" t="s">
        <v>54</v>
      </c>
      <c r="O219">
        <f>(M219*21)/100</f>
        <v>0</v>
      </c>
      <c r="P219" t="s">
        <v>27</v>
      </c>
    </row>
    <row r="220" spans="1:16" x14ac:dyDescent="0.2">
      <c r="A220" s="37" t="s">
        <v>55</v>
      </c>
      <c r="E220" s="41" t="s">
        <v>51</v>
      </c>
    </row>
    <row r="221" spans="1:16" x14ac:dyDescent="0.2">
      <c r="A221" s="37" t="s">
        <v>56</v>
      </c>
      <c r="E221" s="42" t="s">
        <v>769</v>
      </c>
    </row>
    <row r="222" spans="1:16" x14ac:dyDescent="0.2">
      <c r="A222" t="s">
        <v>58</v>
      </c>
      <c r="E222" s="41" t="s">
        <v>59</v>
      </c>
    </row>
    <row r="223" spans="1:16" x14ac:dyDescent="0.2">
      <c r="A223" t="s">
        <v>49</v>
      </c>
      <c r="B223" s="36" t="s">
        <v>264</v>
      </c>
      <c r="C223" s="36" t="s">
        <v>536</v>
      </c>
      <c r="D223" s="37" t="s">
        <v>47</v>
      </c>
      <c r="E223" s="13" t="s">
        <v>537</v>
      </c>
      <c r="F223" s="38" t="s">
        <v>94</v>
      </c>
      <c r="G223" s="39">
        <v>96</v>
      </c>
      <c r="H223" s="38">
        <v>0</v>
      </c>
      <c r="I223" s="38">
        <f>ROUND(G223*H223,6)</f>
        <v>0</v>
      </c>
      <c r="L223" s="40">
        <v>0</v>
      </c>
      <c r="M223" s="34">
        <f>ROUND(ROUND(L223,2)*ROUND(G223,3),2)</f>
        <v>0</v>
      </c>
      <c r="N223" s="38" t="s">
        <v>54</v>
      </c>
      <c r="O223">
        <f>(M223*21)/100</f>
        <v>0</v>
      </c>
      <c r="P223" t="s">
        <v>27</v>
      </c>
    </row>
    <row r="224" spans="1:16" x14ac:dyDescent="0.2">
      <c r="A224" s="37" t="s">
        <v>55</v>
      </c>
      <c r="E224" s="41" t="s">
        <v>51</v>
      </c>
    </row>
    <row r="225" spans="1:16" x14ac:dyDescent="0.2">
      <c r="A225" s="37" t="s">
        <v>56</v>
      </c>
      <c r="E225" s="42" t="s">
        <v>770</v>
      </c>
    </row>
    <row r="226" spans="1:16" x14ac:dyDescent="0.2">
      <c r="A226" t="s">
        <v>58</v>
      </c>
      <c r="E226" s="41" t="s">
        <v>59</v>
      </c>
    </row>
    <row r="227" spans="1:16" x14ac:dyDescent="0.2">
      <c r="A227" t="s">
        <v>49</v>
      </c>
      <c r="B227" s="36" t="s">
        <v>267</v>
      </c>
      <c r="C227" s="36" t="s">
        <v>539</v>
      </c>
      <c r="D227" s="37" t="s">
        <v>47</v>
      </c>
      <c r="E227" s="13" t="s">
        <v>540</v>
      </c>
      <c r="F227" s="38" t="s">
        <v>94</v>
      </c>
      <c r="G227" s="39">
        <v>96</v>
      </c>
      <c r="H227" s="38">
        <v>0</v>
      </c>
      <c r="I227" s="38">
        <f>ROUND(G227*H227,6)</f>
        <v>0</v>
      </c>
      <c r="L227" s="40">
        <v>0</v>
      </c>
      <c r="M227" s="34">
        <f>ROUND(ROUND(L227,2)*ROUND(G227,3),2)</f>
        <v>0</v>
      </c>
      <c r="N227" s="38" t="s">
        <v>54</v>
      </c>
      <c r="O227">
        <f>(M227*21)/100</f>
        <v>0</v>
      </c>
      <c r="P227" t="s">
        <v>27</v>
      </c>
    </row>
    <row r="228" spans="1:16" x14ac:dyDescent="0.2">
      <c r="A228" s="37" t="s">
        <v>55</v>
      </c>
      <c r="E228" s="41" t="s">
        <v>51</v>
      </c>
    </row>
    <row r="229" spans="1:16" x14ac:dyDescent="0.2">
      <c r="A229" s="37" t="s">
        <v>56</v>
      </c>
      <c r="E229" s="42" t="s">
        <v>771</v>
      </c>
    </row>
    <row r="230" spans="1:16" x14ac:dyDescent="0.2">
      <c r="A230" t="s">
        <v>58</v>
      </c>
      <c r="E230" s="41" t="s">
        <v>59</v>
      </c>
    </row>
    <row r="231" spans="1:16" x14ac:dyDescent="0.2">
      <c r="A231" t="s">
        <v>49</v>
      </c>
      <c r="B231" s="36" t="s">
        <v>98</v>
      </c>
      <c r="C231" s="36" t="s">
        <v>772</v>
      </c>
      <c r="D231" s="37" t="s">
        <v>47</v>
      </c>
      <c r="E231" s="13" t="s">
        <v>773</v>
      </c>
      <c r="F231" s="38" t="s">
        <v>94</v>
      </c>
      <c r="G231" s="39">
        <v>96</v>
      </c>
      <c r="H231" s="38">
        <v>0</v>
      </c>
      <c r="I231" s="38">
        <f>ROUND(G231*H231,6)</f>
        <v>0</v>
      </c>
      <c r="L231" s="40">
        <v>0</v>
      </c>
      <c r="M231" s="34">
        <f>ROUND(ROUND(L231,2)*ROUND(G231,3),2)</f>
        <v>0</v>
      </c>
      <c r="N231" s="38" t="s">
        <v>54</v>
      </c>
      <c r="O231">
        <f>(M231*21)/100</f>
        <v>0</v>
      </c>
      <c r="P231" t="s">
        <v>27</v>
      </c>
    </row>
    <row r="232" spans="1:16" x14ac:dyDescent="0.2">
      <c r="A232" s="37" t="s">
        <v>55</v>
      </c>
      <c r="E232" s="41" t="s">
        <v>51</v>
      </c>
    </row>
    <row r="233" spans="1:16" x14ac:dyDescent="0.2">
      <c r="A233" s="37" t="s">
        <v>56</v>
      </c>
      <c r="E233" s="42" t="s">
        <v>774</v>
      </c>
    </row>
    <row r="234" spans="1:16" x14ac:dyDescent="0.2">
      <c r="A234" t="s">
        <v>58</v>
      </c>
      <c r="E234" s="41" t="s">
        <v>59</v>
      </c>
    </row>
    <row r="235" spans="1:16" x14ac:dyDescent="0.2">
      <c r="A235" t="s">
        <v>49</v>
      </c>
      <c r="B235" s="36" t="s">
        <v>101</v>
      </c>
      <c r="C235" s="36" t="s">
        <v>545</v>
      </c>
      <c r="D235" s="37" t="s">
        <v>47</v>
      </c>
      <c r="E235" s="13" t="s">
        <v>546</v>
      </c>
      <c r="F235" s="38" t="s">
        <v>94</v>
      </c>
      <c r="G235" s="39">
        <v>48</v>
      </c>
      <c r="H235" s="38">
        <v>0</v>
      </c>
      <c r="I235" s="38">
        <f>ROUND(G235*H235,6)</f>
        <v>0</v>
      </c>
      <c r="L235" s="40">
        <v>0</v>
      </c>
      <c r="M235" s="34">
        <f>ROUND(ROUND(L235,2)*ROUND(G235,3),2)</f>
        <v>0</v>
      </c>
      <c r="N235" s="38" t="s">
        <v>54</v>
      </c>
      <c r="O235">
        <f>(M235*21)/100</f>
        <v>0</v>
      </c>
      <c r="P235" t="s">
        <v>27</v>
      </c>
    </row>
    <row r="236" spans="1:16" x14ac:dyDescent="0.2">
      <c r="A236" s="37" t="s">
        <v>55</v>
      </c>
      <c r="E236" s="41" t="s">
        <v>51</v>
      </c>
    </row>
    <row r="237" spans="1:16" x14ac:dyDescent="0.2">
      <c r="A237" s="37" t="s">
        <v>56</v>
      </c>
      <c r="E237" s="42" t="s">
        <v>775</v>
      </c>
    </row>
    <row r="238" spans="1:16" x14ac:dyDescent="0.2">
      <c r="A238" t="s">
        <v>58</v>
      </c>
      <c r="E238" s="41" t="s">
        <v>59</v>
      </c>
    </row>
    <row r="239" spans="1:16" x14ac:dyDescent="0.2">
      <c r="A239" t="s">
        <v>49</v>
      </c>
      <c r="B239" s="36" t="s">
        <v>104</v>
      </c>
      <c r="C239" s="36" t="s">
        <v>776</v>
      </c>
      <c r="D239" s="37" t="s">
        <v>47</v>
      </c>
      <c r="E239" s="13" t="s">
        <v>777</v>
      </c>
      <c r="F239" s="38" t="s">
        <v>94</v>
      </c>
      <c r="G239" s="39">
        <v>48</v>
      </c>
      <c r="H239" s="38">
        <v>0</v>
      </c>
      <c r="I239" s="38">
        <f>ROUND(G239*H239,6)</f>
        <v>0</v>
      </c>
      <c r="L239" s="40">
        <v>0</v>
      </c>
      <c r="M239" s="34">
        <f>ROUND(ROUND(L239,2)*ROUND(G239,3),2)</f>
        <v>0</v>
      </c>
      <c r="N239" s="38" t="s">
        <v>54</v>
      </c>
      <c r="O239">
        <f>(M239*21)/100</f>
        <v>0</v>
      </c>
      <c r="P239" t="s">
        <v>27</v>
      </c>
    </row>
    <row r="240" spans="1:16" x14ac:dyDescent="0.2">
      <c r="A240" s="37" t="s">
        <v>55</v>
      </c>
      <c r="E240" s="41" t="s">
        <v>51</v>
      </c>
    </row>
    <row r="241" spans="1:16" x14ac:dyDescent="0.2">
      <c r="A241" s="37" t="s">
        <v>56</v>
      </c>
      <c r="E241" s="42" t="s">
        <v>778</v>
      </c>
    </row>
    <row r="242" spans="1:16" x14ac:dyDescent="0.2">
      <c r="A242" t="s">
        <v>58</v>
      </c>
      <c r="E242" s="41" t="s">
        <v>59</v>
      </c>
    </row>
    <row r="243" spans="1:16" x14ac:dyDescent="0.2">
      <c r="A243" t="s">
        <v>49</v>
      </c>
      <c r="B243" s="36" t="s">
        <v>113</v>
      </c>
      <c r="C243" s="36" t="s">
        <v>779</v>
      </c>
      <c r="D243" s="37" t="s">
        <v>47</v>
      </c>
      <c r="E243" s="13" t="s">
        <v>780</v>
      </c>
      <c r="F243" s="38" t="s">
        <v>94</v>
      </c>
      <c r="G243" s="39">
        <v>30</v>
      </c>
      <c r="H243" s="38">
        <v>0</v>
      </c>
      <c r="I243" s="38">
        <f>ROUND(G243*H243,6)</f>
        <v>0</v>
      </c>
      <c r="L243" s="40">
        <v>0</v>
      </c>
      <c r="M243" s="34">
        <f>ROUND(ROUND(L243,2)*ROUND(G243,3),2)</f>
        <v>0</v>
      </c>
      <c r="N243" s="38" t="s">
        <v>328</v>
      </c>
      <c r="O243">
        <f>(M243*21)/100</f>
        <v>0</v>
      </c>
      <c r="P243" t="s">
        <v>27</v>
      </c>
    </row>
    <row r="244" spans="1:16" x14ac:dyDescent="0.2">
      <c r="A244" s="37" t="s">
        <v>55</v>
      </c>
      <c r="E244" s="41" t="s">
        <v>51</v>
      </c>
    </row>
    <row r="245" spans="1:16" x14ac:dyDescent="0.2">
      <c r="A245" s="37" t="s">
        <v>56</v>
      </c>
      <c r="E245" s="42" t="s">
        <v>781</v>
      </c>
    </row>
    <row r="246" spans="1:16" ht="127.5" x14ac:dyDescent="0.2">
      <c r="A246" t="s">
        <v>58</v>
      </c>
      <c r="E246" s="41" t="s">
        <v>782</v>
      </c>
    </row>
    <row r="247" spans="1:16" x14ac:dyDescent="0.2">
      <c r="A247" t="s">
        <v>46</v>
      </c>
      <c r="C247" s="33" t="s">
        <v>282</v>
      </c>
      <c r="E247" s="35" t="s">
        <v>283</v>
      </c>
      <c r="J247" s="34">
        <f>0</f>
        <v>0</v>
      </c>
      <c r="K247" s="34">
        <f>0</f>
        <v>0</v>
      </c>
      <c r="L247" s="34">
        <f>0+L248+L252</f>
        <v>0</v>
      </c>
      <c r="M247" s="34">
        <f>0+M248+M252</f>
        <v>0</v>
      </c>
    </row>
    <row r="248" spans="1:16" ht="25.5" x14ac:dyDescent="0.2">
      <c r="A248" t="s">
        <v>49</v>
      </c>
      <c r="B248" s="36" t="s">
        <v>107</v>
      </c>
      <c r="C248" s="36" t="s">
        <v>285</v>
      </c>
      <c r="D248" s="37" t="s">
        <v>286</v>
      </c>
      <c r="E248" s="13" t="s">
        <v>287</v>
      </c>
      <c r="F248" s="38" t="s">
        <v>288</v>
      </c>
      <c r="G248" s="39">
        <v>7.5</v>
      </c>
      <c r="H248" s="38">
        <v>0</v>
      </c>
      <c r="I248" s="38">
        <f>ROUND(G248*H248,6)</f>
        <v>0</v>
      </c>
      <c r="L248" s="40">
        <v>0</v>
      </c>
      <c r="M248" s="34">
        <f>ROUND(ROUND(L248,2)*ROUND(G248,3),2)</f>
        <v>0</v>
      </c>
      <c r="N248" s="38" t="s">
        <v>289</v>
      </c>
      <c r="O248">
        <f>(M248*21)/100</f>
        <v>0</v>
      </c>
      <c r="P248" t="s">
        <v>27</v>
      </c>
    </row>
    <row r="249" spans="1:16" ht="25.5" x14ac:dyDescent="0.2">
      <c r="A249" s="37" t="s">
        <v>55</v>
      </c>
      <c r="E249" s="41" t="s">
        <v>290</v>
      </c>
    </row>
    <row r="250" spans="1:16" x14ac:dyDescent="0.2">
      <c r="A250" s="37" t="s">
        <v>56</v>
      </c>
      <c r="E250" s="42" t="s">
        <v>783</v>
      </c>
    </row>
    <row r="251" spans="1:16" ht="102" x14ac:dyDescent="0.2">
      <c r="A251" t="s">
        <v>58</v>
      </c>
      <c r="E251" s="41" t="s">
        <v>291</v>
      </c>
    </row>
    <row r="252" spans="1:16" ht="25.5" x14ac:dyDescent="0.2">
      <c r="A252" t="s">
        <v>49</v>
      </c>
      <c r="B252" s="36" t="s">
        <v>110</v>
      </c>
      <c r="C252" s="36" t="s">
        <v>313</v>
      </c>
      <c r="D252" s="37" t="s">
        <v>314</v>
      </c>
      <c r="E252" s="13" t="s">
        <v>315</v>
      </c>
      <c r="F252" s="38" t="s">
        <v>288</v>
      </c>
      <c r="G252" s="39">
        <v>0.35</v>
      </c>
      <c r="H252" s="38">
        <v>0</v>
      </c>
      <c r="I252" s="38">
        <f>ROUND(G252*H252,6)</f>
        <v>0</v>
      </c>
      <c r="L252" s="40">
        <v>0</v>
      </c>
      <c r="M252" s="34">
        <f>ROUND(ROUND(L252,2)*ROUND(G252,3),2)</f>
        <v>0</v>
      </c>
      <c r="N252" s="38" t="s">
        <v>289</v>
      </c>
      <c r="O252">
        <f>(M252*21)/100</f>
        <v>0</v>
      </c>
      <c r="P252" t="s">
        <v>27</v>
      </c>
    </row>
    <row r="253" spans="1:16" ht="25.5" x14ac:dyDescent="0.2">
      <c r="A253" s="37" t="s">
        <v>55</v>
      </c>
      <c r="E253" s="41" t="s">
        <v>290</v>
      </c>
    </row>
    <row r="254" spans="1:16" x14ac:dyDescent="0.2">
      <c r="A254" s="37" t="s">
        <v>56</v>
      </c>
      <c r="E254" s="42" t="s">
        <v>784</v>
      </c>
    </row>
    <row r="255" spans="1:16" ht="102" x14ac:dyDescent="0.2">
      <c r="A255" t="s">
        <v>58</v>
      </c>
      <c r="E255"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785</v>
      </c>
      <c r="M3" s="43">
        <f>Rekapitulace!C17</f>
        <v>0</v>
      </c>
      <c r="N3" s="25" t="s">
        <v>0</v>
      </c>
      <c r="O3" t="s">
        <v>23</v>
      </c>
      <c r="P3" t="s">
        <v>27</v>
      </c>
    </row>
    <row r="4" spans="1:20" ht="32.1" customHeight="1" x14ac:dyDescent="0.2">
      <c r="A4" s="28" t="s">
        <v>20</v>
      </c>
      <c r="B4" s="29" t="s">
        <v>28</v>
      </c>
      <c r="C4" s="2" t="s">
        <v>785</v>
      </c>
      <c r="D4" s="9"/>
      <c r="E4" s="3" t="s">
        <v>786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COUNTIFS(L8:L18,"=0",A8:A18,"P")+COUNTIFS(L8:L18,"",A8:A18,"P")+SUM(Q8:Q18)</f>
        <v>3</v>
      </c>
    </row>
    <row r="8" spans="1:20" x14ac:dyDescent="0.2">
      <c r="A8" t="s">
        <v>44</v>
      </c>
      <c r="C8" s="30" t="s">
        <v>789</v>
      </c>
      <c r="E8" s="32" t="s">
        <v>788</v>
      </c>
      <c r="J8" s="31">
        <f>0+J9</f>
        <v>0</v>
      </c>
      <c r="K8" s="31">
        <f>0+K9</f>
        <v>0</v>
      </c>
      <c r="L8" s="31">
        <f>0+L9</f>
        <v>0</v>
      </c>
      <c r="M8" s="31">
        <f>0+M9</f>
        <v>0</v>
      </c>
    </row>
    <row r="9" spans="1:20" x14ac:dyDescent="0.2">
      <c r="A9" t="s">
        <v>46</v>
      </c>
      <c r="C9" s="33" t="s">
        <v>790</v>
      </c>
      <c r="E9" s="35" t="s">
        <v>791</v>
      </c>
      <c r="J9" s="34">
        <f>0</f>
        <v>0</v>
      </c>
      <c r="K9" s="34">
        <f>0</f>
        <v>0</v>
      </c>
      <c r="L9" s="34">
        <f>0+L10+L14+L18</f>
        <v>0</v>
      </c>
      <c r="M9" s="34">
        <f>0+M10+M14+M18</f>
        <v>0</v>
      </c>
    </row>
    <row r="10" spans="1:20" x14ac:dyDescent="0.2">
      <c r="A10" t="s">
        <v>49</v>
      </c>
      <c r="B10" s="36" t="s">
        <v>47</v>
      </c>
      <c r="C10" s="36" t="s">
        <v>792</v>
      </c>
      <c r="D10" s="37" t="s">
        <v>51</v>
      </c>
      <c r="E10" s="13" t="s">
        <v>793</v>
      </c>
      <c r="F10" s="38" t="s">
        <v>794</v>
      </c>
      <c r="G10" s="39">
        <v>1</v>
      </c>
      <c r="H10" s="38">
        <v>0</v>
      </c>
      <c r="I10" s="38">
        <f>ROUND(G10*H10,6)</f>
        <v>0</v>
      </c>
      <c r="L10" s="40">
        <v>0</v>
      </c>
      <c r="M10" s="34">
        <f>ROUND(ROUND(L10,2)*ROUND(G10,3),2)</f>
        <v>0</v>
      </c>
      <c r="N10" s="38" t="s">
        <v>795</v>
      </c>
      <c r="O10">
        <f>(M10*21)/100</f>
        <v>0</v>
      </c>
      <c r="P10" t="s">
        <v>27</v>
      </c>
    </row>
    <row r="11" spans="1:20" ht="25.5" x14ac:dyDescent="0.2">
      <c r="A11" s="37" t="s">
        <v>55</v>
      </c>
      <c r="E11" s="41" t="s">
        <v>796</v>
      </c>
    </row>
    <row r="12" spans="1:20" x14ac:dyDescent="0.2">
      <c r="A12" s="37" t="s">
        <v>56</v>
      </c>
      <c r="E12" s="42" t="s">
        <v>51</v>
      </c>
    </row>
    <row r="13" spans="1:20" x14ac:dyDescent="0.2">
      <c r="A13" t="s">
        <v>58</v>
      </c>
      <c r="E13" s="41" t="s">
        <v>797</v>
      </c>
    </row>
    <row r="14" spans="1:20" x14ac:dyDescent="0.2">
      <c r="A14" t="s">
        <v>49</v>
      </c>
      <c r="B14" s="36" t="s">
        <v>27</v>
      </c>
      <c r="C14" s="36" t="s">
        <v>798</v>
      </c>
      <c r="D14" s="37" t="s">
        <v>51</v>
      </c>
      <c r="E14" s="13" t="s">
        <v>799</v>
      </c>
      <c r="F14" s="38" t="s">
        <v>794</v>
      </c>
      <c r="G14" s="39">
        <v>1</v>
      </c>
      <c r="H14" s="38">
        <v>0</v>
      </c>
      <c r="I14" s="38">
        <f>ROUND(G14*H14,6)</f>
        <v>0</v>
      </c>
      <c r="L14" s="40">
        <v>0</v>
      </c>
      <c r="M14" s="34">
        <f>ROUND(ROUND(L14,2)*ROUND(G14,3),2)</f>
        <v>0</v>
      </c>
      <c r="N14" s="38" t="s">
        <v>795</v>
      </c>
      <c r="O14">
        <f>(M14*21)/100</f>
        <v>0</v>
      </c>
      <c r="P14" t="s">
        <v>27</v>
      </c>
    </row>
    <row r="15" spans="1:20" x14ac:dyDescent="0.2">
      <c r="A15" s="37" t="s">
        <v>55</v>
      </c>
      <c r="E15" s="41" t="s">
        <v>800</v>
      </c>
    </row>
    <row r="16" spans="1:20" x14ac:dyDescent="0.2">
      <c r="A16" s="37" t="s">
        <v>56</v>
      </c>
      <c r="E16" s="42" t="s">
        <v>51</v>
      </c>
    </row>
    <row r="17" spans="1:16" x14ac:dyDescent="0.2">
      <c r="A17" t="s">
        <v>58</v>
      </c>
      <c r="E17" s="41" t="s">
        <v>801</v>
      </c>
    </row>
    <row r="18" spans="1:16" x14ac:dyDescent="0.2">
      <c r="A18" t="s">
        <v>49</v>
      </c>
      <c r="B18" s="36" t="s">
        <v>26</v>
      </c>
      <c r="C18" s="36" t="s">
        <v>802</v>
      </c>
      <c r="D18" s="37" t="s">
        <v>51</v>
      </c>
      <c r="E18" s="13" t="s">
        <v>803</v>
      </c>
      <c r="F18" s="38" t="s">
        <v>794</v>
      </c>
      <c r="G18" s="39">
        <v>1</v>
      </c>
      <c r="H18" s="38">
        <v>0</v>
      </c>
      <c r="I18" s="38">
        <f>ROUND(G18*H18,6)</f>
        <v>0</v>
      </c>
      <c r="L18" s="40">
        <v>0</v>
      </c>
      <c r="M18" s="34">
        <f>ROUND(ROUND(L18,2)*ROUND(G18,3),2)</f>
        <v>0</v>
      </c>
      <c r="N18" s="38" t="s">
        <v>795</v>
      </c>
      <c r="O18">
        <f>(M18*21)/100</f>
        <v>0</v>
      </c>
      <c r="P18" t="s">
        <v>27</v>
      </c>
    </row>
    <row r="19" spans="1:16" x14ac:dyDescent="0.2">
      <c r="A19" s="37" t="s">
        <v>55</v>
      </c>
      <c r="E19" s="41" t="s">
        <v>804</v>
      </c>
    </row>
    <row r="20" spans="1:16" x14ac:dyDescent="0.2">
      <c r="A20" s="37" t="s">
        <v>56</v>
      </c>
      <c r="E20" s="42" t="s">
        <v>51</v>
      </c>
    </row>
    <row r="21" spans="1:16" x14ac:dyDescent="0.2">
      <c r="A21" t="s">
        <v>58</v>
      </c>
      <c r="E21" s="41" t="s">
        <v>805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806</v>
      </c>
      <c r="M3" s="43">
        <f>Rekapitulace!C19</f>
        <v>0</v>
      </c>
      <c r="N3" s="25" t="s">
        <v>0</v>
      </c>
      <c r="O3" t="s">
        <v>23</v>
      </c>
      <c r="P3" t="s">
        <v>27</v>
      </c>
    </row>
    <row r="4" spans="1:20" ht="32.1" customHeight="1" x14ac:dyDescent="0.2">
      <c r="A4" s="28" t="s">
        <v>20</v>
      </c>
      <c r="B4" s="29" t="s">
        <v>28</v>
      </c>
      <c r="C4" s="2" t="s">
        <v>806</v>
      </c>
      <c r="D4" s="9"/>
      <c r="E4" s="3" t="s">
        <v>807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COUNTIFS(L8:L49,"=0",A8:A49,"P")+COUNTIFS(L8:L49,"",A8:A49,"P")+SUM(Q8:Q49)</f>
        <v>10</v>
      </c>
    </row>
    <row r="8" spans="1:20" x14ac:dyDescent="0.2">
      <c r="A8" t="s">
        <v>44</v>
      </c>
      <c r="C8" s="30" t="s">
        <v>810</v>
      </c>
      <c r="E8" s="32" t="s">
        <v>809</v>
      </c>
      <c r="J8" s="31">
        <f>0+J9+J18+J23+J44</f>
        <v>0</v>
      </c>
      <c r="K8" s="31">
        <f>0+K9+K18+K23+K44</f>
        <v>0</v>
      </c>
      <c r="L8" s="31">
        <f>0+L9+L18+L23+L44</f>
        <v>0</v>
      </c>
      <c r="M8" s="31">
        <f>0+M9+M18+M23+M44</f>
        <v>0</v>
      </c>
    </row>
    <row r="9" spans="1:20" x14ac:dyDescent="0.2">
      <c r="A9" t="s">
        <v>46</v>
      </c>
      <c r="C9" s="33" t="s">
        <v>258</v>
      </c>
      <c r="E9" s="35" t="s">
        <v>811</v>
      </c>
      <c r="J9" s="34">
        <f>0</f>
        <v>0</v>
      </c>
      <c r="K9" s="34">
        <f>0</f>
        <v>0</v>
      </c>
      <c r="L9" s="34">
        <f>0+L10+L14</f>
        <v>0</v>
      </c>
      <c r="M9" s="34">
        <f>0+M10+M14</f>
        <v>0</v>
      </c>
    </row>
    <row r="10" spans="1:20" x14ac:dyDescent="0.2">
      <c r="A10" t="s">
        <v>49</v>
      </c>
      <c r="B10" s="36" t="s">
        <v>27</v>
      </c>
      <c r="C10" s="36" t="s">
        <v>812</v>
      </c>
      <c r="D10" s="37" t="s">
        <v>51</v>
      </c>
      <c r="E10" s="13" t="s">
        <v>813</v>
      </c>
      <c r="F10" s="38" t="s">
        <v>53</v>
      </c>
      <c r="G10" s="39">
        <v>10</v>
      </c>
      <c r="H10" s="38">
        <v>0</v>
      </c>
      <c r="I10" s="38">
        <f>ROUND(G10*H10,6)</f>
        <v>0</v>
      </c>
      <c r="L10" s="40">
        <v>0</v>
      </c>
      <c r="M10" s="34">
        <f>ROUND(ROUND(L10,2)*ROUND(G10,3),2)</f>
        <v>0</v>
      </c>
      <c r="N10" s="38" t="s">
        <v>54</v>
      </c>
      <c r="O10">
        <f>(M10*21)/100</f>
        <v>0</v>
      </c>
      <c r="P10" t="s">
        <v>27</v>
      </c>
    </row>
    <row r="11" spans="1:20" x14ac:dyDescent="0.2">
      <c r="A11" s="37" t="s">
        <v>55</v>
      </c>
      <c r="E11" s="41" t="s">
        <v>51</v>
      </c>
    </row>
    <row r="12" spans="1:20" x14ac:dyDescent="0.2">
      <c r="A12" s="37" t="s">
        <v>56</v>
      </c>
      <c r="E12" s="42" t="s">
        <v>814</v>
      </c>
    </row>
    <row r="13" spans="1:20" x14ac:dyDescent="0.2">
      <c r="A13" t="s">
        <v>58</v>
      </c>
      <c r="E13" s="41" t="s">
        <v>59</v>
      </c>
    </row>
    <row r="14" spans="1:20" ht="25.5" x14ac:dyDescent="0.2">
      <c r="A14" t="s">
        <v>49</v>
      </c>
      <c r="B14" s="36" t="s">
        <v>26</v>
      </c>
      <c r="C14" s="36" t="s">
        <v>815</v>
      </c>
      <c r="D14" s="37" t="s">
        <v>51</v>
      </c>
      <c r="E14" s="13" t="s">
        <v>816</v>
      </c>
      <c r="F14" s="38" t="s">
        <v>65</v>
      </c>
      <c r="G14" s="39">
        <v>119</v>
      </c>
      <c r="H14" s="38">
        <v>0</v>
      </c>
      <c r="I14" s="38">
        <f>ROUND(G14*H14,6)</f>
        <v>0</v>
      </c>
      <c r="L14" s="40">
        <v>0</v>
      </c>
      <c r="M14" s="34">
        <f>ROUND(ROUND(L14,2)*ROUND(G14,3),2)</f>
        <v>0</v>
      </c>
      <c r="N14" s="38" t="s">
        <v>54</v>
      </c>
      <c r="O14">
        <f>(M14*21)/100</f>
        <v>0</v>
      </c>
      <c r="P14" t="s">
        <v>27</v>
      </c>
    </row>
    <row r="15" spans="1:20" x14ac:dyDescent="0.2">
      <c r="A15" s="37" t="s">
        <v>55</v>
      </c>
      <c r="E15" s="41" t="s">
        <v>51</v>
      </c>
    </row>
    <row r="16" spans="1:20" x14ac:dyDescent="0.2">
      <c r="A16" s="37" t="s">
        <v>56</v>
      </c>
      <c r="E16" s="42" t="s">
        <v>51</v>
      </c>
    </row>
    <row r="17" spans="1:16" x14ac:dyDescent="0.2">
      <c r="A17" t="s">
        <v>58</v>
      </c>
      <c r="E17" s="41" t="s">
        <v>59</v>
      </c>
    </row>
    <row r="18" spans="1:16" x14ac:dyDescent="0.2">
      <c r="A18" t="s">
        <v>46</v>
      </c>
      <c r="C18" s="33" t="s">
        <v>264</v>
      </c>
      <c r="E18" s="35" t="s">
        <v>817</v>
      </c>
      <c r="J18" s="34">
        <f>0</f>
        <v>0</v>
      </c>
      <c r="K18" s="34">
        <f>0</f>
        <v>0</v>
      </c>
      <c r="L18" s="34">
        <f>0+L19</f>
        <v>0</v>
      </c>
      <c r="M18" s="34">
        <f>0+M19</f>
        <v>0</v>
      </c>
    </row>
    <row r="19" spans="1:16" ht="25.5" x14ac:dyDescent="0.2">
      <c r="A19" t="s">
        <v>49</v>
      </c>
      <c r="B19" s="36" t="s">
        <v>62</v>
      </c>
      <c r="C19" s="36" t="s">
        <v>818</v>
      </c>
      <c r="D19" s="37" t="s">
        <v>51</v>
      </c>
      <c r="E19" s="13" t="s">
        <v>819</v>
      </c>
      <c r="F19" s="38" t="s">
        <v>65</v>
      </c>
      <c r="G19" s="39">
        <v>305</v>
      </c>
      <c r="H19" s="38">
        <v>0</v>
      </c>
      <c r="I19" s="38">
        <f>ROUND(G19*H19,6)</f>
        <v>0</v>
      </c>
      <c r="L19" s="40">
        <v>0</v>
      </c>
      <c r="M19" s="34">
        <f>ROUND(ROUND(L19,2)*ROUND(G19,3),2)</f>
        <v>0</v>
      </c>
      <c r="N19" s="38" t="s">
        <v>54</v>
      </c>
      <c r="O19">
        <f>(M19*21)/100</f>
        <v>0</v>
      </c>
      <c r="P19" t="s">
        <v>27</v>
      </c>
    </row>
    <row r="20" spans="1:16" x14ac:dyDescent="0.2">
      <c r="A20" s="37" t="s">
        <v>55</v>
      </c>
      <c r="E20" s="41" t="s">
        <v>51</v>
      </c>
    </row>
    <row r="21" spans="1:16" x14ac:dyDescent="0.2">
      <c r="A21" s="37" t="s">
        <v>56</v>
      </c>
      <c r="E21" s="42" t="s">
        <v>820</v>
      </c>
    </row>
    <row r="22" spans="1:16" x14ac:dyDescent="0.2">
      <c r="A22" t="s">
        <v>58</v>
      </c>
      <c r="E22" s="41" t="s">
        <v>59</v>
      </c>
    </row>
    <row r="23" spans="1:16" x14ac:dyDescent="0.2">
      <c r="A23" t="s">
        <v>46</v>
      </c>
      <c r="C23" s="33" t="s">
        <v>98</v>
      </c>
      <c r="E23" s="35" t="s">
        <v>821</v>
      </c>
      <c r="J23" s="34">
        <f>0</f>
        <v>0</v>
      </c>
      <c r="K23" s="34">
        <f>0</f>
        <v>0</v>
      </c>
      <c r="L23" s="34">
        <f>0+L24+L28+L32+L36+L40</f>
        <v>0</v>
      </c>
      <c r="M23" s="34">
        <f>0+M24+M28+M32+M36+M40</f>
        <v>0</v>
      </c>
    </row>
    <row r="24" spans="1:16" ht="25.5" x14ac:dyDescent="0.2">
      <c r="A24" t="s">
        <v>49</v>
      </c>
      <c r="B24" s="36" t="s">
        <v>47</v>
      </c>
      <c r="C24" s="36" t="s">
        <v>822</v>
      </c>
      <c r="D24" s="37" t="s">
        <v>51</v>
      </c>
      <c r="E24" s="13" t="s">
        <v>823</v>
      </c>
      <c r="F24" s="38" t="s">
        <v>53</v>
      </c>
      <c r="G24" s="39">
        <v>2.1</v>
      </c>
      <c r="H24" s="38">
        <v>0</v>
      </c>
      <c r="I24" s="38">
        <f>ROUND(G24*H24,6)</f>
        <v>0</v>
      </c>
      <c r="L24" s="40">
        <v>0</v>
      </c>
      <c r="M24" s="34">
        <f>ROUND(ROUND(L24,2)*ROUND(G24,3),2)</f>
        <v>0</v>
      </c>
      <c r="N24" s="38" t="s">
        <v>54</v>
      </c>
      <c r="O24">
        <f>(M24*21)/100</f>
        <v>0</v>
      </c>
      <c r="P24" t="s">
        <v>27</v>
      </c>
    </row>
    <row r="25" spans="1:16" x14ac:dyDescent="0.2">
      <c r="A25" s="37" t="s">
        <v>55</v>
      </c>
      <c r="E25" s="41" t="s">
        <v>51</v>
      </c>
    </row>
    <row r="26" spans="1:16" x14ac:dyDescent="0.2">
      <c r="A26" s="37" t="s">
        <v>56</v>
      </c>
      <c r="E26" s="42" t="s">
        <v>51</v>
      </c>
    </row>
    <row r="27" spans="1:16" x14ac:dyDescent="0.2">
      <c r="A27" t="s">
        <v>58</v>
      </c>
      <c r="E27" s="41" t="s">
        <v>59</v>
      </c>
    </row>
    <row r="28" spans="1:16" ht="25.5" x14ac:dyDescent="0.2">
      <c r="A28" t="s">
        <v>49</v>
      </c>
      <c r="B28" s="36" t="s">
        <v>62</v>
      </c>
      <c r="C28" s="36" t="s">
        <v>824</v>
      </c>
      <c r="D28" s="37" t="s">
        <v>51</v>
      </c>
      <c r="E28" s="13" t="s">
        <v>825</v>
      </c>
      <c r="F28" s="38" t="s">
        <v>65</v>
      </c>
      <c r="G28" s="39">
        <v>119</v>
      </c>
      <c r="H28" s="38">
        <v>0</v>
      </c>
      <c r="I28" s="38">
        <f>ROUND(G28*H28,6)</f>
        <v>0</v>
      </c>
      <c r="L28" s="40">
        <v>0</v>
      </c>
      <c r="M28" s="34">
        <f>ROUND(ROUND(L28,2)*ROUND(G28,3),2)</f>
        <v>0</v>
      </c>
      <c r="N28" s="38" t="s">
        <v>54</v>
      </c>
      <c r="O28">
        <f>(M28*21)/100</f>
        <v>0</v>
      </c>
      <c r="P28" t="s">
        <v>27</v>
      </c>
    </row>
    <row r="29" spans="1:16" x14ac:dyDescent="0.2">
      <c r="A29" s="37" t="s">
        <v>55</v>
      </c>
      <c r="E29" s="41" t="s">
        <v>51</v>
      </c>
    </row>
    <row r="30" spans="1:16" x14ac:dyDescent="0.2">
      <c r="A30" s="37" t="s">
        <v>56</v>
      </c>
      <c r="E30" s="42" t="s">
        <v>51</v>
      </c>
    </row>
    <row r="31" spans="1:16" x14ac:dyDescent="0.2">
      <c r="A31" t="s">
        <v>58</v>
      </c>
      <c r="E31" s="41" t="s">
        <v>59</v>
      </c>
    </row>
    <row r="32" spans="1:16" x14ac:dyDescent="0.2">
      <c r="A32" t="s">
        <v>49</v>
      </c>
      <c r="B32" s="36" t="s">
        <v>66</v>
      </c>
      <c r="C32" s="36" t="s">
        <v>826</v>
      </c>
      <c r="D32" s="37" t="s">
        <v>51</v>
      </c>
      <c r="E32" s="13" t="s">
        <v>827</v>
      </c>
      <c r="F32" s="38" t="s">
        <v>144</v>
      </c>
      <c r="G32" s="39">
        <v>46.5</v>
      </c>
      <c r="H32" s="38">
        <v>0</v>
      </c>
      <c r="I32" s="38">
        <f>ROUND(G32*H32,6)</f>
        <v>0</v>
      </c>
      <c r="L32" s="40">
        <v>0</v>
      </c>
      <c r="M32" s="34">
        <f>ROUND(ROUND(L32,2)*ROUND(G32,3),2)</f>
        <v>0</v>
      </c>
      <c r="N32" s="38" t="s">
        <v>54</v>
      </c>
      <c r="O32">
        <f>(M32*21)/100</f>
        <v>0</v>
      </c>
      <c r="P32" t="s">
        <v>27</v>
      </c>
    </row>
    <row r="33" spans="1:16" x14ac:dyDescent="0.2">
      <c r="A33" s="37" t="s">
        <v>55</v>
      </c>
      <c r="E33" s="41" t="s">
        <v>51</v>
      </c>
    </row>
    <row r="34" spans="1:16" ht="25.5" x14ac:dyDescent="0.2">
      <c r="A34" s="37" t="s">
        <v>56</v>
      </c>
      <c r="E34" s="42" t="s">
        <v>828</v>
      </c>
    </row>
    <row r="35" spans="1:16" x14ac:dyDescent="0.2">
      <c r="A35" t="s">
        <v>58</v>
      </c>
      <c r="E35" s="41" t="s">
        <v>59</v>
      </c>
    </row>
    <row r="36" spans="1:16" ht="25.5" x14ac:dyDescent="0.2">
      <c r="A36" t="s">
        <v>49</v>
      </c>
      <c r="B36" s="36" t="s">
        <v>145</v>
      </c>
      <c r="C36" s="36" t="s">
        <v>829</v>
      </c>
      <c r="D36" s="37" t="s">
        <v>51</v>
      </c>
      <c r="E36" s="13" t="s">
        <v>830</v>
      </c>
      <c r="F36" s="38" t="s">
        <v>831</v>
      </c>
      <c r="G36" s="39">
        <v>62.45</v>
      </c>
      <c r="H36" s="38">
        <v>0</v>
      </c>
      <c r="I36" s="38">
        <f>ROUND(G36*H36,6)</f>
        <v>0</v>
      </c>
      <c r="L36" s="40">
        <v>0</v>
      </c>
      <c r="M36" s="34">
        <f>ROUND(ROUND(L36,2)*ROUND(G36,3),2)</f>
        <v>0</v>
      </c>
      <c r="N36" s="38" t="s">
        <v>54</v>
      </c>
      <c r="O36">
        <f>(M36*21)/100</f>
        <v>0</v>
      </c>
      <c r="P36" t="s">
        <v>27</v>
      </c>
    </row>
    <row r="37" spans="1:16" x14ac:dyDescent="0.2">
      <c r="A37" s="37" t="s">
        <v>55</v>
      </c>
      <c r="E37" s="41" t="s">
        <v>51</v>
      </c>
    </row>
    <row r="38" spans="1:16" x14ac:dyDescent="0.2">
      <c r="A38" s="37" t="s">
        <v>56</v>
      </c>
      <c r="E38" s="42" t="s">
        <v>832</v>
      </c>
    </row>
    <row r="39" spans="1:16" x14ac:dyDescent="0.2">
      <c r="A39" t="s">
        <v>58</v>
      </c>
      <c r="E39" s="41" t="s">
        <v>59</v>
      </c>
    </row>
    <row r="40" spans="1:16" x14ac:dyDescent="0.2">
      <c r="A40" t="s">
        <v>49</v>
      </c>
      <c r="B40" s="36" t="s">
        <v>148</v>
      </c>
      <c r="C40" s="36" t="s">
        <v>833</v>
      </c>
      <c r="D40" s="37" t="s">
        <v>51</v>
      </c>
      <c r="E40" s="13" t="s">
        <v>834</v>
      </c>
      <c r="F40" s="38" t="s">
        <v>53</v>
      </c>
      <c r="G40" s="39">
        <v>8.61</v>
      </c>
      <c r="H40" s="38">
        <v>0</v>
      </c>
      <c r="I40" s="38">
        <f>ROUND(G40*H40,6)</f>
        <v>0</v>
      </c>
      <c r="L40" s="40">
        <v>0</v>
      </c>
      <c r="M40" s="34">
        <f>ROUND(ROUND(L40,2)*ROUND(G40,3),2)</f>
        <v>0</v>
      </c>
      <c r="N40" s="38" t="s">
        <v>54</v>
      </c>
      <c r="O40">
        <f>(M40*21)/100</f>
        <v>0</v>
      </c>
      <c r="P40" t="s">
        <v>27</v>
      </c>
    </row>
    <row r="41" spans="1:16" x14ac:dyDescent="0.2">
      <c r="A41" s="37" t="s">
        <v>55</v>
      </c>
      <c r="E41" s="41" t="s">
        <v>51</v>
      </c>
    </row>
    <row r="42" spans="1:16" x14ac:dyDescent="0.2">
      <c r="A42" s="37" t="s">
        <v>56</v>
      </c>
      <c r="E42" s="42" t="s">
        <v>835</v>
      </c>
    </row>
    <row r="43" spans="1:16" x14ac:dyDescent="0.2">
      <c r="A43" t="s">
        <v>58</v>
      </c>
      <c r="E43" s="41" t="s">
        <v>59</v>
      </c>
    </row>
    <row r="44" spans="1:16" x14ac:dyDescent="0.2">
      <c r="A44" t="s">
        <v>46</v>
      </c>
      <c r="C44" s="33" t="s">
        <v>282</v>
      </c>
      <c r="E44" s="35" t="s">
        <v>283</v>
      </c>
      <c r="J44" s="34">
        <f>0</f>
        <v>0</v>
      </c>
      <c r="K44" s="34">
        <f>0</f>
        <v>0</v>
      </c>
      <c r="L44" s="34">
        <f>0+L45+L49</f>
        <v>0</v>
      </c>
      <c r="M44" s="34">
        <f>0+M45+M49</f>
        <v>0</v>
      </c>
    </row>
    <row r="45" spans="1:16" ht="25.5" x14ac:dyDescent="0.2">
      <c r="A45" t="s">
        <v>49</v>
      </c>
      <c r="B45" s="36" t="s">
        <v>151</v>
      </c>
      <c r="C45" s="36" t="s">
        <v>301</v>
      </c>
      <c r="D45" s="37" t="s">
        <v>302</v>
      </c>
      <c r="E45" s="13" t="s">
        <v>303</v>
      </c>
      <c r="F45" s="38" t="s">
        <v>288</v>
      </c>
      <c r="G45" s="39">
        <v>4.62</v>
      </c>
      <c r="H45" s="38">
        <v>0</v>
      </c>
      <c r="I45" s="38">
        <f>ROUND(G45*H45,6)</f>
        <v>0</v>
      </c>
      <c r="L45" s="40">
        <v>0</v>
      </c>
      <c r="M45" s="34">
        <f>ROUND(ROUND(L45,2)*ROUND(G45,3),2)</f>
        <v>0</v>
      </c>
      <c r="N45" s="38" t="s">
        <v>289</v>
      </c>
      <c r="O45">
        <f>(M45*21)/100</f>
        <v>0</v>
      </c>
      <c r="P45" t="s">
        <v>27</v>
      </c>
    </row>
    <row r="46" spans="1:16" ht="25.5" x14ac:dyDescent="0.2">
      <c r="A46" s="37" t="s">
        <v>55</v>
      </c>
      <c r="E46" s="41" t="s">
        <v>290</v>
      </c>
    </row>
    <row r="47" spans="1:16" x14ac:dyDescent="0.2">
      <c r="A47" s="37" t="s">
        <v>56</v>
      </c>
      <c r="E47" s="42" t="s">
        <v>836</v>
      </c>
    </row>
    <row r="48" spans="1:16" ht="102" x14ac:dyDescent="0.2">
      <c r="A48" t="s">
        <v>58</v>
      </c>
      <c r="E48" s="41" t="s">
        <v>291</v>
      </c>
    </row>
    <row r="49" spans="1:16" ht="25.5" x14ac:dyDescent="0.2">
      <c r="A49" t="s">
        <v>49</v>
      </c>
      <c r="B49" s="36" t="s">
        <v>154</v>
      </c>
      <c r="C49" s="36" t="s">
        <v>630</v>
      </c>
      <c r="D49" s="37" t="s">
        <v>631</v>
      </c>
      <c r="E49" s="13" t="s">
        <v>837</v>
      </c>
      <c r="F49" s="38" t="s">
        <v>288</v>
      </c>
      <c r="G49" s="39">
        <v>18.942</v>
      </c>
      <c r="H49" s="38">
        <v>0</v>
      </c>
      <c r="I49" s="38">
        <f>ROUND(G49*H49,6)</f>
        <v>0</v>
      </c>
      <c r="L49" s="40">
        <v>0</v>
      </c>
      <c r="M49" s="34">
        <f>ROUND(ROUND(L49,2)*ROUND(G49,3),2)</f>
        <v>0</v>
      </c>
      <c r="N49" s="38" t="s">
        <v>289</v>
      </c>
      <c r="O49">
        <f>(M49*21)/100</f>
        <v>0</v>
      </c>
      <c r="P49" t="s">
        <v>27</v>
      </c>
    </row>
    <row r="50" spans="1:16" ht="25.5" x14ac:dyDescent="0.2">
      <c r="A50" s="37" t="s">
        <v>55</v>
      </c>
      <c r="E50" s="41" t="s">
        <v>290</v>
      </c>
    </row>
    <row r="51" spans="1:16" x14ac:dyDescent="0.2">
      <c r="A51" s="37" t="s">
        <v>56</v>
      </c>
      <c r="E51" s="42" t="s">
        <v>838</v>
      </c>
    </row>
    <row r="52" spans="1:16" ht="102" x14ac:dyDescent="0.2">
      <c r="A52" t="s">
        <v>58</v>
      </c>
      <c r="E52" s="41" t="s">
        <v>291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61</vt:i4>
      </vt:variant>
      <vt:variant>
        <vt:lpstr>Pojmenované oblasti</vt:lpstr>
      </vt:variant>
      <vt:variant>
        <vt:i4>7</vt:i4>
      </vt:variant>
    </vt:vector>
  </HeadingPairs>
  <TitlesOfParts>
    <vt:vector size="68" baseType="lpstr">
      <vt:lpstr>Rekapitulace</vt:lpstr>
      <vt:lpstr>PS 61-21-01 aktualizované</vt:lpstr>
      <vt:lpstr>PS 61-21-01</vt:lpstr>
      <vt:lpstr>PS 61-22-02</vt:lpstr>
      <vt:lpstr>PS 61-22-03</vt:lpstr>
      <vt:lpstr>PS 61-22-04</vt:lpstr>
      <vt:lpstr>PS 61-22-05</vt:lpstr>
      <vt:lpstr>PS 61-24-01</vt:lpstr>
      <vt:lpstr>SO 61-31-03</vt:lpstr>
      <vt:lpstr>SO 61-31-04</vt:lpstr>
      <vt:lpstr>SO 61-31-05</vt:lpstr>
      <vt:lpstr>SO 61-31-13</vt:lpstr>
      <vt:lpstr>SO 61-31-14</vt:lpstr>
      <vt:lpstr>SO 61-40-01</vt:lpstr>
      <vt:lpstr>SO 61-40-02</vt:lpstr>
      <vt:lpstr>SO 61-40-03</vt:lpstr>
      <vt:lpstr>SO 61-34-11</vt:lpstr>
      <vt:lpstr>SO 61-34-12</vt:lpstr>
      <vt:lpstr>SO 61-34-21</vt:lpstr>
      <vt:lpstr>SO 61-34-51</vt:lpstr>
      <vt:lpstr>SO 61-34-73</vt:lpstr>
      <vt:lpstr>SO 61-35-11</vt:lpstr>
      <vt:lpstr>SO 61-35-23</vt:lpstr>
      <vt:lpstr>SO 61-35-51</vt:lpstr>
      <vt:lpstr>SO 61-35-61</vt:lpstr>
      <vt:lpstr>SO 61-35-63</vt:lpstr>
      <vt:lpstr>SO 61-36-11</vt:lpstr>
      <vt:lpstr>SO 61-36-11 aktualizovaný</vt:lpstr>
      <vt:lpstr>SO 61-36-12 aktualizovaný</vt:lpstr>
      <vt:lpstr>SO 61-36-12</vt:lpstr>
      <vt:lpstr>SO 61-36-13</vt:lpstr>
      <vt:lpstr>SO 61-36-13 aktualizovaný</vt:lpstr>
      <vt:lpstr>SO 61-36-14</vt:lpstr>
      <vt:lpstr>SO 61-36-15</vt:lpstr>
      <vt:lpstr>SO 61-36-16</vt:lpstr>
      <vt:lpstr>SO 61-36-16 aktualizované</vt:lpstr>
      <vt:lpstr>SO 61-36-31</vt:lpstr>
      <vt:lpstr>SO 61-36-32</vt:lpstr>
      <vt:lpstr>SO 61-36-33</vt:lpstr>
      <vt:lpstr>SO 61-36-41</vt:lpstr>
      <vt:lpstr>SO 61-36-42 aktualizované</vt:lpstr>
      <vt:lpstr>SO 61-36-42</vt:lpstr>
      <vt:lpstr>SO 61-36-71</vt:lpstr>
      <vt:lpstr>SO 61-36-72</vt:lpstr>
      <vt:lpstr>SO 61-38-01</vt:lpstr>
      <vt:lpstr>SO 61-38-02</vt:lpstr>
      <vt:lpstr>SO 61-38-91</vt:lpstr>
      <vt:lpstr>SO 61-39-10</vt:lpstr>
      <vt:lpstr>SO 61-51-54</vt:lpstr>
      <vt:lpstr>SO 61-52-03</vt:lpstr>
      <vt:lpstr>SO 61-52-04</vt:lpstr>
      <vt:lpstr>SO 61-52-05</vt:lpstr>
      <vt:lpstr>SO 61-61-01</vt:lpstr>
      <vt:lpstr>SO 61-61-02</vt:lpstr>
      <vt:lpstr>SO 61-66-01</vt:lpstr>
      <vt:lpstr>SO 61-67-01</vt:lpstr>
      <vt:lpstr>SO 61-68-51</vt:lpstr>
      <vt:lpstr>SO 61-71-01</vt:lpstr>
      <vt:lpstr>SO 61-71-02</vt:lpstr>
      <vt:lpstr>SO 90-90</vt:lpstr>
      <vt:lpstr>SO 98-98</vt:lpstr>
      <vt:lpstr>'PS 61-21-01 aktualizované'!Názvy_tisku</vt:lpstr>
      <vt:lpstr>'SO 61-36-11 aktualizovaný'!Názvy_tisku</vt:lpstr>
      <vt:lpstr>'SO 61-36-12 aktualizovaný'!Názvy_tisku</vt:lpstr>
      <vt:lpstr>'SO 61-36-13 aktualizovaný'!Názvy_tisku</vt:lpstr>
      <vt:lpstr>'SO 61-36-16 aktualizované'!Názvy_tisku</vt:lpstr>
      <vt:lpstr>'SO 61-36-42 aktualizované'!Názvy_tisku</vt:lpstr>
      <vt:lpstr>'PS 61-21-01 aktualizované'!Oblast_tisku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Křemen Josef, Ing.</cp:lastModifiedBy>
  <dcterms:modified xsi:type="dcterms:W3CDTF">2024-01-10T16:32:13Z</dcterms:modified>
  <cp:category/>
  <cp:contentStatus/>
</cp:coreProperties>
</file>