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olejsiS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SO 11-10-01" sheetId="3" r:id="rId3"/>
    <sheet name="SO 11-11-01" sheetId="4" r:id="rId4"/>
    <sheet name="SO 11-21-01" sheetId="5" r:id="rId5"/>
    <sheet name="SO 11-24-01" sheetId="6" r:id="rId6"/>
    <sheet name="SO 11-96-01" sheetId="7" r:id="rId7"/>
    <sheet name="SO 98-98" sheetId="8" r:id="rId8"/>
    <sheet name="SO 90-90" sheetId="9" r:id="rId9"/>
  </sheets>
  <definedNames/>
  <calcPr/>
  <webPublishing/>
</workbook>
</file>

<file path=xl/sharedStrings.xml><?xml version="1.0" encoding="utf-8"?>
<sst xmlns="http://schemas.openxmlformats.org/spreadsheetml/2006/main" count="2169" uniqueCount="633">
  <si>
    <t>Aspe</t>
  </si>
  <si>
    <t>Rekapitulace ceny</t>
  </si>
  <si>
    <t>D21103zm03</t>
  </si>
  <si>
    <t>Sanace tělesa železničního spodku na trati Varnsdorf - Seifhennersdorf (DB) v km 12,288-12,700_ZM01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</si>
  <si>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</si>
  <si>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</si>
  <si>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</si>
  <si>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</si>
  <si>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</si>
  <si>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</si>
  <si>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</si>
  <si>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</si>
  <si>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</si>
  <si>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</si>
  <si>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D.1.1.1</t>
  </si>
  <si>
    <t>Staniční zabezpečovací zařízení</t>
  </si>
  <si>
    <t xml:space="preserve">  PS 11-01-11</t>
  </si>
  <si>
    <t>Úprava staničního zabezpečovacího zařízení v ŽST Varnsdorf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</si>
  <si>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</si>
  <si>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</si>
  <si>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</si>
  <si>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</si>
  <si>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</si>
  <si>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</si>
  <si>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</si>
  <si>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</si>
  <si>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</si>
  <si>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</si>
  <si>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</si>
  <si>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</si>
  <si>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</si>
  <si>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</si>
  <si>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</si>
  <si>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</si>
  <si>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</si>
  <si>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</si>
  <si>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</si>
  <si>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</si>
  <si>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</si>
  <si>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</si>
  <si>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</si>
  <si>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</si>
  <si>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</si>
  <si>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</si>
  <si>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</si>
  <si>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</si>
  <si>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</si>
  <si>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</si>
  <si>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7</t>
  </si>
  <si>
    <t>Přidružená stavební výroba</t>
  </si>
  <si>
    <t>P</t>
  </si>
  <si>
    <t>75C418</t>
  </si>
  <si>
    <t>ZÁMEK VÝMENOVÝ NEBO ODTLACNÝ (JEDNODUCHÝ, KONTROLNÍ) - DEMONTÁŽ</t>
  </si>
  <si>
    <t>KUS</t>
  </si>
  <si>
    <t>OTSKP 2022</t>
  </si>
  <si>
    <t>PP</t>
  </si>
  <si>
    <t>Demontáž  - odtlačný zámek a kontrolní výměnový zámek z výhybky č. 1</t>
  </si>
  <si>
    <t>VV</t>
  </si>
  <si>
    <t>2=2.000 [A]</t>
  </si>
  <si>
    <t>TS</t>
  </si>
  <si>
    <t>1. Položka obsahuje:  
 – demontáž zámku výmenového nebo odtlacného podle typu daného položkou  
 – demontáž zámku výmenového nebo odtlacného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</si>
  <si>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75C228</t>
  </si>
  <si>
    <t>VÝKOLEJKA SE ZÁMKEM - DEMONTÁŽ</t>
  </si>
  <si>
    <t>Demontáž výkolejky Vk21</t>
  </si>
  <si>
    <t>1=1.000 [A]</t>
  </si>
  <si>
    <t>1. Položka obsahuje:  
 – demontáž upevnovací soupravy a výkolejky s prestavníkem, demontáž kabelového záveru  
 – demontáž výkolejky s prestavníkem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</si>
  <si>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R-75B311</t>
  </si>
  <si>
    <t>PULT NOUZOVÉ OBSLUHY - Úprava</t>
  </si>
  <si>
    <t>Úprava desky nouzových obsluh</t>
  </si>
  <si>
    <t>1. Položka obsahuje:  
 – úprava pultu nouzové obsluhy vcetne pomocného materiálu a jeho dopravy do místa urcení  
2. Položka neobsahuje:  
 X  
3. Zpusob merení:  
Udává se pocet kusu kompletní konstrukce nebo práce.</t>
  </si>
  <si>
    <t>4</t>
  </si>
  <si>
    <t>75B219</t>
  </si>
  <si>
    <t>JEDNOTNÉ OVLÁDACÍ PRACOVIŠTE (JOP), TECHNOLOGIE, NEZÁLOHOVANÉ - ÚPRAVA</t>
  </si>
  <si>
    <t>Úprava JOP SZZ</t>
  </si>
  <si>
    <t>1. Položka obsahuje:  
 – demontáž a montáž pocítacového vybavení kanceláre  
 – demontáž a montáž výpocetní techniky, vcetne propojovacích vedení a monitoru  
 – demontáž a montáž vybavení pro jednotné obslužné pracovište (JOP)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- demontáž nábytku  
3. Zpusob merení:  
Udává se pocet kusu kompletní konstrukce nebo práce.</t>
  </si>
  <si>
    <t>5</t>
  </si>
  <si>
    <t>75B939</t>
  </si>
  <si>
    <t>INDIVIDUÁLNÍ SW ELEKTRONICKÉHO STAVEDLA S RELÉOVÝM ROZHRANÍM - ÚPRAVA</t>
  </si>
  <si>
    <t>v. j.</t>
  </si>
  <si>
    <t>Úprava SW SZZ</t>
  </si>
  <si>
    <t>10=10.000 [A]</t>
  </si>
  <si>
    <t>1. Položka obsahuje:  
 – úprava a instalace individuálního SW elektronického stavedla podle specifikace místa použití  
 –úprava a instalaci príslušného programového vybavení  
2. Položka neobsahuje:  
 X  
3. Zpusob merení:  
Merí se ve výhybkových jednotkách, tj. udává se libovolná metráž kabelu a libovolná kusovitost príslušenství vztažená na jednu výhybkovou jednotku.</t>
  </si>
  <si>
    <t>D.2.1.1</t>
  </si>
  <si>
    <t>Kolejový svršek a spodek</t>
  </si>
  <si>
    <t xml:space="preserve">  SO 11-10-01</t>
  </si>
  <si>
    <t>Kolejový svršek</t>
  </si>
  <si>
    <t>SO 11-10-01</t>
  </si>
  <si>
    <t>0</t>
  </si>
  <si>
    <t>Všeobecné konstrukce a práce</t>
  </si>
  <si>
    <t>19</t>
  </si>
  <si>
    <t>R015150</t>
  </si>
  <si>
    <t>903</t>
  </si>
  <si>
    <t>POPLATKY ZA LIKVIDACŮ ODPADŮ NEKONTAMINOVANÝCH - 17 05 08 ŠTĚRK Z KOLEJIŠTĚ (ODPAD PO RECYKLACI) VČETNĚ DOPRAVY - Evidenční položka</t>
  </si>
  <si>
    <t>T</t>
  </si>
  <si>
    <t>[bez vazby na CS]</t>
  </si>
  <si>
    <t>Evidenční položka - NEOCEŇOVAT! Položka se oceňuje pouze v SO 90-90  
odvoz materiálu kolejového lože do prostoru skládky včetně poplatků  
dopr do 25 km</t>
  </si>
  <si>
    <t>(2122-15)*1,808=3 809.456 [A]</t>
  </si>
  <si>
    <t>1. Položka obsahuje:  – veškeré poplatky provozovateli skládky, recyklační linky nebo jiného zařízení na zpracování nebo likvidaci odpadů související s převzetím, uložením, zpracováním nebo likvidací odpadu 2. Položka 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</si>
  <si>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20</t>
  </si>
  <si>
    <t>R015210</t>
  </si>
  <si>
    <t>905</t>
  </si>
  <si>
    <t>POPLATKY ZA LIKVIDACI ODPADŮ NEKONTAMINOVANÝCH - 17 01 01 ŽELEZNIČNÍ PRAŽCE BETONOVÉ VČETNĚ DOPRAVY - Evidenční položka</t>
  </si>
  <si>
    <t>Evidenční položka. NEOCEŇOVAT! Položka se oceňuje pouze pod SO90-90  
odvoz materiálu kolejového lože do prostoru skládky včetně poplatků</t>
  </si>
  <si>
    <t>`94 m x 450 kg = 42,3 t`</t>
  </si>
  <si>
    <t>21</t>
  </si>
  <si>
    <t>R015250</t>
  </si>
  <si>
    <t>906</t>
  </si>
  <si>
    <t>POPLATKY ZA LIKVIDACŮ ODPADŮ NEKONTAMINOVANÝCH - 17 02 03 POLYETYLÉNOVÉ PODLOŽKY (ŽEL. SVRŠEK) VČETNĚ DOPRAVY - Evidenční položka</t>
  </si>
  <si>
    <t>Evidenční položka. NEOCEŇOVAT! Položka se oceňuje pouze pod SO90-90  
odvoz materiálu kolejového lože do prostoru skládky včetně poplatků  
dopr do 25 km</t>
  </si>
  <si>
    <t>`330 m x 1,08 kg`</t>
  </si>
  <si>
    <t>22</t>
  </si>
  <si>
    <t>R015260</t>
  </si>
  <si>
    <t>907</t>
  </si>
  <si>
    <t>POPLATKY ZA LIKVIDACŮ ODPADŮ NEKONTAMINOVANÝCH - 07 02 99 PRYŽOVÉ PODLOŽKY (ŽEL. SVRŠEK) VČETNĚ DOPRAVY - Evidenční položka</t>
  </si>
  <si>
    <t>`330 m x 0,62 kg`</t>
  </si>
  <si>
    <t>23</t>
  </si>
  <si>
    <t>R015520</t>
  </si>
  <si>
    <t>910</t>
  </si>
  <si>
    <t>POPLATKY ZA LIKVIDACŮ ODPADŮ NEBEZPEČNÝCH - 17 02 04* ŽELEZNIČNÍ PRAŽCE DŘEVĚNÉ VČETNĚ DOPRAVY - Evidenční položka</t>
  </si>
  <si>
    <t>`1: 198 m / 0,6 x 0,1 t = 33 t (kolej)` 
 `2: 5 t výhybka`</t>
  </si>
  <si>
    <t>24</t>
  </si>
  <si>
    <t>R015510</t>
  </si>
  <si>
    <t>POPLATKY ZA LIKVIDACI ODPADU NEBEZPECNÝCH - 17 05 07*  LOKÁLNE ZNECIŠTENÝ ŠTERK A ZEMINA Z KOLEJIŠTE (VÝHYBKY)</t>
  </si>
  <si>
    <t>Evidenční položka - NEOCEŇOVAT! Položka se oceňuje pouze v SO 90-90  
15m3 štěrku pod výhybkou uvažováno jako kontaminovaný</t>
  </si>
  <si>
    <t>15m3 štěrku pod výhybkou uvažováno jako kontaminovaný 15*1,808=27.120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</si>
  <si>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</si>
  <si>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51</t>
  </si>
  <si>
    <t>Kolejové lože</t>
  </si>
  <si>
    <t>512550</t>
  </si>
  <si>
    <t>KOLEJOVÉ LOŽE - ZŘÍZENÍ Z KAMENIVA HRUBÉHO DRCENÉHO (ŠTĚRK)</t>
  </si>
  <si>
    <t>M3</t>
  </si>
  <si>
    <t>2022_OTSKP -</t>
  </si>
  <si>
    <t>nové KL zapuštěné</t>
  </si>
  <si>
    <t>`1: spočítáno dle příčných řezů`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</si>
  <si>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</si>
  <si>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</si>
  <si>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</si>
  <si>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lože na podbití</t>
  </si>
  <si>
    <t>25</t>
  </si>
  <si>
    <t>542312</t>
  </si>
  <si>
    <t>NÁSLEDNÁ ÚPRAVA SMEROVÉHO A VÝŠKOVÉHO USPORÁDÁNÍ KOLEJE - PRAŽCE BETONOVÉ</t>
  </si>
  <si>
    <t>M</t>
  </si>
  <si>
    <t>Následná úprava GPK po 13 měsících provozu</t>
  </si>
  <si>
    <t>737=737.000 [A]</t>
  </si>
  <si>
    <t>1.Položka obsahuje:  
- geodetické merení koleje pro následnou smerovou a výškovou úpravu koleje do predepsané polohy  
- následnou smerovou a výškovou úpravu koleje do predepsané polohy  
- kontrolní geodetické merení koleje a posouzení odchylek od predepsané polohy vzhledem k príslušným technickým normám  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  
- prípadné ztížení práce pri prekážkách na jedné nebo obou stranách (napr. u nástupišt), v tunelu i pri rekonstrukcích  
2. Položka neobsahuje: prípadne nutné doplnení kolejového lože, které se reší vždy jako reklamace nedodaného materiálu puvodních položek  rady 51  
3. Merná jednotka: metr  
4. Zpusob merení:v koleji se merí délka koleje ve smyslu CSN 73 6360, tj. v ose koleje, u kolejových konstrukcí tzv. rozvinutá délka ve smyslu predpisu SR103/7</t>
  </si>
  <si>
    <t>52</t>
  </si>
  <si>
    <t>Kolej</t>
  </si>
  <si>
    <t>528131</t>
  </si>
  <si>
    <t>KOLEJ 49 E1, ROZD. "C", BEZSTYKOVÁ, PR. BET. PODKLADNICOVÝ, UP. TUHÉ</t>
  </si>
  <si>
    <t>nový rošt</t>
  </si>
  <si>
    <t>`1: km 12,480 - 12,505`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</si>
  <si>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</si>
  <si>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52A141R1</t>
  </si>
  <si>
    <t>KOLEJ 49 E1 REGENEROVANÁ, ROZD. "C", BEZSTYKOVÁ, PR. BET. PODKLADNICOVÝ UŽITÝ, UP. TUHÉ ZPĚTNÉ VLOŽENÍ PŮVODNÍHO ROŠTU</t>
  </si>
  <si>
    <t>2021_OTSKP_R -</t>
  </si>
  <si>
    <t>zpětně vložený původní rošt</t>
  </si>
  <si>
    <t>`1: km 12,271 - 12,455 = 184 m` 
 `2: km 12,571 - 13,008 = 437 m`</t>
  </si>
  <si>
    <t>viz. Název položky  
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  
Položka obsahuje výměnu stávajících kompletů ŽS3 za nové komplety ŽS4 včetně pryžových podložek - dodávku i demontáž/montáž.  
Položka obsahuje případnou ojedinělou výměnu betonových pražců za vystrojené užité s komplety ŽS4 v nutné míře - dodávku i demontáž/montáž, uvažuje se množství maximálně 20 % z celkové výměry.  
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</si>
  <si>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52A141R2</t>
  </si>
  <si>
    <t>KOLEJ 49 E1 REGENEROVANÁ, ROZD. "C", BEZSTYKOVÁ, PR. BET. PODKLADNICOVÝ UŽITÝ, UP. TUHÉ NOVÝ ROŠT S VYUŽITÍM STÁVAJÍCÍCH KOLEJNIC, DODÁNÍ NOVÝCH KOMPL</t>
  </si>
  <si>
    <t>nový rošt s využitím stávajících kolejnic S49</t>
  </si>
  <si>
    <t>`1: km 12,455 - 12,480` 
 `2: km 12,505 - 12,571`</t>
  </si>
  <si>
    <t>viz. Název položky  
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</si>
  <si>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54</t>
  </si>
  <si>
    <t>Úpravy drážního svršku</t>
  </si>
  <si>
    <t>542121</t>
  </si>
  <si>
    <t>SMĚROVÉ A VÝŠKOVÉ VYROVNÁNÍ KOLEJE NA PRAŽCÍCH BETONOVÝCH DO 0,05 M</t>
  </si>
  <si>
    <t>úprava GPK celého úseku</t>
  </si>
  <si>
    <t>`737 m`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</si>
  <si>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</si>
  <si>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545122</t>
  </si>
  <si>
    <t>SVAR KOLEJNIC (STEJNÉHO TVARU) 49 E1, T SPOJITĚ</t>
  </si>
  <si>
    <t>předpokládaný počet svarů</t>
  </si>
  <si>
    <t>`60 ks`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</si>
  <si>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</si>
  <si>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8</t>
  </si>
  <si>
    <t>549331</t>
  </si>
  <si>
    <t>ZŘÍZENÍ BEZSTYKOVÉ KOLEJE NA STÁVAJÍCÍCH ÚSECÍCH V KOLEJI</t>
  </si>
  <si>
    <t>zřízení BK v celém úseku</t>
  </si>
  <si>
    <t>96</t>
  </si>
  <si>
    <t>Bourání, demontáže, odstranění</t>
  </si>
  <si>
    <t>10</t>
  </si>
  <si>
    <t>965010</t>
  </si>
  <si>
    <t>ODSTRANĚNÍ KOLEJOVÉHO LOŽE A DRÁŽNÍCH STEZEK</t>
  </si>
  <si>
    <t>odtěžení stávajícího KL na úroveň pláně pro nové zapuštěné lože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</si>
  <si>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</si>
  <si>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11</t>
  </si>
  <si>
    <t>965111</t>
  </si>
  <si>
    <t>DEMONTÁŽ KOLEJE NA BETONOVÝCH PRAŽCÍCH DO KOLEJOVÝCH POLÍ</t>
  </si>
  <si>
    <t>snesení koleje kde bude následně zpět vložena (1. kolej)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</si>
  <si>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</si>
  <si>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12</t>
  </si>
  <si>
    <t>965113</t>
  </si>
  <si>
    <t>DEMONTÁŽ KOLEJE NA BETONOVÝCH PRAŽCÍCH DO KOLEJOVÝCH POLÍ S ODVOZEM NA MONTÁŽNÍ ZÁKLADNU S NÁSLEDNÝM ROZEBRÁNÍM</t>
  </si>
  <si>
    <t>kolej na betonových pražcích v koleji č. 2</t>
  </si>
  <si>
    <t>`1: 94 m v koleji č. 2`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</si>
  <si>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  2. Položka neobsahuje:  – odvoz nevyhovujícího materiálu na likvidaci  – poplatky za likvidaci odpadů, nacení se položkami ze ssd 0 3. Způsob měření: Měří se délka koleje ve smyslu ČSN 73 6360, tj. v ose koleje.</t>
  </si>
  <si>
    <t>13</t>
  </si>
  <si>
    <t>965123</t>
  </si>
  <si>
    <t>DEMONTÁŽ KOLEJE NA DŘEVĚNÝCH PRAŽCÍCH DO KOLEJOVÝCH POLÍ S ODVOZEM NA MONTÁŽNÍ ZÁKLADNU S NÁSLEDNÝM ROZEBRÁNÍM</t>
  </si>
  <si>
    <t>kolej na dřevěných pražcích v koleji č. 1 a 2</t>
  </si>
  <si>
    <t>`1: v 1. koleji km 12,455 - 12,571 = 116 m - 25 m výhybka = 91 m` 
 `2: ve 2. koleji délka na dřevě 107 m`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</si>
  <si>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</si>
  <si>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14</t>
  </si>
  <si>
    <t>965223</t>
  </si>
  <si>
    <t>DEMONTÁŽ VÝHYBKOVÉ KONSTRUKCE NA DŘEVĚNÝCH PRAŽCÍCH DO KOLEJOVÝCH POLÍ S ODVOZEM NA MONTÁŽNÍ ZÁKLADNU S NÁSLEDNÝM ROZEBRÁNÍM</t>
  </si>
  <si>
    <t>demontáž a odvoz výhybky č. 1</t>
  </si>
  <si>
    <t>`1: 38 m rozvinutá délka`</t>
  </si>
  <si>
    <t>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rozvinutá délka výhybkové konstrukce ve všech větvcích dle ČSN 73 6360, tj. v ose koleje.</t>
  </si>
  <si>
    <t>15</t>
  </si>
  <si>
    <t>965441</t>
  </si>
  <si>
    <t>ODSTRANĚNÍ ZARÁŽEDLA KOLEJNICOVÉHO</t>
  </si>
  <si>
    <t>demontáž  v koleji č. 2</t>
  </si>
  <si>
    <t>`1 kus`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</si>
  <si>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</si>
  <si>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16</t>
  </si>
  <si>
    <t>965442</t>
  </si>
  <si>
    <t>ODSTRANĚNÍ ZARÁŽEDLA KOLEJNICOVÉHO - ODVOZ (NA LIKVIDACI ODPADŮ NEBO JINÉ URČENÉ MÍSTO</t>
  </si>
  <si>
    <t>tkm</t>
  </si>
  <si>
    <t>odvoz na deponii správce</t>
  </si>
  <si>
    <t>`1: 1 t x 25 km`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</si>
  <si>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</si>
  <si>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 xml:space="preserve">  SO 11-11-01</t>
  </si>
  <si>
    <t>Kolejový spodek</t>
  </si>
  <si>
    <t>SO 11-11-01</t>
  </si>
  <si>
    <t>33</t>
  </si>
  <si>
    <t>R015111</t>
  </si>
  <si>
    <t>901</t>
  </si>
  <si>
    <t>LIKVIDACE ODPADU NEKONTAMINOVANÝCH - 17 05 04 VYTEŽENÉ ZEMINY A HORNINY - I. TRÍDA TEŽITELNOSTI VČETNĚ DOPRAVY</t>
  </si>
  <si>
    <t>-</t>
  </si>
  <si>
    <t>Evidenční položka - NEOCEŇOVAT! Položka se oceňuje pouze v SO 90-90  
Doprava do recyklačního centra VOKA Žízníkov  
vzdálenost 40 km  
uvažováno 1,8 t/m3</t>
  </si>
  <si>
    <t>výkopy SO 11-11-01 (7700+95,407-125-90,312)*1,8=13 644.171 [A]</t>
  </si>
  <si>
    <t>1. Položka obsahuje:  
 – veškeré poplatky provozovateli skládky, recyklacní linky nebo jiného zarízení na zpracování nebo likvidaci odpadu související s prevzetím, uložením, zpracováním nebo likvidací odpadu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</si>
  <si>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34</t>
  </si>
  <si>
    <t>R015140</t>
  </si>
  <si>
    <t>902</t>
  </si>
  <si>
    <t>LIKVIDACI ODPADU NEKONTAMINOVANÝCH - 17 01 01 BETON Z DEMOLIC OBJEKTU, ZÁKLADU TV VČETNĚ DOPRAVY Evidenční položka</t>
  </si>
  <si>
    <t>Evidenční položka - NEOCEŇOVAT! Položka se oceňuje pouze v SO 90-90  
Vybouraný betonový žlab  
Doprava do recyklačního centra VOKA Žízníkov  
vzdálenost 40 km</t>
  </si>
  <si>
    <t>betonový příkop 223,6*2,5=559.000 [A] 
potrubí zrušené kanalizace 6*0,325=1.950 [B] 
Celkové množství 560.950000=560.950 [C]</t>
  </si>
  <si>
    <t>1. Položka obsahuje:  
 – veškeré poplatky provozovateli skládky, recyklacní linky nebo jiného zarízení na zpracování nebo likvidaci odpadu související s prevzetím, uložením, zpracováním nebo likvidací odpadu  
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</si>
  <si>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Zemní práce</t>
  </si>
  <si>
    <t>121104</t>
  </si>
  <si>
    <t>SEJMUTÍ ORNICE NEBO LESNÍ PUDY S ODVOZEM DO 5KM</t>
  </si>
  <si>
    <t>OTSKP - 2022</t>
  </si>
  <si>
    <t>Sejmutí ornice s odvozem na mezideponi</t>
  </si>
  <si>
    <t>6200*0,1 = 620,000 [A]</t>
  </si>
  <si>
    <t>položka zahrnuje sejmutí ornice bez ohledu na tlouštku vrstvy a její vodorovnou dopravu  
nezahrnuje uložení na trvalou skládku</t>
  </si>
  <si>
    <t>12373</t>
  </si>
  <si>
    <t>ODKOP PRO SPOD STAVBU SILNIC A ŽELEZNIC TR. I</t>
  </si>
  <si>
    <t>km 12,3-12,5 - 13m3/m; km 12,5 - 12,7 - 12m3/m; km 12,7-13,0  - 9m3/m 200*12+200*13+300*9 = 7700,000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</si>
  <si>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</si>
  <si>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13273</t>
  </si>
  <si>
    <t>HLOUBENÍ RÝH ŠÍR DO 2M PAŽ I NEPAŽ TR. I</t>
  </si>
  <si>
    <t>výkop pro příčné svody - 1,67m3/bm, výkop přechodu pod kolejí - 0,22m2/bm</t>
  </si>
  <si>
    <t>(22,735+17,025+8,97+7,715)*1,67+5,2*0,22 = 95,407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</si>
  <si>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</si>
  <si>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171103</t>
  </si>
  <si>
    <t>ULOŽENÍ SYPANINY DO NÁSYPU SE ZHUTNENÍM DO 100% PS</t>
  </si>
  <si>
    <t>Násyp z vykopané zeminy.  
km 12,5 - 12,55 -75m3, drobné dosypávky 50m3</t>
  </si>
  <si>
    <t>km 12,5 - 12,55 -75m3, drobné dosypávky 50m3 75+50 = 125,000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</si>
  <si>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</si>
  <si>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9</t>
  </si>
  <si>
    <t>17411</t>
  </si>
  <si>
    <t>ZÁSYP JAM A RÝH ZEMINOU SE ZHUTNENÍM</t>
  </si>
  <si>
    <t>zásyp příčných svodů trativodu zeminou z výkopu 1,6m3/bm</t>
  </si>
  <si>
    <t>(22,735+17,025+8,97+7,715)*1,60 = 90,312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</si>
  <si>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</si>
  <si>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</si>
  <si>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</si>
  <si>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Vyrovnávací vrstva pod trativod ze ŠP fr. 0/32  
včetně nákupu materiálu</t>
  </si>
  <si>
    <t>61,645*0,5*0,05 
 = 1,541 [A]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</si>
  <si>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</si>
  <si>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</si>
  <si>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</si>
  <si>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trativodu. Jednotná výplň dle S4 př. 19, 0,3m3/bm  
Obsyp příkopových zídek. Jednotná výplň dle S4 př. 19, 1,4m3/bm zídky.  
drcené kamenivo fr. 16/32</t>
  </si>
  <si>
    <t>obsyp trativodu 282*0,3=84.600 [A] 
obsyp příkopových zídek (302,5+485+80)*1,4=1 214.500 [B] 
Celkové množství 1214.500000=1 214.500 [C]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</si>
  <si>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</si>
  <si>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18221</t>
  </si>
  <si>
    <t>ROZPROSTRENÍ ORNICE VE SVAHU V TL DO 0,10M</t>
  </si>
  <si>
    <t>M2</t>
  </si>
  <si>
    <t>Ohumusování tl. 100 mm</t>
  </si>
  <si>
    <t>6200 = 6200,000 [A]</t>
  </si>
  <si>
    <t>položka zahrnuje:  
nutné premístení ornice z docasných skládek vzdálených do 50m  
rozprostrení ornice v predepsané tlouštce ve svahu pres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</si>
  <si>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</si>
  <si>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</si>
  <si>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</si>
  <si>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Základy</t>
  </si>
  <si>
    <t>21461C</t>
  </si>
  <si>
    <t>SEPARACNÍ GEOTEXTILIE DO 300G/M2</t>
  </si>
  <si>
    <t>Filtrační geotextilie dle požadavků OTP</t>
  </si>
  <si>
    <t>km 12,3-12,475 - 8,5m2/m; km 12,475 - 12,5 - 10m2/m; km 12,5-12,6  - 12,5m2/m; km 12,6 - 13,0 - 18m2/m 175*8,5+25*10+100*12,5+400*18 = 10187,500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</si>
  <si>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</si>
  <si>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21461D</t>
  </si>
  <si>
    <t>SEPARACNÍ GEOTEXTILIE DO 400G/M2</t>
  </si>
  <si>
    <t>Ochranná geotextilie z obou stran geomembrány</t>
  </si>
  <si>
    <t>viz pol. 502943 2*600 = 1200,000 [A]</t>
  </si>
  <si>
    <t>37</t>
  </si>
  <si>
    <t>289973</t>
  </si>
  <si>
    <t>OPLÁŠTENÍ (ZPEVNENÍ) Z GEOSÍTÍ A GEOROHOŽÍ</t>
  </si>
  <si>
    <t>Protierzní rohož na svazích zářezu  
km 12,3-12,55 - 6m2/bm,   
12,575-13,0 - 4m2/bm  
včetně přesahů a kotvení</t>
  </si>
  <si>
    <t>255*6+425*4=3 230.000 [A]</t>
  </si>
  <si>
    <t>Položka zahrnuje:  
- dodávku predepsané geosíte nebi georohože  
- úpravu, ocištení a ochranu podkladu  
- prichycení k podkladu, prípadne zatížení  
- úpravy spoju a zajištení okraju  
- úpravy pro odvodnení  
- nutné presahy  
- mimostaveništní a vnitrostaveništní dopravu</t>
  </si>
  <si>
    <t>Svislé konstrukce</t>
  </si>
  <si>
    <t>386385</t>
  </si>
  <si>
    <t>KOMPLETNÍ KONSTRUKCE JÍMEK ZE ŽELEZOBETONU C30/37 VCETNE VÝZTUŽE</t>
  </si>
  <si>
    <t>Beton C30/37-XC4,XF3  
včetně výzutže z betonářské oceli B500B, uvažováno maximálně 100 kg/m3</t>
  </si>
  <si>
    <t>Vtokové jímky u napojení žlabů TZZ3 3ks 3*4,2 = 12,600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</si>
  <si>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</si>
  <si>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Vodorovné konstrukce</t>
  </si>
  <si>
    <t>17</t>
  </si>
  <si>
    <t>451311</t>
  </si>
  <si>
    <t>PODKL A VÝPLN VRSTVY Z PROST BET DO C8/10</t>
  </si>
  <si>
    <t>Podkladní a výplňové vrstvy pro prefabrikáty UCH1, UCH0 a UCB1  
Podkladní beton uvažován 0,25 m3/m   
Výplňový beton uvažován 0,38 m3/m</t>
  </si>
  <si>
    <t>867,5*0,63=546.525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</si>
  <si>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</si>
  <si>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18</t>
  </si>
  <si>
    <t>451312</t>
  </si>
  <si>
    <t>PODKLADNÍ A VÝPLNOVÉ VRSTVY Z PROSTÉHO BETONU C12/15</t>
  </si>
  <si>
    <t>podkladní beton pod šachty tl. min. 100 mm C12/15-X0  
podkladní beton pod trativodní šachty (0,5x0,5m tl. 0,05m) + podbetonování přechodu pod kolejí tl. 100mm + opěrky 0,05m3/bm</t>
  </si>
  <si>
    <t>pod šachty tl. min. 100  1,9*2,3*0,1*3 = 1,311 [A] 
pod trativod tl. min. 50 mm 5,2*0,5*0,1+5,2*0,05+7*0,5*0,5*0,05 = 0,608 [B] 
Mezisoučet = 1,919 [C]</t>
  </si>
  <si>
    <t>451314</t>
  </si>
  <si>
    <t>PODKLADNÍ A VÝPLNOVÉ VRSTVY Z PROSTÉHO BETONU C25/30</t>
  </si>
  <si>
    <t>Podklad pod dlažbu tl min 100 mm C25/30nX3</t>
  </si>
  <si>
    <t>výměra určena z dispozice 4*1,3*0,1 = 0,520 [A]</t>
  </si>
  <si>
    <t>465512</t>
  </si>
  <si>
    <t>DLAŽBY Z LOMOVÉHO KAMENE NA MC</t>
  </si>
  <si>
    <t>Dlažba na svahu u šachet.   
Min. tl. kamene 200 mm  
Lomový kámen se spárováním mrazuvzdornou spárovací hmotou XF4</t>
  </si>
  <si>
    <t>4*1,3*0,2 = 1,040 [A]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</si>
  <si>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</si>
  <si>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Komunikace</t>
  </si>
  <si>
    <t>501201</t>
  </si>
  <si>
    <t>ZRÍZENÍ KONSTRUKCNÍ VRSTVY TELESA ŽELEZNICNÍHO SPODKU Z DRCENÉHO KAMENIVA NOVÉ</t>
  </si>
  <si>
    <t>ŠD 0/32 kv, tl. 200 mm</t>
  </si>
  <si>
    <t>km 12,3 - 12,5 - 0,97m3/bm, 12,5 - 12,575 - 1,5m3/bm 12,575 - 13,0 - 0,75m3/bm 200*0,97+75*1,5+425*0,75 = 625,250 [A]</t>
  </si>
  <si>
    <t>1. Položka obsahuje:  
 – nákup a dodání drceného kameniva v požadované kvalite podle zadávací dokumentace  
 – ocištení podkladu, prípadne zrízení spojovací vrstvy  
 – uložení drceného kameniva dle predepsaného technologického predpisu  
 – zrízení podkladní nebo konstrukcní vrstvy z drceného kameniva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</si>
  <si>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501202</t>
  </si>
  <si>
    <t>ZRÍZENÍ KONSTRUKCNÍ VRSTVY TELESA ŽELEZNICNÍHO SPODKU Z DRCENÉHO KAMENIVA RECYKLOVANÉ</t>
  </si>
  <si>
    <t>Podkladní vrstva  
Recyklovaná štěrkodrť dle přílohy 17, tl. 300 mm,</t>
  </si>
  <si>
    <t>km 12,3-12,575 - 1,5m3/m; km 12,575 - 13,0 - 1,2m3/m 275*1,5+425*1,2 = 922,500 [A]</t>
  </si>
  <si>
    <t>1. Položka obsahuje:  
 – recyklaci kameniva, popr. nákup a dodání recyklovaného drceného kameniva v požadované kvalite podle zadávací dokumentace  
 – prezkoušení kvality recyklovaného materiálu  
 – zrízení, provoz a demontáž recyklacního zarízení vcetne dopravy  
 – dopravu recyklovaného kameniva z recyklacní základny na místo urcení vcetne prípadných prekládek na jiný dopravní prostredek nebo meziskladování  
 – ocištení podkladu, prípadne zrízení spojovací vrstvy  
 – uložení drceného kameniva dle predepsaného technologického predpisu  
 – zrízení podkladní nebo konstrukcní vrstvy z drceného kameniva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</si>
  <si>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502943</t>
  </si>
  <si>
    <t>ZRÍZENÍ KONSTRUKCNÍ VRSTVY TELESA ŽELEZNICNÍHO SPODKU Z GEOMEMBRÁNY</t>
  </si>
  <si>
    <t>Geomembrána tl. 2mm + netkaná geotextilie oboustranně, v km 12,5 - 12,575, prům 8m2/bm</t>
  </si>
  <si>
    <t>75*8 
 = 600,000 [A]</t>
  </si>
  <si>
    <t>1. Položka obsahuje:  
 – nákup a dodání geosyntetika v požadované kvalite  
 – ocištení a urovnání podkladu  
 – uložení geosyntetika dle predepsaného technologického predpisu  
 – zrízení konstrukcní vrstvy z geosyntetika bez rozlišení šírky, pokládání vrstvy po etapách, vcetne pracovních spar a spoju  
 – prukazní zkoušky, kontrolní zkoušky a kontrolní merení  
 – úpravu napojení, ukoncení a tesnení podél trativodu, vpustí, šachet a pod.  
 – úpravu povrchu vrstvy  
2. Položka neobsahuje:  
 X  
3. Zpusob merení:  
Merí se metr ctverecný projektované nebo skutecné plochy, pricemž do výmery je již zahrnuto ztratné, presahy, prorezy.</t>
  </si>
  <si>
    <t>Potrubí</t>
  </si>
  <si>
    <t>875332</t>
  </si>
  <si>
    <t>POTRUBÍ DREN Z TRUB PLAST DN DO 150MM DEROVANÝCH</t>
  </si>
  <si>
    <t>207+75 = 282,000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</si>
  <si>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</si>
  <si>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87534</t>
  </si>
  <si>
    <t>POTRUBÍ DREN Z TRUB PLAST DN DO 200MM</t>
  </si>
  <si>
    <t>22,735+17,025+8,97+7,715+5,2 = 61,645 [A]</t>
  </si>
  <si>
    <t>26</t>
  </si>
  <si>
    <t>875342</t>
  </si>
  <si>
    <t>POTRUBÍ DREN Z TRUB PLAST DN DO 200MM DEROVANÝCH</t>
  </si>
  <si>
    <t>Posilovací drenáž</t>
  </si>
  <si>
    <t>40 = 40,000 [A]</t>
  </si>
  <si>
    <t>27</t>
  </si>
  <si>
    <t>894846</t>
  </si>
  <si>
    <t>ŠACHTY KANALIZACNÍ PLASTOVÉ D 400MM</t>
  </si>
  <si>
    <t>Kontrolní šachta trativodu</t>
  </si>
  <si>
    <t>podélný trativod 8 = 8,000 [A] 
posilovací drenáž 10 = 10,000 [B] 
Mezisoučet = 18,000 [C]</t>
  </si>
  <si>
    <t>položka zahrnuje:  
- poklopy s rámem z predepsaného materiálu a tvaru  
- predepsané plastové skruže, dno a není-li uvedeno jinak i podkladní vrstvu (z kameniva nebo betonu).  
- výpln, tesnení a tmelení spár a spoju,  
- ocištení a ošetrení úložných ploch,  
- predepsané podkladní konstrukce</t>
  </si>
  <si>
    <t>28</t>
  </si>
  <si>
    <t>899123</t>
  </si>
  <si>
    <t>MRÍŽE Z KOMPOZITU SAMOSTATNÉ</t>
  </si>
  <si>
    <t>Kompozitní litý rošt výška 60 mm oko 30x30 mm.  
Rozměry roštu dle pd, včetně ocelového rámu</t>
  </si>
  <si>
    <t>3 = 3,000 [A]</t>
  </si>
  <si>
    <t>Položka zahrnuje dodávku a osazení predepsané mríže vcetne rámu</t>
  </si>
  <si>
    <t>Ostatní konstrukce a práce</t>
  </si>
  <si>
    <t>29</t>
  </si>
  <si>
    <t>935232</t>
  </si>
  <si>
    <t>PRÍKOPOVÉ ŽLABY Z BETON TVÁRNIC ŠÍR DO 1200MM DO BETONU TL 100MM</t>
  </si>
  <si>
    <t>Příkopový žlab TZZ3 vlevo trati.  
Včetně betonového lože min. tl. 100 mm. Uvažováno Beton C12/15 0,31m3/m</t>
  </si>
  <si>
    <t>Vlevo trati zpevněný příkop od napojení na kanalizaci v km 12,316 až po km 12,547 231 = 231,000 [A] 
Napojení na šachty 7,8 = 7,800 [B] 
Mezisoučet = 238,800 [C]</t>
  </si>
  <si>
    <t>položka zahrnuje:  
- dodávku a uložení príkopových tvárnic predepsaného rozmeru a kvality  
- dodání a rozprostrení lože z predepsaného materiálu v predepsané kvalitea v predepsané tlouštce  
- veškerou manipulaci s materiálem, vnitrostaveništní i mimostaveništní dopravu  
- ukoncení, patky, spárování  
- merí se v metrech bežných délky osy žlabu</t>
  </si>
  <si>
    <t>30</t>
  </si>
  <si>
    <t>935906</t>
  </si>
  <si>
    <t>ŽLABY A RIGOLY Z PRÍKOPOVÝCH ŽLABU (VCETNE POKLOPU A MRÍŽÍ) UCH 1</t>
  </si>
  <si>
    <t>celkem 194ks  
vlevo v km 12,577 - 12,696 - 45ks  
vpravo v km 12,5766 - 12,951 - 149ks  
Včetně izolačního nátěru  
Podkladní a výplňový beton je oceněn zvlášť</t>
  </si>
  <si>
    <t>194*2,5=485.000 [A]</t>
  </si>
  <si>
    <t>1. Položka obsahuje:  
 – veškeré práce a materiál obsažený v názvu položky  
2. Položka neobsahuje:  
 X  
3. Zpusob merení:  
Merí se metr délkový.</t>
  </si>
  <si>
    <t>31</t>
  </si>
  <si>
    <t>935907</t>
  </si>
  <si>
    <t>ŽLABY A RIGOLY Z PRÍKOPOVÝCH ŽLABU (VCETNE POKLOPU A MRÍŽÍ) UCB 1</t>
  </si>
  <si>
    <t>celkem 32ks  
vlevo v km  12,553 - 12,577  - 12ks  
vpravo v km 12,951 - 13,000- 20ks  
Včetně izolačního nátěru  
Podkladní a výplňový beton je oceněn zvlášť</t>
  </si>
  <si>
    <t>32*2,5=80.000 [A]</t>
  </si>
  <si>
    <t>32</t>
  </si>
  <si>
    <t>96616</t>
  </si>
  <si>
    <t>BOURÁNÍ KONSTRUKCÍ ZE ŽELEZOBETONU</t>
  </si>
  <si>
    <t>Vybourán í betonového příkopu</t>
  </si>
  <si>
    <t>1,3m3/bm 172*1,3 = 223,600 [A]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</si>
  <si>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</si>
  <si>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35</t>
  </si>
  <si>
    <t>969257</t>
  </si>
  <si>
    <t>VYBOURÁNÍ POTRUBÍ DN DO 500MM KANALIZAC</t>
  </si>
  <si>
    <t>Vybourání stávajícího potrubí zrušené kanalizace v km 12,865 včetně zaslepení pokračujícího potrubí vpravo koleje.  
předpoklad 326kg/bm, 0,13m3/bm</t>
  </si>
  <si>
    <t>6=6.000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</si>
  <si>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položka zahrnuje veškeré další práce plynoucí z technologického predpisu a z platných predpisu</t>
  </si>
  <si>
    <t>36</t>
  </si>
  <si>
    <t>935904</t>
  </si>
  <si>
    <t>ŽLABY A RIGOLY Z PRÍKOPOVÝCH ŽLABU (VCETNE POKLOPU A MRÍŽÍ) UCH 0</t>
  </si>
  <si>
    <t>celkem 121ks  
vlevo v km 12,696 - 13,0  
včetně izolačního nátěru  
Podkladní a výplňový beton je oceněn zvlášť</t>
  </si>
  <si>
    <t>121*2,5=302.500 [A]</t>
  </si>
  <si>
    <t>D.2.1.4</t>
  </si>
  <si>
    <t>Mosty, propustky, zdi</t>
  </si>
  <si>
    <t xml:space="preserve">  SO 11-21-01</t>
  </si>
  <si>
    <t>Propustek v km 12,625</t>
  </si>
  <si>
    <t>SO 11-21-01</t>
  </si>
  <si>
    <t>LIKVIDACE ODPADU NEKONTAMINOVANÝCH - 17 05 04 VYTEŽENÉ ZEMINY A HORNINY - I. TRÍDA TEŽITELNOSTI VČETNĚ DOPRAVY Evidenční položka</t>
  </si>
  <si>
    <t>Z SO 11-21-01 108,181 m3 108,181 * 1,8=194.726 [A]</t>
  </si>
  <si>
    <t>13173</t>
  </si>
  <si>
    <t>HLOUBENÍ JAM ZAPAŽ I NEPAŽ TR. I</t>
  </si>
  <si>
    <t>Výkop nad rámec výkopu pro práce na železničním spodku</t>
  </si>
  <si>
    <t>Určeno z výkresu výkopů ((14,54*6,1)+(1,94*7,9))/2*2,08=108.181 [A]</t>
  </si>
  <si>
    <t>17180</t>
  </si>
  <si>
    <t>ULOŽENÍ SYPANINY DO NÁSYPU Z NAKUPOVANÝCH MATERIÁLU</t>
  </si>
  <si>
    <t>Zásyp propustku do úrovně subpláně</t>
  </si>
  <si>
    <t>Určeno z dispozičního výkresu 0,5*2,84*1,9*4,8*2+0,5*1,2*2,05*2,1*2=31.067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</si>
  <si>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</si>
  <si>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272324</t>
  </si>
  <si>
    <t>ZÁKLADY ZE ŽELEZOBETONU DO C25/30</t>
  </si>
  <si>
    <t>Základová deska propustku C25/30-XA1, XF1</t>
  </si>
  <si>
    <t>výměra určena z dispozičního výkresu 0,38*1,74*4,8=3.174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</si>
  <si>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</si>
  <si>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272366</t>
  </si>
  <si>
    <t>VÝZTUŽ ZÁKLADU Z KARI SÍTÍ</t>
  </si>
  <si>
    <t>Výztuž základové desky při obou površích KARI síť průměr 8mm oko 100/100  
váha sítě uvažována 47,4kg m2</t>
  </si>
  <si>
    <t>"sítě do základu pod trouby plocha sítě včetně přesahů 15% navíc 1,6*4,8*2*0,0474*1,15=0.837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</si>
  <si>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</si>
  <si>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Beton C30/37-XC4,XF3  
včetně výzutže z betonářské oceli B500B, uvažováno maximálně 200 kg/m3</t>
  </si>
  <si>
    <t>obě jímky viz příloha tvar jímek 6,3 = 6,300 [A]</t>
  </si>
  <si>
    <t>Podkladní beton pod jímky a trouby propustku C12/15-X0</t>
  </si>
  <si>
    <t>Pod jímky viz příloha výkres tvaru jímek 1,2 = 1,200 [A] 
Pod základové konstrukce propustku 1,94*4,8*0,15 = 1,397 [B] 
Mezisoučet = 2,597 [C]</t>
  </si>
  <si>
    <t>lože pod dlažbu - určeno z dispozičního výkresu (4,1*1,725-2,1*0,725)*1,005*0,1+(1,635*4,1-2,1*0,435)*1,108*0,1=1.199 [A] 
ukončovací prahy - určeno z dispozičního výkresu (4,1+1,725*1,005*2)*0,3*0,3+(4,1+1,635*1,108*2)*0,3*0,3=1.376 [B] 
lože pod dlažbu uvnitř jímek - určeno z dispozičního výkresu (1,5*1,1+1,5*0,8)*0,15=0.428 [C] 
Celkové množství 3.003000=3.003 [D]</t>
  </si>
  <si>
    <t>451366</t>
  </si>
  <si>
    <t>VÝZTUŽ PODKL VRSTEV Z KARI-SÍTÍ</t>
  </si>
  <si>
    <t>Výztuž podkladu pod dlažbu KARI síť 6/100/100 - váha sítě 26,7 kg/m2  
pro přesahy uvažováno 15% plochy</t>
  </si>
  <si>
    <t>((4,1*1,725-2,1*0,725)*1,005+(1,635*4,1-2,1*0,435)*1,108)*0,0267*1,15=0.368 [A]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</si>
  <si>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</si>
  <si>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Dlažba na svahu u šachet.   
Min. tl. kamene 200 mm  
Lomový kámen se spárováním mrazuvzdornou spárovací hmotou XF4</t>
  </si>
  <si>
    <t>Odlaždění za jímkami tl. 200mm ((4,1*1,725-2,1*0,725)*1,005+(1,635*4,1-2,1*0,435)*1,108)*0,2=2.399 [A] 
Dlažba uvnitř jímek tl. 150mm (1,5*1,1+1,5*0,8)*0,15=0.428 [B] 
Celkové množství 2.827000=2.827 [C]</t>
  </si>
  <si>
    <t>711111</t>
  </si>
  <si>
    <t>IZOLACE BEŽNÝCH KONSTRUKCÍ PROTI ZEMNÍ VLHKOSTI ASFALTOVÝMI NÁTERY</t>
  </si>
  <si>
    <t>Izolace ubu konstrukcí nátěry ALP min 0,3 kg/m2</t>
  </si>
  <si>
    <t>Rub trouby (2*1,0+3,2)*5 = 26,000 [A] 
Vtoková šachta 2,1*2,35+2,1*1,85-1,06+(3,0-1,32)*2 = 11,120 [B] 
Výtoková šachta 2,1*2,35+2,1*1,85-1,06+(3,6-1,32)*2 = 12,320 [C] 
Mezisoučet = 49,440 [D]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</si>
  <si>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</si>
  <si>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Izolace ubu konstrukcí nátěry ALN 2 vrstvy každá vrstva min 0,3 kg/m2</t>
  </si>
  <si>
    <t>Rub trouby (2*1,0+3,2)*5*2 = 52,000 [A] 
Vtoková šachta (2,1*2,35+2,1*1,85-1,06+(3,0-1,32)*2)*2 = 22,240 [B] 
Výtoková šachta (2,1*2,35+2,1*1,85-1,06+(3,6-1,32)*2)*2 = 24,640 [C] 
Mezisoučet = 98,880 [D]</t>
  </si>
  <si>
    <t>Kompozitní litý rošt výška 60 mm oko 30x30 mm.  
Rozměry roštu dle pd, včetně ocelového rámu</t>
  </si>
  <si>
    <t>2 = 2,000 [A]</t>
  </si>
  <si>
    <t>9183E2</t>
  </si>
  <si>
    <t>R</t>
  </si>
  <si>
    <t>PROPUSTY Z TRUB DN 800MM ŽELEZOBETONOVÝCH</t>
  </si>
  <si>
    <t>Prefabrikované trouby DN 800 mm. Patkové trouby schválené pro SŽ  
Včetně dopravy a osazení.</t>
  </si>
  <si>
    <t>5 ks á 1,0 m 5 = 5,000 [A]</t>
  </si>
  <si>
    <t>Položka zahrnuje:  
- dodání a položení potrubí z trub z dokumentací predepsaného materiálu a predepsaného prumeru  
- prípadné úpravy trub (zkrácení, šikmé seríznutí)  
Nezahrnuje podkladní vrstvy a obetonování.</t>
  </si>
  <si>
    <t xml:space="preserve">  SO 11-24-01</t>
  </si>
  <si>
    <t>Pilotová stěna</t>
  </si>
  <si>
    <t>SO 11-24-01</t>
  </si>
  <si>
    <t>Z SO 11-24-01  2487,7m3 2487,7*1,8=4 477.860 [A]</t>
  </si>
  <si>
    <t>Sejmutí ornice s odvozem na mezideponi  
km 12,575 - 12,7 - 15m2/bm</t>
  </si>
  <si>
    <t>km 12,575 - 12,7 - 15m2/bm 125*15*0,1 = 187,500 [A]</t>
  </si>
  <si>
    <t>12273</t>
  </si>
  <si>
    <t>ODKOPÁVKY A PROKOPÁVKY OBECNÉ TR. I</t>
  </si>
  <si>
    <t>odkop pro provedení pilotové stěny km 12,575 - 12,7 - 13m3/bm  
odtěžení plošiny pro provádění pilot z pol. 17180</t>
  </si>
  <si>
    <t>úpravy terénu "km 12,575 - 12,7 - 13m3/bm 13*125=1 625.000 [A] 
provizorní teréní úpravy pro vrtání pilot - odtěžení 500m3 500=500.000 [B] 
výkop pro drenážní žebra (1+1,6)/2*1,5*(22+22+21+20+19+19+18+16+15+14)=362.700 [C] 
Mezisoučet 2487.700000=2 487.700 [D]</t>
  </si>
  <si>
    <t>Provizorní násyp pro úpravu plošiny pro vrtání pilot. Nákup drceného kameniva včetně dopravy na místo</t>
  </si>
  <si>
    <t>provizorní teréní úpravy pro vrtání pilot 500=500.000 [A]</t>
  </si>
  <si>
    <t>Jednotná výplň dle S4 př. 19, podélná drenáž za převázkou 2,6m3/bm, drenážní žebra 2m3/bm  
drcené kamenivo fr 16/32</t>
  </si>
  <si>
    <t>Zásyp drenážních žeber jednotnou výplní trativodu dle S4 (1+1,6)/2*1,5*(22+22+21+20+19+19+18+16+15+14)=362.700 [A] 
Zásyp podélné drenáže za převázkou jednotnou výplní trativodu dle S4 2,6m3/bm 95,5*2,6=248.300 [B] 
Mezisoučet 611.000000=611.000 [C]</t>
  </si>
  <si>
    <t>125*15 = 1875,000 [A]</t>
  </si>
  <si>
    <t>Separační geotextilie na stěny drenážních žeber - 6m2/bm (22+22+21+20+19+19+18+16+15+14)*6=1 116.000 [A] 
Separační geotextilie na stěny podélné drenáže za převázkou - 8m2/bm 92,5*8=740.000 [B] 
Mezisoučet 1856.000000=1 856.000 [C]</t>
  </si>
  <si>
    <t>224365</t>
  </si>
  <si>
    <t>VÝZTUŽ PILOT Z OCELI 10505, B500B</t>
  </si>
  <si>
    <t>výztuž piloty dle přílohy 2.0.1.3 18,418=18.418 [A]</t>
  </si>
  <si>
    <t>položka zahrnuje:  
- veškerý materiál, výrobky a polotovary, vcetne mimostaveništní a vnitrostaveništní dopravy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úpravy výztuže pro zrízení kotevních prvku, závesných ok a doplnkových konstrukcí  
- veškerá opatrení pro zajištení soudržnosti výztuže a betonu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  
- separaci výztuže  
- osazení merících zarízení a úpravy pro ne  
- osazení merících skríní nebo míst pro merení bludných proudu</t>
  </si>
  <si>
    <t>26114</t>
  </si>
  <si>
    <t>VRTY PRO KOTVENÍ, INJEKTÁŽ A MIKROPILOTY NA POVRCHU TR. I D DO 200MM</t>
  </si>
  <si>
    <t>Vrty průměr 200 mm pro kotvení</t>
  </si>
  <si>
    <t>Délka kotvy 20 m 20*31 = 620,000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</si>
  <si>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</si>
  <si>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272325</t>
  </si>
  <si>
    <t>ZÁKLADY ZE ŽELEZOBETONU DO C30/37</t>
  </si>
  <si>
    <t>Převázka pilot C30/37-XC4, XF3</t>
  </si>
  <si>
    <t>Viz výkres tvaru převázky 31,218+133,795 = 165,013 [A]</t>
  </si>
  <si>
    <t>272365</t>
  </si>
  <si>
    <t>VÝZTUŽ ZÁKLADU Z OCELI 10505, B500B</t>
  </si>
  <si>
    <t>Předpoklad 120 kg/m3</t>
  </si>
  <si>
    <t>výztuž převázky dle přílohy 2.0.1.3 1,378+6,5=7.878 [A]</t>
  </si>
  <si>
    <t>285378</t>
  </si>
  <si>
    <t>KOTVENÍ NA POVRCHU Z PREDPÍNACÍ VÝZTUŽE DL. DO 10M</t>
  </si>
  <si>
    <t>Kotvy 3xLP 15,7/1770 dl 20 m  
včetně injektáže kořene délky 6,0  
včetně kotevních desek</t>
  </si>
  <si>
    <t>31 = 31,000 [A]</t>
  </si>
  <si>
    <t>položka zahrnuje dodávku predepsané kotvy, prípadne její protikorozní úpravu, její osazení do vrtu, zainjektování a napnutí, prípadne operné desky  
nezahrnuje vrty</t>
  </si>
  <si>
    <t>285379</t>
  </si>
  <si>
    <t>PRÍPLATEK ZA DALŠÍ 1M KOTVENÍ NA POVRCHU Z PREDPÍNACÍ VÝZTUŽE</t>
  </si>
  <si>
    <t>Délka jedné kotvy celkem 20 m. Příplatek 11 m á ks</t>
  </si>
  <si>
    <t>31=31.000 [A]</t>
  </si>
  <si>
    <t>položka zahrnuje príplatek k cene kotvy za další 1m pres 10m  
zahrnuje dodávku 1m predepsané kotvy, prípadne její protikorozní úpravu, její osazení do vrtu, zainjektování a napnutí</t>
  </si>
  <si>
    <t>km 12,585 - 12,684 - 16m2/bm celoplošně, pod převázkou</t>
  </si>
  <si>
    <t>Protierozní rohož pod pilotovou stěnou vč. překryvu 10% 93*((14,34+6,59+11,635)/2)*1,02*1,1=1 699.014 [A]</t>
  </si>
  <si>
    <t>224325</t>
  </si>
  <si>
    <t>PILOTY ZE ŽELEZOBETONU C30/37</t>
  </si>
  <si>
    <t>Piloty délky 11,5 m C30/37-XC2,XA2. Pro výpočet kubatury je uvažován průměr 900 mm.</t>
  </si>
  <si>
    <t>piloty dl. 11,5m 62*0,45*0,45*3,14*11,5=453.361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</si>
  <si>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</si>
  <si>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264141</t>
  </si>
  <si>
    <t>VRTY PRO PILOTY TR. I D DO 1000MM</t>
  </si>
  <si>
    <t>Piloty délky 11,5 m, pr. 880mm (nebo 900mm dle technologie) pažené v celé délce</t>
  </si>
  <si>
    <t>62*11,5=713.000 [A]</t>
  </si>
  <si>
    <t>položka zahrnuje:  
- zrízení vrtu, svislou a vodorovnou dopravu zeminy bez uložení na skládku, vrtací práce zapaž. i nepaž. vrtu  
- cerpání vody z vrtu, vycištení vrtu  
- zabezpecení vrtacích prací  
- dopravu, nájem, provoz a premístení, montáž a demontáž vrtacích zarízení a dalších mechanismu  
- lešení a podperné konstrukce pro práci a manipulaci s vrtacím zarízení a dalších mechanismu  
- vrtací plošiny vc. zemních prací, zpevnení, odvodnení a pod.  
- v prípade zapažení docasnými pažnicemi jejich opotrebení  
- v prípade zapažení suspenzí veškeré hospodarení s ní  
- nezahrnuje zapažení trvalými pažnicemi  
- nezahrnuje uložení zeminy na skládku a poplatek za skládku  
nevykazuje se hluché vrtání</t>
  </si>
  <si>
    <t>podkladní beton pod převázku C8/10 tl. 100mm</t>
  </si>
  <si>
    <t>podkladní beton pod převázkou tl. 0,1m 1,6*92,7*0,1=14.832 [A]</t>
  </si>
  <si>
    <t>pod trativod</t>
  </si>
  <si>
    <t>podkladní beton pod rourou drenážních žeber (22+22+21+20+19+19+18+16+15+14)*1*0,1=18.600 [A]</t>
  </si>
  <si>
    <t>186m drenážní žebra, 92,5 podélná drenáž za převázkou</t>
  </si>
  <si>
    <t>určeno z dispozičního výkresu 22+22+21+20+19+19+18+16+15+14+92,5 = 278,500 [A]</t>
  </si>
  <si>
    <t>viz dispoziční výkres 10 = 10,000 [A]</t>
  </si>
  <si>
    <t>931182</t>
  </si>
  <si>
    <t>VÝPLN DILATACNÍCH SPAR Z POLYSTYRENU TL 20MM</t>
  </si>
  <si>
    <t>Dilatační spáry betonového prahu</t>
  </si>
  <si>
    <t>Určeno z výkresu tvaru 6ks spár 1,8*6 = 10,800 [A]</t>
  </si>
  <si>
    <t>položka zahrnuje dodávku a osazení predepsaného materiálu, ocištení ploch spáry pred úpravou, ocištení okolí spáry po úprave</t>
  </si>
  <si>
    <t>93133</t>
  </si>
  <si>
    <t>TESNENÍ DILATACNÍCH SPAR POLYURETANOVÝM TMELEM</t>
  </si>
  <si>
    <t>Těsnění spár trvale pružným tmelem</t>
  </si>
  <si>
    <t>délka jedné spáry po obvodu 1,4 m plocha tmelu 20x20 mm 0,02*0,02*1,4*6 = 0,003 [A]</t>
  </si>
  <si>
    <t>položka zahrnuje dodávku a osazení predepsaného materiálu, ocištení ploch spáry pred úpravou, ocištení okolí spáry po úprave  
nezahrnuje tesnící profil</t>
  </si>
  <si>
    <t>93135</t>
  </si>
  <si>
    <t>TESNENÍ DILATAC SPAR PRYŽ PÁSKOU NEBO KRUH PROFILEM</t>
  </si>
  <si>
    <t>délka spáry po obvodu 1,4 m 1,4*6 = 8,400 [A]</t>
  </si>
  <si>
    <t>Příkopový žlab TZZ3 za převázkou a po svahu do šachty.  
Včetně betonového lože min. tl. 100 mm. Uvažováno Beton C12/15 0,31m3/m</t>
  </si>
  <si>
    <t>108+25 = 133,000 [A]</t>
  </si>
  <si>
    <t>D.2.4.2</t>
  </si>
  <si>
    <t>Ostatní stavební objekty - náhradní výsadba</t>
  </si>
  <si>
    <t xml:space="preserve">  SO 11-96-01</t>
  </si>
  <si>
    <t>Náhradní výsadba</t>
  </si>
  <si>
    <t>SO 11-96-01</t>
  </si>
  <si>
    <t>184B15</t>
  </si>
  <si>
    <t>VYSAZOVÁNÍ STROMŮ LISTNATÝCH S BALEM OBVOD KMENE DO 16CM, PODCHOZÍ VÝŠ MIN 2,4M</t>
  </si>
  <si>
    <t>7x Pyrus calleryana 'Chanticleer' - Hrušeň Calleriova 'Chanticleer'  
- Kvalitní nepoškozené školkařské výpěstky: obvod kmínku v 1m min. 12-14 cm, kvalitní kořenový bal, pravidelná koruna zapěstovaná v případě alejových dřevin ve výšce min. 2,3 m.  
- Výsadba až po důsledném vytýčení průběhu vedení v místě existujících inženýrských sítí a po projednání výsledku zjištění s pracovníkem odboru životního prostředí (OŽP).  
- Výsadbová jáma bude min. o 20 širší po celém obvodu, než bude zemní bal stromu.  
- Proběhne 50% výměna stávající zeminy za kvalitní substrát.  
- V případě silně jílovitého podloží bude zajištěn odvod přebytečné dešťové vody od dřevin drenáží (min. vrstva štěrku na dně výsadbových mís).  
- Stěny výsadbových mís budou zdrsněny (předejití květináčového efektu).  
- Umístění závlahové sondy vyplněné drobným štěrkem či oblázky a uzavřené odnímatelnou krytkou – průměr 8 cm.  
- Přihnojení tabletami s pomalu se uvolňujícím hnojivem (Silvamix – 5 ks 10-ti g tablet /1 dřevina).  
- Výsadba do úrovně přirozeného terénu.  
- Ukotvení třemi silnými frézovanými a dostatečně vysokými kůly (výška nad terénem až 2 m, nesmí však poškozovat korunku).  
- Zajištění kvalitními úvazky umožňujícími povolení a vodorovnými příčkami.  
- Kmeny dřevin budou po kontrole možného poškození pracovníkem OŽP ošetřeny nátěrem ARBO-FLEX.  
- Okolo dřevin budou realizovány závlahové mísy zamulčované borkou či dřevní štěpkou.  
- Ihned po výsadbě a následně do doby předání dřevin do péče správci městských stromů (podobu 3 let) bude prováděna dle aktuálních klimatických podmínek pravidelná zálivka.  
- Realizace díla musí respektovat normu: ČSN 83 9021 – Technologie vegetačních úprav v krajině – Rostliny a jejich výsadba.  
- Původ vysazovaných dřevin musí odpovídat místním klimatickým poměrům.</t>
  </si>
  <si>
    <t>7=7.000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</si>
  <si>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</si>
  <si>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184721</t>
  </si>
  <si>
    <t>ZDRAVOTNÍ ŘEZ VĚTVÍ STROMŮ  KMENE D DO 50CM</t>
  </si>
  <si>
    <t>následná pěstební péče o vysazené dřeviny a keřový porost po dobu 3 let  
(pravidelná zálivka, ochrana proti škůdcům a mechanickému poškození).</t>
  </si>
  <si>
    <t>Lokalita I - 1x ročně 3*6=18.000 [A] 
Lokalita II - 1x ročně 3*7=21.000 [B] 
Celkové množství 39.000000=39.000 [C]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</si>
  <si>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</si>
  <si>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184A1</t>
  </si>
  <si>
    <t>VYSAZOVÁNÍ KEŘŮ LISTNATÝCH S BALEM VČETNĚ VÝKOPU JAMKY</t>
  </si>
  <si>
    <t>cca 1000 ks sazenic stejného počtu, sadba nahodilá  
Složení:  
Eonymus europaus – Brslen evropký,   
Crataegus oxyacantha – Hloh obecný  
C. monogyna - Hloh jednosemenný  
Rosa canina - Růže šípková  
Prunus spinosa - Trnka obecná  
Cornus sanquine - Svída krvavá  
Viburnum opulus – Kalina obecná  
Corylus avellana – Líska obecná</t>
  </si>
  <si>
    <t>1000=1 000.000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</si>
  <si>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</si>
  <si>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18471</t>
  </si>
  <si>
    <t>OŠETŘENÍ DŘEVIN VE SKUPINÁCH</t>
  </si>
  <si>
    <t>Lokalita III 1x ročně 1000*3=3 000.000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</si>
  <si>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</si>
  <si>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</si>
  <si>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</si>
  <si>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3x Acer ginnala - Javor ginala  
1x Sophora japonica - Jerlín japonský  
1x Prunus mahaleb - Mahalebka obecná  
1x Prunus cerasifera 'Nigra' - Slivoň myrobalán 'Nigra'  
- Kvalitní nepoškozené školkařské výpěstky: obvod kmínku v 1m min. 12-14 cm, kvalitní kořenový bal, pravidelná koruna zapěstovaná   
- Výsadba až po důsledném vytýčení průběhu vedení v místě existujících inženýrských sítí a po projednání výsledku zjištění s pracovníkem odboru životního prostředí (OŽP).  
- Výsadbová jáma bude min. o 20 širší po celém obvodu, než bude zemní bal stromu.  
- Proběhne 50% výměna stávající zeminy za kvalitní substrát.  
- V případě silně jílovitého podloží bude zajištěn odvod přebytečné dešťové vody od dřevin drenáží (min. vrstva štěrku na dně výsadbových mís).  
- Stěny výsadbových mís budou zdrsněny (předejití květináčového efektu).  
- Umístění závlahové sondy vyplněné drobným štěrkem či oblázky a uzavřené odnímatelnou krytkou – průměr 8 cm.  
- Přihnojení tabletami s pomalu se uvolňujícím hnojivem (Silvamix – 5 ks 10-ti g tablet /1 dřevina).  
- Výsadba do úrovně přirozeného terénu.  
- Ukotvení třemi silnými frézovanými a dostatečně vysokými kůly (výška nad terénem až 2 m, nesmí však poškozovat korunku).  
- Zajištění kvalitními úvazky umožňujícími povolení a vodorovnými příčkami.  
- Kmeny dřevin budou po kontrole možného poškození pracovníkem OŽP ošetřeny nátěrem ARBO-FLEX.  
- Okolo dřevin budou realizovány závlahové mísy zamulčované borkou či dřevní štěpkou.  
- Ihned po výsadbě a následně do doby předání dřevin do péče správci městských stromů (podobu 3 let) bude prováděna dle aktuálních klimatických podmínek pravidelná zálivka.  
- Realizace díla musí respektovat normu: ČSN 83 9021 – Technologie vegetačních úprav v krajině – Rostliny a jejich výsadba.  
- Původ vysazovaných dřevin musí odpovídat místním klimatickým poměrům.</t>
  </si>
  <si>
    <t>18472</t>
  </si>
  <si>
    <t>OŠETŘENÍ DŘEVIN SOLITERNÍCH</t>
  </si>
  <si>
    <t>Lokalita I - 2x ročně 6*2*3=36.000 [A] 
Lokalita II - 2x ročně 7*2*3=42.000 [B] 
Celkové množství 78.000000=78.000 [C]</t>
  </si>
  <si>
    <t>odplevelení s nakypřením, vypletí, řezem, hnojením, odstranění poškozených částí dřevin s případným složením odpadu na hromady, naložením na dopravní prostředek, odvozem a složením</t>
  </si>
  <si>
    <t>18600</t>
  </si>
  <si>
    <t>ZALÉVÁNÍ VODOU</t>
  </si>
  <si>
    <t>Ihned po výsadbě a následně do doby předání dřevin do péče správci městských stromů (po dobu 3 let) bude prováděna dle aktuálních klimatických podmínek pravidelná zálivka.  
20l/strom   
1 týden 7x za týden  
2-3 týden 5x za týden  
3-5 týden 3x za týden  
5- 52 týden 0,75x za týden  
53-156 týden 0,3x za týden  
5l/keř  
1 týden 7x za týden</t>
  </si>
  <si>
    <t>Lokalita I a II 13*0,02*(7+2*5+2*3+47*0,75+104*0,3)=23.257 [A] 
Lokalita III 1000*0,005*7=35.000 [B] 
Celkové množství 58.257000=58.257 [C]</t>
  </si>
  <si>
    <t>položka zahrnuje veškerý materiál, výrobky a polotovary, včetně mimostaveništní a vnitrostaveništní dopravy (rovněž přesuny), včetně naložení a složení, případně s uložením</t>
  </si>
  <si>
    <t>D.9.8</t>
  </si>
  <si>
    <t>SO 98-98 – Všeobecný objekt</t>
  </si>
  <si>
    <t xml:space="preserve">  SO 98-98</t>
  </si>
  <si>
    <t>Všeobecný objekt</t>
  </si>
  <si>
    <t>SO 98-98</t>
  </si>
  <si>
    <t>VSEOB007</t>
  </si>
  <si>
    <t>EXKURZE STAVBY</t>
  </si>
  <si>
    <t>KPL</t>
  </si>
  <si>
    <t>Kompletní zajištění exkurze dle požadavku z SoD. Položka obsahuje všechny nezbytné náklady související se zajištěním.</t>
  </si>
  <si>
    <t>VSEOB008</t>
  </si>
  <si>
    <t>PROPAGACE STAVBY</t>
  </si>
  <si>
    <t>Kompletní zajištění propagace dle požadavku z SoD. Položka obsahuje všechny nezbytné náklady související se zajištěním.</t>
  </si>
  <si>
    <t>Dokumentace stavby</t>
  </si>
  <si>
    <t>VSEOB001</t>
  </si>
  <si>
    <t>Geodetická dokumentace skutečného provedení stavby</t>
  </si>
  <si>
    <t>R-položka -</t>
  </si>
  <si>
    <t>Vypracování geodetické části dokumentace skutečného provedení</t>
  </si>
  <si>
    <t>`v předepsaném rozsahu a počtu dle VTP a ZTP`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</si>
  <si>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</si>
  <si>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</si>
  <si>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</si>
  <si>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</si>
  <si>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</si>
  <si>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</si>
  <si>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</si>
  <si>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</si>
  <si>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</si>
  <si>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</si>
  <si>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</si>
  <si>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</si>
  <si>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</si>
  <si>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</si>
  <si>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</si>
  <si>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</si>
  <si>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</si>
  <si>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</si>
  <si>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</si>
  <si>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Nájmy hrazené zhotovitelem stavby</t>
  </si>
  <si>
    <t>1.000000 = 1,000 [A]</t>
  </si>
  <si>
    <t>zahrnuje jinde neuvedené poplatky související s výstavbou</t>
  </si>
  <si>
    <t>D.9.9</t>
  </si>
  <si>
    <t>SO 90-90 – Odpady</t>
  </si>
  <si>
    <t xml:space="preserve">  SO 90-90</t>
  </si>
  <si>
    <t>Likvidace odpadů včetně dopravy</t>
  </si>
  <si>
    <t>SO 90-90</t>
  </si>
  <si>
    <t>Doprava do recyklačního centra VOKA Žízníkov vzdálenost 40 km uvažováno 1,8 t/m3</t>
  </si>
  <si>
    <t>Z SO 11-11-01 13644,171=13 644.171 [A] 
Z SO 11-24-01 4477,86=4 477.860 [B] 
SO 11-21-01 194,726=194.726 [C] 
Celkové množství 18316.757000=18 316.757 [D]</t>
  </si>
  <si>
    <t>LIKVIDACI ODPADU NEKONTAMINOVANÝCH - 17 01 01 BETON Z DEMOLIC OBJEKTU, ZÁKLADU TV VČETNĚ DOPRAVY</t>
  </si>
  <si>
    <t>Vybouraný betonový žlab Doprava do recyklačního centra VOKA Žízníkov vzdálenost 40 km</t>
  </si>
  <si>
    <t>Z SO 11-11-01 560,95=560.950 [B] 
Celkové množství 560.950000=560.950 [C]</t>
  </si>
  <si>
    <t>POPLATKY ZA LIKVIDACŮ ODPADŮ NEKONTAMINOVANÝCH - 17 05 08 ŠTĚRK Z KOLEJIŠTĚ (ODPAD PO RECYKLACI) VČETNĚ DOPRAVY</t>
  </si>
  <si>
    <t>odvoz materiálu kolejového lože do prostoru skládky včetně poplatků  
dopr do 25 km</t>
  </si>
  <si>
    <t>Z SO 11-10-01 3809,456=3 809.456 [A]</t>
  </si>
  <si>
    <t>POPLATKY ZA LIKVIDACI ODPADŮ NEKONTAMINOVANÝCH - 17 01 01 ŽELEZNIČNÍ PRAŽCE BETONOVÉ VČETNĚ DOPRAVY</t>
  </si>
  <si>
    <t>odvoz materiálu kolejového lože do prostoru skládky včetně poplatků</t>
  </si>
  <si>
    <t>POPLATKY ZA LIKVIDACŮ ODPADŮ NEKONTAMINOVANÝCH - 17 02 03 POLYETYLÉNOVÉ PODLOŽKY (ŽEL. SVRŠEK) VČETNĚ DOPRAVY</t>
  </si>
  <si>
    <t>POPLATKY ZA LIKVIDACŮ ODPADŮ NEKONTAMINOVANÝCH - 07 02 99 PRYŽOVÉ PODLOŽKY (ŽEL. SVRŠEK) VČETNĚ DOPRAVY</t>
  </si>
  <si>
    <t>909</t>
  </si>
  <si>
    <t>POPLATKY ZA LIKVIDACI ODPADU NEBEZPECNÝCH - 17 05 07* LOKÁLNE ZNECIŠTENÝ ŠTERK A ZEMINA Z KOLEJIŠTE (VÝHYBKY) VČETNĚ DOPRAVY</t>
  </si>
  <si>
    <t>Doprava na skladku ASA Dock Liberec vzdálenost 55 km uvažováno 1,8 t/m3</t>
  </si>
  <si>
    <t>15m3 pod výhybkou v SO 11-10-01 15*1,808=27.120 [A]</t>
  </si>
  <si>
    <t>POPLATKY ZA LIKVIDACŮ ODPADŮ NEBEZPEČNÝCH - 17 02 04* ŽELEZNIČNÍ PRAŽCE DŘEVĚNÉ VČETNĚ DOPRAVY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</si>
</sst>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</f>
      </c>
    </row>
    <row r="7" spans="2:3" ht="12.75" customHeight="1">
      <c r="B7" s="8" t="s">
        <v>7</v>
      </c>
      <c s="10">
        <f>0+E10+E12+E15+E18+E20+E22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82</v>
      </c>
      <c s="12" t="s">
        <v>83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84</v>
      </c>
      <c s="12" t="s">
        <v>85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222</v>
      </c>
      <c s="12" t="s">
        <v>223</v>
      </c>
      <c s="14">
        <f>'SO 11-11-01'!K8+'SO 11-11-01'!M8</f>
      </c>
      <c s="14">
        <f>C14*0.21</f>
      </c>
      <c s="14">
        <f>C14+D14</f>
      </c>
      <c s="13">
        <f>'SO 11-11-01'!T7</f>
      </c>
    </row>
    <row r="15" spans="1:6" ht="12.75">
      <c r="A15" s="11" t="s">
        <v>405</v>
      </c>
      <c s="12" t="s">
        <v>406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407</v>
      </c>
      <c s="12" t="s">
        <v>408</v>
      </c>
      <c s="14">
        <f>'SO 11-21-01'!K8+'SO 11-21-01'!M8</f>
      </c>
      <c s="14">
        <f>C16*0.21</f>
      </c>
      <c s="14">
        <f>C16+D16</f>
      </c>
      <c s="13">
        <f>'SO 11-21-01'!T7</f>
      </c>
    </row>
    <row r="17" spans="1:6" ht="12.75">
      <c r="A17" s="11" t="s">
        <v>458</v>
      </c>
      <c s="12" t="s">
        <v>459</v>
      </c>
      <c s="14">
        <f>'SO 11-24-01'!K8+'SO 11-24-01'!M8</f>
      </c>
      <c s="14">
        <f>C17*0.21</f>
      </c>
      <c s="14">
        <f>C17+D17</f>
      </c>
      <c s="13">
        <f>'SO 11-24-01'!T7</f>
      </c>
    </row>
    <row r="18" spans="1:6" ht="12.75">
      <c r="A18" s="11" t="s">
        <v>535</v>
      </c>
      <c s="12" t="s">
        <v>536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537</v>
      </c>
      <c s="12" t="s">
        <v>538</v>
      </c>
      <c s="14">
        <f>'SO 11-96-01'!K8+'SO 11-96-01'!M8</f>
      </c>
      <c s="14">
        <f>C19*0.21</f>
      </c>
      <c s="14">
        <f>C19+D19</f>
      </c>
      <c s="13">
        <f>'SO 11-96-01'!T7</f>
      </c>
    </row>
    <row r="20" spans="1:6" ht="12.75">
      <c r="A20" s="11" t="s">
        <v>571</v>
      </c>
      <c s="12" t="s">
        <v>572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573</v>
      </c>
      <c s="12" t="s">
        <v>574</v>
      </c>
      <c s="14">
        <f>'SO 98-98'!K8+'SO 98-98'!M8</f>
      </c>
      <c s="14">
        <f>C21*0.21</f>
      </c>
      <c s="14">
        <f>C21+D21</f>
      </c>
      <c s="13">
        <f>'SO 98-98'!T7</f>
      </c>
    </row>
    <row r="22" spans="1:6" ht="12.75">
      <c r="A22" s="11" t="s">
        <v>611</v>
      </c>
      <c s="12" t="s">
        <v>612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613</v>
      </c>
      <c s="12" t="s">
        <v>614</v>
      </c>
      <c s="14">
        <f>'SO 90-90'!K8+'SO 90-90'!M8</f>
      </c>
      <c s="14">
        <f>C23*0.21</f>
      </c>
      <c s="14">
        <f>C23+D23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46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4</v>
      </c>
      <c s="34" t="s">
        <v>51</v>
      </c>
      <c s="35" t="s">
        <v>5</v>
      </c>
      <c s="6" t="s">
        <v>52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40.25">
      <c r="A13" t="s">
        <v>59</v>
      </c>
      <c r="E13" s="39" t="s">
        <v>60</v>
      </c>
    </row>
    <row r="14" spans="1:16" ht="12.75">
      <c r="A14" t="s">
        <v>50</v>
      </c>
      <c s="34" t="s">
        <v>28</v>
      </c>
      <c s="34" t="s">
        <v>61</v>
      </c>
      <c s="35" t="s">
        <v>5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64</v>
      </c>
    </row>
    <row r="17" spans="1:5" ht="153">
      <c r="A17" t="s">
        <v>59</v>
      </c>
      <c r="E17" s="39" t="s">
        <v>65</v>
      </c>
    </row>
    <row r="18" spans="1:16" ht="12.75">
      <c r="A18" t="s">
        <v>50</v>
      </c>
      <c s="34" t="s">
        <v>26</v>
      </c>
      <c s="34" t="s">
        <v>66</v>
      </c>
      <c s="35" t="s">
        <v>5</v>
      </c>
      <c s="6" t="s">
        <v>67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68</v>
      </c>
    </row>
    <row r="20" spans="1:5" ht="12.75">
      <c r="A20" s="35" t="s">
        <v>57</v>
      </c>
      <c r="E20" s="40" t="s">
        <v>64</v>
      </c>
    </row>
    <row r="21" spans="1:5" ht="89.25">
      <c r="A21" t="s">
        <v>59</v>
      </c>
      <c r="E21" s="39" t="s">
        <v>69</v>
      </c>
    </row>
    <row r="22" spans="1:16" ht="25.5">
      <c r="A22" t="s">
        <v>50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73</v>
      </c>
    </row>
    <row r="24" spans="1:5" ht="12.75">
      <c r="A24" s="35" t="s">
        <v>57</v>
      </c>
      <c r="E24" s="40" t="s">
        <v>64</v>
      </c>
    </row>
    <row r="25" spans="1:5" ht="165.75">
      <c r="A25" t="s">
        <v>59</v>
      </c>
      <c r="E25" s="39" t="s">
        <v>74</v>
      </c>
    </row>
    <row r="26" spans="1:16" ht="25.5">
      <c r="A26" t="s">
        <v>50</v>
      </c>
      <c s="34" t="s">
        <v>75</v>
      </c>
      <c s="34" t="s">
        <v>76</v>
      </c>
      <c s="35" t="s">
        <v>5</v>
      </c>
      <c s="6" t="s">
        <v>77</v>
      </c>
      <c s="36" t="s">
        <v>78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79</v>
      </c>
    </row>
    <row r="28" spans="1:5" ht="12.75">
      <c r="A28" s="35" t="s">
        <v>57</v>
      </c>
      <c r="E28" s="40" t="s">
        <v>80</v>
      </c>
    </row>
    <row r="29" spans="1:5" ht="114.75">
      <c r="A29" t="s">
        <v>59</v>
      </c>
      <c r="E29" s="39" t="s">
        <v>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</v>
      </c>
      <c r="E4" s="26" t="s">
        <v>83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COUNTIFS(L8:L98,"=0",A8:A98,"P")+COUNTIFS(L8:L98,"",A8:A98,"P")+SUM(Q8:Q98)</f>
      </c>
    </row>
    <row r="8" spans="1:13" ht="12.75">
      <c r="A8" t="s">
        <v>45</v>
      </c>
      <c r="C8" s="28" t="s">
        <v>86</v>
      </c>
      <c r="E8" s="30" t="s">
        <v>85</v>
      </c>
      <c r="J8" s="29">
        <f>0+J9+J34+J47+J60+J73</f>
      </c>
      <c s="29">
        <f>0+K9+K34+K47+K60+K73</f>
      </c>
      <c s="29">
        <f>0+L9+L34+L47+L60+L73</f>
      </c>
      <c s="29">
        <f>0+M9+M34+M47+M60+M73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89</v>
      </c>
      <c s="34" t="s">
        <v>90</v>
      </c>
      <c s="35" t="s">
        <v>91</v>
      </c>
      <c s="6" t="s">
        <v>92</v>
      </c>
      <c s="36" t="s">
        <v>93</v>
      </c>
      <c s="37">
        <v>3809.456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28</v>
      </c>
    </row>
    <row r="11" spans="1:5" ht="51">
      <c r="A11" s="35" t="s">
        <v>55</v>
      </c>
      <c r="E11" s="39" t="s">
        <v>95</v>
      </c>
    </row>
    <row r="12" spans="1:5" ht="12.75">
      <c r="A12" s="35" t="s">
        <v>57</v>
      </c>
      <c r="E12" s="40" t="s">
        <v>96</v>
      </c>
    </row>
    <row r="13" spans="1:5" ht="89.25">
      <c r="A13" t="s">
        <v>59</v>
      </c>
      <c r="E13" s="39" t="s">
        <v>97</v>
      </c>
    </row>
    <row r="14" spans="1:16" ht="25.5">
      <c r="A14" t="s">
        <v>50</v>
      </c>
      <c s="34" t="s">
        <v>98</v>
      </c>
      <c s="34" t="s">
        <v>99</v>
      </c>
      <c s="35" t="s">
        <v>100</v>
      </c>
      <c s="6" t="s">
        <v>101</v>
      </c>
      <c s="36" t="s">
        <v>93</v>
      </c>
      <c s="37">
        <v>42.3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38.25">
      <c r="A15" s="35" t="s">
        <v>55</v>
      </c>
      <c r="E15" s="39" t="s">
        <v>102</v>
      </c>
    </row>
    <row r="16" spans="1:5" ht="12.75">
      <c r="A16" s="35" t="s">
        <v>57</v>
      </c>
      <c r="E16" s="40" t="s">
        <v>103</v>
      </c>
    </row>
    <row r="17" spans="1:5" ht="89.25">
      <c r="A17" t="s">
        <v>59</v>
      </c>
      <c r="E17" s="39" t="s">
        <v>97</v>
      </c>
    </row>
    <row r="18" spans="1:16" ht="38.25">
      <c r="A18" t="s">
        <v>50</v>
      </c>
      <c s="34" t="s">
        <v>104</v>
      </c>
      <c s="34" t="s">
        <v>105</v>
      </c>
      <c s="35" t="s">
        <v>106</v>
      </c>
      <c s="6" t="s">
        <v>107</v>
      </c>
      <c s="36" t="s">
        <v>93</v>
      </c>
      <c s="37">
        <v>0.36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28</v>
      </c>
    </row>
    <row r="19" spans="1:5" ht="51">
      <c r="A19" s="35" t="s">
        <v>55</v>
      </c>
      <c r="E19" s="39" t="s">
        <v>108</v>
      </c>
    </row>
    <row r="20" spans="1:5" ht="12.75">
      <c r="A20" s="35" t="s">
        <v>57</v>
      </c>
      <c r="E20" s="40" t="s">
        <v>109</v>
      </c>
    </row>
    <row r="21" spans="1:5" ht="89.25">
      <c r="A21" t="s">
        <v>59</v>
      </c>
      <c r="E21" s="39" t="s">
        <v>97</v>
      </c>
    </row>
    <row r="22" spans="1:16" ht="25.5">
      <c r="A22" t="s">
        <v>50</v>
      </c>
      <c s="34" t="s">
        <v>110</v>
      </c>
      <c s="34" t="s">
        <v>111</v>
      </c>
      <c s="35" t="s">
        <v>112</v>
      </c>
      <c s="6" t="s">
        <v>113</v>
      </c>
      <c s="36" t="s">
        <v>93</v>
      </c>
      <c s="37">
        <v>0.21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28</v>
      </c>
    </row>
    <row r="23" spans="1:5" ht="51">
      <c r="A23" s="35" t="s">
        <v>55</v>
      </c>
      <c r="E23" s="39" t="s">
        <v>108</v>
      </c>
    </row>
    <row r="24" spans="1:5" ht="12.75">
      <c r="A24" s="35" t="s">
        <v>57</v>
      </c>
      <c r="E24" s="40" t="s">
        <v>114</v>
      </c>
    </row>
    <row r="25" spans="1:5" ht="89.25">
      <c r="A25" t="s">
        <v>59</v>
      </c>
      <c r="E25" s="39" t="s">
        <v>97</v>
      </c>
    </row>
    <row r="26" spans="1:16" ht="25.5">
      <c r="A26" t="s">
        <v>50</v>
      </c>
      <c s="34" t="s">
        <v>115</v>
      </c>
      <c s="34" t="s">
        <v>116</v>
      </c>
      <c s="35" t="s">
        <v>117</v>
      </c>
      <c s="6" t="s">
        <v>118</v>
      </c>
      <c s="36" t="s">
        <v>93</v>
      </c>
      <c s="37">
        <v>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28</v>
      </c>
    </row>
    <row r="27" spans="1:5" ht="38.25">
      <c r="A27" s="35" t="s">
        <v>55</v>
      </c>
      <c r="E27" s="39" t="s">
        <v>102</v>
      </c>
    </row>
    <row r="28" spans="1:5" ht="25.5">
      <c r="A28" s="35" t="s">
        <v>57</v>
      </c>
      <c r="E28" s="40" t="s">
        <v>119</v>
      </c>
    </row>
    <row r="29" spans="1:5" ht="89.25">
      <c r="A29" t="s">
        <v>59</v>
      </c>
      <c r="E29" s="39" t="s">
        <v>97</v>
      </c>
    </row>
    <row r="30" spans="1:16" ht="25.5">
      <c r="A30" t="s">
        <v>50</v>
      </c>
      <c s="34" t="s">
        <v>120</v>
      </c>
      <c s="34" t="s">
        <v>121</v>
      </c>
      <c s="35" t="s">
        <v>5</v>
      </c>
      <c s="6" t="s">
        <v>122</v>
      </c>
      <c s="36" t="s">
        <v>93</v>
      </c>
      <c s="37">
        <v>27.12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123</v>
      </c>
    </row>
    <row r="32" spans="1:5" ht="12.75">
      <c r="A32" s="35" t="s">
        <v>57</v>
      </c>
      <c r="E32" s="40" t="s">
        <v>124</v>
      </c>
    </row>
    <row r="33" spans="1:5" ht="140.25">
      <c r="A33" t="s">
        <v>59</v>
      </c>
      <c r="E33" s="39" t="s">
        <v>125</v>
      </c>
    </row>
    <row r="34" spans="1:13" ht="12.75">
      <c r="A34" t="s">
        <v>47</v>
      </c>
      <c r="C34" s="31" t="s">
        <v>126</v>
      </c>
      <c r="E34" s="33" t="s">
        <v>127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50</v>
      </c>
      <c s="34" t="s">
        <v>4</v>
      </c>
      <c s="34" t="s">
        <v>128</v>
      </c>
      <c s="35" t="s">
        <v>5</v>
      </c>
      <c s="6" t="s">
        <v>129</v>
      </c>
      <c s="36" t="s">
        <v>130</v>
      </c>
      <c s="37">
        <v>1910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28</v>
      </c>
    </row>
    <row r="36" spans="1:5" ht="12.75">
      <c r="A36" s="35" t="s">
        <v>55</v>
      </c>
      <c r="E36" s="39" t="s">
        <v>132</v>
      </c>
    </row>
    <row r="37" spans="1:5" ht="12.75">
      <c r="A37" s="35" t="s">
        <v>57</v>
      </c>
      <c r="E37" s="40" t="s">
        <v>133</v>
      </c>
    </row>
    <row r="38" spans="1:5" ht="89.25">
      <c r="A38" t="s">
        <v>59</v>
      </c>
      <c r="E38" s="39" t="s">
        <v>134</v>
      </c>
    </row>
    <row r="39" spans="1:16" ht="12.75">
      <c r="A39" t="s">
        <v>50</v>
      </c>
      <c s="34" t="s">
        <v>28</v>
      </c>
      <c s="34" t="s">
        <v>135</v>
      </c>
      <c s="35" t="s">
        <v>5</v>
      </c>
      <c s="6" t="s">
        <v>136</v>
      </c>
      <c s="36" t="s">
        <v>130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28</v>
      </c>
    </row>
    <row r="40" spans="1:5" ht="12.75">
      <c r="A40" s="35" t="s">
        <v>55</v>
      </c>
      <c r="E40" s="39" t="s">
        <v>137</v>
      </c>
    </row>
    <row r="41" spans="1:5" ht="12.75">
      <c r="A41" s="35" t="s">
        <v>57</v>
      </c>
      <c r="E41" s="40" t="s">
        <v>133</v>
      </c>
    </row>
    <row r="42" spans="1:5" ht="89.25">
      <c r="A42" t="s">
        <v>59</v>
      </c>
      <c r="E42" s="39" t="s">
        <v>134</v>
      </c>
    </row>
    <row r="43" spans="1:16" ht="25.5">
      <c r="A43" t="s">
        <v>50</v>
      </c>
      <c s="34" t="s">
        <v>138</v>
      </c>
      <c s="34" t="s">
        <v>139</v>
      </c>
      <c s="35" t="s">
        <v>5</v>
      </c>
      <c s="6" t="s">
        <v>140</v>
      </c>
      <c s="36" t="s">
        <v>141</v>
      </c>
      <c s="37">
        <v>737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142</v>
      </c>
    </row>
    <row r="45" spans="1:5" ht="12.75">
      <c r="A45" s="35" t="s">
        <v>57</v>
      </c>
      <c r="E45" s="40" t="s">
        <v>143</v>
      </c>
    </row>
    <row r="46" spans="1:5" ht="255">
      <c r="A46" t="s">
        <v>59</v>
      </c>
      <c r="E46" s="39" t="s">
        <v>144</v>
      </c>
    </row>
    <row r="47" spans="1:13" ht="12.75">
      <c r="A47" t="s">
        <v>47</v>
      </c>
      <c r="C47" s="31" t="s">
        <v>145</v>
      </c>
      <c r="E47" s="33" t="s">
        <v>146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50</v>
      </c>
      <c s="34" t="s">
        <v>26</v>
      </c>
      <c s="34" t="s">
        <v>147</v>
      </c>
      <c s="35" t="s">
        <v>5</v>
      </c>
      <c s="6" t="s">
        <v>148</v>
      </c>
      <c s="36" t="s">
        <v>141</v>
      </c>
      <c s="37">
        <v>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28</v>
      </c>
    </row>
    <row r="49" spans="1:5" ht="12.75">
      <c r="A49" s="35" t="s">
        <v>55</v>
      </c>
      <c r="E49" s="39" t="s">
        <v>149</v>
      </c>
    </row>
    <row r="50" spans="1:5" ht="12.75">
      <c r="A50" s="35" t="s">
        <v>57</v>
      </c>
      <c r="E50" s="40" t="s">
        <v>150</v>
      </c>
    </row>
    <row r="51" spans="1:5" ht="204">
      <c r="A51" t="s">
        <v>59</v>
      </c>
      <c r="E51" s="39" t="s">
        <v>151</v>
      </c>
    </row>
    <row r="52" spans="1:16" ht="25.5">
      <c r="A52" t="s">
        <v>50</v>
      </c>
      <c s="34" t="s">
        <v>70</v>
      </c>
      <c s="34" t="s">
        <v>152</v>
      </c>
      <c s="35" t="s">
        <v>5</v>
      </c>
      <c s="6" t="s">
        <v>153</v>
      </c>
      <c s="36" t="s">
        <v>141</v>
      </c>
      <c s="37">
        <v>621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154</v>
      </c>
      <c>
        <f>(M52*21)/100</f>
      </c>
      <c t="s">
        <v>28</v>
      </c>
    </row>
    <row r="53" spans="1:5" ht="12.75">
      <c r="A53" s="35" t="s">
        <v>55</v>
      </c>
      <c r="E53" s="39" t="s">
        <v>155</v>
      </c>
    </row>
    <row r="54" spans="1:5" ht="25.5">
      <c r="A54" s="35" t="s">
        <v>57</v>
      </c>
      <c r="E54" s="40" t="s">
        <v>156</v>
      </c>
    </row>
    <row r="55" spans="1:5" ht="280.5">
      <c r="A55" t="s">
        <v>59</v>
      </c>
      <c r="E55" s="39" t="s">
        <v>157</v>
      </c>
    </row>
    <row r="56" spans="1:16" ht="38.25">
      <c r="A56" t="s">
        <v>50</v>
      </c>
      <c s="34" t="s">
        <v>75</v>
      </c>
      <c s="34" t="s">
        <v>158</v>
      </c>
      <c s="35" t="s">
        <v>5</v>
      </c>
      <c s="6" t="s">
        <v>159</v>
      </c>
      <c s="36" t="s">
        <v>141</v>
      </c>
      <c s="37">
        <v>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154</v>
      </c>
      <c>
        <f>(M56*21)/100</f>
      </c>
      <c t="s">
        <v>28</v>
      </c>
    </row>
    <row r="57" spans="1:5" ht="12.75">
      <c r="A57" s="35" t="s">
        <v>55</v>
      </c>
      <c r="E57" s="39" t="s">
        <v>160</v>
      </c>
    </row>
    <row r="58" spans="1:5" ht="25.5">
      <c r="A58" s="35" t="s">
        <v>57</v>
      </c>
      <c r="E58" s="40" t="s">
        <v>161</v>
      </c>
    </row>
    <row r="59" spans="1:5" ht="216.75">
      <c r="A59" t="s">
        <v>59</v>
      </c>
      <c r="E59" s="39" t="s">
        <v>162</v>
      </c>
    </row>
    <row r="60" spans="1:13" ht="12.75">
      <c r="A60" t="s">
        <v>47</v>
      </c>
      <c r="C60" s="31" t="s">
        <v>163</v>
      </c>
      <c r="E60" s="33" t="s">
        <v>164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50</v>
      </c>
      <c s="34" t="s">
        <v>27</v>
      </c>
      <c s="34" t="s">
        <v>165</v>
      </c>
      <c s="35" t="s">
        <v>5</v>
      </c>
      <c s="6" t="s">
        <v>166</v>
      </c>
      <c s="36" t="s">
        <v>141</v>
      </c>
      <c s="37">
        <v>737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28</v>
      </c>
    </row>
    <row r="62" spans="1:5" ht="12.75">
      <c r="A62" s="35" t="s">
        <v>55</v>
      </c>
      <c r="E62" s="39" t="s">
        <v>167</v>
      </c>
    </row>
    <row r="63" spans="1:5" ht="12.75">
      <c r="A63" s="35" t="s">
        <v>57</v>
      </c>
      <c r="E63" s="40" t="s">
        <v>168</v>
      </c>
    </row>
    <row r="64" spans="1:5" ht="114.75">
      <c r="A64" t="s">
        <v>59</v>
      </c>
      <c r="E64" s="39" t="s">
        <v>169</v>
      </c>
    </row>
    <row r="65" spans="1:16" ht="12.75">
      <c r="A65" t="s">
        <v>50</v>
      </c>
      <c s="34" t="s">
        <v>48</v>
      </c>
      <c s="34" t="s">
        <v>170</v>
      </c>
      <c s="35" t="s">
        <v>5</v>
      </c>
      <c s="6" t="s">
        <v>171</v>
      </c>
      <c s="36" t="s">
        <v>53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28</v>
      </c>
    </row>
    <row r="66" spans="1:5" ht="12.75">
      <c r="A66" s="35" t="s">
        <v>55</v>
      </c>
      <c r="E66" s="39" t="s">
        <v>172</v>
      </c>
    </row>
    <row r="67" spans="1:5" ht="12.75">
      <c r="A67" s="35" t="s">
        <v>57</v>
      </c>
      <c r="E67" s="40" t="s">
        <v>173</v>
      </c>
    </row>
    <row r="68" spans="1:5" ht="255">
      <c r="A68" t="s">
        <v>59</v>
      </c>
      <c r="E68" s="39" t="s">
        <v>174</v>
      </c>
    </row>
    <row r="69" spans="1:16" ht="12.75">
      <c r="A69" t="s">
        <v>50</v>
      </c>
      <c s="34" t="s">
        <v>175</v>
      </c>
      <c s="34" t="s">
        <v>176</v>
      </c>
      <c s="35" t="s">
        <v>5</v>
      </c>
      <c s="6" t="s">
        <v>177</v>
      </c>
      <c s="36" t="s">
        <v>141</v>
      </c>
      <c s="37">
        <v>737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28</v>
      </c>
    </row>
    <row r="70" spans="1:5" ht="12.75">
      <c r="A70" s="35" t="s">
        <v>55</v>
      </c>
      <c r="E70" s="39" t="s">
        <v>178</v>
      </c>
    </row>
    <row r="71" spans="1:5" ht="12.75">
      <c r="A71" s="35" t="s">
        <v>57</v>
      </c>
      <c r="E71" s="40" t="s">
        <v>168</v>
      </c>
    </row>
    <row r="72" spans="1:5" ht="114.75">
      <c r="A72" t="s">
        <v>59</v>
      </c>
      <c r="E72" s="39" t="s">
        <v>169</v>
      </c>
    </row>
    <row r="73" spans="1:13" ht="12.75">
      <c r="A73" t="s">
        <v>47</v>
      </c>
      <c r="C73" s="31" t="s">
        <v>179</v>
      </c>
      <c r="E73" s="33" t="s">
        <v>180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12.75">
      <c r="A74" t="s">
        <v>50</v>
      </c>
      <c s="34" t="s">
        <v>181</v>
      </c>
      <c s="34" t="s">
        <v>182</v>
      </c>
      <c s="35" t="s">
        <v>5</v>
      </c>
      <c s="6" t="s">
        <v>183</v>
      </c>
      <c s="36" t="s">
        <v>130</v>
      </c>
      <c s="37">
        <v>2122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28</v>
      </c>
    </row>
    <row r="75" spans="1:5" ht="12.75">
      <c r="A75" s="35" t="s">
        <v>55</v>
      </c>
      <c r="E75" s="39" t="s">
        <v>184</v>
      </c>
    </row>
    <row r="76" spans="1:5" ht="12.75">
      <c r="A76" s="35" t="s">
        <v>57</v>
      </c>
      <c r="E76" s="40" t="s">
        <v>133</v>
      </c>
    </row>
    <row r="77" spans="1:5" ht="140.25">
      <c r="A77" t="s">
        <v>59</v>
      </c>
      <c r="E77" s="39" t="s">
        <v>185</v>
      </c>
    </row>
    <row r="78" spans="1:16" ht="12.75">
      <c r="A78" t="s">
        <v>50</v>
      </c>
      <c s="34" t="s">
        <v>186</v>
      </c>
      <c s="34" t="s">
        <v>187</v>
      </c>
      <c s="35" t="s">
        <v>5</v>
      </c>
      <c s="6" t="s">
        <v>188</v>
      </c>
      <c s="36" t="s">
        <v>141</v>
      </c>
      <c s="37">
        <v>621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28</v>
      </c>
    </row>
    <row r="79" spans="1:5" ht="12.75">
      <c r="A79" s="35" t="s">
        <v>55</v>
      </c>
      <c r="E79" s="39" t="s">
        <v>189</v>
      </c>
    </row>
    <row r="80" spans="1:5" ht="25.5">
      <c r="A80" s="35" t="s">
        <v>57</v>
      </c>
      <c r="E80" s="40" t="s">
        <v>156</v>
      </c>
    </row>
    <row r="81" spans="1:5" ht="204">
      <c r="A81" t="s">
        <v>59</v>
      </c>
      <c r="E81" s="39" t="s">
        <v>190</v>
      </c>
    </row>
    <row r="82" spans="1:16" ht="25.5">
      <c r="A82" t="s">
        <v>50</v>
      </c>
      <c s="34" t="s">
        <v>191</v>
      </c>
      <c s="34" t="s">
        <v>192</v>
      </c>
      <c s="35" t="s">
        <v>5</v>
      </c>
      <c s="6" t="s">
        <v>193</v>
      </c>
      <c s="36" t="s">
        <v>141</v>
      </c>
      <c s="37">
        <v>94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28</v>
      </c>
    </row>
    <row r="83" spans="1:5" ht="12.75">
      <c r="A83" s="35" t="s">
        <v>55</v>
      </c>
      <c r="E83" s="39" t="s">
        <v>194</v>
      </c>
    </row>
    <row r="84" spans="1:5" ht="12.75">
      <c r="A84" s="35" t="s">
        <v>57</v>
      </c>
      <c r="E84" s="40" t="s">
        <v>195</v>
      </c>
    </row>
    <row r="85" spans="1:5" ht="127.5">
      <c r="A85" t="s">
        <v>59</v>
      </c>
      <c r="E85" s="39" t="s">
        <v>196</v>
      </c>
    </row>
    <row r="86" spans="1:16" ht="25.5">
      <c r="A86" t="s">
        <v>50</v>
      </c>
      <c s="34" t="s">
        <v>197</v>
      </c>
      <c s="34" t="s">
        <v>198</v>
      </c>
      <c s="35" t="s">
        <v>5</v>
      </c>
      <c s="6" t="s">
        <v>199</v>
      </c>
      <c s="36" t="s">
        <v>141</v>
      </c>
      <c s="37">
        <v>198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28</v>
      </c>
    </row>
    <row r="87" spans="1:5" ht="12.75">
      <c r="A87" s="35" t="s">
        <v>55</v>
      </c>
      <c r="E87" s="39" t="s">
        <v>200</v>
      </c>
    </row>
    <row r="88" spans="1:5" ht="25.5">
      <c r="A88" s="35" t="s">
        <v>57</v>
      </c>
      <c r="E88" s="40" t="s">
        <v>201</v>
      </c>
    </row>
    <row r="89" spans="1:5" ht="204">
      <c r="A89" t="s">
        <v>59</v>
      </c>
      <c r="E89" s="39" t="s">
        <v>202</v>
      </c>
    </row>
    <row r="90" spans="1:16" ht="38.25">
      <c r="A90" t="s">
        <v>50</v>
      </c>
      <c s="34" t="s">
        <v>203</v>
      </c>
      <c s="34" t="s">
        <v>204</v>
      </c>
      <c s="35" t="s">
        <v>5</v>
      </c>
      <c s="6" t="s">
        <v>205</v>
      </c>
      <c s="36" t="s">
        <v>141</v>
      </c>
      <c s="37">
        <v>38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28</v>
      </c>
    </row>
    <row r="91" spans="1:5" ht="12.75">
      <c r="A91" s="35" t="s">
        <v>55</v>
      </c>
      <c r="E91" s="39" t="s">
        <v>206</v>
      </c>
    </row>
    <row r="92" spans="1:5" ht="12.75">
      <c r="A92" s="35" t="s">
        <v>57</v>
      </c>
      <c r="E92" s="40" t="s">
        <v>207</v>
      </c>
    </row>
    <row r="93" spans="1:5" ht="140.25">
      <c r="A93" t="s">
        <v>59</v>
      </c>
      <c r="E93" s="39" t="s">
        <v>208</v>
      </c>
    </row>
    <row r="94" spans="1:16" ht="12.75">
      <c r="A94" t="s">
        <v>50</v>
      </c>
      <c s="34" t="s">
        <v>209</v>
      </c>
      <c s="34" t="s">
        <v>210</v>
      </c>
      <c s="35" t="s">
        <v>5</v>
      </c>
      <c s="6" t="s">
        <v>211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28</v>
      </c>
    </row>
    <row r="95" spans="1:5" ht="12.75">
      <c r="A95" s="35" t="s">
        <v>55</v>
      </c>
      <c r="E95" s="39" t="s">
        <v>212</v>
      </c>
    </row>
    <row r="96" spans="1:5" ht="12.75">
      <c r="A96" s="35" t="s">
        <v>57</v>
      </c>
      <c r="E96" s="40" t="s">
        <v>213</v>
      </c>
    </row>
    <row r="97" spans="1:5" ht="76.5">
      <c r="A97" t="s">
        <v>59</v>
      </c>
      <c r="E97" s="39" t="s">
        <v>214</v>
      </c>
    </row>
    <row r="98" spans="1:16" ht="25.5">
      <c r="A98" t="s">
        <v>50</v>
      </c>
      <c s="34" t="s">
        <v>215</v>
      </c>
      <c s="34" t="s">
        <v>216</v>
      </c>
      <c s="35" t="s">
        <v>5</v>
      </c>
      <c s="6" t="s">
        <v>217</v>
      </c>
      <c s="36" t="s">
        <v>218</v>
      </c>
      <c s="37">
        <v>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28</v>
      </c>
    </row>
    <row r="99" spans="1:5" ht="12.75">
      <c r="A99" s="35" t="s">
        <v>55</v>
      </c>
      <c r="E99" s="39" t="s">
        <v>219</v>
      </c>
    </row>
    <row r="100" spans="1:5" ht="12.75">
      <c r="A100" s="35" t="s">
        <v>57</v>
      </c>
      <c r="E100" s="40" t="s">
        <v>220</v>
      </c>
    </row>
    <row r="101" spans="1:5" ht="76.5">
      <c r="A101" t="s">
        <v>59</v>
      </c>
      <c r="E101" s="39" t="s">
        <v>221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</v>
      </c>
      <c r="E4" s="26" t="s">
        <v>83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COUNTIFS(L8:L145,"=0",A8:A145,"P")+COUNTIFS(L8:L145,"",A8:A145,"P")+SUM(Q8:Q145)</f>
      </c>
    </row>
    <row r="8" spans="1:13" ht="12.75">
      <c r="A8" t="s">
        <v>45</v>
      </c>
      <c r="C8" s="28" t="s">
        <v>224</v>
      </c>
      <c r="E8" s="30" t="s">
        <v>223</v>
      </c>
      <c r="J8" s="29">
        <f>0+J9+J18+J55+J68+J73+J90+J103+J124</f>
      </c>
      <c s="29">
        <f>0+K9+K18+K55+K68+K73+K90+K103+K124</f>
      </c>
      <c s="29">
        <f>0+L9+L18+L55+L68+L73+L90+L103+L124</f>
      </c>
      <c s="29">
        <f>0+M9+M18+M55+M68+M73+M90+M103+M124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225</v>
      </c>
      <c s="34" t="s">
        <v>226</v>
      </c>
      <c s="35" t="s">
        <v>227</v>
      </c>
      <c s="6" t="s">
        <v>228</v>
      </c>
      <c s="36" t="s">
        <v>93</v>
      </c>
      <c s="37">
        <v>13644.171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229</v>
      </c>
      <c>
        <f>(M10*21)/100</f>
      </c>
      <c t="s">
        <v>28</v>
      </c>
    </row>
    <row r="11" spans="1:5" ht="63.75">
      <c r="A11" s="35" t="s">
        <v>55</v>
      </c>
      <c r="E11" s="39" t="s">
        <v>230</v>
      </c>
    </row>
    <row r="12" spans="1:5" ht="12.75">
      <c r="A12" s="35" t="s">
        <v>57</v>
      </c>
      <c r="E12" s="40" t="s">
        <v>231</v>
      </c>
    </row>
    <row r="13" spans="1:5" ht="127.5">
      <c r="A13" t="s">
        <v>59</v>
      </c>
      <c r="E13" s="39" t="s">
        <v>232</v>
      </c>
    </row>
    <row r="14" spans="1:16" ht="25.5">
      <c r="A14" t="s">
        <v>50</v>
      </c>
      <c s="34" t="s">
        <v>233</v>
      </c>
      <c s="34" t="s">
        <v>234</v>
      </c>
      <c s="35" t="s">
        <v>235</v>
      </c>
      <c s="6" t="s">
        <v>236</v>
      </c>
      <c s="36" t="s">
        <v>93</v>
      </c>
      <c s="37">
        <v>560.95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63.75">
      <c r="A15" s="35" t="s">
        <v>55</v>
      </c>
      <c r="E15" s="39" t="s">
        <v>237</v>
      </c>
    </row>
    <row r="16" spans="1:5" ht="38.25">
      <c r="A16" s="35" t="s">
        <v>57</v>
      </c>
      <c r="E16" s="40" t="s">
        <v>238</v>
      </c>
    </row>
    <row r="17" spans="1:5" ht="127.5">
      <c r="A17" t="s">
        <v>59</v>
      </c>
      <c r="E17" s="39" t="s">
        <v>239</v>
      </c>
    </row>
    <row r="18" spans="1:13" ht="12.75">
      <c r="A18" t="s">
        <v>47</v>
      </c>
      <c r="C18" s="31" t="s">
        <v>4</v>
      </c>
      <c r="E18" s="33" t="s">
        <v>240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50</v>
      </c>
      <c s="34" t="s">
        <v>75</v>
      </c>
      <c s="34" t="s">
        <v>241</v>
      </c>
      <c s="35" t="s">
        <v>5</v>
      </c>
      <c s="6" t="s">
        <v>242</v>
      </c>
      <c s="36" t="s">
        <v>130</v>
      </c>
      <c s="37">
        <v>620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243</v>
      </c>
      <c>
        <f>(M19*21)/100</f>
      </c>
      <c t="s">
        <v>28</v>
      </c>
    </row>
    <row r="20" spans="1:5" ht="12.75">
      <c r="A20" s="35" t="s">
        <v>55</v>
      </c>
      <c r="E20" s="39" t="s">
        <v>244</v>
      </c>
    </row>
    <row r="21" spans="1:5" ht="12.75">
      <c r="A21" s="35" t="s">
        <v>57</v>
      </c>
      <c r="E21" s="40" t="s">
        <v>245</v>
      </c>
    </row>
    <row r="22" spans="1:5" ht="38.25">
      <c r="A22" t="s">
        <v>59</v>
      </c>
      <c r="E22" s="39" t="s">
        <v>246</v>
      </c>
    </row>
    <row r="23" spans="1:16" ht="12.75">
      <c r="A23" t="s">
        <v>50</v>
      </c>
      <c s="34" t="s">
        <v>27</v>
      </c>
      <c s="34" t="s">
        <v>247</v>
      </c>
      <c s="35" t="s">
        <v>5</v>
      </c>
      <c s="6" t="s">
        <v>248</v>
      </c>
      <c s="36" t="s">
        <v>130</v>
      </c>
      <c s="37">
        <v>7700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243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249</v>
      </c>
    </row>
    <row r="26" spans="1:5" ht="369.75">
      <c r="A26" t="s">
        <v>59</v>
      </c>
      <c r="E26" s="39" t="s">
        <v>250</v>
      </c>
    </row>
    <row r="27" spans="1:16" ht="12.75">
      <c r="A27" t="s">
        <v>50</v>
      </c>
      <c s="34" t="s">
        <v>48</v>
      </c>
      <c s="34" t="s">
        <v>251</v>
      </c>
      <c s="35" t="s">
        <v>5</v>
      </c>
      <c s="6" t="s">
        <v>252</v>
      </c>
      <c s="36" t="s">
        <v>130</v>
      </c>
      <c s="37">
        <v>95.407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243</v>
      </c>
      <c>
        <f>(M27*21)/100</f>
      </c>
      <c t="s">
        <v>28</v>
      </c>
    </row>
    <row r="28" spans="1:5" ht="12.75">
      <c r="A28" s="35" t="s">
        <v>55</v>
      </c>
      <c r="E28" s="39" t="s">
        <v>253</v>
      </c>
    </row>
    <row r="29" spans="1:5" ht="12.75">
      <c r="A29" s="35" t="s">
        <v>57</v>
      </c>
      <c r="E29" s="40" t="s">
        <v>254</v>
      </c>
    </row>
    <row r="30" spans="1:5" ht="318.75">
      <c r="A30" t="s">
        <v>59</v>
      </c>
      <c r="E30" s="39" t="s">
        <v>255</v>
      </c>
    </row>
    <row r="31" spans="1:16" ht="12.75">
      <c r="A31" t="s">
        <v>50</v>
      </c>
      <c s="34" t="s">
        <v>175</v>
      </c>
      <c s="34" t="s">
        <v>256</v>
      </c>
      <c s="35" t="s">
        <v>5</v>
      </c>
      <c s="6" t="s">
        <v>257</v>
      </c>
      <c s="36" t="s">
        <v>130</v>
      </c>
      <c s="37">
        <v>125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243</v>
      </c>
      <c>
        <f>(M31*21)/100</f>
      </c>
      <c t="s">
        <v>28</v>
      </c>
    </row>
    <row r="32" spans="1:5" ht="38.25">
      <c r="A32" s="35" t="s">
        <v>55</v>
      </c>
      <c r="E32" s="39" t="s">
        <v>258</v>
      </c>
    </row>
    <row r="33" spans="1:5" ht="12.75">
      <c r="A33" s="35" t="s">
        <v>57</v>
      </c>
      <c r="E33" s="40" t="s">
        <v>259</v>
      </c>
    </row>
    <row r="34" spans="1:5" ht="267.75">
      <c r="A34" t="s">
        <v>59</v>
      </c>
      <c r="E34" s="39" t="s">
        <v>260</v>
      </c>
    </row>
    <row r="35" spans="1:16" ht="12.75">
      <c r="A35" t="s">
        <v>50</v>
      </c>
      <c s="34" t="s">
        <v>261</v>
      </c>
      <c s="34" t="s">
        <v>262</v>
      </c>
      <c s="35" t="s">
        <v>5</v>
      </c>
      <c s="6" t="s">
        <v>263</v>
      </c>
      <c s="36" t="s">
        <v>130</v>
      </c>
      <c s="37">
        <v>90.312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243</v>
      </c>
      <c>
        <f>(M35*21)/100</f>
      </c>
      <c t="s">
        <v>28</v>
      </c>
    </row>
    <row r="36" spans="1:5" ht="12.75">
      <c r="A36" s="35" t="s">
        <v>55</v>
      </c>
      <c r="E36" s="39" t="s">
        <v>264</v>
      </c>
    </row>
    <row r="37" spans="1:5" ht="12.75">
      <c r="A37" s="35" t="s">
        <v>57</v>
      </c>
      <c r="E37" s="40" t="s">
        <v>265</v>
      </c>
    </row>
    <row r="38" spans="1:5" ht="229.5">
      <c r="A38" t="s">
        <v>59</v>
      </c>
      <c r="E38" s="39" t="s">
        <v>266</v>
      </c>
    </row>
    <row r="39" spans="1:16" ht="12.75">
      <c r="A39" t="s">
        <v>50</v>
      </c>
      <c s="34" t="s">
        <v>181</v>
      </c>
      <c s="34" t="s">
        <v>267</v>
      </c>
      <c s="35" t="s">
        <v>5</v>
      </c>
      <c s="6" t="s">
        <v>268</v>
      </c>
      <c s="36" t="s">
        <v>130</v>
      </c>
      <c s="37">
        <v>1.541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243</v>
      </c>
      <c>
        <f>(M39*21)/100</f>
      </c>
      <c t="s">
        <v>28</v>
      </c>
    </row>
    <row r="40" spans="1:5" ht="38.25">
      <c r="A40" s="35" t="s">
        <v>55</v>
      </c>
      <c r="E40" s="39" t="s">
        <v>269</v>
      </c>
    </row>
    <row r="41" spans="1:5" ht="25.5">
      <c r="A41" s="35" t="s">
        <v>57</v>
      </c>
      <c r="E41" s="40" t="s">
        <v>270</v>
      </c>
    </row>
    <row r="42" spans="1:5" ht="229.5">
      <c r="A42" t="s">
        <v>59</v>
      </c>
      <c r="E42" s="39" t="s">
        <v>271</v>
      </c>
    </row>
    <row r="43" spans="1:16" ht="12.75">
      <c r="A43" t="s">
        <v>50</v>
      </c>
      <c s="34" t="s">
        <v>186</v>
      </c>
      <c s="34" t="s">
        <v>272</v>
      </c>
      <c s="35" t="s">
        <v>5</v>
      </c>
      <c s="6" t="s">
        <v>273</v>
      </c>
      <c s="36" t="s">
        <v>130</v>
      </c>
      <c s="37">
        <v>1214.5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243</v>
      </c>
      <c>
        <f>(M43*21)/100</f>
      </c>
      <c t="s">
        <v>28</v>
      </c>
    </row>
    <row r="44" spans="1:5" ht="38.25">
      <c r="A44" s="35" t="s">
        <v>55</v>
      </c>
      <c r="E44" s="39" t="s">
        <v>274</v>
      </c>
    </row>
    <row r="45" spans="1:5" ht="38.25">
      <c r="A45" s="35" t="s">
        <v>57</v>
      </c>
      <c r="E45" s="40" t="s">
        <v>275</v>
      </c>
    </row>
    <row r="46" spans="1:5" ht="293.25">
      <c r="A46" t="s">
        <v>59</v>
      </c>
      <c r="E46" s="39" t="s">
        <v>276</v>
      </c>
    </row>
    <row r="47" spans="1:16" ht="12.75">
      <c r="A47" t="s">
        <v>50</v>
      </c>
      <c s="34" t="s">
        <v>191</v>
      </c>
      <c s="34" t="s">
        <v>277</v>
      </c>
      <c s="35" t="s">
        <v>5</v>
      </c>
      <c s="6" t="s">
        <v>278</v>
      </c>
      <c s="36" t="s">
        <v>279</v>
      </c>
      <c s="37">
        <v>6200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243</v>
      </c>
      <c>
        <f>(M47*21)/100</f>
      </c>
      <c t="s">
        <v>28</v>
      </c>
    </row>
    <row r="48" spans="1:5" ht="12.75">
      <c r="A48" s="35" t="s">
        <v>55</v>
      </c>
      <c r="E48" s="39" t="s">
        <v>280</v>
      </c>
    </row>
    <row r="49" spans="1:5" ht="12.75">
      <c r="A49" s="35" t="s">
        <v>57</v>
      </c>
      <c r="E49" s="40" t="s">
        <v>281</v>
      </c>
    </row>
    <row r="50" spans="1:5" ht="38.25">
      <c r="A50" t="s">
        <v>59</v>
      </c>
      <c r="E50" s="39" t="s">
        <v>282</v>
      </c>
    </row>
    <row r="51" spans="1:16" ht="12.75">
      <c r="A51" t="s">
        <v>50</v>
      </c>
      <c s="34" t="s">
        <v>197</v>
      </c>
      <c s="34" t="s">
        <v>283</v>
      </c>
      <c s="35" t="s">
        <v>5</v>
      </c>
      <c s="6" t="s">
        <v>284</v>
      </c>
      <c s="36" t="s">
        <v>279</v>
      </c>
      <c s="37">
        <v>6200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243</v>
      </c>
      <c>
        <f>(M51*21)/100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281</v>
      </c>
    </row>
    <row r="54" spans="1:5" ht="25.5">
      <c r="A54" t="s">
        <v>59</v>
      </c>
      <c r="E54" s="39" t="s">
        <v>285</v>
      </c>
    </row>
    <row r="55" spans="1:13" ht="12.75">
      <c r="A55" t="s">
        <v>47</v>
      </c>
      <c r="C55" s="31" t="s">
        <v>28</v>
      </c>
      <c r="E55" s="33" t="s">
        <v>286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50</v>
      </c>
      <c s="34" t="s">
        <v>203</v>
      </c>
      <c s="34" t="s">
        <v>287</v>
      </c>
      <c s="35" t="s">
        <v>5</v>
      </c>
      <c s="6" t="s">
        <v>288</v>
      </c>
      <c s="36" t="s">
        <v>279</v>
      </c>
      <c s="37">
        <v>10187.5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243</v>
      </c>
      <c>
        <f>(M56*21)/100</f>
      </c>
      <c t="s">
        <v>28</v>
      </c>
    </row>
    <row r="57" spans="1:5" ht="12.75">
      <c r="A57" s="35" t="s">
        <v>55</v>
      </c>
      <c r="E57" s="39" t="s">
        <v>289</v>
      </c>
    </row>
    <row r="58" spans="1:5" ht="25.5">
      <c r="A58" s="35" t="s">
        <v>57</v>
      </c>
      <c r="E58" s="40" t="s">
        <v>290</v>
      </c>
    </row>
    <row r="59" spans="1:5" ht="102">
      <c r="A59" t="s">
        <v>59</v>
      </c>
      <c r="E59" s="39" t="s">
        <v>291</v>
      </c>
    </row>
    <row r="60" spans="1:16" ht="12.75">
      <c r="A60" t="s">
        <v>50</v>
      </c>
      <c s="34" t="s">
        <v>209</v>
      </c>
      <c s="34" t="s">
        <v>292</v>
      </c>
      <c s="35" t="s">
        <v>5</v>
      </c>
      <c s="6" t="s">
        <v>293</v>
      </c>
      <c s="36" t="s">
        <v>279</v>
      </c>
      <c s="37">
        <v>1200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243</v>
      </c>
      <c>
        <f>(M60*21)/100</f>
      </c>
      <c t="s">
        <v>28</v>
      </c>
    </row>
    <row r="61" spans="1:5" ht="12.75">
      <c r="A61" s="35" t="s">
        <v>55</v>
      </c>
      <c r="E61" s="39" t="s">
        <v>294</v>
      </c>
    </row>
    <row r="62" spans="1:5" ht="12.75">
      <c r="A62" s="35" t="s">
        <v>57</v>
      </c>
      <c r="E62" s="40" t="s">
        <v>295</v>
      </c>
    </row>
    <row r="63" spans="1:5" ht="102">
      <c r="A63" t="s">
        <v>59</v>
      </c>
      <c r="E63" s="39" t="s">
        <v>291</v>
      </c>
    </row>
    <row r="64" spans="1:16" ht="12.75">
      <c r="A64" t="s">
        <v>50</v>
      </c>
      <c s="34" t="s">
        <v>296</v>
      </c>
      <c s="34" t="s">
        <v>297</v>
      </c>
      <c s="35" t="s">
        <v>5</v>
      </c>
      <c s="6" t="s">
        <v>298</v>
      </c>
      <c s="36" t="s">
        <v>279</v>
      </c>
      <c s="37">
        <v>3230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51">
      <c r="A65" s="35" t="s">
        <v>55</v>
      </c>
      <c r="E65" s="39" t="s">
        <v>299</v>
      </c>
    </row>
    <row r="66" spans="1:5" ht="12.75">
      <c r="A66" s="35" t="s">
        <v>57</v>
      </c>
      <c r="E66" s="40" t="s">
        <v>300</v>
      </c>
    </row>
    <row r="67" spans="1:5" ht="102">
      <c r="A67" t="s">
        <v>59</v>
      </c>
      <c r="E67" s="39" t="s">
        <v>301</v>
      </c>
    </row>
    <row r="68" spans="1:13" ht="12.75">
      <c r="A68" t="s">
        <v>47</v>
      </c>
      <c r="C68" s="31" t="s">
        <v>26</v>
      </c>
      <c r="E68" s="33" t="s">
        <v>302</v>
      </c>
      <c r="J68" s="32">
        <f>0</f>
      </c>
      <c s="32">
        <f>0</f>
      </c>
      <c s="32">
        <f>0+L69</f>
      </c>
      <c s="32">
        <f>0+M69</f>
      </c>
    </row>
    <row r="69" spans="1:16" ht="25.5">
      <c r="A69" t="s">
        <v>50</v>
      </c>
      <c s="34" t="s">
        <v>215</v>
      </c>
      <c s="34" t="s">
        <v>303</v>
      </c>
      <c s="35" t="s">
        <v>5</v>
      </c>
      <c s="6" t="s">
        <v>304</v>
      </c>
      <c s="36" t="s">
        <v>130</v>
      </c>
      <c s="37">
        <v>12.6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243</v>
      </c>
      <c>
        <f>(M69*21)/100</f>
      </c>
      <c t="s">
        <v>28</v>
      </c>
    </row>
    <row r="70" spans="1:5" ht="25.5">
      <c r="A70" s="35" t="s">
        <v>55</v>
      </c>
      <c r="E70" s="39" t="s">
        <v>305</v>
      </c>
    </row>
    <row r="71" spans="1:5" ht="12.75">
      <c r="A71" s="35" t="s">
        <v>57</v>
      </c>
      <c r="E71" s="40" t="s">
        <v>306</v>
      </c>
    </row>
    <row r="72" spans="1:5" ht="409.5">
      <c r="A72" t="s">
        <v>59</v>
      </c>
      <c r="E72" s="39" t="s">
        <v>307</v>
      </c>
    </row>
    <row r="73" spans="1:13" ht="12.75">
      <c r="A73" t="s">
        <v>47</v>
      </c>
      <c r="C73" s="31" t="s">
        <v>70</v>
      </c>
      <c r="E73" s="33" t="s">
        <v>308</v>
      </c>
      <c r="J73" s="32">
        <f>0</f>
      </c>
      <c s="32">
        <f>0</f>
      </c>
      <c s="32">
        <f>0+L74+L78+L82+L86</f>
      </c>
      <c s="32">
        <f>0+M74+M78+M82+M86</f>
      </c>
    </row>
    <row r="74" spans="1:16" ht="12.75">
      <c r="A74" t="s">
        <v>50</v>
      </c>
      <c s="34" t="s">
        <v>309</v>
      </c>
      <c s="34" t="s">
        <v>310</v>
      </c>
      <c s="35" t="s">
        <v>5</v>
      </c>
      <c s="6" t="s">
        <v>311</v>
      </c>
      <c s="36" t="s">
        <v>130</v>
      </c>
      <c s="37">
        <v>546.525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243</v>
      </c>
      <c>
        <f>(M74*21)/100</f>
      </c>
      <c t="s">
        <v>28</v>
      </c>
    </row>
    <row r="75" spans="1:5" ht="38.25">
      <c r="A75" s="35" t="s">
        <v>55</v>
      </c>
      <c r="E75" s="39" t="s">
        <v>312</v>
      </c>
    </row>
    <row r="76" spans="1:5" ht="12.75">
      <c r="A76" s="35" t="s">
        <v>57</v>
      </c>
      <c r="E76" s="40" t="s">
        <v>313</v>
      </c>
    </row>
    <row r="77" spans="1:5" ht="369.75">
      <c r="A77" t="s">
        <v>59</v>
      </c>
      <c r="E77" s="39" t="s">
        <v>314</v>
      </c>
    </row>
    <row r="78" spans="1:16" ht="12.75">
      <c r="A78" t="s">
        <v>50</v>
      </c>
      <c s="34" t="s">
        <v>315</v>
      </c>
      <c s="34" t="s">
        <v>316</v>
      </c>
      <c s="35" t="s">
        <v>5</v>
      </c>
      <c s="6" t="s">
        <v>317</v>
      </c>
      <c s="36" t="s">
        <v>130</v>
      </c>
      <c s="37">
        <v>1.919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243</v>
      </c>
      <c>
        <f>(M78*21)/100</f>
      </c>
      <c t="s">
        <v>28</v>
      </c>
    </row>
    <row r="79" spans="1:5" ht="51">
      <c r="A79" s="35" t="s">
        <v>55</v>
      </c>
      <c r="E79" s="39" t="s">
        <v>318</v>
      </c>
    </row>
    <row r="80" spans="1:5" ht="38.25">
      <c r="A80" s="35" t="s">
        <v>57</v>
      </c>
      <c r="E80" s="40" t="s">
        <v>319</v>
      </c>
    </row>
    <row r="81" spans="1:5" ht="369.75">
      <c r="A81" t="s">
        <v>59</v>
      </c>
      <c r="E81" s="39" t="s">
        <v>314</v>
      </c>
    </row>
    <row r="82" spans="1:16" ht="12.75">
      <c r="A82" t="s">
        <v>50</v>
      </c>
      <c s="34" t="s">
        <v>89</v>
      </c>
      <c s="34" t="s">
        <v>320</v>
      </c>
      <c s="35" t="s">
        <v>5</v>
      </c>
      <c s="6" t="s">
        <v>321</v>
      </c>
      <c s="36" t="s">
        <v>130</v>
      </c>
      <c s="37">
        <v>0.52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243</v>
      </c>
      <c>
        <f>(M82*21)/100</f>
      </c>
      <c t="s">
        <v>28</v>
      </c>
    </row>
    <row r="83" spans="1:5" ht="12.75">
      <c r="A83" s="35" t="s">
        <v>55</v>
      </c>
      <c r="E83" s="39" t="s">
        <v>322</v>
      </c>
    </row>
    <row r="84" spans="1:5" ht="12.75">
      <c r="A84" s="35" t="s">
        <v>57</v>
      </c>
      <c r="E84" s="40" t="s">
        <v>323</v>
      </c>
    </row>
    <row r="85" spans="1:5" ht="369.75">
      <c r="A85" t="s">
        <v>59</v>
      </c>
      <c r="E85" s="39" t="s">
        <v>314</v>
      </c>
    </row>
    <row r="86" spans="1:16" ht="12.75">
      <c r="A86" t="s">
        <v>50</v>
      </c>
      <c s="34" t="s">
        <v>98</v>
      </c>
      <c s="34" t="s">
        <v>324</v>
      </c>
      <c s="35" t="s">
        <v>5</v>
      </c>
      <c s="6" t="s">
        <v>325</v>
      </c>
      <c s="36" t="s">
        <v>130</v>
      </c>
      <c s="37">
        <v>1.04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243</v>
      </c>
      <c>
        <f>(M86*21)/100</f>
      </c>
      <c t="s">
        <v>28</v>
      </c>
    </row>
    <row r="87" spans="1:5" ht="38.25">
      <c r="A87" s="35" t="s">
        <v>55</v>
      </c>
      <c r="E87" s="39" t="s">
        <v>326</v>
      </c>
    </row>
    <row r="88" spans="1:5" ht="12.75">
      <c r="A88" s="35" t="s">
        <v>57</v>
      </c>
      <c r="E88" s="40" t="s">
        <v>327</v>
      </c>
    </row>
    <row r="89" spans="1:5" ht="102">
      <c r="A89" t="s">
        <v>59</v>
      </c>
      <c r="E89" s="39" t="s">
        <v>328</v>
      </c>
    </row>
    <row r="90" spans="1:13" ht="12.75">
      <c r="A90" t="s">
        <v>47</v>
      </c>
      <c r="C90" s="31" t="s">
        <v>75</v>
      </c>
      <c r="E90" s="33" t="s">
        <v>329</v>
      </c>
      <c r="J90" s="32">
        <f>0</f>
      </c>
      <c s="32">
        <f>0</f>
      </c>
      <c s="32">
        <f>0+L91+L95+L99</f>
      </c>
      <c s="32">
        <f>0+M91+M95+M99</f>
      </c>
    </row>
    <row r="91" spans="1:16" ht="25.5">
      <c r="A91" t="s">
        <v>50</v>
      </c>
      <c s="34" t="s">
        <v>104</v>
      </c>
      <c s="34" t="s">
        <v>330</v>
      </c>
      <c s="35" t="s">
        <v>5</v>
      </c>
      <c s="6" t="s">
        <v>331</v>
      </c>
      <c s="36" t="s">
        <v>130</v>
      </c>
      <c s="37">
        <v>625.25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243</v>
      </c>
      <c>
        <f>(M91*21)/100</f>
      </c>
      <c t="s">
        <v>28</v>
      </c>
    </row>
    <row r="92" spans="1:5" ht="12.75">
      <c r="A92" s="35" t="s">
        <v>55</v>
      </c>
      <c r="E92" s="39" t="s">
        <v>332</v>
      </c>
    </row>
    <row r="93" spans="1:5" ht="25.5">
      <c r="A93" s="35" t="s">
        <v>57</v>
      </c>
      <c r="E93" s="40" t="s">
        <v>333</v>
      </c>
    </row>
    <row r="94" spans="1:5" ht="293.25">
      <c r="A94" t="s">
        <v>59</v>
      </c>
      <c r="E94" s="39" t="s">
        <v>334</v>
      </c>
    </row>
    <row r="95" spans="1:16" ht="25.5">
      <c r="A95" t="s">
        <v>50</v>
      </c>
      <c s="34" t="s">
        <v>110</v>
      </c>
      <c s="34" t="s">
        <v>335</v>
      </c>
      <c s="35" t="s">
        <v>5</v>
      </c>
      <c s="6" t="s">
        <v>336</v>
      </c>
      <c s="36" t="s">
        <v>130</v>
      </c>
      <c s="37">
        <v>922.5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243</v>
      </c>
      <c>
        <f>(M95*21)/100</f>
      </c>
      <c t="s">
        <v>28</v>
      </c>
    </row>
    <row r="96" spans="1:5" ht="38.25">
      <c r="A96" s="35" t="s">
        <v>55</v>
      </c>
      <c r="E96" s="39" t="s">
        <v>337</v>
      </c>
    </row>
    <row r="97" spans="1:5" ht="25.5">
      <c r="A97" s="35" t="s">
        <v>57</v>
      </c>
      <c r="E97" s="40" t="s">
        <v>338</v>
      </c>
    </row>
    <row r="98" spans="1:5" ht="344.25">
      <c r="A98" t="s">
        <v>59</v>
      </c>
      <c r="E98" s="39" t="s">
        <v>339</v>
      </c>
    </row>
    <row r="99" spans="1:16" ht="25.5">
      <c r="A99" t="s">
        <v>50</v>
      </c>
      <c s="34" t="s">
        <v>115</v>
      </c>
      <c s="34" t="s">
        <v>340</v>
      </c>
      <c s="35" t="s">
        <v>5</v>
      </c>
      <c s="6" t="s">
        <v>341</v>
      </c>
      <c s="36" t="s">
        <v>279</v>
      </c>
      <c s="37">
        <v>600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243</v>
      </c>
      <c>
        <f>(M99*21)/100</f>
      </c>
      <c t="s">
        <v>28</v>
      </c>
    </row>
    <row r="100" spans="1:5" ht="25.5">
      <c r="A100" s="35" t="s">
        <v>55</v>
      </c>
      <c r="E100" s="39" t="s">
        <v>342</v>
      </c>
    </row>
    <row r="101" spans="1:5" ht="25.5">
      <c r="A101" s="35" t="s">
        <v>57</v>
      </c>
      <c r="E101" s="40" t="s">
        <v>343</v>
      </c>
    </row>
    <row r="102" spans="1:5" ht="178.5">
      <c r="A102" t="s">
        <v>59</v>
      </c>
      <c r="E102" s="39" t="s">
        <v>344</v>
      </c>
    </row>
    <row r="103" spans="1:13" ht="12.75">
      <c r="A103" t="s">
        <v>47</v>
      </c>
      <c r="C103" s="31" t="s">
        <v>175</v>
      </c>
      <c r="E103" s="33" t="s">
        <v>345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50</v>
      </c>
      <c s="34" t="s">
        <v>120</v>
      </c>
      <c s="34" t="s">
        <v>346</v>
      </c>
      <c s="35" t="s">
        <v>5</v>
      </c>
      <c s="6" t="s">
        <v>347</v>
      </c>
      <c s="36" t="s">
        <v>141</v>
      </c>
      <c s="37">
        <v>282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243</v>
      </c>
      <c>
        <f>(M104*21)/100</f>
      </c>
      <c t="s">
        <v>28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348</v>
      </c>
    </row>
    <row r="107" spans="1:5" ht="242.25">
      <c r="A107" t="s">
        <v>59</v>
      </c>
      <c r="E107" s="39" t="s">
        <v>349</v>
      </c>
    </row>
    <row r="108" spans="1:16" ht="12.75">
      <c r="A108" t="s">
        <v>50</v>
      </c>
      <c s="34" t="s">
        <v>138</v>
      </c>
      <c s="34" t="s">
        <v>350</v>
      </c>
      <c s="35" t="s">
        <v>5</v>
      </c>
      <c s="6" t="s">
        <v>351</v>
      </c>
      <c s="36" t="s">
        <v>141</v>
      </c>
      <c s="37">
        <v>61.645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243</v>
      </c>
      <c>
        <f>(M108*21)/100</f>
      </c>
      <c t="s">
        <v>28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352</v>
      </c>
    </row>
    <row r="111" spans="1:5" ht="242.25">
      <c r="A111" t="s">
        <v>59</v>
      </c>
      <c r="E111" s="39" t="s">
        <v>349</v>
      </c>
    </row>
    <row r="112" spans="1:16" ht="12.75">
      <c r="A112" t="s">
        <v>50</v>
      </c>
      <c s="34" t="s">
        <v>353</v>
      </c>
      <c s="34" t="s">
        <v>354</v>
      </c>
      <c s="35" t="s">
        <v>5</v>
      </c>
      <c s="6" t="s">
        <v>355</v>
      </c>
      <c s="36" t="s">
        <v>141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243</v>
      </c>
      <c>
        <f>(M112*21)/100</f>
      </c>
      <c t="s">
        <v>28</v>
      </c>
    </row>
    <row r="113" spans="1:5" ht="12.75">
      <c r="A113" s="35" t="s">
        <v>55</v>
      </c>
      <c r="E113" s="39" t="s">
        <v>356</v>
      </c>
    </row>
    <row r="114" spans="1:5" ht="12.75">
      <c r="A114" s="35" t="s">
        <v>57</v>
      </c>
      <c r="E114" s="40" t="s">
        <v>357</v>
      </c>
    </row>
    <row r="115" spans="1:5" ht="242.25">
      <c r="A115" t="s">
        <v>59</v>
      </c>
      <c r="E115" s="39" t="s">
        <v>349</v>
      </c>
    </row>
    <row r="116" spans="1:16" ht="12.75">
      <c r="A116" t="s">
        <v>50</v>
      </c>
      <c s="34" t="s">
        <v>358</v>
      </c>
      <c s="34" t="s">
        <v>359</v>
      </c>
      <c s="35" t="s">
        <v>5</v>
      </c>
      <c s="6" t="s">
        <v>360</v>
      </c>
      <c s="36" t="s">
        <v>53</v>
      </c>
      <c s="37">
        <v>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243</v>
      </c>
      <c>
        <f>(M116*21)/100</f>
      </c>
      <c t="s">
        <v>28</v>
      </c>
    </row>
    <row r="117" spans="1:5" ht="12.75">
      <c r="A117" s="35" t="s">
        <v>55</v>
      </c>
      <c r="E117" s="39" t="s">
        <v>361</v>
      </c>
    </row>
    <row r="118" spans="1:5" ht="38.25">
      <c r="A118" s="35" t="s">
        <v>57</v>
      </c>
      <c r="E118" s="40" t="s">
        <v>362</v>
      </c>
    </row>
    <row r="119" spans="1:5" ht="89.25">
      <c r="A119" t="s">
        <v>59</v>
      </c>
      <c r="E119" s="39" t="s">
        <v>363</v>
      </c>
    </row>
    <row r="120" spans="1:16" ht="12.75">
      <c r="A120" t="s">
        <v>50</v>
      </c>
      <c s="34" t="s">
        <v>364</v>
      </c>
      <c s="34" t="s">
        <v>365</v>
      </c>
      <c s="35" t="s">
        <v>5</v>
      </c>
      <c s="6" t="s">
        <v>366</v>
      </c>
      <c s="36" t="s">
        <v>53</v>
      </c>
      <c s="37">
        <v>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243</v>
      </c>
      <c>
        <f>(M120*21)/100</f>
      </c>
      <c t="s">
        <v>28</v>
      </c>
    </row>
    <row r="121" spans="1:5" ht="25.5">
      <c r="A121" s="35" t="s">
        <v>55</v>
      </c>
      <c r="E121" s="39" t="s">
        <v>367</v>
      </c>
    </row>
    <row r="122" spans="1:5" ht="12.75">
      <c r="A122" s="35" t="s">
        <v>57</v>
      </c>
      <c r="E122" s="40" t="s">
        <v>368</v>
      </c>
    </row>
    <row r="123" spans="1:5" ht="12.75">
      <c r="A123" t="s">
        <v>59</v>
      </c>
      <c r="E123" s="39" t="s">
        <v>369</v>
      </c>
    </row>
    <row r="124" spans="1:13" ht="12.75">
      <c r="A124" t="s">
        <v>47</v>
      </c>
      <c r="C124" s="31" t="s">
        <v>261</v>
      </c>
      <c r="E124" s="33" t="s">
        <v>370</v>
      </c>
      <c r="J124" s="32">
        <f>0</f>
      </c>
      <c s="32">
        <f>0</f>
      </c>
      <c s="32">
        <f>0+L125+L129+L133+L137+L141+L145</f>
      </c>
      <c s="32">
        <f>0+M125+M129+M133+M137+M141+M145</f>
      </c>
    </row>
    <row r="125" spans="1:16" ht="12.75">
      <c r="A125" t="s">
        <v>50</v>
      </c>
      <c s="34" t="s">
        <v>371</v>
      </c>
      <c s="34" t="s">
        <v>372</v>
      </c>
      <c s="35" t="s">
        <v>5</v>
      </c>
      <c s="6" t="s">
        <v>373</v>
      </c>
      <c s="36" t="s">
        <v>141</v>
      </c>
      <c s="37">
        <v>238.8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243</v>
      </c>
      <c>
        <f>(M125*21)/100</f>
      </c>
      <c t="s">
        <v>28</v>
      </c>
    </row>
    <row r="126" spans="1:5" ht="25.5">
      <c r="A126" s="35" t="s">
        <v>55</v>
      </c>
      <c r="E126" s="39" t="s">
        <v>374</v>
      </c>
    </row>
    <row r="127" spans="1:5" ht="51">
      <c r="A127" s="35" t="s">
        <v>57</v>
      </c>
      <c r="E127" s="40" t="s">
        <v>375</v>
      </c>
    </row>
    <row r="128" spans="1:5" ht="89.25">
      <c r="A128" t="s">
        <v>59</v>
      </c>
      <c r="E128" s="39" t="s">
        <v>376</v>
      </c>
    </row>
    <row r="129" spans="1:16" ht="12.75">
      <c r="A129" t="s">
        <v>50</v>
      </c>
      <c s="34" t="s">
        <v>377</v>
      </c>
      <c s="34" t="s">
        <v>378</v>
      </c>
      <c s="35" t="s">
        <v>5</v>
      </c>
      <c s="6" t="s">
        <v>379</v>
      </c>
      <c s="36" t="s">
        <v>141</v>
      </c>
      <c s="37">
        <v>485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243</v>
      </c>
      <c>
        <f>(M129*21)/100</f>
      </c>
      <c t="s">
        <v>28</v>
      </c>
    </row>
    <row r="130" spans="1:5" ht="63.75">
      <c r="A130" s="35" t="s">
        <v>55</v>
      </c>
      <c r="E130" s="39" t="s">
        <v>380</v>
      </c>
    </row>
    <row r="131" spans="1:5" ht="12.75">
      <c r="A131" s="35" t="s">
        <v>57</v>
      </c>
      <c r="E131" s="40" t="s">
        <v>381</v>
      </c>
    </row>
    <row r="132" spans="1:5" ht="76.5">
      <c r="A132" t="s">
        <v>59</v>
      </c>
      <c r="E132" s="39" t="s">
        <v>382</v>
      </c>
    </row>
    <row r="133" spans="1:16" ht="12.75">
      <c r="A133" t="s">
        <v>50</v>
      </c>
      <c s="34" t="s">
        <v>383</v>
      </c>
      <c s="34" t="s">
        <v>384</v>
      </c>
      <c s="35" t="s">
        <v>5</v>
      </c>
      <c s="6" t="s">
        <v>385</v>
      </c>
      <c s="36" t="s">
        <v>141</v>
      </c>
      <c s="37">
        <v>80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243</v>
      </c>
      <c>
        <f>(M133*21)/100</f>
      </c>
      <c t="s">
        <v>28</v>
      </c>
    </row>
    <row r="134" spans="1:5" ht="63.75">
      <c r="A134" s="35" t="s">
        <v>55</v>
      </c>
      <c r="E134" s="39" t="s">
        <v>386</v>
      </c>
    </row>
    <row r="135" spans="1:5" ht="12.75">
      <c r="A135" s="35" t="s">
        <v>57</v>
      </c>
      <c r="E135" s="40" t="s">
        <v>387</v>
      </c>
    </row>
    <row r="136" spans="1:5" ht="76.5">
      <c r="A136" t="s">
        <v>59</v>
      </c>
      <c r="E136" s="39" t="s">
        <v>382</v>
      </c>
    </row>
    <row r="137" spans="1:16" ht="12.75">
      <c r="A137" t="s">
        <v>50</v>
      </c>
      <c s="34" t="s">
        <v>388</v>
      </c>
      <c s="34" t="s">
        <v>389</v>
      </c>
      <c s="35" t="s">
        <v>5</v>
      </c>
      <c s="6" t="s">
        <v>390</v>
      </c>
      <c s="36" t="s">
        <v>130</v>
      </c>
      <c s="37">
        <v>223.6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243</v>
      </c>
      <c>
        <f>(M137*21)/100</f>
      </c>
      <c t="s">
        <v>28</v>
      </c>
    </row>
    <row r="138" spans="1:5" ht="12.75">
      <c r="A138" s="35" t="s">
        <v>55</v>
      </c>
      <c r="E138" s="39" t="s">
        <v>391</v>
      </c>
    </row>
    <row r="139" spans="1:5" ht="12.75">
      <c r="A139" s="35" t="s">
        <v>57</v>
      </c>
      <c r="E139" s="40" t="s">
        <v>392</v>
      </c>
    </row>
    <row r="140" spans="1:5" ht="102">
      <c r="A140" t="s">
        <v>59</v>
      </c>
      <c r="E140" s="39" t="s">
        <v>393</v>
      </c>
    </row>
    <row r="141" spans="1:16" ht="12.75">
      <c r="A141" t="s">
        <v>50</v>
      </c>
      <c s="34" t="s">
        <v>394</v>
      </c>
      <c s="34" t="s">
        <v>395</v>
      </c>
      <c s="35" t="s">
        <v>5</v>
      </c>
      <c s="6" t="s">
        <v>396</v>
      </c>
      <c s="36" t="s">
        <v>141</v>
      </c>
      <c s="37">
        <v>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38.25">
      <c r="A142" s="35" t="s">
        <v>55</v>
      </c>
      <c r="E142" s="39" t="s">
        <v>397</v>
      </c>
    </row>
    <row r="143" spans="1:5" ht="12.75">
      <c r="A143" s="35" t="s">
        <v>57</v>
      </c>
      <c r="E143" s="40" t="s">
        <v>398</v>
      </c>
    </row>
    <row r="144" spans="1:5" ht="76.5">
      <c r="A144" t="s">
        <v>59</v>
      </c>
      <c r="E144" s="39" t="s">
        <v>399</v>
      </c>
    </row>
    <row r="145" spans="1:16" ht="12.75">
      <c r="A145" t="s">
        <v>50</v>
      </c>
      <c s="34" t="s">
        <v>400</v>
      </c>
      <c s="34" t="s">
        <v>401</v>
      </c>
      <c s="35" t="s">
        <v>5</v>
      </c>
      <c s="6" t="s">
        <v>402</v>
      </c>
      <c s="36" t="s">
        <v>141</v>
      </c>
      <c s="37">
        <v>302.5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51">
      <c r="A146" s="35" t="s">
        <v>55</v>
      </c>
      <c r="E146" s="39" t="s">
        <v>403</v>
      </c>
    </row>
    <row r="147" spans="1:5" ht="12.75">
      <c r="A147" s="35" t="s">
        <v>57</v>
      </c>
      <c r="E147" s="40" t="s">
        <v>404</v>
      </c>
    </row>
    <row r="148" spans="1:5" ht="76.5">
      <c r="A148" t="s">
        <v>59</v>
      </c>
      <c r="E148" s="39" t="s">
        <v>382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405</v>
      </c>
      <c r="E4" s="26" t="s">
        <v>406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COUNTIFS(L8:L69,"=0",A8:A69,"P")+COUNTIFS(L8:L69,"",A8:A69,"P")+SUM(Q8:Q69)</f>
      </c>
    </row>
    <row r="8" spans="1:13" ht="12.75">
      <c r="A8" t="s">
        <v>45</v>
      </c>
      <c r="C8" s="28" t="s">
        <v>409</v>
      </c>
      <c r="E8" s="30" t="s">
        <v>408</v>
      </c>
      <c r="J8" s="29">
        <f>0+J9+J14+J23+J32+J37+J54+J63+J68</f>
      </c>
      <c s="29">
        <f>0+K9+K14+K23+K32+K37+K54+K63+K68</f>
      </c>
      <c s="29">
        <f>0+L9+L14+L23+L32+L37+L54+L63+L68</f>
      </c>
      <c s="29">
        <f>0+M9+M14+M23+M32+M37+M54+M63+M68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203</v>
      </c>
      <c s="34" t="s">
        <v>226</v>
      </c>
      <c s="35" t="s">
        <v>227</v>
      </c>
      <c s="6" t="s">
        <v>410</v>
      </c>
      <c s="36" t="s">
        <v>93</v>
      </c>
      <c s="37">
        <v>194.726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229</v>
      </c>
      <c>
        <f>(M10*21)/100</f>
      </c>
      <c t="s">
        <v>28</v>
      </c>
    </row>
    <row r="11" spans="1:5" ht="63.75">
      <c r="A11" s="35" t="s">
        <v>55</v>
      </c>
      <c r="E11" s="39" t="s">
        <v>230</v>
      </c>
    </row>
    <row r="12" spans="1:5" ht="12.75">
      <c r="A12" s="35" t="s">
        <v>57</v>
      </c>
      <c r="E12" s="40" t="s">
        <v>411</v>
      </c>
    </row>
    <row r="13" spans="1:5" ht="127.5">
      <c r="A13" t="s">
        <v>59</v>
      </c>
      <c r="E13" s="39" t="s">
        <v>232</v>
      </c>
    </row>
    <row r="14" spans="1:13" ht="12.75">
      <c r="A14" t="s">
        <v>47</v>
      </c>
      <c r="C14" s="31" t="s">
        <v>4</v>
      </c>
      <c r="E14" s="33" t="s">
        <v>240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4</v>
      </c>
      <c s="34" t="s">
        <v>412</v>
      </c>
      <c s="35" t="s">
        <v>5</v>
      </c>
      <c s="6" t="s">
        <v>413</v>
      </c>
      <c s="36" t="s">
        <v>130</v>
      </c>
      <c s="37">
        <v>108.181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243</v>
      </c>
      <c>
        <f>(M15*21)/100</f>
      </c>
      <c t="s">
        <v>28</v>
      </c>
    </row>
    <row r="16" spans="1:5" ht="12.75">
      <c r="A16" s="35" t="s">
        <v>55</v>
      </c>
      <c r="E16" s="39" t="s">
        <v>414</v>
      </c>
    </row>
    <row r="17" spans="1:5" ht="12.75">
      <c r="A17" s="35" t="s">
        <v>57</v>
      </c>
      <c r="E17" s="40" t="s">
        <v>415</v>
      </c>
    </row>
    <row r="18" spans="1:5" ht="318.75">
      <c r="A18" t="s">
        <v>59</v>
      </c>
      <c r="E18" s="39" t="s">
        <v>255</v>
      </c>
    </row>
    <row r="19" spans="1:16" ht="12.75">
      <c r="A19" t="s">
        <v>50</v>
      </c>
      <c s="34" t="s">
        <v>28</v>
      </c>
      <c s="34" t="s">
        <v>416</v>
      </c>
      <c s="35" t="s">
        <v>5</v>
      </c>
      <c s="6" t="s">
        <v>417</v>
      </c>
      <c s="36" t="s">
        <v>130</v>
      </c>
      <c s="37">
        <v>31.067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243</v>
      </c>
      <c>
        <f>(M19*21)/100</f>
      </c>
      <c t="s">
        <v>28</v>
      </c>
    </row>
    <row r="20" spans="1:5" ht="12.75">
      <c r="A20" s="35" t="s">
        <v>55</v>
      </c>
      <c r="E20" s="39" t="s">
        <v>418</v>
      </c>
    </row>
    <row r="21" spans="1:5" ht="12.75">
      <c r="A21" s="35" t="s">
        <v>57</v>
      </c>
      <c r="E21" s="40" t="s">
        <v>419</v>
      </c>
    </row>
    <row r="22" spans="1:5" ht="280.5">
      <c r="A22" t="s">
        <v>59</v>
      </c>
      <c r="E22" s="39" t="s">
        <v>420</v>
      </c>
    </row>
    <row r="23" spans="1:13" ht="12.75">
      <c r="A23" t="s">
        <v>47</v>
      </c>
      <c r="C23" s="31" t="s">
        <v>28</v>
      </c>
      <c r="E23" s="33" t="s">
        <v>286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50</v>
      </c>
      <c s="34" t="s">
        <v>26</v>
      </c>
      <c s="34" t="s">
        <v>421</v>
      </c>
      <c s="35" t="s">
        <v>5</v>
      </c>
      <c s="6" t="s">
        <v>422</v>
      </c>
      <c s="36" t="s">
        <v>130</v>
      </c>
      <c s="37">
        <v>3.174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243</v>
      </c>
      <c>
        <f>(M24*21)/100</f>
      </c>
      <c t="s">
        <v>28</v>
      </c>
    </row>
    <row r="25" spans="1:5" ht="12.75">
      <c r="A25" s="35" t="s">
        <v>55</v>
      </c>
      <c r="E25" s="39" t="s">
        <v>423</v>
      </c>
    </row>
    <row r="26" spans="1:5" ht="12.75">
      <c r="A26" s="35" t="s">
        <v>57</v>
      </c>
      <c r="E26" s="40" t="s">
        <v>424</v>
      </c>
    </row>
    <row r="27" spans="1:5" ht="369.75">
      <c r="A27" t="s">
        <v>59</v>
      </c>
      <c r="E27" s="39" t="s">
        <v>425</v>
      </c>
    </row>
    <row r="28" spans="1:16" ht="12.75">
      <c r="A28" t="s">
        <v>50</v>
      </c>
      <c s="34" t="s">
        <v>70</v>
      </c>
      <c s="34" t="s">
        <v>426</v>
      </c>
      <c s="35" t="s">
        <v>5</v>
      </c>
      <c s="6" t="s">
        <v>427</v>
      </c>
      <c s="36" t="s">
        <v>93</v>
      </c>
      <c s="37">
        <v>0.837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243</v>
      </c>
      <c>
        <f>(M28*21)/100</f>
      </c>
      <c t="s">
        <v>28</v>
      </c>
    </row>
    <row r="29" spans="1:5" ht="38.25">
      <c r="A29" s="35" t="s">
        <v>55</v>
      </c>
      <c r="E29" s="39" t="s">
        <v>428</v>
      </c>
    </row>
    <row r="30" spans="1:5" ht="25.5">
      <c r="A30" s="35" t="s">
        <v>57</v>
      </c>
      <c r="E30" s="40" t="s">
        <v>429</v>
      </c>
    </row>
    <row r="31" spans="1:5" ht="267.75">
      <c r="A31" t="s">
        <v>59</v>
      </c>
      <c r="E31" s="39" t="s">
        <v>430</v>
      </c>
    </row>
    <row r="32" spans="1:13" ht="12.75">
      <c r="A32" t="s">
        <v>47</v>
      </c>
      <c r="C32" s="31" t="s">
        <v>26</v>
      </c>
      <c r="E32" s="33" t="s">
        <v>302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50</v>
      </c>
      <c s="34" t="s">
        <v>75</v>
      </c>
      <c s="34" t="s">
        <v>303</v>
      </c>
      <c s="35" t="s">
        <v>5</v>
      </c>
      <c s="6" t="s">
        <v>304</v>
      </c>
      <c s="36" t="s">
        <v>130</v>
      </c>
      <c s="37">
        <v>6.3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243</v>
      </c>
      <c>
        <f>(M33*21)/100</f>
      </c>
      <c t="s">
        <v>28</v>
      </c>
    </row>
    <row r="34" spans="1:5" ht="38.25">
      <c r="A34" s="35" t="s">
        <v>55</v>
      </c>
      <c r="E34" s="39" t="s">
        <v>431</v>
      </c>
    </row>
    <row r="35" spans="1:5" ht="12.75">
      <c r="A35" s="35" t="s">
        <v>57</v>
      </c>
      <c r="E35" s="40" t="s">
        <v>432</v>
      </c>
    </row>
    <row r="36" spans="1:5" ht="409.5">
      <c r="A36" t="s">
        <v>59</v>
      </c>
      <c r="E36" s="39" t="s">
        <v>307</v>
      </c>
    </row>
    <row r="37" spans="1:13" ht="12.75">
      <c r="A37" t="s">
        <v>47</v>
      </c>
      <c r="C37" s="31" t="s">
        <v>70</v>
      </c>
      <c r="E37" s="33" t="s">
        <v>308</v>
      </c>
      <c r="J37" s="32">
        <f>0</f>
      </c>
      <c s="32">
        <f>0</f>
      </c>
      <c s="32">
        <f>0+L38+L42+L46+L50</f>
      </c>
      <c s="32">
        <f>0+M38+M42+M46+M50</f>
      </c>
    </row>
    <row r="38" spans="1:16" ht="12.75">
      <c r="A38" t="s">
        <v>50</v>
      </c>
      <c s="34" t="s">
        <v>27</v>
      </c>
      <c s="34" t="s">
        <v>316</v>
      </c>
      <c s="35" t="s">
        <v>5</v>
      </c>
      <c s="6" t="s">
        <v>317</v>
      </c>
      <c s="36" t="s">
        <v>130</v>
      </c>
      <c s="37">
        <v>2.597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243</v>
      </c>
      <c>
        <f>(M38*21)/100</f>
      </c>
      <c t="s">
        <v>28</v>
      </c>
    </row>
    <row r="39" spans="1:5" ht="12.75">
      <c r="A39" s="35" t="s">
        <v>55</v>
      </c>
      <c r="E39" s="39" t="s">
        <v>433</v>
      </c>
    </row>
    <row r="40" spans="1:5" ht="38.25">
      <c r="A40" s="35" t="s">
        <v>57</v>
      </c>
      <c r="E40" s="40" t="s">
        <v>434</v>
      </c>
    </row>
    <row r="41" spans="1:5" ht="369.75">
      <c r="A41" t="s">
        <v>59</v>
      </c>
      <c r="E41" s="39" t="s">
        <v>314</v>
      </c>
    </row>
    <row r="42" spans="1:16" ht="12.75">
      <c r="A42" t="s">
        <v>50</v>
      </c>
      <c s="34" t="s">
        <v>48</v>
      </c>
      <c s="34" t="s">
        <v>320</v>
      </c>
      <c s="35" t="s">
        <v>5</v>
      </c>
      <c s="6" t="s">
        <v>321</v>
      </c>
      <c s="36" t="s">
        <v>130</v>
      </c>
      <c s="37">
        <v>3.003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243</v>
      </c>
      <c>
        <f>(M42*21)/100</f>
      </c>
      <c t="s">
        <v>28</v>
      </c>
    </row>
    <row r="43" spans="1:5" ht="12.75">
      <c r="A43" s="35" t="s">
        <v>55</v>
      </c>
      <c r="E43" s="39" t="s">
        <v>322</v>
      </c>
    </row>
    <row r="44" spans="1:5" ht="89.25">
      <c r="A44" s="35" t="s">
        <v>57</v>
      </c>
      <c r="E44" s="40" t="s">
        <v>435</v>
      </c>
    </row>
    <row r="45" spans="1:5" ht="369.75">
      <c r="A45" t="s">
        <v>59</v>
      </c>
      <c r="E45" s="39" t="s">
        <v>314</v>
      </c>
    </row>
    <row r="46" spans="1:16" ht="12.75">
      <c r="A46" t="s">
        <v>50</v>
      </c>
      <c s="34" t="s">
        <v>175</v>
      </c>
      <c s="34" t="s">
        <v>436</v>
      </c>
      <c s="35" t="s">
        <v>5</v>
      </c>
      <c s="6" t="s">
        <v>437</v>
      </c>
      <c s="36" t="s">
        <v>93</v>
      </c>
      <c s="37">
        <v>0.368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243</v>
      </c>
      <c>
        <f>(M46*21)/100</f>
      </c>
      <c t="s">
        <v>28</v>
      </c>
    </row>
    <row r="47" spans="1:5" ht="38.25">
      <c r="A47" s="35" t="s">
        <v>55</v>
      </c>
      <c r="E47" s="39" t="s">
        <v>438</v>
      </c>
    </row>
    <row r="48" spans="1:5" ht="12.75">
      <c r="A48" s="35" t="s">
        <v>57</v>
      </c>
      <c r="E48" s="40" t="s">
        <v>439</v>
      </c>
    </row>
    <row r="49" spans="1:5" ht="178.5">
      <c r="A49" t="s">
        <v>59</v>
      </c>
      <c r="E49" s="39" t="s">
        <v>440</v>
      </c>
    </row>
    <row r="50" spans="1:16" ht="12.75">
      <c r="A50" t="s">
        <v>50</v>
      </c>
      <c s="34" t="s">
        <v>261</v>
      </c>
      <c s="34" t="s">
        <v>324</v>
      </c>
      <c s="35" t="s">
        <v>5</v>
      </c>
      <c s="6" t="s">
        <v>325</v>
      </c>
      <c s="36" t="s">
        <v>130</v>
      </c>
      <c s="37">
        <v>2.827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243</v>
      </c>
      <c>
        <f>(M50*21)/100</f>
      </c>
      <c t="s">
        <v>28</v>
      </c>
    </row>
    <row r="51" spans="1:5" ht="63.75">
      <c r="A51" s="35" t="s">
        <v>55</v>
      </c>
      <c r="E51" s="39" t="s">
        <v>441</v>
      </c>
    </row>
    <row r="52" spans="1:5" ht="51">
      <c r="A52" s="35" t="s">
        <v>57</v>
      </c>
      <c r="E52" s="40" t="s">
        <v>442</v>
      </c>
    </row>
    <row r="53" spans="1:5" ht="102">
      <c r="A53" t="s">
        <v>59</v>
      </c>
      <c r="E53" s="39" t="s">
        <v>328</v>
      </c>
    </row>
    <row r="54" spans="1:13" ht="12.75">
      <c r="A54" t="s">
        <v>47</v>
      </c>
      <c r="C54" s="31" t="s">
        <v>48</v>
      </c>
      <c r="E54" s="33" t="s">
        <v>49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50</v>
      </c>
      <c s="34" t="s">
        <v>181</v>
      </c>
      <c s="34" t="s">
        <v>443</v>
      </c>
      <c s="35" t="s">
        <v>4</v>
      </c>
      <c s="6" t="s">
        <v>444</v>
      </c>
      <c s="36" t="s">
        <v>279</v>
      </c>
      <c s="37">
        <v>49.44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243</v>
      </c>
      <c>
        <f>(M55*21)/100</f>
      </c>
      <c t="s">
        <v>28</v>
      </c>
    </row>
    <row r="56" spans="1:5" ht="12.75">
      <c r="A56" s="35" t="s">
        <v>55</v>
      </c>
      <c r="E56" s="39" t="s">
        <v>445</v>
      </c>
    </row>
    <row r="57" spans="1:5" ht="51">
      <c r="A57" s="35" t="s">
        <v>57</v>
      </c>
      <c r="E57" s="40" t="s">
        <v>446</v>
      </c>
    </row>
    <row r="58" spans="1:5" ht="191.25">
      <c r="A58" t="s">
        <v>59</v>
      </c>
      <c r="E58" s="39" t="s">
        <v>447</v>
      </c>
    </row>
    <row r="59" spans="1:16" ht="25.5">
      <c r="A59" t="s">
        <v>50</v>
      </c>
      <c s="34" t="s">
        <v>186</v>
      </c>
      <c s="34" t="s">
        <v>443</v>
      </c>
      <c s="35" t="s">
        <v>28</v>
      </c>
      <c s="6" t="s">
        <v>444</v>
      </c>
      <c s="36" t="s">
        <v>279</v>
      </c>
      <c s="37">
        <v>98.88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243</v>
      </c>
      <c>
        <f>(M59*21)/100</f>
      </c>
      <c t="s">
        <v>28</v>
      </c>
    </row>
    <row r="60" spans="1:5" ht="12.75">
      <c r="A60" s="35" t="s">
        <v>55</v>
      </c>
      <c r="E60" s="39" t="s">
        <v>448</v>
      </c>
    </row>
    <row r="61" spans="1:5" ht="51">
      <c r="A61" s="35" t="s">
        <v>57</v>
      </c>
      <c r="E61" s="40" t="s">
        <v>449</v>
      </c>
    </row>
    <row r="62" spans="1:5" ht="191.25">
      <c r="A62" t="s">
        <v>59</v>
      </c>
      <c r="E62" s="39" t="s">
        <v>447</v>
      </c>
    </row>
    <row r="63" spans="1:13" ht="12.75">
      <c r="A63" t="s">
        <v>47</v>
      </c>
      <c r="C63" s="31" t="s">
        <v>175</v>
      </c>
      <c r="E63" s="33" t="s">
        <v>345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191</v>
      </c>
      <c s="34" t="s">
        <v>365</v>
      </c>
      <c s="35" t="s">
        <v>5</v>
      </c>
      <c s="6" t="s">
        <v>366</v>
      </c>
      <c s="36" t="s">
        <v>53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243</v>
      </c>
      <c>
        <f>(M64*21)/100</f>
      </c>
      <c t="s">
        <v>28</v>
      </c>
    </row>
    <row r="65" spans="1:5" ht="38.25">
      <c r="A65" s="35" t="s">
        <v>55</v>
      </c>
      <c r="E65" s="39" t="s">
        <v>450</v>
      </c>
    </row>
    <row r="66" spans="1:5" ht="12.75">
      <c r="A66" s="35" t="s">
        <v>57</v>
      </c>
      <c r="E66" s="40" t="s">
        <v>451</v>
      </c>
    </row>
    <row r="67" spans="1:5" ht="12.75">
      <c r="A67" t="s">
        <v>59</v>
      </c>
      <c r="E67" s="39" t="s">
        <v>369</v>
      </c>
    </row>
    <row r="68" spans="1:13" ht="12.75">
      <c r="A68" t="s">
        <v>47</v>
      </c>
      <c r="C68" s="31" t="s">
        <v>261</v>
      </c>
      <c r="E68" s="33" t="s">
        <v>370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50</v>
      </c>
      <c s="34" t="s">
        <v>197</v>
      </c>
      <c s="34" t="s">
        <v>452</v>
      </c>
      <c s="35" t="s">
        <v>453</v>
      </c>
      <c s="6" t="s">
        <v>454</v>
      </c>
      <c s="36" t="s">
        <v>141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229</v>
      </c>
      <c>
        <f>(M69*21)/100</f>
      </c>
      <c t="s">
        <v>28</v>
      </c>
    </row>
    <row r="70" spans="1:5" ht="38.25">
      <c r="A70" s="35" t="s">
        <v>55</v>
      </c>
      <c r="E70" s="39" t="s">
        <v>455</v>
      </c>
    </row>
    <row r="71" spans="1:5" ht="12.75">
      <c r="A71" s="35" t="s">
        <v>57</v>
      </c>
      <c r="E71" s="40" t="s">
        <v>456</v>
      </c>
    </row>
    <row r="72" spans="1:5" ht="63.75">
      <c r="A72" t="s">
        <v>59</v>
      </c>
      <c r="E72" s="39" t="s">
        <v>457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405</v>
      </c>
      <c r="E4" s="26" t="s">
        <v>406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COUNTIFS(L8:L111,"=0",A8:A111,"P")+COUNTIFS(L8:L111,"",A8:A111,"P")+SUM(Q8:Q111)</f>
      </c>
    </row>
    <row r="8" spans="1:13" ht="12.75">
      <c r="A8" t="s">
        <v>45</v>
      </c>
      <c r="C8" s="28" t="s">
        <v>460</v>
      </c>
      <c r="E8" s="30" t="s">
        <v>459</v>
      </c>
      <c r="J8" s="29">
        <f>0+J9+J14+J39+J80+J89+J98</f>
      </c>
      <c s="29">
        <f>0+K9+K14+K39+K80+K89+K98</f>
      </c>
      <c s="29">
        <f>0+L9+L14+L39+L80+L89+L98</f>
      </c>
      <c s="29">
        <f>0+M9+M14+M39+M80+M89+M98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120</v>
      </c>
      <c s="34" t="s">
        <v>226</v>
      </c>
      <c s="35" t="s">
        <v>227</v>
      </c>
      <c s="6" t="s">
        <v>410</v>
      </c>
      <c s="36" t="s">
        <v>93</v>
      </c>
      <c s="37">
        <v>4477.86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229</v>
      </c>
      <c>
        <f>(M10*21)/100</f>
      </c>
      <c t="s">
        <v>28</v>
      </c>
    </row>
    <row r="11" spans="1:5" ht="63.75">
      <c r="A11" s="35" t="s">
        <v>55</v>
      </c>
      <c r="E11" s="39" t="s">
        <v>230</v>
      </c>
    </row>
    <row r="12" spans="1:5" ht="12.75">
      <c r="A12" s="35" t="s">
        <v>57</v>
      </c>
      <c r="E12" s="40" t="s">
        <v>461</v>
      </c>
    </row>
    <row r="13" spans="1:5" ht="127.5">
      <c r="A13" t="s">
        <v>59</v>
      </c>
      <c r="E13" s="39" t="s">
        <v>232</v>
      </c>
    </row>
    <row r="14" spans="1:13" ht="12.75">
      <c r="A14" t="s">
        <v>47</v>
      </c>
      <c r="C14" s="31" t="s">
        <v>4</v>
      </c>
      <c r="E14" s="33" t="s">
        <v>240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50</v>
      </c>
      <c s="34" t="s">
        <v>4</v>
      </c>
      <c s="34" t="s">
        <v>241</v>
      </c>
      <c s="35" t="s">
        <v>5</v>
      </c>
      <c s="6" t="s">
        <v>242</v>
      </c>
      <c s="36" t="s">
        <v>130</v>
      </c>
      <c s="37">
        <v>187.5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243</v>
      </c>
      <c>
        <f>(M15*21)/100</f>
      </c>
      <c t="s">
        <v>28</v>
      </c>
    </row>
    <row r="16" spans="1:5" ht="38.25">
      <c r="A16" s="35" t="s">
        <v>55</v>
      </c>
      <c r="E16" s="39" t="s">
        <v>462</v>
      </c>
    </row>
    <row r="17" spans="1:5" ht="12.75">
      <c r="A17" s="35" t="s">
        <v>57</v>
      </c>
      <c r="E17" s="40" t="s">
        <v>463</v>
      </c>
    </row>
    <row r="18" spans="1:5" ht="38.25">
      <c r="A18" t="s">
        <v>59</v>
      </c>
      <c r="E18" s="39" t="s">
        <v>246</v>
      </c>
    </row>
    <row r="19" spans="1:16" ht="12.75">
      <c r="A19" t="s">
        <v>50</v>
      </c>
      <c s="34" t="s">
        <v>28</v>
      </c>
      <c s="34" t="s">
        <v>464</v>
      </c>
      <c s="35" t="s">
        <v>5</v>
      </c>
      <c s="6" t="s">
        <v>465</v>
      </c>
      <c s="36" t="s">
        <v>130</v>
      </c>
      <c s="37">
        <v>2487.7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243</v>
      </c>
      <c>
        <f>(M19*21)/100</f>
      </c>
      <c t="s">
        <v>28</v>
      </c>
    </row>
    <row r="20" spans="1:5" ht="38.25">
      <c r="A20" s="35" t="s">
        <v>55</v>
      </c>
      <c r="E20" s="39" t="s">
        <v>466</v>
      </c>
    </row>
    <row r="21" spans="1:5" ht="63.75">
      <c r="A21" s="35" t="s">
        <v>57</v>
      </c>
      <c r="E21" s="40" t="s">
        <v>467</v>
      </c>
    </row>
    <row r="22" spans="1:5" ht="369.75">
      <c r="A22" t="s">
        <v>59</v>
      </c>
      <c r="E22" s="39" t="s">
        <v>250</v>
      </c>
    </row>
    <row r="23" spans="1:16" ht="12.75">
      <c r="A23" t="s">
        <v>50</v>
      </c>
      <c s="34" t="s">
        <v>26</v>
      </c>
      <c s="34" t="s">
        <v>416</v>
      </c>
      <c s="35" t="s">
        <v>5</v>
      </c>
      <c s="6" t="s">
        <v>417</v>
      </c>
      <c s="36" t="s">
        <v>130</v>
      </c>
      <c s="37">
        <v>500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243</v>
      </c>
      <c>
        <f>(M23*21)/100</f>
      </c>
      <c t="s">
        <v>28</v>
      </c>
    </row>
    <row r="24" spans="1:5" ht="25.5">
      <c r="A24" s="35" t="s">
        <v>55</v>
      </c>
      <c r="E24" s="39" t="s">
        <v>468</v>
      </c>
    </row>
    <row r="25" spans="1:5" ht="12.75">
      <c r="A25" s="35" t="s">
        <v>57</v>
      </c>
      <c r="E25" s="40" t="s">
        <v>469</v>
      </c>
    </row>
    <row r="26" spans="1:5" ht="280.5">
      <c r="A26" t="s">
        <v>59</v>
      </c>
      <c r="E26" s="39" t="s">
        <v>420</v>
      </c>
    </row>
    <row r="27" spans="1:16" ht="12.75">
      <c r="A27" t="s">
        <v>50</v>
      </c>
      <c s="34" t="s">
        <v>70</v>
      </c>
      <c s="34" t="s">
        <v>272</v>
      </c>
      <c s="35" t="s">
        <v>5</v>
      </c>
      <c s="6" t="s">
        <v>273</v>
      </c>
      <c s="36" t="s">
        <v>130</v>
      </c>
      <c s="37">
        <v>611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243</v>
      </c>
      <c>
        <f>(M27*21)/100</f>
      </c>
      <c t="s">
        <v>28</v>
      </c>
    </row>
    <row r="28" spans="1:5" ht="51">
      <c r="A28" s="35" t="s">
        <v>55</v>
      </c>
      <c r="E28" s="39" t="s">
        <v>470</v>
      </c>
    </row>
    <row r="29" spans="1:5" ht="63.75">
      <c r="A29" s="35" t="s">
        <v>57</v>
      </c>
      <c r="E29" s="40" t="s">
        <v>471</v>
      </c>
    </row>
    <row r="30" spans="1:5" ht="293.25">
      <c r="A30" t="s">
        <v>59</v>
      </c>
      <c r="E30" s="39" t="s">
        <v>276</v>
      </c>
    </row>
    <row r="31" spans="1:16" ht="12.75">
      <c r="A31" t="s">
        <v>50</v>
      </c>
      <c s="34" t="s">
        <v>75</v>
      </c>
      <c s="34" t="s">
        <v>277</v>
      </c>
      <c s="35" t="s">
        <v>5</v>
      </c>
      <c s="6" t="s">
        <v>278</v>
      </c>
      <c s="36" t="s">
        <v>279</v>
      </c>
      <c s="37">
        <v>1875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243</v>
      </c>
      <c>
        <f>(M31*21)/100</f>
      </c>
      <c t="s">
        <v>28</v>
      </c>
    </row>
    <row r="32" spans="1:5" ht="12.75">
      <c r="A32" s="35" t="s">
        <v>55</v>
      </c>
      <c r="E32" s="39" t="s">
        <v>280</v>
      </c>
    </row>
    <row r="33" spans="1:5" ht="12.75">
      <c r="A33" s="35" t="s">
        <v>57</v>
      </c>
      <c r="E33" s="40" t="s">
        <v>472</v>
      </c>
    </row>
    <row r="34" spans="1:5" ht="38.25">
      <c r="A34" t="s">
        <v>59</v>
      </c>
      <c r="E34" s="39" t="s">
        <v>282</v>
      </c>
    </row>
    <row r="35" spans="1:16" ht="12.75">
      <c r="A35" t="s">
        <v>50</v>
      </c>
      <c s="34" t="s">
        <v>27</v>
      </c>
      <c s="34" t="s">
        <v>283</v>
      </c>
      <c s="35" t="s">
        <v>5</v>
      </c>
      <c s="6" t="s">
        <v>284</v>
      </c>
      <c s="36" t="s">
        <v>279</v>
      </c>
      <c s="37">
        <v>1875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243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472</v>
      </c>
    </row>
    <row r="38" spans="1:5" ht="25.5">
      <c r="A38" t="s">
        <v>59</v>
      </c>
      <c r="E38" s="39" t="s">
        <v>285</v>
      </c>
    </row>
    <row r="39" spans="1:13" ht="12.75">
      <c r="A39" t="s">
        <v>47</v>
      </c>
      <c r="C39" s="31" t="s">
        <v>28</v>
      </c>
      <c r="E39" s="33" t="s">
        <v>286</v>
      </c>
      <c r="J39" s="32">
        <f>0</f>
      </c>
      <c s="32">
        <f>0</f>
      </c>
      <c s="32">
        <f>0+L40+L44+L48+L52+L56+L60+L64+L68+L72+L76</f>
      </c>
      <c s="32">
        <f>0+M40+M44+M48+M52+M56+M60+M64+M68+M72+M76</f>
      </c>
    </row>
    <row r="40" spans="1:16" ht="12.75">
      <c r="A40" t="s">
        <v>50</v>
      </c>
      <c s="34" t="s">
        <v>48</v>
      </c>
      <c s="34" t="s">
        <v>287</v>
      </c>
      <c s="35" t="s">
        <v>5</v>
      </c>
      <c s="6" t="s">
        <v>288</v>
      </c>
      <c s="36" t="s">
        <v>279</v>
      </c>
      <c s="37">
        <v>1856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243</v>
      </c>
      <c>
        <f>(M40*21)/100</f>
      </c>
      <c t="s">
        <v>28</v>
      </c>
    </row>
    <row r="41" spans="1:5" ht="12.75">
      <c r="A41" s="35" t="s">
        <v>55</v>
      </c>
      <c r="E41" s="39" t="s">
        <v>289</v>
      </c>
    </row>
    <row r="42" spans="1:5" ht="63.75">
      <c r="A42" s="35" t="s">
        <v>57</v>
      </c>
      <c r="E42" s="40" t="s">
        <v>473</v>
      </c>
    </row>
    <row r="43" spans="1:5" ht="102">
      <c r="A43" t="s">
        <v>59</v>
      </c>
      <c r="E43" s="39" t="s">
        <v>291</v>
      </c>
    </row>
    <row r="44" spans="1:16" ht="12.75">
      <c r="A44" t="s">
        <v>50</v>
      </c>
      <c s="34" t="s">
        <v>261</v>
      </c>
      <c s="34" t="s">
        <v>474</v>
      </c>
      <c s="35" t="s">
        <v>5</v>
      </c>
      <c s="6" t="s">
        <v>475</v>
      </c>
      <c s="36" t="s">
        <v>93</v>
      </c>
      <c s="37">
        <v>18.418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243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476</v>
      </c>
    </row>
    <row r="47" spans="1:5" ht="267.75">
      <c r="A47" t="s">
        <v>59</v>
      </c>
      <c r="E47" s="39" t="s">
        <v>477</v>
      </c>
    </row>
    <row r="48" spans="1:16" ht="25.5">
      <c r="A48" t="s">
        <v>50</v>
      </c>
      <c s="34" t="s">
        <v>181</v>
      </c>
      <c s="34" t="s">
        <v>478</v>
      </c>
      <c s="35" t="s">
        <v>5</v>
      </c>
      <c s="6" t="s">
        <v>479</v>
      </c>
      <c s="36" t="s">
        <v>141</v>
      </c>
      <c s="37">
        <v>620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243</v>
      </c>
      <c>
        <f>(M48*21)/100</f>
      </c>
      <c t="s">
        <v>28</v>
      </c>
    </row>
    <row r="49" spans="1:5" ht="12.75">
      <c r="A49" s="35" t="s">
        <v>55</v>
      </c>
      <c r="E49" s="39" t="s">
        <v>480</v>
      </c>
    </row>
    <row r="50" spans="1:5" ht="12.75">
      <c r="A50" s="35" t="s">
        <v>57</v>
      </c>
      <c r="E50" s="40" t="s">
        <v>481</v>
      </c>
    </row>
    <row r="51" spans="1:5" ht="63.75">
      <c r="A51" t="s">
        <v>59</v>
      </c>
      <c r="E51" s="39" t="s">
        <v>482</v>
      </c>
    </row>
    <row r="52" spans="1:16" ht="12.75">
      <c r="A52" t="s">
        <v>50</v>
      </c>
      <c s="34" t="s">
        <v>186</v>
      </c>
      <c s="34" t="s">
        <v>483</v>
      </c>
      <c s="35" t="s">
        <v>5</v>
      </c>
      <c s="6" t="s">
        <v>484</v>
      </c>
      <c s="36" t="s">
        <v>130</v>
      </c>
      <c s="37">
        <v>165.013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243</v>
      </c>
      <c>
        <f>(M52*21)/100</f>
      </c>
      <c t="s">
        <v>28</v>
      </c>
    </row>
    <row r="53" spans="1:5" ht="12.75">
      <c r="A53" s="35" t="s">
        <v>55</v>
      </c>
      <c r="E53" s="39" t="s">
        <v>485</v>
      </c>
    </row>
    <row r="54" spans="1:5" ht="12.75">
      <c r="A54" s="35" t="s">
        <v>57</v>
      </c>
      <c r="E54" s="40" t="s">
        <v>486</v>
      </c>
    </row>
    <row r="55" spans="1:5" ht="369.75">
      <c r="A55" t="s">
        <v>59</v>
      </c>
      <c r="E55" s="39" t="s">
        <v>425</v>
      </c>
    </row>
    <row r="56" spans="1:16" ht="12.75">
      <c r="A56" t="s">
        <v>50</v>
      </c>
      <c s="34" t="s">
        <v>191</v>
      </c>
      <c s="34" t="s">
        <v>487</v>
      </c>
      <c s="35" t="s">
        <v>5</v>
      </c>
      <c s="6" t="s">
        <v>488</v>
      </c>
      <c s="36" t="s">
        <v>93</v>
      </c>
      <c s="37">
        <v>7.878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243</v>
      </c>
      <c>
        <f>(M56*21)/100</f>
      </c>
      <c t="s">
        <v>28</v>
      </c>
    </row>
    <row r="57" spans="1:5" ht="12.75">
      <c r="A57" s="35" t="s">
        <v>55</v>
      </c>
      <c r="E57" s="39" t="s">
        <v>489</v>
      </c>
    </row>
    <row r="58" spans="1:5" ht="12.75">
      <c r="A58" s="35" t="s">
        <v>57</v>
      </c>
      <c r="E58" s="40" t="s">
        <v>490</v>
      </c>
    </row>
    <row r="59" spans="1:5" ht="267.75">
      <c r="A59" t="s">
        <v>59</v>
      </c>
      <c r="E59" s="39" t="s">
        <v>430</v>
      </c>
    </row>
    <row r="60" spans="1:16" ht="12.75">
      <c r="A60" t="s">
        <v>50</v>
      </c>
      <c s="34" t="s">
        <v>197</v>
      </c>
      <c s="34" t="s">
        <v>491</v>
      </c>
      <c s="35" t="s">
        <v>5</v>
      </c>
      <c s="6" t="s">
        <v>492</v>
      </c>
      <c s="36" t="s">
        <v>53</v>
      </c>
      <c s="37">
        <v>31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243</v>
      </c>
      <c>
        <f>(M60*21)/100</f>
      </c>
      <c t="s">
        <v>28</v>
      </c>
    </row>
    <row r="61" spans="1:5" ht="63.75">
      <c r="A61" s="35" t="s">
        <v>55</v>
      </c>
      <c r="E61" s="39" t="s">
        <v>493</v>
      </c>
    </row>
    <row r="62" spans="1:5" ht="12.75">
      <c r="A62" s="35" t="s">
        <v>57</v>
      </c>
      <c r="E62" s="40" t="s">
        <v>494</v>
      </c>
    </row>
    <row r="63" spans="1:5" ht="38.25">
      <c r="A63" t="s">
        <v>59</v>
      </c>
      <c r="E63" s="39" t="s">
        <v>495</v>
      </c>
    </row>
    <row r="64" spans="1:16" ht="12.75">
      <c r="A64" t="s">
        <v>50</v>
      </c>
      <c s="34" t="s">
        <v>203</v>
      </c>
      <c s="34" t="s">
        <v>496</v>
      </c>
      <c s="35" t="s">
        <v>5</v>
      </c>
      <c s="6" t="s">
        <v>497</v>
      </c>
      <c s="36" t="s">
        <v>141</v>
      </c>
      <c s="37">
        <v>31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243</v>
      </c>
      <c>
        <f>(M64*21)/100</f>
      </c>
      <c t="s">
        <v>28</v>
      </c>
    </row>
    <row r="65" spans="1:5" ht="12.75">
      <c r="A65" s="35" t="s">
        <v>55</v>
      </c>
      <c r="E65" s="39" t="s">
        <v>498</v>
      </c>
    </row>
    <row r="66" spans="1:5" ht="12.75">
      <c r="A66" s="35" t="s">
        <v>57</v>
      </c>
      <c r="E66" s="40" t="s">
        <v>499</v>
      </c>
    </row>
    <row r="67" spans="1:5" ht="38.25">
      <c r="A67" t="s">
        <v>59</v>
      </c>
      <c r="E67" s="39" t="s">
        <v>500</v>
      </c>
    </row>
    <row r="68" spans="1:16" ht="12.75">
      <c r="A68" t="s">
        <v>50</v>
      </c>
      <c s="34" t="s">
        <v>209</v>
      </c>
      <c s="34" t="s">
        <v>297</v>
      </c>
      <c s="35" t="s">
        <v>5</v>
      </c>
      <c s="6" t="s">
        <v>298</v>
      </c>
      <c s="36" t="s">
        <v>279</v>
      </c>
      <c s="37">
        <v>1699.014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243</v>
      </c>
      <c>
        <f>(M68*21)/100</f>
      </c>
      <c t="s">
        <v>28</v>
      </c>
    </row>
    <row r="69" spans="1:5" ht="12.75">
      <c r="A69" s="35" t="s">
        <v>55</v>
      </c>
      <c r="E69" s="39" t="s">
        <v>501</v>
      </c>
    </row>
    <row r="70" spans="1:5" ht="25.5">
      <c r="A70" s="35" t="s">
        <v>57</v>
      </c>
      <c r="E70" s="40" t="s">
        <v>502</v>
      </c>
    </row>
    <row r="71" spans="1:5" ht="102">
      <c r="A71" t="s">
        <v>59</v>
      </c>
      <c r="E71" s="39" t="s">
        <v>301</v>
      </c>
    </row>
    <row r="72" spans="1:16" ht="12.75">
      <c r="A72" t="s">
        <v>50</v>
      </c>
      <c s="34" t="s">
        <v>138</v>
      </c>
      <c s="34" t="s">
        <v>503</v>
      </c>
      <c s="35" t="s">
        <v>5</v>
      </c>
      <c s="6" t="s">
        <v>504</v>
      </c>
      <c s="36" t="s">
        <v>130</v>
      </c>
      <c s="37">
        <v>453.361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505</v>
      </c>
    </row>
    <row r="74" spans="1:5" ht="12.75">
      <c r="A74" s="35" t="s">
        <v>57</v>
      </c>
      <c r="E74" s="40" t="s">
        <v>506</v>
      </c>
    </row>
    <row r="75" spans="1:5" ht="409.5">
      <c r="A75" t="s">
        <v>59</v>
      </c>
      <c r="E75" s="39" t="s">
        <v>507</v>
      </c>
    </row>
    <row r="76" spans="1:16" ht="12.75">
      <c r="A76" t="s">
        <v>50</v>
      </c>
      <c s="34" t="s">
        <v>353</v>
      </c>
      <c s="34" t="s">
        <v>508</v>
      </c>
      <c s="35" t="s">
        <v>5</v>
      </c>
      <c s="6" t="s">
        <v>509</v>
      </c>
      <c s="36" t="s">
        <v>141</v>
      </c>
      <c s="37">
        <v>713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510</v>
      </c>
    </row>
    <row r="78" spans="1:5" ht="12.75">
      <c r="A78" s="35" t="s">
        <v>57</v>
      </c>
      <c r="E78" s="40" t="s">
        <v>511</v>
      </c>
    </row>
    <row r="79" spans="1:5" ht="191.25">
      <c r="A79" t="s">
        <v>59</v>
      </c>
      <c r="E79" s="39" t="s">
        <v>512</v>
      </c>
    </row>
    <row r="80" spans="1:13" ht="12.75">
      <c r="A80" t="s">
        <v>47</v>
      </c>
      <c r="C80" s="31" t="s">
        <v>70</v>
      </c>
      <c r="E80" s="33" t="s">
        <v>308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50</v>
      </c>
      <c s="34" t="s">
        <v>215</v>
      </c>
      <c s="34" t="s">
        <v>310</v>
      </c>
      <c s="35" t="s">
        <v>5</v>
      </c>
      <c s="6" t="s">
        <v>311</v>
      </c>
      <c s="36" t="s">
        <v>130</v>
      </c>
      <c s="37">
        <v>14.832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243</v>
      </c>
      <c>
        <f>(M81*21)/100</f>
      </c>
      <c t="s">
        <v>28</v>
      </c>
    </row>
    <row r="82" spans="1:5" ht="12.75">
      <c r="A82" s="35" t="s">
        <v>55</v>
      </c>
      <c r="E82" s="39" t="s">
        <v>513</v>
      </c>
    </row>
    <row r="83" spans="1:5" ht="12.75">
      <c r="A83" s="35" t="s">
        <v>57</v>
      </c>
      <c r="E83" s="40" t="s">
        <v>514</v>
      </c>
    </row>
    <row r="84" spans="1:5" ht="369.75">
      <c r="A84" t="s">
        <v>59</v>
      </c>
      <c r="E84" s="39" t="s">
        <v>314</v>
      </c>
    </row>
    <row r="85" spans="1:16" ht="12.75">
      <c r="A85" t="s">
        <v>50</v>
      </c>
      <c s="34" t="s">
        <v>309</v>
      </c>
      <c s="34" t="s">
        <v>316</v>
      </c>
      <c s="35" t="s">
        <v>5</v>
      </c>
      <c s="6" t="s">
        <v>317</v>
      </c>
      <c s="36" t="s">
        <v>130</v>
      </c>
      <c s="37">
        <v>18.6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243</v>
      </c>
      <c>
        <f>(M85*21)/100</f>
      </c>
      <c t="s">
        <v>28</v>
      </c>
    </row>
    <row r="86" spans="1:5" ht="12.75">
      <c r="A86" s="35" t="s">
        <v>55</v>
      </c>
      <c r="E86" s="39" t="s">
        <v>515</v>
      </c>
    </row>
    <row r="87" spans="1:5" ht="25.5">
      <c r="A87" s="35" t="s">
        <v>57</v>
      </c>
      <c r="E87" s="40" t="s">
        <v>516</v>
      </c>
    </row>
    <row r="88" spans="1:5" ht="369.75">
      <c r="A88" t="s">
        <v>59</v>
      </c>
      <c r="E88" s="39" t="s">
        <v>314</v>
      </c>
    </row>
    <row r="89" spans="1:13" ht="12.75">
      <c r="A89" t="s">
        <v>47</v>
      </c>
      <c r="C89" s="31" t="s">
        <v>175</v>
      </c>
      <c r="E89" s="33" t="s">
        <v>345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50</v>
      </c>
      <c s="34" t="s">
        <v>315</v>
      </c>
      <c s="34" t="s">
        <v>346</v>
      </c>
      <c s="35" t="s">
        <v>5</v>
      </c>
      <c s="6" t="s">
        <v>347</v>
      </c>
      <c s="36" t="s">
        <v>141</v>
      </c>
      <c s="37">
        <v>278.5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243</v>
      </c>
      <c>
        <f>(M90*21)/100</f>
      </c>
      <c t="s">
        <v>28</v>
      </c>
    </row>
    <row r="91" spans="1:5" ht="12.75">
      <c r="A91" s="35" t="s">
        <v>55</v>
      </c>
      <c r="E91" s="39" t="s">
        <v>517</v>
      </c>
    </row>
    <row r="92" spans="1:5" ht="25.5">
      <c r="A92" s="35" t="s">
        <v>57</v>
      </c>
      <c r="E92" s="40" t="s">
        <v>518</v>
      </c>
    </row>
    <row r="93" spans="1:5" ht="242.25">
      <c r="A93" t="s">
        <v>59</v>
      </c>
      <c r="E93" s="39" t="s">
        <v>349</v>
      </c>
    </row>
    <row r="94" spans="1:16" ht="12.75">
      <c r="A94" t="s">
        <v>50</v>
      </c>
      <c s="34" t="s">
        <v>89</v>
      </c>
      <c s="34" t="s">
        <v>359</v>
      </c>
      <c s="35" t="s">
        <v>5</v>
      </c>
      <c s="6" t="s">
        <v>360</v>
      </c>
      <c s="36" t="s">
        <v>53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243</v>
      </c>
      <c>
        <f>(M94*21)/100</f>
      </c>
      <c t="s">
        <v>28</v>
      </c>
    </row>
    <row r="95" spans="1:5" ht="12.75">
      <c r="A95" s="35" t="s">
        <v>55</v>
      </c>
      <c r="E95" s="39" t="s">
        <v>361</v>
      </c>
    </row>
    <row r="96" spans="1:5" ht="12.75">
      <c r="A96" s="35" t="s">
        <v>57</v>
      </c>
      <c r="E96" s="40" t="s">
        <v>519</v>
      </c>
    </row>
    <row r="97" spans="1:5" ht="89.25">
      <c r="A97" t="s">
        <v>59</v>
      </c>
      <c r="E97" s="39" t="s">
        <v>363</v>
      </c>
    </row>
    <row r="98" spans="1:13" ht="12.75">
      <c r="A98" t="s">
        <v>47</v>
      </c>
      <c r="C98" s="31" t="s">
        <v>261</v>
      </c>
      <c r="E98" s="33" t="s">
        <v>370</v>
      </c>
      <c r="J98" s="32">
        <f>0</f>
      </c>
      <c s="32">
        <f>0</f>
      </c>
      <c s="32">
        <f>0+L99+L103+L107+L111</f>
      </c>
      <c s="32">
        <f>0+M99+M103+M107+M111</f>
      </c>
    </row>
    <row r="99" spans="1:16" ht="12.75">
      <c r="A99" t="s">
        <v>50</v>
      </c>
      <c s="34" t="s">
        <v>98</v>
      </c>
      <c s="34" t="s">
        <v>520</v>
      </c>
      <c s="35" t="s">
        <v>5</v>
      </c>
      <c s="6" t="s">
        <v>521</v>
      </c>
      <c s="36" t="s">
        <v>279</v>
      </c>
      <c s="37">
        <v>10.8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243</v>
      </c>
      <c>
        <f>(M99*21)/100</f>
      </c>
      <c t="s">
        <v>28</v>
      </c>
    </row>
    <row r="100" spans="1:5" ht="12.75">
      <c r="A100" s="35" t="s">
        <v>55</v>
      </c>
      <c r="E100" s="39" t="s">
        <v>522</v>
      </c>
    </row>
    <row r="101" spans="1:5" ht="12.75">
      <c r="A101" s="35" t="s">
        <v>57</v>
      </c>
      <c r="E101" s="40" t="s">
        <v>523</v>
      </c>
    </row>
    <row r="102" spans="1:5" ht="25.5">
      <c r="A102" t="s">
        <v>59</v>
      </c>
      <c r="E102" s="39" t="s">
        <v>524</v>
      </c>
    </row>
    <row r="103" spans="1:16" ht="12.75">
      <c r="A103" t="s">
        <v>50</v>
      </c>
      <c s="34" t="s">
        <v>104</v>
      </c>
      <c s="34" t="s">
        <v>525</v>
      </c>
      <c s="35" t="s">
        <v>5</v>
      </c>
      <c s="6" t="s">
        <v>526</v>
      </c>
      <c s="36" t="s">
        <v>130</v>
      </c>
      <c s="37">
        <v>0.003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243</v>
      </c>
      <c>
        <f>(M103*21)/100</f>
      </c>
      <c t="s">
        <v>28</v>
      </c>
    </row>
    <row r="104" spans="1:5" ht="12.75">
      <c r="A104" s="35" t="s">
        <v>55</v>
      </c>
      <c r="E104" s="39" t="s">
        <v>527</v>
      </c>
    </row>
    <row r="105" spans="1:5" ht="25.5">
      <c r="A105" s="35" t="s">
        <v>57</v>
      </c>
      <c r="E105" s="40" t="s">
        <v>528</v>
      </c>
    </row>
    <row r="106" spans="1:5" ht="38.25">
      <c r="A106" t="s">
        <v>59</v>
      </c>
      <c r="E106" s="39" t="s">
        <v>529</v>
      </c>
    </row>
    <row r="107" spans="1:16" ht="12.75">
      <c r="A107" t="s">
        <v>50</v>
      </c>
      <c s="34" t="s">
        <v>110</v>
      </c>
      <c s="34" t="s">
        <v>530</v>
      </c>
      <c s="35" t="s">
        <v>5</v>
      </c>
      <c s="6" t="s">
        <v>531</v>
      </c>
      <c s="36" t="s">
        <v>141</v>
      </c>
      <c s="37">
        <v>8.4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243</v>
      </c>
      <c>
        <f>(M107*21)/100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532</v>
      </c>
    </row>
    <row r="110" spans="1:5" ht="25.5">
      <c r="A110" t="s">
        <v>59</v>
      </c>
      <c r="E110" s="39" t="s">
        <v>524</v>
      </c>
    </row>
    <row r="111" spans="1:16" ht="12.75">
      <c r="A111" t="s">
        <v>50</v>
      </c>
      <c s="34" t="s">
        <v>115</v>
      </c>
      <c s="34" t="s">
        <v>372</v>
      </c>
      <c s="35" t="s">
        <v>5</v>
      </c>
      <c s="6" t="s">
        <v>373</v>
      </c>
      <c s="36" t="s">
        <v>141</v>
      </c>
      <c s="37">
        <v>133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243</v>
      </c>
      <c>
        <f>(M111*21)/100</f>
      </c>
      <c t="s">
        <v>28</v>
      </c>
    </row>
    <row r="112" spans="1:5" ht="38.25">
      <c r="A112" s="35" t="s">
        <v>55</v>
      </c>
      <c r="E112" s="39" t="s">
        <v>533</v>
      </c>
    </row>
    <row r="113" spans="1:5" ht="12.75">
      <c r="A113" s="35" t="s">
        <v>57</v>
      </c>
      <c r="E113" s="40" t="s">
        <v>534</v>
      </c>
    </row>
    <row r="114" spans="1:5" ht="89.25">
      <c r="A114" t="s">
        <v>59</v>
      </c>
      <c r="E114" s="39" t="s">
        <v>376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535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535</v>
      </c>
      <c r="E4" s="26" t="s">
        <v>536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539</v>
      </c>
      <c r="E8" s="30" t="s">
        <v>538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</v>
      </c>
      <c r="E9" s="33" t="s">
        <v>240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</v>
      </c>
      <c s="34" t="s">
        <v>540</v>
      </c>
      <c s="35" t="s">
        <v>5</v>
      </c>
      <c s="6" t="s">
        <v>541</v>
      </c>
      <c s="36" t="s">
        <v>53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408">
      <c r="A11" s="35" t="s">
        <v>55</v>
      </c>
      <c r="E11" s="39" t="s">
        <v>542</v>
      </c>
    </row>
    <row r="12" spans="1:5" ht="12.75">
      <c r="A12" s="35" t="s">
        <v>57</v>
      </c>
      <c r="E12" s="40" t="s">
        <v>543</v>
      </c>
    </row>
    <row r="13" spans="1:5" ht="114.75">
      <c r="A13" t="s">
        <v>59</v>
      </c>
      <c r="E13" s="39" t="s">
        <v>544</v>
      </c>
    </row>
    <row r="14" spans="1:16" ht="12.75">
      <c r="A14" t="s">
        <v>50</v>
      </c>
      <c s="34" t="s">
        <v>28</v>
      </c>
      <c s="34" t="s">
        <v>545</v>
      </c>
      <c s="35" t="s">
        <v>5</v>
      </c>
      <c s="6" t="s">
        <v>546</v>
      </c>
      <c s="36" t="s">
        <v>53</v>
      </c>
      <c s="37">
        <v>39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547</v>
      </c>
    </row>
    <row r="16" spans="1:5" ht="38.25">
      <c r="A16" s="35" t="s">
        <v>57</v>
      </c>
      <c r="E16" s="40" t="s">
        <v>548</v>
      </c>
    </row>
    <row r="17" spans="1:5" ht="76.5">
      <c r="A17" t="s">
        <v>59</v>
      </c>
      <c r="E17" s="39" t="s">
        <v>549</v>
      </c>
    </row>
    <row r="18" spans="1:16" ht="12.75">
      <c r="A18" t="s">
        <v>50</v>
      </c>
      <c s="34" t="s">
        <v>26</v>
      </c>
      <c s="34" t="s">
        <v>550</v>
      </c>
      <c s="35" t="s">
        <v>5</v>
      </c>
      <c s="6" t="s">
        <v>551</v>
      </c>
      <c s="36" t="s">
        <v>53</v>
      </c>
      <c s="37">
        <v>1000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7.5">
      <c r="A19" s="35" t="s">
        <v>55</v>
      </c>
      <c r="E19" s="39" t="s">
        <v>552</v>
      </c>
    </row>
    <row r="20" spans="1:5" ht="12.75">
      <c r="A20" s="35" t="s">
        <v>57</v>
      </c>
      <c r="E20" s="40" t="s">
        <v>553</v>
      </c>
    </row>
    <row r="21" spans="1:5" ht="76.5">
      <c r="A21" t="s">
        <v>59</v>
      </c>
      <c r="E21" s="39" t="s">
        <v>554</v>
      </c>
    </row>
    <row r="22" spans="1:16" ht="12.75">
      <c r="A22" t="s">
        <v>50</v>
      </c>
      <c s="34" t="s">
        <v>70</v>
      </c>
      <c s="34" t="s">
        <v>555</v>
      </c>
      <c s="35" t="s">
        <v>5</v>
      </c>
      <c s="6" t="s">
        <v>556</v>
      </c>
      <c s="36" t="s">
        <v>279</v>
      </c>
      <c s="37">
        <v>3000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547</v>
      </c>
    </row>
    <row r="24" spans="1:5" ht="12.75">
      <c r="A24" s="35" t="s">
        <v>57</v>
      </c>
      <c r="E24" s="40" t="s">
        <v>557</v>
      </c>
    </row>
    <row r="25" spans="1:5" ht="38.25">
      <c r="A25" t="s">
        <v>59</v>
      </c>
      <c r="E25" s="39" t="s">
        <v>558</v>
      </c>
    </row>
    <row r="26" spans="1:16" ht="25.5">
      <c r="A26" t="s">
        <v>50</v>
      </c>
      <c s="34" t="s">
        <v>75</v>
      </c>
      <c s="34" t="s">
        <v>559</v>
      </c>
      <c s="35" t="s">
        <v>5</v>
      </c>
      <c s="6" t="s">
        <v>560</v>
      </c>
      <c s="36" t="s">
        <v>53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409.5">
      <c r="A27" s="35" t="s">
        <v>55</v>
      </c>
      <c r="E27" s="39" t="s">
        <v>561</v>
      </c>
    </row>
    <row r="28" spans="1:5" ht="12.75">
      <c r="A28" s="35" t="s">
        <v>57</v>
      </c>
      <c r="E28" s="40" t="s">
        <v>398</v>
      </c>
    </row>
    <row r="29" spans="1:5" ht="114.75">
      <c r="A29" t="s">
        <v>59</v>
      </c>
      <c r="E29" s="39" t="s">
        <v>544</v>
      </c>
    </row>
    <row r="30" spans="1:16" ht="12.75">
      <c r="A30" t="s">
        <v>50</v>
      </c>
      <c s="34" t="s">
        <v>27</v>
      </c>
      <c s="34" t="s">
        <v>562</v>
      </c>
      <c s="35" t="s">
        <v>5</v>
      </c>
      <c s="6" t="s">
        <v>563</v>
      </c>
      <c s="36" t="s">
        <v>53</v>
      </c>
      <c s="37">
        <v>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547</v>
      </c>
    </row>
    <row r="32" spans="1:5" ht="38.25">
      <c r="A32" s="35" t="s">
        <v>57</v>
      </c>
      <c r="E32" s="40" t="s">
        <v>564</v>
      </c>
    </row>
    <row r="33" spans="1:5" ht="38.25">
      <c r="A33" t="s">
        <v>59</v>
      </c>
      <c r="E33" s="39" t="s">
        <v>565</v>
      </c>
    </row>
    <row r="34" spans="1:16" ht="12.75">
      <c r="A34" t="s">
        <v>50</v>
      </c>
      <c s="34" t="s">
        <v>48</v>
      </c>
      <c s="34" t="s">
        <v>566</v>
      </c>
      <c s="35" t="s">
        <v>5</v>
      </c>
      <c s="6" t="s">
        <v>567</v>
      </c>
      <c s="36" t="s">
        <v>130</v>
      </c>
      <c s="37">
        <v>58.257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65.75">
      <c r="A35" s="35" t="s">
        <v>55</v>
      </c>
      <c r="E35" s="39" t="s">
        <v>568</v>
      </c>
    </row>
    <row r="36" spans="1:5" ht="38.25">
      <c r="A36" s="35" t="s">
        <v>57</v>
      </c>
      <c r="E36" s="40" t="s">
        <v>569</v>
      </c>
    </row>
    <row r="37" spans="1:5" ht="38.25">
      <c r="A37" t="s">
        <v>59</v>
      </c>
      <c r="E37" s="39" t="s">
        <v>570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571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571</v>
      </c>
      <c r="E4" s="26" t="s">
        <v>572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575</v>
      </c>
      <c r="E8" s="30" t="s">
        <v>574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576</v>
      </c>
      <c s="35" t="s">
        <v>4</v>
      </c>
      <c s="6" t="s">
        <v>577</v>
      </c>
      <c s="36" t="s">
        <v>578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25.5">
      <c r="A13" t="s">
        <v>59</v>
      </c>
      <c r="E13" s="39" t="s">
        <v>579</v>
      </c>
    </row>
    <row r="14" spans="1:16" ht="12.75">
      <c r="A14" t="s">
        <v>50</v>
      </c>
      <c s="34" t="s">
        <v>175</v>
      </c>
      <c s="34" t="s">
        <v>580</v>
      </c>
      <c s="35" t="s">
        <v>28</v>
      </c>
      <c s="6" t="s">
        <v>581</v>
      </c>
      <c s="36" t="s">
        <v>578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.5">
      <c r="A17" t="s">
        <v>59</v>
      </c>
      <c r="E17" s="39" t="s">
        <v>582</v>
      </c>
    </row>
    <row r="18" spans="1:13" ht="12.75">
      <c r="A18" t="s">
        <v>47</v>
      </c>
      <c r="C18" s="31" t="s">
        <v>4</v>
      </c>
      <c r="E18" s="33" t="s">
        <v>583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4</v>
      </c>
      <c s="34" t="s">
        <v>584</v>
      </c>
      <c s="35" t="s">
        <v>5</v>
      </c>
      <c s="6" t="s">
        <v>585</v>
      </c>
      <c s="36" t="s">
        <v>578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586</v>
      </c>
      <c>
        <f>(M19*21)/100</f>
      </c>
      <c t="s">
        <v>28</v>
      </c>
    </row>
    <row r="20" spans="1:5" ht="12.75">
      <c r="A20" s="35" t="s">
        <v>55</v>
      </c>
      <c r="E20" s="39" t="s">
        <v>587</v>
      </c>
    </row>
    <row r="21" spans="1:5" ht="12.75">
      <c r="A21" s="35" t="s">
        <v>57</v>
      </c>
      <c r="E21" s="40" t="s">
        <v>588</v>
      </c>
    </row>
    <row r="22" spans="1:5" ht="89.25">
      <c r="A22" t="s">
        <v>59</v>
      </c>
      <c r="E22" s="39" t="s">
        <v>589</v>
      </c>
    </row>
    <row r="23" spans="1:16" ht="12.75">
      <c r="A23" t="s">
        <v>50</v>
      </c>
      <c s="34" t="s">
        <v>28</v>
      </c>
      <c s="34" t="s">
        <v>590</v>
      </c>
      <c s="35" t="s">
        <v>5</v>
      </c>
      <c s="6" t="s">
        <v>591</v>
      </c>
      <c s="36" t="s">
        <v>578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586</v>
      </c>
      <c>
        <f>(M23*21)/100</f>
      </c>
      <c t="s">
        <v>28</v>
      </c>
    </row>
    <row r="24" spans="1:5" ht="12.75">
      <c r="A24" s="35" t="s">
        <v>55</v>
      </c>
      <c r="E24" s="39" t="s">
        <v>592</v>
      </c>
    </row>
    <row r="25" spans="1:5" ht="12.75">
      <c r="A25" s="35" t="s">
        <v>57</v>
      </c>
      <c r="E25" s="40" t="s">
        <v>588</v>
      </c>
    </row>
    <row r="26" spans="1:5" ht="102">
      <c r="A26" t="s">
        <v>59</v>
      </c>
      <c r="E26" s="39" t="s">
        <v>593</v>
      </c>
    </row>
    <row r="27" spans="1:16" ht="12.75">
      <c r="A27" t="s">
        <v>50</v>
      </c>
      <c s="34" t="s">
        <v>26</v>
      </c>
      <c s="34" t="s">
        <v>594</v>
      </c>
      <c s="35" t="s">
        <v>5</v>
      </c>
      <c s="6" t="s">
        <v>595</v>
      </c>
      <c s="36" t="s">
        <v>578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586</v>
      </c>
      <c>
        <f>(M27*21)/100</f>
      </c>
      <c t="s">
        <v>28</v>
      </c>
    </row>
    <row r="28" spans="1:5" ht="12.75">
      <c r="A28" s="35" t="s">
        <v>55</v>
      </c>
      <c r="E28" s="39" t="s">
        <v>596</v>
      </c>
    </row>
    <row r="29" spans="1:5" ht="12.75">
      <c r="A29" s="35" t="s">
        <v>57</v>
      </c>
      <c r="E29" s="40" t="s">
        <v>588</v>
      </c>
    </row>
    <row r="30" spans="1:5" ht="38.25">
      <c r="A30" t="s">
        <v>59</v>
      </c>
      <c r="E30" s="39" t="s">
        <v>597</v>
      </c>
    </row>
    <row r="31" spans="1:13" ht="12.75">
      <c r="A31" t="s">
        <v>47</v>
      </c>
      <c r="C31" s="31" t="s">
        <v>28</v>
      </c>
      <c r="E31" s="33" t="s">
        <v>598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50</v>
      </c>
      <c s="34" t="s">
        <v>70</v>
      </c>
      <c s="34" t="s">
        <v>599</v>
      </c>
      <c s="35" t="s">
        <v>5</v>
      </c>
      <c s="6" t="s">
        <v>600</v>
      </c>
      <c s="36" t="s">
        <v>578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586</v>
      </c>
      <c>
        <f>(M32*21)/100</f>
      </c>
      <c t="s">
        <v>28</v>
      </c>
    </row>
    <row r="33" spans="1:5" ht="12.75">
      <c r="A33" s="35" t="s">
        <v>55</v>
      </c>
      <c r="E33" s="39" t="s">
        <v>601</v>
      </c>
    </row>
    <row r="34" spans="1:5" ht="12.75">
      <c r="A34" s="35" t="s">
        <v>57</v>
      </c>
      <c r="E34" s="40" t="s">
        <v>588</v>
      </c>
    </row>
    <row r="35" spans="1:5" ht="89.25">
      <c r="A35" t="s">
        <v>59</v>
      </c>
      <c r="E35" s="39" t="s">
        <v>602</v>
      </c>
    </row>
    <row r="36" spans="1:16" ht="12.75">
      <c r="A36" t="s">
        <v>50</v>
      </c>
      <c s="34" t="s">
        <v>75</v>
      </c>
      <c s="34" t="s">
        <v>603</v>
      </c>
      <c s="35" t="s">
        <v>5</v>
      </c>
      <c s="6" t="s">
        <v>604</v>
      </c>
      <c s="36" t="s">
        <v>578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586</v>
      </c>
      <c>
        <f>(M36*21)/100</f>
      </c>
      <c t="s">
        <v>28</v>
      </c>
    </row>
    <row r="37" spans="1:5" ht="12.75">
      <c r="A37" s="35" t="s">
        <v>55</v>
      </c>
      <c r="E37" s="39" t="s">
        <v>605</v>
      </c>
    </row>
    <row r="38" spans="1:5" ht="12.75">
      <c r="A38" s="35" t="s">
        <v>57</v>
      </c>
      <c r="E38" s="40" t="s">
        <v>588</v>
      </c>
    </row>
    <row r="39" spans="1:5" ht="76.5">
      <c r="A39" t="s">
        <v>59</v>
      </c>
      <c r="E39" s="39" t="s">
        <v>606</v>
      </c>
    </row>
    <row r="40" spans="1:16" ht="12.75">
      <c r="A40" t="s">
        <v>50</v>
      </c>
      <c s="34" t="s">
        <v>27</v>
      </c>
      <c s="34" t="s">
        <v>607</v>
      </c>
      <c s="35" t="s">
        <v>5</v>
      </c>
      <c s="6" t="s">
        <v>608</v>
      </c>
      <c s="36" t="s">
        <v>578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229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609</v>
      </c>
    </row>
    <row r="43" spans="1:5" ht="12.75">
      <c r="A43" t="s">
        <v>59</v>
      </c>
      <c r="E43" s="39" t="s">
        <v>610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611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611</v>
      </c>
      <c r="E4" s="26" t="s">
        <v>612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COUNTIFS(L8:L38,"=0",A8:A38,"P")+COUNTIFS(L8:L38,"",A8:A38,"P")+SUM(Q8:Q38)</f>
      </c>
    </row>
    <row r="8" spans="1:13" ht="12.75">
      <c r="A8" t="s">
        <v>45</v>
      </c>
      <c r="C8" s="28" t="s">
        <v>615</v>
      </c>
      <c r="E8" s="30" t="s">
        <v>614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4</v>
      </c>
      <c s="34" t="s">
        <v>226</v>
      </c>
      <c s="35" t="s">
        <v>227</v>
      </c>
      <c s="6" t="s">
        <v>228</v>
      </c>
      <c s="36" t="s">
        <v>93</v>
      </c>
      <c s="37">
        <v>18316.757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229</v>
      </c>
      <c>
        <f>(M10*21)/100</f>
      </c>
      <c t="s">
        <v>28</v>
      </c>
    </row>
    <row r="11" spans="1:5" ht="25.5">
      <c r="A11" s="35" t="s">
        <v>55</v>
      </c>
      <c r="E11" s="39" t="s">
        <v>616</v>
      </c>
    </row>
    <row r="12" spans="1:5" ht="51">
      <c r="A12" s="35" t="s">
        <v>57</v>
      </c>
      <c r="E12" s="40" t="s">
        <v>617</v>
      </c>
    </row>
    <row r="13" spans="1:5" ht="127.5">
      <c r="A13" t="s">
        <v>59</v>
      </c>
      <c r="E13" s="39" t="s">
        <v>232</v>
      </c>
    </row>
    <row r="14" spans="1:16" ht="25.5">
      <c r="A14" t="s">
        <v>50</v>
      </c>
      <c s="34" t="s">
        <v>28</v>
      </c>
      <c s="34" t="s">
        <v>234</v>
      </c>
      <c s="35" t="s">
        <v>235</v>
      </c>
      <c s="6" t="s">
        <v>618</v>
      </c>
      <c s="36" t="s">
        <v>93</v>
      </c>
      <c s="37">
        <v>560.95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229</v>
      </c>
      <c>
        <f>(M14*21)/100</f>
      </c>
      <c t="s">
        <v>28</v>
      </c>
    </row>
    <row r="15" spans="1:5" ht="25.5">
      <c r="A15" s="35" t="s">
        <v>55</v>
      </c>
      <c r="E15" s="39" t="s">
        <v>619</v>
      </c>
    </row>
    <row r="16" spans="1:5" ht="25.5">
      <c r="A16" s="35" t="s">
        <v>57</v>
      </c>
      <c r="E16" s="40" t="s">
        <v>620</v>
      </c>
    </row>
    <row r="17" spans="1:5" ht="127.5">
      <c r="A17" t="s">
        <v>59</v>
      </c>
      <c r="E17" s="39" t="s">
        <v>239</v>
      </c>
    </row>
    <row r="18" spans="1:16" ht="25.5">
      <c r="A18" t="s">
        <v>50</v>
      </c>
      <c s="34" t="s">
        <v>26</v>
      </c>
      <c s="34" t="s">
        <v>90</v>
      </c>
      <c s="35" t="s">
        <v>91</v>
      </c>
      <c s="6" t="s">
        <v>621</v>
      </c>
      <c s="36" t="s">
        <v>93</v>
      </c>
      <c s="37">
        <v>3809.456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28</v>
      </c>
    </row>
    <row r="19" spans="1:5" ht="25.5">
      <c r="A19" s="35" t="s">
        <v>55</v>
      </c>
      <c r="E19" s="39" t="s">
        <v>622</v>
      </c>
    </row>
    <row r="20" spans="1:5" ht="12.75">
      <c r="A20" s="35" t="s">
        <v>57</v>
      </c>
      <c r="E20" s="40" t="s">
        <v>623</v>
      </c>
    </row>
    <row r="21" spans="1:5" ht="89.25">
      <c r="A21" t="s">
        <v>59</v>
      </c>
      <c r="E21" s="39" t="s">
        <v>97</v>
      </c>
    </row>
    <row r="22" spans="1:16" ht="25.5">
      <c r="A22" t="s">
        <v>50</v>
      </c>
      <c s="34" t="s">
        <v>75</v>
      </c>
      <c s="34" t="s">
        <v>99</v>
      </c>
      <c s="35" t="s">
        <v>100</v>
      </c>
      <c s="6" t="s">
        <v>624</v>
      </c>
      <c s="36" t="s">
        <v>93</v>
      </c>
      <c s="37">
        <v>42.3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28</v>
      </c>
    </row>
    <row r="23" spans="1:5" ht="12.75">
      <c r="A23" s="35" t="s">
        <v>55</v>
      </c>
      <c r="E23" s="39" t="s">
        <v>625</v>
      </c>
    </row>
    <row r="24" spans="1:5" ht="12.75">
      <c r="A24" s="35" t="s">
        <v>57</v>
      </c>
      <c r="E24" s="40" t="s">
        <v>103</v>
      </c>
    </row>
    <row r="25" spans="1:5" ht="89.25">
      <c r="A25" t="s">
        <v>59</v>
      </c>
      <c r="E25" s="39" t="s">
        <v>97</v>
      </c>
    </row>
    <row r="26" spans="1:16" ht="25.5">
      <c r="A26" t="s">
        <v>50</v>
      </c>
      <c s="34" t="s">
        <v>27</v>
      </c>
      <c s="34" t="s">
        <v>105</v>
      </c>
      <c s="35" t="s">
        <v>106</v>
      </c>
      <c s="6" t="s">
        <v>626</v>
      </c>
      <c s="36" t="s">
        <v>93</v>
      </c>
      <c s="37">
        <v>0.36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28</v>
      </c>
    </row>
    <row r="27" spans="1:5" ht="25.5">
      <c r="A27" s="35" t="s">
        <v>55</v>
      </c>
      <c r="E27" s="39" t="s">
        <v>622</v>
      </c>
    </row>
    <row r="28" spans="1:5" ht="12.75">
      <c r="A28" s="35" t="s">
        <v>57</v>
      </c>
      <c r="E28" s="40" t="s">
        <v>109</v>
      </c>
    </row>
    <row r="29" spans="1:5" ht="89.25">
      <c r="A29" t="s">
        <v>59</v>
      </c>
      <c r="E29" s="39" t="s">
        <v>97</v>
      </c>
    </row>
    <row r="30" spans="1:16" ht="25.5">
      <c r="A30" t="s">
        <v>50</v>
      </c>
      <c s="34" t="s">
        <v>48</v>
      </c>
      <c s="34" t="s">
        <v>111</v>
      </c>
      <c s="35" t="s">
        <v>112</v>
      </c>
      <c s="6" t="s">
        <v>627</v>
      </c>
      <c s="36" t="s">
        <v>93</v>
      </c>
      <c s="37">
        <v>0.21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94</v>
      </c>
      <c>
        <f>(M30*21)/100</f>
      </c>
      <c t="s">
        <v>28</v>
      </c>
    </row>
    <row r="31" spans="1:5" ht="25.5">
      <c r="A31" s="35" t="s">
        <v>55</v>
      </c>
      <c r="E31" s="39" t="s">
        <v>622</v>
      </c>
    </row>
    <row r="32" spans="1:5" ht="12.75">
      <c r="A32" s="35" t="s">
        <v>57</v>
      </c>
      <c r="E32" s="40" t="s">
        <v>114</v>
      </c>
    </row>
    <row r="33" spans="1:5" ht="89.25">
      <c r="A33" t="s">
        <v>59</v>
      </c>
      <c r="E33" s="39" t="s">
        <v>97</v>
      </c>
    </row>
    <row r="34" spans="1:16" ht="25.5">
      <c r="A34" t="s">
        <v>50</v>
      </c>
      <c s="34" t="s">
        <v>261</v>
      </c>
      <c s="34" t="s">
        <v>121</v>
      </c>
      <c s="35" t="s">
        <v>628</v>
      </c>
      <c s="6" t="s">
        <v>629</v>
      </c>
      <c s="36" t="s">
        <v>93</v>
      </c>
      <c s="37">
        <v>27.12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229</v>
      </c>
      <c>
        <f>(M34*21)/100</f>
      </c>
      <c t="s">
        <v>28</v>
      </c>
    </row>
    <row r="35" spans="1:5" ht="12.75">
      <c r="A35" s="35" t="s">
        <v>55</v>
      </c>
      <c r="E35" s="39" t="s">
        <v>630</v>
      </c>
    </row>
    <row r="36" spans="1:5" ht="12.75">
      <c r="A36" s="35" t="s">
        <v>57</v>
      </c>
      <c r="E36" s="40" t="s">
        <v>631</v>
      </c>
    </row>
    <row r="37" spans="1:5" ht="127.5">
      <c r="A37" t="s">
        <v>59</v>
      </c>
      <c r="E37" s="39" t="s">
        <v>232</v>
      </c>
    </row>
    <row r="38" spans="1:16" ht="25.5">
      <c r="A38" t="s">
        <v>50</v>
      </c>
      <c s="34" t="s">
        <v>181</v>
      </c>
      <c s="34" t="s">
        <v>116</v>
      </c>
      <c s="35" t="s">
        <v>117</v>
      </c>
      <c s="6" t="s">
        <v>632</v>
      </c>
      <c s="36" t="s">
        <v>93</v>
      </c>
      <c s="37">
        <v>38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94</v>
      </c>
      <c>
        <f>(M38*21)/100</f>
      </c>
      <c t="s">
        <v>28</v>
      </c>
    </row>
    <row r="39" spans="1:5" ht="12.75">
      <c r="A39" s="35" t="s">
        <v>55</v>
      </c>
      <c r="E39" s="39" t="s">
        <v>625</v>
      </c>
    </row>
    <row r="40" spans="1:5" ht="25.5">
      <c r="A40" s="35" t="s">
        <v>57</v>
      </c>
      <c r="E40" s="40" t="s">
        <v>119</v>
      </c>
    </row>
    <row r="41" spans="1:5" ht="89.25">
      <c r="A41" t="s">
        <v>59</v>
      </c>
      <c r="E41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