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 11-10-01" sheetId="2" r:id="rId2"/>
    <sheet name="SO 11-11-01" sheetId="3" r:id="rId3"/>
    <sheet name="SO 11-13-01" sheetId="4" r:id="rId4"/>
    <sheet name="SO 11-23-01" sheetId="5" r:id="rId5"/>
    <sheet name="SO 11-32-01" sheetId="6" r:id="rId6"/>
    <sheet name="SO 11-33-01" sheetId="7" r:id="rId7"/>
    <sheet name="SO 11-50-01" sheetId="8" r:id="rId8"/>
    <sheet name="SO 11-50-02" sheetId="9" r:id="rId9"/>
    <sheet name="SO 11-50-03" sheetId="10" r:id="rId10"/>
    <sheet name="SO 11-86-01" sheetId="11" r:id="rId11"/>
    <sheet name="SO 11-86-02" sheetId="12" r:id="rId12"/>
    <sheet name="PS 11-01-31" sheetId="13" r:id="rId13"/>
    <sheet name="PS 11-04-51" sheetId="14" r:id="rId14"/>
    <sheet name="SO 98-98" sheetId="15" r:id="rId15"/>
  </sheets>
  <definedNames/>
  <calcPr/>
  <webPublishing/>
</workbook>
</file>

<file path=xl/sharedStrings.xml><?xml version="1.0" encoding="utf-8"?>
<sst xmlns="http://schemas.openxmlformats.org/spreadsheetml/2006/main" count="11672" uniqueCount="2488">
  <si>
    <t>Aspe</t>
  </si>
  <si>
    <t>Rekapitulace ceny</t>
  </si>
  <si>
    <t>2003150-02</t>
  </si>
  <si>
    <t>Rekonstrukce PZS včetně povrchu km 12,162 (P7426) na trati Rožnov p/R – Valašské Meziříčí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</si>
  <si>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</si>
  <si>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</si>
  <si>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</si>
  <si>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</si>
  <si>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</si>
  <si>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</si>
  <si>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</si>
  <si>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</si>
  <si>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</si>
  <si>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</si>
  <si>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S</t>
  </si>
  <si>
    <t>Stavební část</t>
  </si>
  <si>
    <t xml:space="preserve">  SO 11-10-01</t>
  </si>
  <si>
    <t>Železniční svršek v km 12,162</t>
  </si>
  <si>
    <t>SŽDC05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</si>
  <si>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</si>
  <si>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</si>
  <si>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</si>
  <si>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</si>
  <si>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</si>
  <si>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</si>
  <si>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</si>
  <si>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</si>
  <si>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</si>
  <si>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</si>
  <si>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</si>
  <si>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</si>
  <si>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</si>
  <si>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</si>
  <si>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</si>
  <si>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</si>
  <si>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</si>
  <si>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</si>
  <si>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</si>
  <si>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</si>
  <si>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</si>
  <si>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</si>
  <si>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</si>
  <si>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</si>
  <si>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</si>
  <si>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</t>
  </si>
  <si>
    <t>SD</t>
  </si>
  <si>
    <t>52</t>
  </si>
  <si>
    <t>Zřízení drážního svršku</t>
  </si>
  <si>
    <t>P</t>
  </si>
  <si>
    <t>R5910136010</t>
  </si>
  <si>
    <t>MONTÁŽ PRAŽCOVÉ KOTVY V KOLEJI</t>
  </si>
  <si>
    <t>KUS</t>
  </si>
  <si>
    <t>[bez vazby na CS]</t>
  </si>
  <si>
    <t>PP</t>
  </si>
  <si>
    <t>VV</t>
  </si>
  <si>
    <t>Demontáž a zpětná montáž pražcových kotev ve stávající koleji pro SVÚ   
60=60,000 [B]  
Celkem 60=60.000 [A]</t>
  </si>
  <si>
    <t>TS</t>
  </si>
  <si>
    <t>1. V cenách jsou započteny náklady na odstranění kameniva, montáž, ošetření součásti mazivem a úpravu kameniva.   
2. V cenách nejsou obsaženy náklady na dodávku materiálu.</t>
  </si>
  <si>
    <t>512550</t>
  </si>
  <si>
    <t>KOLEJOVÉ LOŽE - ZŘÍZENÍ Z KAMENIVA HRUBÉHO DRCENÉHO (ŠTĚRK)</t>
  </si>
  <si>
    <t>M3</t>
  </si>
  <si>
    <t>1: Dle technické zprávy, výkresových příloh projektové dokumentace. Dle výkazů materiálu projektu. Dle tabulky kubatur projektanta.   
2: Nové kolejové lože, štěrk fr. 31,5/63   
3: 301  
Celkem 301=301.000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</si>
  <si>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</si>
  <si>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</si>
  <si>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</si>
  <si>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dokumentace. Dle výkazů materiálu projektu. Dle tabulky kubatur projektanta.   
2: Následná úprava směrového a výškového uspořádání koleje - 3. podbití   
3: 13=13,000 [A]   
4:  Směrová a výšková úprava stávající koleje   
5: 101=101,000 [B]   
Celkem: A+B=114,000 [C]  
Celkem 114=114.000 [A]</t>
  </si>
  <si>
    <t>4</t>
  </si>
  <si>
    <t>528152</t>
  </si>
  <si>
    <t>KOLEJ 49 E1, ROZD. "C", BEZSTYKOVÁ, PR. BET. BEZPODKLADNICOVÝ, UP. PRUŽNÉ</t>
  </si>
  <si>
    <t>M</t>
  </si>
  <si>
    <t>1: Dle technické zprávy, výkresových příloh projektové dokumentace. Dle výkazů materiálu projektu. Dle tabulky kubatur projektanta.   
2: Nové kolejnice tvaru 49 E1 (ocel jakosti R260)   
Upevnění typ W14 se svěrkami Skl 14   
Nové betonové pražce, délky 2,6 m, úklon kolejnic 1:40, rozdělení pražců "c"    
 - délka koleje   
3: 100  
Celkem 100=100.000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</si>
  <si>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</si>
  <si>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</t>
  </si>
  <si>
    <t>528352</t>
  </si>
  <si>
    <t>KOLEJ 49 E1, ROZD. "U", BEZSTYKOVÁ, PR. BET. BEZPODKLADNICOVÝ, UP. PRUŽNÉ</t>
  </si>
  <si>
    <t>1: Dle technické zprávy, výkresových příloh projektové dokumentace. Dle výkazů materiálu projektu. Dle tabulky kubatur projektanta.   
2: Nové kolejnice tvaru 49 E1 (ocel jakosti R260)        
Upevnění typ W14 se svěrkami Skl 14        
Nové betonové pražce, délky 2,6 m, úklon kolejnic 1:40, rozdělení pražců "u"         
3: 25  
Celkem 25=25.000 [A]</t>
  </si>
  <si>
    <t>6</t>
  </si>
  <si>
    <t>542111</t>
  </si>
  <si>
    <t>SMĚROVÉ A VÝŠKOVÉ VYROVNÁNÍ KOLEJE NA PRAŽCÍCH DŘEVĚNÝCH DO 0,05 M</t>
  </si>
  <si>
    <t>1: Dle technické zprávy, výkresových příloh projektové dokumentace. Dle výkazů materiálu projektu. Dle tabulky kubatur projektanta.   
2:  - S49, dřevěné pražce   
3: 10  
Celkem 10=10.000 [A]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</si>
  <si>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</si>
  <si>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7</t>
  </si>
  <si>
    <t>542121</t>
  </si>
  <si>
    <t>SMĚROVÉ A VÝŠKOVÉ VYROVNÁNÍ KOLEJE NA PRAŽCÍCH BETONOVÝCH DO 0,05 M</t>
  </si>
  <si>
    <t>1: Dle technické zprávy, výkresových příloh projektové dokumentace. Dle výkazů materiálu projektu. Dle tabulky kubatur projektanta.   
2: SVÚ stávající koleje    
3:  - S49, betonové pražce   
4: 890=890,000 [A]  
Celkem 890=890.000 [A]</t>
  </si>
  <si>
    <t>8</t>
  </si>
  <si>
    <t>542312</t>
  </si>
  <si>
    <t>NÁSLEDNÁ ÚPRAVA SMĚROVÉHO A VÝŠKOVÉHO USPOŘÁDÁNÍ KOLEJE - PRAŽCE BETONOVÉ</t>
  </si>
  <si>
    <t>1: Dle technické zprávy, výkresových příloh projektové dokumentace. Dle výkazů materiálu projektu. Dle tabulky kubatur projektanta.   
2: Následná úprava směrového a výškového uspořádání koleje - 3. podbití        
3: 125  
Celkem 125=125.000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</si>
  <si>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</si>
  <si>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9</t>
  </si>
  <si>
    <t>543252</t>
  </si>
  <si>
    <t>VÝMĚNA JEDNOTLIVÉHO PRAŽCE BETONOVÉHO BEZPODKLADNICOVÉHO, UPEVNĚNÍ PRUŽNÉ</t>
  </si>
  <si>
    <t>Ojedinělá výměna pražců   
23=23,000 [A]  
Celkem 23=23.000 [A]</t>
  </si>
  <si>
    <t>1. Položka obsahuje:   
 – dodávku a uložení vyměňovaného materiálu, ať nového, regenerovaného nebo vyzískaného   
 – doplnění podložek, spojkových šroubů, svěrkových šroubů, matic a dvojitých pružných kroužků apod.   
 – naložení a odvoz demontovaného materiálu do skladu nebo na likvidaci   
 – příplatky za ztížené podmínky při práci v koleji, např. překážky po stranách koleje, práci v tunelu ap.   
2. Položka neobsahuje:   
 – poplatek za likvidaci odpadů (nacení se dle SSD 0)   
3. Způsob měření:   
Udává se počet kusů kompletní konstrukce nebo práce.</t>
  </si>
  <si>
    <t>10</t>
  </si>
  <si>
    <t>545111</t>
  </si>
  <si>
    <t>SVAR KOLEJNIC (STEJNÉHO TVARU) 49 E1, T JEDNOTLIVĚ</t>
  </si>
  <si>
    <t>1: Dle technické zprávy, výkresových příloh projektové dokumentace. Dle výkazů materiálu projektu. Dle tabulky kubatur projektanta.  
2: Kolejnicové pásy budou svařeny a vevařeny do stávající bezstykové koleje   
 - počet svarů v nové koleji   
3: 12  
Celkem 12=12.000 [A]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</si>
  <si>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</si>
  <si>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11</t>
  </si>
  <si>
    <t>549210</t>
  </si>
  <si>
    <t>PRAŽCOVÁ KOTVA V NOVĚ ZŘIZOVANÉ KOLEJI</t>
  </si>
  <si>
    <t>1: Dle technické zprávy, výkresových příloh projektové dokumentace. Dle výkazů materiálu projektu. Dle tabulky kubatur projektanta.   
2: Pražcové kotvy   
3: 42=42,000 [A]  
Celkem 42=42.000 [A]</t>
  </si>
  <si>
    <t>1. Položka obsahuje:   
 – dodávku a montáž pražcové kotvy   
 – případné odhrabání štěrku v místě zabudování pražcové kotvy bez ohledu na ulehlost   
 – po dokončení montáže navrácení štěrku na původní místo a uvedení koleje do normového stavu   
 – příplatky za ztížené podmínky při práci v koleji, např. překážky po stranách koleje, práci v tunelu ap.   
2. Položka neobsahuje:   
 X   
3. Způsob měření:   
Udává se počet kusů kompletní konstrukce nebo práce.</t>
  </si>
  <si>
    <t>12</t>
  </si>
  <si>
    <t>549311</t>
  </si>
  <si>
    <t>ZRUŠENÍ A ZNOVUZŘÍZENÍ BEZSTYKOVÉ KOLEJE NA NEDEMONTOVANÝCH ÚSECÍCH V KOLEJI</t>
  </si>
  <si>
    <t>1: Dle technické zprávy, výkresových příloh projektové dokumentace. Dle výkazů materiálu projektu. Dle tabulky kubatur projektanta.   
2: Úprava bezstykové koleje ve stávající koleji   
3: 100=100,000 [A]  
Celkem 100=100.000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</si>
  <si>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</si>
  <si>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13</t>
  </si>
  <si>
    <t>549510</t>
  </si>
  <si>
    <t>ŘEZÁNÍ KOLEJNIC</t>
  </si>
  <si>
    <t>1: Dle technické zprávy, výkresových příloh projektové dokumentace. Dle výkazů materiálu projektu. Dle tabulky kubatur projektanta.   
2: 12  
Celkem 12=12.000 [A]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</si>
  <si>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</si>
  <si>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14</t>
  </si>
  <si>
    <t>R549331</t>
  </si>
  <si>
    <t>ZŘÍZENÍ BEZSTYKOVÉ KOLEJE NA NOVÝCH ÚSECÍCH V KOLEJI</t>
  </si>
  <si>
    <t>1: Dle technické zprávy, výkresových příloh projektové dokumentace. Dle výkazů materiálu projektu. Dle tabulky kubatur projektanta.   
2: Zřízení bezstykové koleje v nové koleji   
3: 125  
Celkem 125=125.000 [A]</t>
  </si>
  <si>
    <t>1. Položka obsahuje:     
 - úprava dilatačních spár a následné utažení upevňovadel     
 - montážní přípravky na zajištění podmínek daných předpisem SŽDC S 3/2, zejména dodržení upínací teploty     
 - směrovou a výškovou úpravu koleje     
 - podbíjení pražců, vyrovnání nivelety koleje nebo výhybkové konstrukce do 50 mm při zapojování na novostavbu (přechodový úsek)     
 - příplatky za ztížené podmínky při práci v koleji, např. překážky po stranách koleje, práci v tunelu ap.     
2. Položka neobsahuje:     
 - případné doplnění kolejového lože     
 - svary     
3. Způsob měření:     
Měří se délka koleje ve smyslu ČSN 73 6360, tj. v ose koleje.</t>
  </si>
  <si>
    <t>15</t>
  </si>
  <si>
    <t>R5958134120</t>
  </si>
  <si>
    <t>MATICE M24 SAMOJISTNÁ</t>
  </si>
  <si>
    <t>Dodávka a montáž samojistících matek</t>
  </si>
  <si>
    <t>92</t>
  </si>
  <si>
    <t>Doplňující konstrukce a práce</t>
  </si>
  <si>
    <t>16</t>
  </si>
  <si>
    <t>921930</t>
  </si>
  <si>
    <t>ANTIKOROZNÍ PROVEDENÍ UPEVŇOVADEL A JINÉHO DROBNÉHO KOLEJIVA</t>
  </si>
  <si>
    <t>1: Dle technické zprávy, výkresových příloh projektové dokumentace. Dle výkazů materiálu projektu. Dle tabulky kubatur projektanta.   
2:  - antikorozní úprava upevňovadel pod přejezdovou konstrukcí (počet pražců )   
32 ks   
3: 25  
Celkem 25=25.000 [A]</t>
  </si>
  <si>
    <t>(Položka je příplatkovou jakožto materiálový rozdíl oproti standardnímu upevnění. Samostatně ji tedy nelze použít.)   
1. Položka obsahuje:   
 – antikorozní provedení určených částí upevnění žárovým zinkováním nebo jiným vhodným způsobem ve výrobním závodu   
 – příplatky za ztížené podmínky vyskytující se při zřízení kolejových vah, např. za překážky na straně koleje apod.   
2. Položka neobsahuje:   
 – dodávku materiálu, je součástí položek zřízení koleje nebo přejezdu   
3. Způsob měření:   
Měří se metr délkový.</t>
  </si>
  <si>
    <t>17</t>
  </si>
  <si>
    <t>921940</t>
  </si>
  <si>
    <t>MONTÁŽ PŘEJEZDU NEBO PŘECHODU Z JAKÝCHKOLIV VYZÍSKANÝCH NEBO REGENEROVANÝCH DÍLCŮ</t>
  </si>
  <si>
    <t>M2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</si>
  <si>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</si>
  <si>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dodání a pokládka panelů včetně lože   
 – příplatky za ztížené podmínky vyskytující se při zřízení kolejových vah, např. za překážky na straně koleje apod.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</si>
  <si>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96</t>
  </si>
  <si>
    <t>Bourání a demontáže</t>
  </si>
  <si>
    <t>18</t>
  </si>
  <si>
    <t>965010</t>
  </si>
  <si>
    <t>ODSTRANĚNÍ KOLEJOVÉHO LOŽE A DRÁŽNÍCH STEZEK</t>
  </si>
  <si>
    <t>1: Dle technické zprávy, výkresových příloh projektové dokumentace. Dle výkazů materiálu projektu. Dle tabulky kubatur projektanta.   
2: Odtěžení starého štěrkového lože   
3: 250  
Celkem 250=250.000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</si>
  <si>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</si>
  <si>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19</t>
  </si>
  <si>
    <t>965113</t>
  </si>
  <si>
    <t>DEMONTÁŽ KOLEJE NA BETONOVÝCH PRAŽCÍCH DO KOLEJOVÝCH POLÍ S ODVOZEM NA MONTÁŽNÍ ZÁKLADNU S NÁSLEDNÝM ROZEBRÁNÍM</t>
  </si>
  <si>
    <t>1: Dle technické zprávy, výkresových příloh projektové dokumentace. Dle výkazů materiálu projektu. Dle tabulky kubatur projektanta.   
2: Snesení staré koleje, odvoz na montážní základnu a následné rozebrání   
 - S49, na betonových pražcích   
3: 125  
Celkem 125=125.000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</si>
  <si>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</si>
  <si>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20</t>
  </si>
  <si>
    <t>965311</t>
  </si>
  <si>
    <t>ROZEBRÁNÍ PŘEJEZDU, PŘECHODU Z DÍLCŮ</t>
  </si>
  <si>
    <t>1: Dle technické zprávy, výkresových příloh projektové dokumentace. Dle výkazů materiálu projektu. Dle tabulky kubatur projektanta.   
2: Rozebrání a opětovné složení přejezdové konstrukce   
Celopryžová přejezdová konstrukce se závěrnými zídkami v celkové délce 18,20 m   
3: 64  
Celkem 64=64.000 [A]</t>
  </si>
  <si>
    <t>1. Položka obsahuje:   
 – rozebrání železničního přejezdu nebo přechodu do součástí včetně hrubého očištění   
 – naložení vybouraného materiálu na dopravní prostředek   
 – příplatky za ztížené podmínky při práci v kolejišti, např. za překážky na straně koleje apod.   
2. Položka neobsahuje:   
 – náklady na zřízení a odstranění dopravního značení objízdné trasy   
 – odvoz vybouraného materiálu do skladu nebo na likvidaci   
 – poplatky za likvidaci odpadů, nacení se položkami ze ssd 0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</si>
  <si>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</si>
  <si>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965811</t>
  </si>
  <si>
    <t>DEMONTÁŽ PRAŽCOVÉ KOTVY</t>
  </si>
  <si>
    <t>1: Dle technické zprávy, výkresových příloh projektové dokumentace. Dle výkazů materiálu projektu. Dle tabulky kubatur projektanta.   
2: Demontáž a zpětná montáž pražcových kotev ve stávající koleji pro SVÚ   
3: 60=60,000 [A]  
Celkem 60=60.000 [A]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</si>
  <si>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</si>
  <si>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>995</t>
  </si>
  <si>
    <t>Poplatky za skládky</t>
  </si>
  <si>
    <t>22</t>
  </si>
  <si>
    <t>R015150</t>
  </si>
  <si>
    <t>907</t>
  </si>
  <si>
    <t>POPLATKY ZA LIKVIDACI ODPADŮ NEKONTAMINOVANÝCH - 17 05 08 ŠTĚRK Z KOLEJIŠTĚ (ODPAD PO RECYKLACI) VČ. DOPRAVY NA SKLÁDKU A MANIPULACE</t>
  </si>
  <si>
    <t>T</t>
  </si>
  <si>
    <t>Evidenční položka</t>
  </si>
  <si>
    <t>1: Dle technické zprávy, výkresových příloh projektové dokumentace. Dle výkazů materiálu projektu. Dle tabulky kubatur projektanta.   
2: Odtěžení starého štěrkového lože   
3: 2,1*250  
Celkem 525=525.000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</si>
  <si>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</si>
  <si>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23</t>
  </si>
  <si>
    <t>R015210</t>
  </si>
  <si>
    <t>912</t>
  </si>
  <si>
    <t>POPLATKY ZA LIKVIDACI ODPADŮ NEKONTAMINOVANÝCH - 17 01 01 ŽELEZNIČNÍ PRAŽCE BETONOVÉ VČ. DOPRAVY NA SKLÁDKU A MANIPULACE</t>
  </si>
  <si>
    <t>1: Dle technické zprávy, výkresových příloh projektové dokumentace. Dle výkazů materiálu projektu. Dle tabulky kubatur projektanta.   
2:  - odpad pražce betonové   
3: 56,3  
Celkem 56,3=56.300 [A]</t>
  </si>
  <si>
    <t>24</t>
  </si>
  <si>
    <t>R015250</t>
  </si>
  <si>
    <t>916</t>
  </si>
  <si>
    <t>POPLATKY ZA LIKVIDACI ODPADŮ NEKONTAMINOVANÝCH - 17 02 03 POLYETYLÉNOVÉ PODLOŽKY (ŽEL. SVRŠEK) VČ. DOPRAVY NA SKLÁDKU A MANIPULACE</t>
  </si>
  <si>
    <t>1: Dle technické zprávy, výkresových příloh projektové dokumentace. Dle výkazů materiálu projektu. Dle tabulky kubatur projektanta.   
2:  - odpad PE podložky   
3: 0,033  
Celkem 0,033=0.033 [A]</t>
  </si>
  <si>
    <t>25</t>
  </si>
  <si>
    <t>R015265</t>
  </si>
  <si>
    <t>918</t>
  </si>
  <si>
    <t>POPLATKY ZA LIKVIDACI ODPADŮ NEBEZPEČNÝCH - 17 02 04 PRYŽOVÉ PODLOŽKY (ŽEL. SVRŠEK) - VČ. DOPRAVY NA SKLÁDKU A MANIPULACE</t>
  </si>
  <si>
    <t>1: Dle technické zprávy, výkresových příloh projektové dokumentace. Dle výkazů materiálu projektu. Dle tabulky kubatur projektanta.   
2:  - odpad pryžové podložky   
3: 0,068  
Celkem 0,068=0.068 [A]</t>
  </si>
  <si>
    <t>26</t>
  </si>
  <si>
    <t>R015790</t>
  </si>
  <si>
    <t>964</t>
  </si>
  <si>
    <t>POPLATKY ZA LIKVIDACI ODPADŮ - 17 04 05 ŽELEZO A OCEL VČ. DOPRAVY NA SKLÁDKU A MANIPULACE</t>
  </si>
  <si>
    <t>1: Dle technické zprávy, výkresových příloh projektové dokumentace. Dle výkazů materiálu projektu. Dle tabulky kubatur projektanta.   
2:  - odpad železný šrot (kolejnice, drobné kolejivo)   
3: 16,5=16,500 [A]  
Celkem 16,5=16.500 [A]</t>
  </si>
  <si>
    <t>1. Položka obsahuje:   - veškeré poplatky provozovateli skládky, recyklační linky nebo jiného zařízení na zpracování nebo likvidaci odpadů související s převzetím, uložením, zpracováním nebo likvidací odpadu      
- náklady spojené s dopravou odpadu z místa stavby na místo převzetí provozovatelem skládky, recyklační linky nebo jiného zařízení na zpracování a likvidaci odpadů, veškerou manipulaci s odpadem 2. Způsob měření:      
Tunou se rozumí hmotnost odpadu vytříděného v souladu se zákonem č. 185/2001 Sb., o nakládání s odpady, v platném znění.</t>
  </si>
  <si>
    <t xml:space="preserve">  SO 11-11-01</t>
  </si>
  <si>
    <t>Železniční spodek v km 12,162</t>
  </si>
  <si>
    <t>SO 11-11-01</t>
  </si>
  <si>
    <t>Zemní práce</t>
  </si>
  <si>
    <t>12110</t>
  </si>
  <si>
    <t>SEJMUTÍ ORNICE NEBO LESNÍ PŮDY</t>
  </si>
  <si>
    <t>1: Dle technické zprávy, výkresových příloh projektové dokumentace. Dle výkazů materiálu projektu. Dle tabulky kubatur projektanta.   
2: Odhumusování, tl. 0,15 m   
3: 6  
Celkem 6=6.000 [A]</t>
  </si>
  <si>
    <t>položka zahrnuje sejmutí ornice bez ohledu na tloušťku vrstvy a její vodorovnou dopravu   
nezahrnuje uložení na trvalou skládku</t>
  </si>
  <si>
    <t>12373</t>
  </si>
  <si>
    <t>ODKOP PRO SPOD STAVBU SILNIC A ŽELEZNIC TŘ. I</t>
  </si>
  <si>
    <t>1: Dle technické zprávy, výkresových příloh projektové dokumentace. Dle výkazů materiálu projektu. Dle tabulky kubatur projektanta.   
2: Výkopy z kolejiště   
3: 115  
Celkem 115=115.000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</si>
  <si>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</si>
  <si>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12573</t>
  </si>
  <si>
    <t>VYKOPÁVKY ZE ZEMNÍKŮ A SKLÁDEK TŘ. I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</si>
  <si>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</si>
  <si>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</si>
  <si>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13273</t>
  </si>
  <si>
    <t>HLOUBENÍ RÝH ŠÍŘ DO 2M PAŽ I NEPAŽ TŘ. I</t>
  </si>
  <si>
    <t>1: Dle technické zprávy, výkresových příloh projektové dokumentace. Dle výkazů materiálu projektu. Dle tabulky kubatur projektanta.   
2: Výkopy pro trativod   
3: 7   
4: Výkop pro svodné potrubí   
5: 7,5   
6: Výkop pro chráničky kabelových tras   
7: 6  
Celkem 20,5=20.500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</si>
  <si>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</si>
  <si>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13373</t>
  </si>
  <si>
    <t>HLOUBENÍ ŠACHET ZAPAŽ I NEPAŽ TŘ. I</t>
  </si>
  <si>
    <t>1: Dle technické zprávy, výkresových příloh projektové dokumentace. Dle výkazů materiálu projektu. Dle tabulky kubatur projektanta.   
2: Výkop pro trativodní šachty   
3: 2  
Celkem 2=2.000 [A]</t>
  </si>
  <si>
    <t>17120</t>
  </si>
  <si>
    <t>ULOŽENÍ SYPANINY DO NÁSYPŮ A NA SKLÁDKY BEZ ZHUTNĚNÍ</t>
  </si>
  <si>
    <t>1: Dle technické zprávy, výkresových příloh projektové dokumentace. Dle výkazů materiálu projektu. Dle tabulky kubatur projektanta.   
2: Zhutněný zásyp rýhy pro svodné potrubí   
3: 6   
4: Hutněný zásyp rýhy pro chráničku kabelové trasy   
5: 6  
Celkem 12=12.000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</si>
  <si>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</si>
  <si>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</si>
  <si>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</si>
  <si>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</si>
  <si>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</si>
  <si>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</si>
  <si>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  
2: Zásyp výkopu šachty, štěrk, fr. 16/32   
3: 1  
Celkem 1=1.000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</si>
  <si>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</si>
  <si>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</si>
  <si>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</si>
  <si>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  
2: Svodné potrubí   
3: Štěrkopískový podsyp a obsyp, tl. 0,100 m   
4: 0,8   
5: Chráničky kabelových tras   
6: Obsyp - štěrkopísek   
7: 1,6  
Celkem 2,4=2.400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</si>
  <si>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</si>
  <si>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18110</t>
  </si>
  <si>
    <t>ÚPRAVA PLÁNĚ SE ZHUTNĚNÍM V HORNINĚ TŘ. I</t>
  </si>
  <si>
    <t>1: Dle technické zprávy, výkresových příloh projektové dokumentace. Dle výkazů materiálu projektu. Dle tabulky kubatur projektanta.   
2: Úprava a přehutnění zemní pláně    
3: 155  
Celkem 155=155.000 [A]</t>
  </si>
  <si>
    <t>položka zahrnuje úpravu pláně včetně vyrovnání výškových rozdílů. Míru zhutnění určuje projekt.</t>
  </si>
  <si>
    <t>Základy</t>
  </si>
  <si>
    <t>21152</t>
  </si>
  <si>
    <t>SANAČNÍ ŽEBRA Z KAMENIVA DRCENÉHO</t>
  </si>
  <si>
    <t>1: Dle technické zprávy, výkresových příloh projektové dokumentace. Dle výkazů materiálu projektu. Dle tabulky kubatur projektanta.   
2: Zásyp rýhy trativodu, štěrk, fr. 16/32   
3: 15  
Celkem 15=15.000 [A]</t>
  </si>
  <si>
    <t>položka zahrnuje dodávku předepsaného kameniva, mimostaveništní a vnitrostaveništní dopravu a jeho uložení není-li v zadávací dokumentaci uvedeno jinak, jedná se o nakupovaný materiál</t>
  </si>
  <si>
    <t>21461</t>
  </si>
  <si>
    <t>SEPARAČNÍ GEOTEXTILIE</t>
  </si>
  <si>
    <t>1: Dle technické zprávy, výkresových příloh projektové dokumentace. Dle výkazů materiálu projektu. Dle tabulky kubatur projektanta.   
2: Separační geotextilie - trativod   
3: 60   
4: Pražcové podloží   
5: Separační geotextilie, 350 g.m-2   
6: 155  
Celkem 215=215.000 [A]</t>
  </si>
  <si>
    <t>Položka zahrnuje:   
- dodávku předepsané geotextilie   
- úpravu, očištění a ochranu podkladu   
- přichycení k podkladu, případně zatížení   
- úpravy spojů a zajištění okrajů   
- úpravy pro odvodnění   
- nutné přesahy   
- mimostaveništní a vnitrostaveništní dopravu</t>
  </si>
  <si>
    <t>40</t>
  </si>
  <si>
    <t>Vodorovné konstrukce</t>
  </si>
  <si>
    <t>45157</t>
  </si>
  <si>
    <t>PODKLADNÍ A VÝPLŇOVÉ VRSTVY Z KAMENIVA TĚŽENÉHO</t>
  </si>
  <si>
    <t>1: Dle technické zprávy, výkresových příloh projektové dokumentace. Dle výkazů materiálu projektu. Dle tabulky kubatur projektanta.   
2: Trativod   
3: Štěrkopískovy podsyp, tl. 0,050 m   
4: 0,5   
5: Trativodní šachty   
6: Štěrkopískový podsyp, tl. 0,200 m   
7: 0,5  
Celkem 1=1.000 [A]</t>
  </si>
  <si>
    <t>položka zahrnuje dodávku předepsaného kameniva, mimostaveništní a vnitrostaveništní dopravu a jeho uložení   
není-li v zadávací dokumentaci uvedeno jinak, jedná se o nakupovaný materiál</t>
  </si>
  <si>
    <t>53</t>
  </si>
  <si>
    <t>Drážní spodek - sanace a terénní úpravy</t>
  </si>
  <si>
    <t>501101</t>
  </si>
  <si>
    <t>ZŘÍZENÍ KONSTRUKČNÍ VRSTVY TĚLESA ŽELEZNIČNÍHO SPODKU ZE ŠTĚRKODRTI NOVÉ</t>
  </si>
  <si>
    <t>1: Dle technické zprávy, výkresových příloh projektové dokumentace. Dle výkazů materiálu projektu. Dle tabulky kubatur projektanta.   
2: Konstrukční vrstva, ŠD, fr. 0/32   
3: 80  
Celkem 80=80.000 [A]</t>
  </si>
  <si>
    <t>1. Položka obsahuje:   
 – nákup a dodání štěrkodrtě v požadované kvalitě podle zadávací dokumentace   
 – očištění podkladu, případně zřízení spojovací vrstvy   
 – uložení štěrkodrtě dle předepsaného technologického předpisu   
 – zřízení podkladní nebo konstrukční vrstvy ze štěrkodrtě bez rozlišení šířky, pokládání vrstvy po etapách, případně dílčích vrstvách, včetně pracovních spar a spojů   
 – hutnění na předepsanou míru hutnění   
 – průkazní zkoušky, kontrolní zkoušky a kontrolní měření   
 – úpravu napojení, ukončení a těsnění podél odvodňovacích zařízení, vpustí, šachet apod.   
 – těsnění, tmelení a výplň spar a otvorů   
 – ošetření úložiště po celou dobu práce v něm vč. klimatických opatření   
 – ztížení v okolí inženýrských vedení, konstrukcí a objektů a jejich dočasné zajištění   
 – ztížení provádění včetně hutnění ve ztížených podmínkách a stísněných prostorech   
 – úpravu povrchu vrstvy   
2. Položka neobsahuje:   
 X   
3. Způsob měření:   
Měří se metr krychlový.</t>
  </si>
  <si>
    <t>80</t>
  </si>
  <si>
    <t>Trubní vedení</t>
  </si>
  <si>
    <t>87434</t>
  </si>
  <si>
    <t>POTRUBÍ Z TRUB PLASTOVÝCH ODPADNÍCH DN DO 200MM</t>
  </si>
  <si>
    <t>1: Dle technické zprávy, výkresových příloh projektové dokumentace. Dle výkazů materiálu projektu. Dle tabulky kubatur projektanta.   
2: Trubka PE-HD DN 200   
3: 7,5  
Celkem 7,5=7.500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</si>
  <si>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</si>
  <si>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875332</t>
  </si>
  <si>
    <t>POTRUBÍ DREN Z TRUB PLAST DN DO 150MM DĚROVANÝCH</t>
  </si>
  <si>
    <t>1: Dle technické zprávy, výkresových příloh projektové dokumentace. Dle výkazů materiálu projektu. Dle tabulky kubatur projektanta.   
2: Trativodka PE-HD DN150   
3: 31  
Celkem 31=31.000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</si>
  <si>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</t>
  </si>
  <si>
    <t>87634</t>
  </si>
  <si>
    <t>CHRÁNIČKY Z TRUB PLASTOVÝCH DN DO 200MM</t>
  </si>
  <si>
    <t>Celková délka, chránička PE-HD DN160   
16=16,000 [A]  
Celkem 16=16.000 [A]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</si>
  <si>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</si>
  <si>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894846</t>
  </si>
  <si>
    <t>ŠACHTY KANALIZAČNÍ PLASTOVÉ D 400MM</t>
  </si>
  <si>
    <t>1: Dle technické zprávy, výkresových příloh projektové dokumentace. Dle výkazů materiálu projektu. Dle tabulky kubatur projektanta.   
2: Trativodní šachta PE-HD DN400 s uzamykatelným poklopem   
3: 2  
Celkem 2=2.000 [A]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</si>
  <si>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</si>
  <si>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899523</t>
  </si>
  <si>
    <t>OBETONOVÁNÍ POTRUBÍ Z PROSTÉHO BETONU DO C16/20</t>
  </si>
  <si>
    <t>1: Dle technické zprávy, výkresových příloh projektové dokumentace. Dle výkazů materiálu projektu. Dle tabulky kubatur projektanta.   
2: Obetonování trativodu v místě přejezdové konstrukce dle Ž3.21, beton C16/20nX0   
3: 1,5  
Celkem 1,5=1.500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</si>
  <si>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</si>
  <si>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899524</t>
  </si>
  <si>
    <t>OBETONOVÁNÍ POTRUBÍ Z PROSTÉHO BETONU DO C25/30</t>
  </si>
  <si>
    <t>1: Dle technické zprávy, výkresových příloh projektové dokumentace. Dle výkazů materiálu projektu. Dle tabulky kubatur projektanta.   
2: Obetonování, beton C25/30 XC3, XF4-Cl 0,4   
3: 1,3  
Celkem 1,3=1.300 [A]</t>
  </si>
  <si>
    <t>R1-899</t>
  </si>
  <si>
    <t>PLECHOVÝ ŠTÍTEK S OZNAČENÍM ČÍSLA ŠACHTY - KOMPLETNÍ DODÁVKA A MONTÁŽ</t>
  </si>
  <si>
    <t>1: Dle technické zprávy, výkresových příloh projektové dokumentace. Dle výkazů materiálu projektu. Dle tabulky kubatur projektanta.   
2: Plechový štítek s označením šachty   
3: 2  
Celkem 2=2.000 [A]</t>
  </si>
  <si>
    <t>Kompletní dodávka a montáž vč. dopravy a všech potřebných materiálů bez ohledu na použité technologii.</t>
  </si>
  <si>
    <t>R015112</t>
  </si>
  <si>
    <t>902</t>
  </si>
  <si>
    <t>POPLATKY ZA LIKVIDACI ODPADŮ NEKONTAMINOVANÝCH - 17 05 04 VYTĚŽENÉ ZEMINY A HORNINY - II. TŘÍDA TĚŽITELNOSTI VČ. DOPRAVY NA SKLÁDKU A MANIPULACE</t>
  </si>
  <si>
    <t>1: Dle technické zprávy, výkresových příloh projektové dokumentace. Dle výkazů materiálu projektu. Dle tabulky kubatur projektanta.   
2: (137,5-6*2)*1,9  
Celkem 238,45=238.450 [A]</t>
  </si>
  <si>
    <t xml:space="preserve">  SO 11-13-01</t>
  </si>
  <si>
    <t>Úprava přejezdu včetně přechodu</t>
  </si>
  <si>
    <t>SO 11-13-01</t>
  </si>
  <si>
    <t>11313</t>
  </si>
  <si>
    <t>ODSTRANĚNÍ KRYTU ZPEVNĚNÝCH PLOCH S ASFALTOVÝM POJIVEM</t>
  </si>
  <si>
    <t>1: Dle technické zprávy, výkresových příloh projektové dokumentace. Dle výkazů materiálu projektu. Dle tabulky kubatur projektanta.   
2: Asfaltobetonový kryt přejezdu, tl. 170 mm   
3: 25*0,17  
Celkem 4,25=4.250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</si>
  <si>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</si>
  <si>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45145</t>
  </si>
  <si>
    <t>PODKL A VÝPLŇ VRSTVY Z MALTY CEMENTOVÉ</t>
  </si>
  <si>
    <t>1: Dle technické zprávy, výkresových příloh projektové dokumentace. Dle výkazů materiálu projektu. Dle tabulky kubatur projektanta.   
2: Vyrovnávací vrstva cementové malty pod prefabrikát závěrné zídky   
3: 0,4   
4: Vyrovnávací vrstva cementové malty pod prefabrikát závěrné zídky   
5: 0,7  
Celkem 1,1=1.100 [A]</t>
  </si>
  <si>
    <t>Položka zahrnuje veškerý materiál, výrobky a polotovary, včetně mimostaveništní a vnitrostaveništní dopravy (rovněž přesuny), včetně naložení a složení, případně s uložením.</t>
  </si>
  <si>
    <t>90</t>
  </si>
  <si>
    <t>Ostatní konstrukce a práce</t>
  </si>
  <si>
    <t>914113</t>
  </si>
  <si>
    <t>DOPRAVNÍ ZNAČKY ZÁKLADNÍ VELIKOSTI OCELOVÉ NEREFLEXNÍ - DEMONTÁŽ</t>
  </si>
  <si>
    <t>1: Dle technické zprávy, výkresových příloh projektové dokumentace. Dle výkazů materiálu projektu. Dle tabulky kubatur projektanta.   
2: Rušení - stávající výstražné kríže   
3: 6  
Celkem 6=6.000 [A]</t>
  </si>
  <si>
    <t>Položka zahrnuje odstranění, demontáž a odklizení materiálu s odvozem na předepsané místo</t>
  </si>
  <si>
    <t>914241</t>
  </si>
  <si>
    <t>DOPRAV ZNAČKY ZVĚTŠ VEL OCEL FÓLIE TŘ 3 - DODÁVKA A MONT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</si>
  <si>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</si>
  <si>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dodávku a montáž značek v požadovaném provedení</t>
  </si>
  <si>
    <t>914911</t>
  </si>
  <si>
    <t>SLOUPKY A STOJKY DOPRAVNÍCH ZNAČEK Z OCEL TRUBEK SE ZABETONOVÁNÍM - DODÁVKA A MONTÁŽ</t>
  </si>
  <si>
    <t>1: Dle technické zprávy, výkresových příloh projektové dokumentace. Dle výkazů materiálu projektu. Dle tabulky kubatur projektanta.   
2: Značka A32a (včetně upevnění, na výstražníky)   
3: 6  
Celkem 6=6.000 [A]</t>
  </si>
  <si>
    <t>položka zahrnuje:   
- sloupky a upevňovací zařízení včetně jejich osazení (betonová patka, zemní práce)</t>
  </si>
  <si>
    <t>921112</t>
  </si>
  <si>
    <t>ŽELEZNIČNÍ PŘEJEZD CELOPRYŽOVÝ NA BETONOVÝCH PRAŽCÍCH</t>
  </si>
  <si>
    <t>1: Dle technické zprávy, výkresových příloh projektové dokumentace. Dle výkazů materiálu projektu. Dle tabulky kubatur projektanta.   
2: Celopryžová přejezdová konstrukce   
3:  - vnitřní, vnější panely, závěrné zídky, výstroj, pojistky proti posunu   
4: 51,8  
Celkem 51,8=51.800 [A]</t>
  </si>
  <si>
    <t>1. Položka obsahuje:   
 – úpravu a hutnění podloží přejezdové konstrukce   
 – dodávku přejezdové konstrukce s veškerými prvky a částmi daného typu přejezdové konstrukce včetně závěrných zídek a jejich betonového základu dle odpovídajících vzorových listů a TKP   
 – montáž přejezdové konstrukce z dílů a součástí na místě při přerušení železničního a silničního provozu   
 – speciální montážní nářadí, závěsné zařízení   
 – ochranné náběhy, koncové i mezilehlé zarážky, podélnou fixaci atd.   
 – příplatky za ztížené podmínky vyskytující se při zřízení přejezdu, např. za překážky na straně koleje ap.   
2. Položka neobsahuje:   
 – zřízení, pronájem a odstranění dopravního značení objízdné trasy   
 – úpravy koleje (např. posun pražců, doplnění kolejového lože, směrová a výšková úprava)   
 – silniční panely v přechodu těles   
 – prahovou vpusť   
3. Způsob měření:   
Měří se půdorysná plocha (pojízdná nebo pochozí) vlastní přejezdové konstrukce tvořené daným systémem. kolejnice a žlábky se z plochy neodečítají. Do plochy se nezapočítávají ochranné klíny, prahové vpusti apod.</t>
  </si>
  <si>
    <t>921122</t>
  </si>
  <si>
    <t>ŽELEZNIČNÍ PŘECHOD CELOPRYŽOVÝ NA BETONOVÝCH PRAŽCÍCH</t>
  </si>
  <si>
    <t>1: Dle technické zprávy, výkresových příloh projektové dokumentace. Dle výkazů materiálu projektu. Dle tabulky kubatur projektanta.   
2: Celopryžová konstrukce přechodu   
3:  - vnitřní, vnější panely, závěrné zídky, výstroj, pojistky proti posunu   
4: 13  
Celkem 13=13.000 [A]</t>
  </si>
  <si>
    <t>931244</t>
  </si>
  <si>
    <t>VLOŽKA DILAT SPAR Z PRYŽ PÁSŮ ŠÍŘ DO 400MM PROFIL TL DO 12MM</t>
  </si>
  <si>
    <t>1: Dle technické zprávy, výkresových příloh projektové dokumentace. Dle výkazů materiálu projektu. Dle tabulky kubatur projektanta.   
2: Gumoasfalt. páska lepená na bok záv. zídky před pokládkou asfalt. vrstev vozovky   
3: 36  
Celkem 36=36.000 [A]</t>
  </si>
  <si>
    <t>položka zahrnuje dodávku a osazení předepsaného materiálu, očištění ploch spáry před úpravou, očištění okolí spáry po úpravě</t>
  </si>
  <si>
    <t>R03710</t>
  </si>
  <si>
    <t>Přechodné DZ (PD, pronájem, údržba, manipulace)</t>
  </si>
  <si>
    <t>KPL</t>
  </si>
  <si>
    <t>1: Dle technické zprávy, výkresových příloh projektové dokumentace. Dle výkazů materiálu projektu. Dle tabulky kubatur projektanta.   
2: 1  
Celkem 1=1.000 [A]</t>
  </si>
  <si>
    <t>zahrnuje objednatelem povolené náklady na požadovaná zařízení zhotovitele</t>
  </si>
  <si>
    <t>96718</t>
  </si>
  <si>
    <t>VYBOURÁNÍ ČÁSTÍ KONSTRUKCÍ KOVOVÝCH</t>
  </si>
  <si>
    <t>1: Dle technické zprávy, výkresových příloh projektové dokumentace. Dle výkazů materiálu projektu. Dle tabulky kubatur projektanta.   
2: Kolejnice a drobné kolejivo pro žlábek přejezdu   
3: 2  
Celkem 2=2.000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</si>
  <si>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</si>
  <si>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R015130</t>
  </si>
  <si>
    <t>905</t>
  </si>
  <si>
    <t>POPLATKY ZA LIKVIDACI ODPADŮ NEKONTAMINOVANÝCH - 17 03 02 VYBOURANÝ ASFALTOVÝ BETON BEZ DEHTU VČ. DOPRAVY NA SKLÁDKU A MANIPULACE</t>
  </si>
  <si>
    <t>1: Dle technické zprávy, výkresových příloh projektové dokumentace. Dle výkazů materiálu projektu. Dle tabulky kubatur projektanta.   
2: Asfaltobetonový kryt přejezdu, tl. 170 mm   
3: 25*0,17*2,2  
Celkem 9,35=9.350 [A]</t>
  </si>
  <si>
    <t>1: Dle technické zprávy, výkresových příloh projektové dokumentace. Dle výkazů materiálu projektu. Dle tabulky kubatur projektanta.   
2: Rušení - stávající výstražné kríže   
3: 1   
4: Kolejnice a drobné kolejivo pro žlábek přejezdu   
5: 2  
Celkem 3=3.000 [A]</t>
  </si>
  <si>
    <t xml:space="preserve">  SO 11-23-01</t>
  </si>
  <si>
    <t>Úprava římsy</t>
  </si>
  <si>
    <t>SO 11-23-01</t>
  </si>
  <si>
    <t>00</t>
  </si>
  <si>
    <t>Všeobecné konstrukce a práce</t>
  </si>
  <si>
    <t>02940</t>
  </si>
  <si>
    <t>OSTATNÍ POŽADAVKY - VYPRACOVÁNÍ DOKUMENTACE</t>
  </si>
  <si>
    <t>KČ</t>
  </si>
  <si>
    <t>2023_OTSKP</t>
  </si>
  <si>
    <t>"Dle TZ, výrobně technická dokumentace zábradlí;  "1,00=</t>
  </si>
  <si>
    <t>zahrnuje veškeré náklady spojené s objednatelem požadovanými pracemi</t>
  </si>
  <si>
    <t>11348</t>
  </si>
  <si>
    <t>ODSTRANĚNÍ KRYTU ZPEVNĚNÝCH PLOCH Z DLAŽDIC VČETNĚ PODKLADU</t>
  </si>
  <si>
    <t>"1: rozebrání částí chodníku ze zámkové bet. dlažby vč. podkladu"= 
"2: 1,20*6,00*(0,06+0,030+0,16)"=</t>
  </si>
  <si>
    <t>12273</t>
  </si>
  <si>
    <t>ODKOPÁVKY A PROKOPÁVKY OBECNÉ TŘ. I</t>
  </si>
  <si>
    <t>"1: Dle technické zprávy, výkresových příloh projektové dokumentace. Dle výkazů materiálu projektu. Dle tabulky kubatur projektanta."= 
"2: odkopání zásypu za rubem zdi; měřeno digitálně"= 
"3: 1,00*6,00*0,25"=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</si>
  <si>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</si>
  <si>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"1: dle pol. 12273;  1,50"=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</si>
  <si>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</si>
  <si>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</si>
  <si>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Svislé konstrukce</t>
  </si>
  <si>
    <t>31717</t>
  </si>
  <si>
    <t>KOVOVÉ KONSTRUKCE PRO KOTVENÍ ŘÍMSY</t>
  </si>
  <si>
    <t>KG</t>
  </si>
  <si>
    <t>"1: Dle technické zprávy, výkresových příloh projektové dokumentace. Dle výkazů materiálu projektu. Dle tabulky kubatur projektanta."= 
"2: kotvy římsy do vývrtu vč. vrtu a zálivky;  "7*6,00=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</si>
  <si>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</si>
  <si>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</si>
  <si>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</si>
  <si>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"1: Dle technické zprávy, výkresových příloh projektové dokumentace. Dle výkazů materiálu projektu. Dle tabulky kubatur projektanta."= 
"2: nová ŽB římsa, měřeno digitálně"= 
"3: "0,30*0,92+0,20*5,08=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</si>
  <si>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</si>
  <si>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</si>
  <si>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</si>
  <si>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"1: Dle technické zprávy, výkresových příloh projektové dokumentace. Dle výkazů materiálu projektu. Dle tabulky kubatur projektanta."= 
"2: dle výkresu výztuže římsy;   184,00/1000,00"=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</si>
  <si>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</si>
  <si>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50</t>
  </si>
  <si>
    <t>Komunikace</t>
  </si>
  <si>
    <t>567303</t>
  </si>
  <si>
    <t>VRSTVY PRO OBNOVU A OPRAVY ZE ŠTĚRKODRTI</t>
  </si>
  <si>
    <t>"1: Dle technické zprávy, výkresových příloh projektové dokumentace. Dle výkazů materiálu projektu. Dle tabulky kubatur projektanta."= 
"2: nová podklad. vrstva chodníku ze ŠD; měřeno digitálně"= 
"3: 6,00*0,34"=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</si>
  <si>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</si>
  <si>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567304</t>
  </si>
  <si>
    <t>VRSTVY PRO OBNOVU A OPRAVY ZE ŠTĚRKOPÍSKU</t>
  </si>
  <si>
    <t>"1: Dle technické zprávy, výkresových příloh projektové dokumentace. Dle výkazů materiálu projektu. Dle tabulky kubatur projektanta."= 
"2: pískové lože pod dlažbu nového chodníku; tl. 30mm"= 
"3: 6,00*1,20*0,03"=</t>
  </si>
  <si>
    <t>582601</t>
  </si>
  <si>
    <t>KRYTY Z BETON DLAŽDIC SE ZÁMKEM ŠEDÝCH TL 60MM BEZ LOŽE</t>
  </si>
  <si>
    <t>"1: Dle technické zprávy, výkresových příloh projektové dokumentace. Dle výkazů materiálu projektu. Dle tabulky kubatur projektanta."= 
"2: zámková bet. dlažba nového chodníku;"= 
"3: 6,00*1,20"=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</si>
  <si>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</si>
  <si>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711</t>
  </si>
  <si>
    <t>Izolace proti vodě</t>
  </si>
  <si>
    <t>711111</t>
  </si>
  <si>
    <t>IZOLACE BĚŽNÝCH KONSTRUKCÍ PROTI ZEMNÍ VLHKOSTI ASFALTOVÝMI NÁTĚRY</t>
  </si>
  <si>
    <t>"1: Dle technické zprávy, výkresových příloh projektové dokumentace. Dle výkazů materiálu projektu. Dle tabulky kubatur projektanta."= 
"2: dle skladby izolace; měřeno digitálně"= 
"3: ALP;     " 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</si>
  <si>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</si>
  <si>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711112</t>
  </si>
  <si>
    <t>IZOLACE BĚŽNÝCH KONSTRUKCÍ PROTI ZEMNÍ VLHKOSTI ASFALTOVÝMI PÁSY</t>
  </si>
  <si>
    <t>"1: Dle technické zprávy, výkresových příloh projektové dokumentace. Dle výkazů materiálu projektu. Dle tabulky kubatur projektanta."= 
"2: dle skladby izolace, měřeno digitálně"= 
"3: NAIP;     " 0,80*6,00=</t>
  </si>
  <si>
    <t>R711432</t>
  </si>
  <si>
    <t>OCHRANA IZOLACE ZDI POD ŘÍMSOU ASFALTOVÝMI PÁSY S HLINÍKOVOU VLOŽKOU</t>
  </si>
  <si>
    <t>R</t>
  </si>
  <si>
    <t>"1: Dle technické zprávy, výkresových příloh projektové dokumentace. Dle výkazů materiálu projektu. Dle tabulky kubatur projektanta."= 
"2: dle skladby izolací; měřeno digitálně"= 
"3: ochranný asf. pás s hliníkovou vložkou;    "0,80*6,00=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</si>
  <si>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</si>
  <si>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783</t>
  </si>
  <si>
    <t>Nátěry</t>
  </si>
  <si>
    <t>78383</t>
  </si>
  <si>
    <t>NÁTĚRY BETON KONSTR TYP S4 (OS-C)</t>
  </si>
  <si>
    <t>"Hydrofóbní nátěr povrchu římsy; měřeno digitálně"= 
(0,65+0,25+0,40+0,25)*6,00+(0,21+0,415+0,21)*1,140=10.252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</si>
  <si>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</si>
  <si>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87615</t>
  </si>
  <si>
    <t>CHRÁNIČKY Z TRUB PLAST DN DO 50MM</t>
  </si>
  <si>
    <t>"1: Dle technické zprávy, výkresových příloh projektové dokumentace. Dle výkazů materiálu projektu. Dle tabulky kubatur projektanta."= 
"2: chránička DN50;  "1,50=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</si>
  <si>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</si>
  <si>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87627</t>
  </si>
  <si>
    <t>CHRÁNIČKY Z TRUB PLASTOVÝCH DN DO 100MM</t>
  </si>
  <si>
    <t>"1: Dle technické zprávy, výkresových příloh projektové dokumentace. Dle výkazů materiálu projektu. Dle tabulky kubatur projektanta."= 
"2: chránička DN90;   6,00"=</t>
  </si>
  <si>
    <t>9112A1</t>
  </si>
  <si>
    <t>ZÁBRADLÍ MOSTNÍ S VODOR MADLY - DODÁVKA A MONTÁŽ</t>
  </si>
  <si>
    <t>"1: Dle technické zprávy, výkresových příloh projektové dokumentace. Dle výkazů materiálu projektu. Dle tabulky kubatur projektanta."= 
"2: montáž nového zábradlí;  7,99"=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</si>
  <si>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</si>
  <si>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9112A3</t>
  </si>
  <si>
    <t>ZÁBRADLÍ MOSTNÍ S VODOR MADLY - DEMONTÁŽ S PŘESUNEM</t>
  </si>
  <si>
    <t>"1: Dle technické zprávy, výkresových příloh projektové dokumentace. Dle výkazů materiálu projektu. Dle tabulky kubatur projektanta."= 
"2: demontáž části zábradlí;  7,99"=</t>
  </si>
  <si>
    <t>položka zahrnuje:  
- demontáž a odstranění zařízení  
- jeho odvoz na předepsané místo</t>
  </si>
  <si>
    <t>96616A</t>
  </si>
  <si>
    <t>BOURÁNÍ KONSTRUKCÍ ZE ŽELEZOBETONU - BEZ DOPRAVY</t>
  </si>
  <si>
    <t>"1: Dle technické zprávy, výkresových příloh projektové dokumentace. Dle výkazů materiálu projektu. Dle tabulky kubatur projektanta."= 
"2: demolice ŽB římsy; měřeno digitálně"= 
"3: 0,20*6,00"=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</si>
  <si>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</si>
  <si>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R015111</t>
  </si>
  <si>
    <t>901</t>
  </si>
  <si>
    <t>POPLATKY ZA LIKVIDACI ODPADŮ NEKONTAMINOVANÝCH - 17 05 04 VYTĚŽENÉ ZEMINY A HORNINY - I. TŘÍDA - TĚŽITELNOSTI, VČ. DOPRAVY</t>
  </si>
  <si>
    <t>R-položky MCO</t>
  </si>
  <si>
    <t>"1: dle pol. 17120;  1,50*1,90"= 
"2: dle pol. 11348;    1,20*6,00*(0,030+0,16)*1,90"=</t>
  </si>
  <si>
    <t>1. Položka obsahuje:     
 - veškeré poplatky provozovateli skládky, recyklační linky nebo jiného zařízení na zpracování nebo likvidaci odpadů související s převzetím, uložením, zpracováním nebo likvidací odpadu     
 - náklady spojené s dopravou z místa stavby na místo převzetí provozovatelem skládky, recyklační linky nebo jiného zařízení na zpracování nebo likvidaci odpadů    - náklady spojené s vyložením a manipulací s materiálem v místě skládky      
 - náklady spojené s naložením a manipulací materiálem  
2. Způsob měření:     
Tunou se rozumí hmotnost odpadu vytříděného v souladu se zákonem č. 185/2001 Sb., o nakládání s odpady, v platném znění.</t>
  </si>
  <si>
    <t>R015140</t>
  </si>
  <si>
    <t>906</t>
  </si>
  <si>
    <t>POPLATKY ZA LIKVIDACŮ ODPADŮ NEKONTAMINOVANÝCH - 17 01 01 BETON Z DEMOLIC OBJEKTŮ, ZÁKLADŮ TV - VČ. DOPRAVY</t>
  </si>
  <si>
    <t>"1: dle pol. 96616A;   1,20*2,40"= 
"2: dle pol. 11348;     1,20*6,00*0,06*2,20"=</t>
  </si>
  <si>
    <t>1. Položka obsahuje:           
 - veškeré poplatky provozovateli skládky, recyklační linky nebo jiného zařízení na zpracování nebo likvidaci odpadů související s převzetím, uložením, zpracováním nebo likvidací odpadu           
 - náklady spojené s dopravou odpadu z místa stavby na místo převzetí provozovatelem skládky, recyklační linky nebo jiného zařízení na zpracování nebo likvidaci odpadů           
2. Způsob měření:           
Tunou se rozumí hmotnost odpadu vytříděného v souladu se zákonem č. 185/2001 Sb., o nakládání s odpady, v platném znění.</t>
  </si>
  <si>
    <t xml:space="preserve">  SO 11-32-01</t>
  </si>
  <si>
    <t>Úprava stávající vodoměrné šachty</t>
  </si>
  <si>
    <t>SO 11-32-01</t>
  </si>
  <si>
    <t>131251104</t>
  </si>
  <si>
    <t>Hloubení jam nezapažených v hornině třídy těžitelnosti I skupiny 3 objem do 500 m3 strojně</t>
  </si>
  <si>
    <t>CS ÚRS 2023 02</t>
  </si>
  <si>
    <t>Hloubení nezapažených jam a zářezů strojně s urovnáním dna do předepsaného profilu a spádu v hornině třídy těžitelnosti I skupiny 3 přes 100 do 500 m3</t>
  </si>
  <si>
    <t>5.98*5.64*3.05=102.868 [A] 
(7.48+7.14)*2*1.50*3.05/2=66.887 [B] 
-2.14*1.80*2.95=-11.363 [C] 
"Celkem: "A+B+C=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</si>
  <si>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</si>
  <si>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</si>
  <si>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</si>
  <si>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"`vytěžená zemina`"= 
158.392=158.392 [A]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</si>
  <si>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</si>
  <si>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</si>
  <si>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</si>
  <si>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"`cca 15km`"= 
158.392*5=791.960 [A]</t>
  </si>
  <si>
    <t>122251404</t>
  </si>
  <si>
    <t>Vykopávky v zemníku na suchu v hornině třídy těžitelnosti I skupiny 3 objem do 500 m3 strojně</t>
  </si>
  <si>
    <t>Vykopávky v zemnících na suchu strojně zapažených i nezapažených v hornině třídy těžitelnosti I skupiny 3 přes 100 do 500 m3</t>
  </si>
  <si>
    <t>"`zemina na zásypy`"= 
143.081=143.081 [A]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</si>
  <si>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</si>
  <si>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</si>
  <si>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</si>
  <si>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"vytěžená zemina"  158.392= 
"`odpočet`"= 
-(4.629+6.528+2.042+1.543+0.569)=-15.311 [B] 
"Celkem: "A+B=</t>
  </si>
  <si>
    <t>R17415000</t>
  </si>
  <si>
    <t>Nákup vhodného zásypového materiálu, včetně dopravy</t>
  </si>
  <si>
    <t>R15311299</t>
  </si>
  <si>
    <t>Štětové stěny beraněné z kovových dílců dočasné, včetně odstranění</t>
  </si>
  <si>
    <t>(6.60+6.30)*3.20=41.280 [A]</t>
  </si>
  <si>
    <t>Zakládání</t>
  </si>
  <si>
    <t>273321511</t>
  </si>
  <si>
    <t>Základové desky ze ŽB bez zvýšených nároků na prostředí tř. C 25/30</t>
  </si>
  <si>
    <t>Základy z betonu železového (bez výztuže) desky z betonu bez zvláštních nároků na prostředí tř. C 25/30</t>
  </si>
  <si>
    <t>4.59*4.24*0.30=5.838 [A] 
-2.19*1.84*0.30=-1.209 [B] 
"Celkem: "A+B=</t>
  </si>
  <si>
    <t>273351121</t>
  </si>
  <si>
    <t>Zřízení bednění základových desek</t>
  </si>
  <si>
    <t>Bednění základů desek zřízení</t>
  </si>
  <si>
    <t>(4.59+4.24)*2*0.30=5.298 [A]</t>
  </si>
  <si>
    <t>273351122</t>
  </si>
  <si>
    <t>Odstranění bednění základových desek</t>
  </si>
  <si>
    <t>Bednění základů desek odstranění</t>
  </si>
  <si>
    <t>272361821</t>
  </si>
  <si>
    <t>Výztuž základových kleneb betonářskou ocelí 10 505 (R)</t>
  </si>
  <si>
    <t>Výztuž základů kleneb z betonářské oceli 10 505 (R) nebo BSt 500</t>
  </si>
  <si>
    <t>(272.87+211.68)*1.1*0.25/1000=0.133 [A]</t>
  </si>
  <si>
    <t>Svislé a kompletní konstrukce</t>
  </si>
  <si>
    <t>313321411</t>
  </si>
  <si>
    <t>Obkladová zeď ze ŽB tř. C 25/30 bez výztuže</t>
  </si>
  <si>
    <t>Nadzákladové zdi z betonu železového (bez výztuže) obkladové bez zvláštních nároků na vliv prostředí tř. C 20/25</t>
  </si>
  <si>
    <t>"`obetonování stěn šachty`"= 
(2.49+2.14)*2*2.35*0.30=6.528 [A]</t>
  </si>
  <si>
    <t>311353211</t>
  </si>
  <si>
    <t>Zřízení jednostranného bednění šachet</t>
  </si>
  <si>
    <t>Bednění šachet jednostranné zřízení</t>
  </si>
  <si>
    <t>"`obetonování stěn šachty`"= 
(2.79+2.44)*2*2.35=24.581 [A]</t>
  </si>
  <si>
    <t>311353212</t>
  </si>
  <si>
    <t>Odstranění jednostranného bednění šachet</t>
  </si>
  <si>
    <t>Bednění šachet jednostranné odstranění</t>
  </si>
  <si>
    <t>313362021</t>
  </si>
  <si>
    <t>Výztuž obkladových zdí svařovanými sítěmi Kari</t>
  </si>
  <si>
    <t>Výztuž nadzákladových zdí obkladových svislých nebo odkloněných od svislice, rovných nebo oblých ze svařovaných sítí z drátů typu KARI</t>
  </si>
  <si>
    <t>377.4*1.2/1000=0.453 [A]</t>
  </si>
  <si>
    <t>313361821</t>
  </si>
  <si>
    <t>Výztuž obkladových zdí betonářskou ocelí 10 505</t>
  </si>
  <si>
    <t>Výztuž nadzákladových zdí obkladových svislých nebo odkloněných od svislice, rovných nebo oblých z betonářské oceli 10 505 (R) nebo BSt 500</t>
  </si>
  <si>
    <t>(272.87+211.68)*1.1*0.5/1000=0.267 [A]</t>
  </si>
  <si>
    <t>313101214</t>
  </si>
  <si>
    <t>Vytvoření prostupů přes 0,10 do 0,20 m2 ve zdech obkladových osazením vložek z trub, dílců, tvarovek</t>
  </si>
  <si>
    <t>Vytvoření prostupů nebo suchých kanálků v betonových zdech obkladových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0,10 do 0,20 m2</t>
  </si>
  <si>
    <t>0.35*2=0.700 [A]</t>
  </si>
  <si>
    <t>28611146</t>
  </si>
  <si>
    <t>trubka kanalizační PVC DN 400x1000mm SN4</t>
  </si>
  <si>
    <t>315101211</t>
  </si>
  <si>
    <t>Vytvoření prostupů do 0,02 m2 ve zdech půdních osazením vložek z trub, dílců, tvarovek</t>
  </si>
  <si>
    <t>Vytvoření prostupů nebo suchých kanálků v betonových zdech půdních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</si>
  <si>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0.35=0.350 [A]</t>
  </si>
  <si>
    <t>28611114</t>
  </si>
  <si>
    <t>trubka kanalizační PVC DN 110x2000mm SN4</t>
  </si>
  <si>
    <t>411321414</t>
  </si>
  <si>
    <t>Stropy deskové ze ŽB tř. C 25/30</t>
  </si>
  <si>
    <t>Stropy z betonu železového (bez výztuže) stropů deskových, plochých střech, desek balkonových, desek hřibových stropů včetně hlavic hřibových sloupů tř. C 25/30</t>
  </si>
  <si>
    <t>"`na stropě šachty``"= 
2.79*2.44*0.30=2.042 [A]</t>
  </si>
  <si>
    <t>411351021</t>
  </si>
  <si>
    <t>Zřízení bednění stropů deskových tl přes 25 do 50 cm bez podpěrné kce</t>
  </si>
  <si>
    <t>Bednění stropních konstrukcí - bez podpěrné konstrukce desek tloušťky stropní desky přes 25 do 50 cm zřízení</t>
  </si>
  <si>
    <t>"`po obvodu`"= 
(2.79+2.44)*2*0.30=3.138 [A] 
0.60*4*0.30=0.720 [B] 
"Celkem: "A+B=</t>
  </si>
  <si>
    <t>411351022</t>
  </si>
  <si>
    <t>Odstranění bednění stropů deskových tl přes 25 do 50 cm bez podpěrné kce</t>
  </si>
  <si>
    <t>Bednění stropních konstrukcí - bez podpěrné konstrukce desek tloušťky stropní desky přes 25 do 50 cm odstranění</t>
  </si>
  <si>
    <t>411361821</t>
  </si>
  <si>
    <t>Výztuž stropů betonářskou ocelí 10 505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</si>
  <si>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</si>
  <si>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63</t>
  </si>
  <si>
    <t>Podlahy a podlahové konstrukce</t>
  </si>
  <si>
    <t>631311124</t>
  </si>
  <si>
    <t>Mazanina tl přes 80 do 120 mm z betonu prostého bez zvýšených nároků na prostředí tř. C 16/20</t>
  </si>
  <si>
    <t>Mazanina z betonu prostého bez zvýšených nároků na prostředí tl. přes 80 do 120 mm tř. C 16/20</t>
  </si>
  <si>
    <t>"`podkladní beton`"= 
4.59*4.24*0.10=1.946 [A] 
-2.19*1.84*0.10=-0.403 [B] 
"Celkem: "A+B=</t>
  </si>
  <si>
    <t>631351101</t>
  </si>
  <si>
    <t>Zřízení bednění rýh a hran v podlahách</t>
  </si>
  <si>
    <t>Bednění v podlahách rýh a hran zřízení</t>
  </si>
  <si>
    <t>"`podkladní beton`"= 
(4.59+4.24)*2*0.10=1.766 [A]</t>
  </si>
  <si>
    <t>27</t>
  </si>
  <si>
    <t>631351102</t>
  </si>
  <si>
    <t>Odstranění bednění rýh a hran v podlahách</t>
  </si>
  <si>
    <t>Bednění v podlahách rýh a hran odstranění</t>
  </si>
  <si>
    <t>28</t>
  </si>
  <si>
    <t>631311114</t>
  </si>
  <si>
    <t>Mazanina tl přes 50 do 80 mm z betonu prostého bez zvýšených nároků na prostředí tř. C 16/20</t>
  </si>
  <si>
    <t>Mazanina z betonu prostého bez zvýšených nároků na prostředí tl. přes 50 do 80 mm tř. C 16/20</t>
  </si>
  <si>
    <t>"`na zpevňujícím základu ve spádu`"= 
(3.69+3.34)*2*0.90*0.09/2=0.569 [A]</t>
  </si>
  <si>
    <t>29</t>
  </si>
  <si>
    <t>631319011</t>
  </si>
  <si>
    <t>Příplatek k mazanině tl přes 50 do 80 mm za přehlazení povrchu</t>
  </si>
  <si>
    <t>Příplatek k cenám mazanin za úpravu povrchu mazaniny přehlazením, mazanina tl. přes 50 do 80 mm</t>
  </si>
  <si>
    <t>Izolace proti vodě, vlhkosti a plynům</t>
  </si>
  <si>
    <t>45</t>
  </si>
  <si>
    <t>711112001</t>
  </si>
  <si>
    <t>Provedení izolace proti zemní vlhkosti svislé za studena nátěrem penetračním</t>
  </si>
  <si>
    <t>Provedení izolace proti zemní vlhkosti natěradly a tmely za studena na ploše svislé S nátěrem penetračním</t>
  </si>
  <si>
    <t>"`vnější betonové stěny`"= 
(2.19+1.84)*2*2.65=21.359 [A] 
(3.69+3.34)*2*0.90=12.654 [B] 
"Celkem: "A+B=</t>
  </si>
  <si>
    <t>46</t>
  </si>
  <si>
    <t>11163150</t>
  </si>
  <si>
    <t>lak penetrační asfaltový</t>
  </si>
  <si>
    <t>34.013*0.00035=0.012 [A]</t>
  </si>
  <si>
    <t>47</t>
  </si>
  <si>
    <t>711112002</t>
  </si>
  <si>
    <t>Provedení izolace proti zemní vlhkosti svislé za studena lakem asfaltovým</t>
  </si>
  <si>
    <t>Provedení izolace proti zemní vlhkosti natěradly a tmely za studena na ploše svislé S nátěrem lakem asfaltovým</t>
  </si>
  <si>
    <t>48</t>
  </si>
  <si>
    <t>11163152</t>
  </si>
  <si>
    <t>lak hydroizolační asfaltový</t>
  </si>
  <si>
    <t>34.013*0.00041=0.014 [A]</t>
  </si>
  <si>
    <t>49</t>
  </si>
  <si>
    <t>998711101</t>
  </si>
  <si>
    <t>Přesun hmot tonážní pro izolace proti vodě, vlhkosti a plynům v objektech v do 6 m</t>
  </si>
  <si>
    <t>Přesun hmot pro izolace proti vodě, vlhkosti a plynům stanovený z hmotnosti přesunovaného materiálu vodorovná dopravní vzdálenost do 50 m v objektech výšky do 6 m</t>
  </si>
  <si>
    <t>767</t>
  </si>
  <si>
    <t>Konstrukce zámečnické</t>
  </si>
  <si>
    <t>767861011</t>
  </si>
  <si>
    <t>Montáž vnitřních kovových žebříků přímých dl přes 2 do 5 m kotvených do betonu</t>
  </si>
  <si>
    <t>Montáž vnitřních kovových žebříků přímých délky přes 2 do 5 m, ukotvených do betonu</t>
  </si>
  <si>
    <t>"`nový žebřík do šachty`"= 
1=1.000 [A]</t>
  </si>
  <si>
    <t>51</t>
  </si>
  <si>
    <t>44983027</t>
  </si>
  <si>
    <t>žebřík výstupový jednoduchý přímý z nerezové oceli dl 4m</t>
  </si>
  <si>
    <t>998767101</t>
  </si>
  <si>
    <t>Přesun hmot tonážní pro zámečnické konstrukce v objektech v do 6 m</t>
  </si>
  <si>
    <t>Přesun hmot pro zámečnické konstrukce stanovený z hmotnosti přesunovaného materiálu vodorovná dopravní vzdálenost do 50 m v objektech výšky do 6 m</t>
  </si>
  <si>
    <t>95</t>
  </si>
  <si>
    <t>Různé dokončovací konstrukce a práce pozemních staveb</t>
  </si>
  <si>
    <t>953171021</t>
  </si>
  <si>
    <t>Osazování poklopů litinových nebo ocelových hm do 50 kg - nádrže</t>
  </si>
  <si>
    <t>Osazování kovových předmětů poklopů litinových nebo ocelových včetně rámů, hmotnosti do 50 kg</t>
  </si>
  <si>
    <t>31</t>
  </si>
  <si>
    <t>R63126050</t>
  </si>
  <si>
    <t>poklop pojížděný hranatý včetně rámů a příslušenství 600/600mm</t>
  </si>
  <si>
    <t>Bourání konstrukcí</t>
  </si>
  <si>
    <t>32</t>
  </si>
  <si>
    <t>963051113</t>
  </si>
  <si>
    <t>Bourání ŽB stropů deskových tl přes 80 mm</t>
  </si>
  <si>
    <t>Bourání železobetonových stropů deskových, tl. přes 80 mm</t>
  </si>
  <si>
    <t>"`odbourání vrchní části šachty`"= 
2.15*1.80*0.40=1.548 [A]</t>
  </si>
  <si>
    <t>33</t>
  </si>
  <si>
    <t>976074141</t>
  </si>
  <si>
    <t>Vybourání kotevních želez ze zdiva kamenného nebo betonového</t>
  </si>
  <si>
    <t>Vybourání kovových madel, zábradlí, dvířek, zděří, kotevních želez kotevních želez zapuštěných do 300 mm, ve zdivu nebo dlažbě z betonu nebo kamene</t>
  </si>
  <si>
    <t>"`stávající žebřík v šachtě`"= 
"ks"  8=</t>
  </si>
  <si>
    <t>34</t>
  </si>
  <si>
    <t>976085311</t>
  </si>
  <si>
    <t>Vybourání kanalizačních rámů včetně poklopů nebo mříží pl do 0,6 m2</t>
  </si>
  <si>
    <t>Vybourání drobných zámečnických a jiných konstrukcí kanalizačních rámů litinových, z rýhovaného plechu nebo betonových včetně poklopů nebo mříží, plochy do 0,60 m2</t>
  </si>
  <si>
    <t>98</t>
  </si>
  <si>
    <t>Demolice a sanace</t>
  </si>
  <si>
    <t>35</t>
  </si>
  <si>
    <t>985311112</t>
  </si>
  <si>
    <t>Reprofilace stěn cementovou sanační maltou tl přes 10 do 20 mm</t>
  </si>
  <si>
    <t>Reprofilace betonu sanačními maltami na cementové bázi ručně stěn, tloušťky přes 10 do 20 mm</t>
  </si>
  <si>
    <t>"`vnitřní betonové povrchy šachty`"= 
"`stěrka s hydroizolačními účinky a výztužnými vlákny`"= 
(1.55+1.20)*2*2.35+1.55*1.20=14.785 [A]</t>
  </si>
  <si>
    <t>36</t>
  </si>
  <si>
    <t>985131111</t>
  </si>
  <si>
    <t>Očištění ploch stěn, rubu kleneb a podlah tlakovou vodou</t>
  </si>
  <si>
    <t>"uvnitř"  (1.55+1.20)*2*2.35+1.55*1.20*2= 
"vně"  (2.19+1.84)*2*2.65= 
"Celkem: "A+B=</t>
  </si>
  <si>
    <t>37</t>
  </si>
  <si>
    <t>985131311</t>
  </si>
  <si>
    <t>Ruční dočištění ploch stěn, rubu kleneb a podlah ocelových kartáči</t>
  </si>
  <si>
    <t>Očištění ploch stěn, rubu kleneb a podlah ruční dočištění ocelovými kartáči</t>
  </si>
  <si>
    <t>38</t>
  </si>
  <si>
    <t>985131411</t>
  </si>
  <si>
    <t>Vysušení ploch stěn, rubu kleneb a podlah stlačeným vzduchem</t>
  </si>
  <si>
    <t>Očištění ploch stěn, rubu kleneb a podlah vysušení stlačeným vzduchem</t>
  </si>
  <si>
    <t>39</t>
  </si>
  <si>
    <t>985139111</t>
  </si>
  <si>
    <t>Příplatek k očištění ploch za práci ve stísněném prostoru</t>
  </si>
  <si>
    <t>Očištění ploch Příplatek k cenám za práci ve stísněném prostoru</t>
  </si>
  <si>
    <t>997</t>
  </si>
  <si>
    <t>Přesun sutě</t>
  </si>
  <si>
    <t>997013111</t>
  </si>
  <si>
    <t>Vnitrostaveništní doprava suti a vybouraných hmot pro budovy v do 6 m s použitím mechanizace</t>
  </si>
  <si>
    <t>Vnitrostaveništní doprava suti a vybouraných hmot vodorovně do 50 m svisle s použitím mechanizace pro budovy a haly výšky do 6 m</t>
  </si>
  <si>
    <t>41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</si>
  <si>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</si>
  <si>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</si>
  <si>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</si>
  <si>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42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</si>
  <si>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</si>
  <si>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</si>
  <si>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</si>
  <si>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43</t>
  </si>
  <si>
    <t>997013602</t>
  </si>
  <si>
    <t>Poplatek za uložení na skládce (skládkovné) stavebního odpadu železobetonového kód odpadu 17 01 01</t>
  </si>
  <si>
    <t>Poplatek za uložení stavebního odpadu na skládce (skládkovné) z armovaného betonu zatříděného do Katalogu odpadů pod kódem 17 01 01</t>
  </si>
  <si>
    <t>998</t>
  </si>
  <si>
    <t>Přesun hmot</t>
  </si>
  <si>
    <t>44</t>
  </si>
  <si>
    <t>998142251</t>
  </si>
  <si>
    <t>Přesun hmot pro nádrže, jímky, zásobníky a jámy betonové monolitické v do 25 m</t>
  </si>
  <si>
    <t>Přesun hmot pro nádrže, jímky, zásobníky a jámy pozemní mimo zemědělství se svislou nosnou konstrukcí monolitickou betonovou tyčovou nebo plošnou vodorovná dopravní vzdálenost do 50 m výšky do 25 m</t>
  </si>
  <si>
    <t xml:space="preserve">  SO 11-33-01</t>
  </si>
  <si>
    <t>Přeložka stávající sítě plynovodu</t>
  </si>
  <si>
    <t>SO 11-33-01</t>
  </si>
  <si>
    <t>113151111</t>
  </si>
  <si>
    <t>Rozebrání ploch ze silničních panelů</t>
  </si>
  <si>
    <t>115101201</t>
  </si>
  <si>
    <t>Čerpání vody na výšku do 10 m, přítok do 500 l</t>
  </si>
  <si>
    <t>h</t>
  </si>
  <si>
    <t>115101301</t>
  </si>
  <si>
    <t>Pohotovost čerp.soupravy, výška 10 m, přítok 500 l</t>
  </si>
  <si>
    <t>DEN</t>
  </si>
  <si>
    <t>119004111</t>
  </si>
  <si>
    <t>Bezpečný vstup nebo výstup z výkopu pomocí žebříku zřízení</t>
  </si>
  <si>
    <t>119004112</t>
  </si>
  <si>
    <t>Bezpečný vstup nebo výstup z výkopu pomocí žebříku odstranění</t>
  </si>
  <si>
    <t>121151103</t>
  </si>
  <si>
    <t>Sejmutí ornice plochy do 100 m2 tl. vrstvy do 200 mm strojně</t>
  </si>
  <si>
    <t>132212211</t>
  </si>
  <si>
    <t>Hloubení rýh š do 2000 mm v soudrž horninách tř. těž. I, skupiny 3 ručně</t>
  </si>
  <si>
    <t>132251253</t>
  </si>
  <si>
    <t>Hloubení rýh š do 2000 mm nezapaž. v hor. tř těž. I skup. 3 do 100 m3 strojně</t>
  </si>
  <si>
    <t>132312331</t>
  </si>
  <si>
    <t>Hloubení rýh  nezapažených š. do 2000 mm soudrž. v hor. tř. těž. II skupiny 4 ručně</t>
  </si>
  <si>
    <t>132351253</t>
  </si>
  <si>
    <t>Hloubení rýh  nezapažených š. do 2000 mm do 100 m3 v hor. tř. těž. II, skup.  4 objem do 100 m3</t>
  </si>
  <si>
    <t>151101101</t>
  </si>
  <si>
    <t>Pažení a rozepření stěn rýh - příložné - hl. do 2m</t>
  </si>
  <si>
    <t>151101111</t>
  </si>
  <si>
    <t>Odstranění pažení stěn rýh - příložné - hl. do 2 m</t>
  </si>
  <si>
    <t>162251102</t>
  </si>
  <si>
    <t>Vodorovné přemístění výkopku do 50 m z hor tř těž I skup 1 až 3</t>
  </si>
  <si>
    <t>162251122</t>
  </si>
  <si>
    <t>Vodorovné přemístění výkopku do 50 m z hor tř těž II skupiny 4 a 5</t>
  </si>
  <si>
    <t>162751137</t>
  </si>
  <si>
    <t>Vodorovné přemístění výkopku do 10000 m výkopku hor.tř. těžitelnosti II, skup 4 a 5</t>
  </si>
  <si>
    <t>167151101</t>
  </si>
  <si>
    <t>Nakládání výkopku do 100 m3 tř. I, skup. 3</t>
  </si>
  <si>
    <t>167151102</t>
  </si>
  <si>
    <t>Nakládání výkopku do 100 m3 tř. II, skup. 4 a 5</t>
  </si>
  <si>
    <t>171201209</t>
  </si>
  <si>
    <t>Poplatek za skládku zeminy</t>
  </si>
  <si>
    <t>Zásyp jam, rýh, šachet se zhutněním</t>
  </si>
  <si>
    <t>175151101</t>
  </si>
  <si>
    <t>Obsypávání potrubí strojně sypaninou bez prohození uloženou do  3 m</t>
  </si>
  <si>
    <t>181351003</t>
  </si>
  <si>
    <t>Rozprostření ornice tl. do 200 mm, pl. do 100 m2 strojně</t>
  </si>
  <si>
    <t>199010004</t>
  </si>
  <si>
    <t>Poplatky za vytýčení sítí</t>
  </si>
  <si>
    <t>sbr</t>
  </si>
  <si>
    <t>199010005</t>
  </si>
  <si>
    <t>Hutnící zkouška</t>
  </si>
  <si>
    <t>KS</t>
  </si>
  <si>
    <t>58337306</t>
  </si>
  <si>
    <t>Štěrkopísek frakce 0-8 tř.B</t>
  </si>
  <si>
    <t>59691012.A</t>
  </si>
  <si>
    <t>Recyklát směsný fr.16-32 mm</t>
  </si>
  <si>
    <t>Základy a zvláštní zakládání</t>
  </si>
  <si>
    <t>211971110</t>
  </si>
  <si>
    <t>Opláštění žeber z geotextilie o sklonu do 1 : 2,5</t>
  </si>
  <si>
    <t>291211111</t>
  </si>
  <si>
    <t>Mtž zpev ploch silniční panel+lože</t>
  </si>
  <si>
    <t>59381327</t>
  </si>
  <si>
    <t>Panel silniční 200x150x15 cm</t>
  </si>
  <si>
    <t>69366013</t>
  </si>
  <si>
    <t>Textilie netkaná 300g/m2</t>
  </si>
  <si>
    <t>451572111</t>
  </si>
  <si>
    <t>Lože pod potrubí z kameniva těženého 0 - 4 mm</t>
  </si>
  <si>
    <t>789</t>
  </si>
  <si>
    <t>Povrchové úpravy</t>
  </si>
  <si>
    <t>789223112</t>
  </si>
  <si>
    <t>Otrysk ocel kce III A Sa2,5 jemný</t>
  </si>
  <si>
    <t>899722114</t>
  </si>
  <si>
    <t>Krytí potrubí výstražnou folií PVC, šířka 40 cm</t>
  </si>
  <si>
    <t>99</t>
  </si>
  <si>
    <t>Staveništní přesun hmot</t>
  </si>
  <si>
    <t>998272201</t>
  </si>
  <si>
    <t>Přesun hmot, trubní vedení ocelové, otevřený výkop</t>
  </si>
  <si>
    <t>M23</t>
  </si>
  <si>
    <t>Montáže potrubí</t>
  </si>
  <si>
    <t>230030003</t>
  </si>
  <si>
    <t>Montáž trubních dílů přírubových do 25 kg</t>
  </si>
  <si>
    <t>230033030</t>
  </si>
  <si>
    <t>Montáž přírubových spojů do PN 40, DN 100</t>
  </si>
  <si>
    <t>230082067</t>
  </si>
  <si>
    <t>Demontáž do šrotu do 50 kg, rozměr 108 x 4,5</t>
  </si>
  <si>
    <t>230082087</t>
  </si>
  <si>
    <t>Demontáž do šrotu do 50 kg, rozměr 159 x 4,5</t>
  </si>
  <si>
    <t>230161011</t>
  </si>
  <si>
    <t>Proz.sv.ir.192-  89-127   3,5- 10</t>
  </si>
  <si>
    <t>230161013</t>
  </si>
  <si>
    <t>Proz.sv.ir.192- 133-180   4,0- 11</t>
  </si>
  <si>
    <t>230170003</t>
  </si>
  <si>
    <t>Příprava pro zkoušku těsnosti, DN 100 - 125</t>
  </si>
  <si>
    <t>SADA</t>
  </si>
  <si>
    <t>230200160</t>
  </si>
  <si>
    <t>Dodatečné osazení trubních dílů přivařov., DN 150</t>
  </si>
  <si>
    <t>230200212</t>
  </si>
  <si>
    <t>Jednostranné přerušení průtoku plynu 2 balony vlož. ručně v ocel potrubí do DN 200</t>
  </si>
  <si>
    <t>230201017</t>
  </si>
  <si>
    <t>Mtž plynovod 114,3x4mm</t>
  </si>
  <si>
    <t>230201024</t>
  </si>
  <si>
    <t>Mtž plynovod 168,1x4,5mm</t>
  </si>
  <si>
    <t>230201117</t>
  </si>
  <si>
    <t>Montáž trubních dílů přivařovacích D 114,3 mm, tl. stěny 4,0 mm</t>
  </si>
  <si>
    <t>230201124</t>
  </si>
  <si>
    <t>Montáž trubních dílů přivařovacích D 168,1 mm, tl. stěny 4,5 mm</t>
  </si>
  <si>
    <t>230206003</t>
  </si>
  <si>
    <t>Dvoustranné stoplování plynovodu DN 150 za plného tlaku</t>
  </si>
  <si>
    <t>230206004</t>
  </si>
  <si>
    <t>Napojení obtoku DN 100 po dobu provádění propojů</t>
  </si>
  <si>
    <t>230208514</t>
  </si>
  <si>
    <t>Odplynění a inertizace ocel. potrubí DN do 200 mm</t>
  </si>
  <si>
    <t>230210002</t>
  </si>
  <si>
    <t>Oprava oplášť. a izolace svarů natav. - zesílené</t>
  </si>
  <si>
    <t>230210014</t>
  </si>
  <si>
    <t>Ruční opláštění ovinem páskou za studena - 4 vrst.</t>
  </si>
  <si>
    <t>230220011</t>
  </si>
  <si>
    <t>Montáž orientačního sloupku - plynovod</t>
  </si>
  <si>
    <t>230230048</t>
  </si>
  <si>
    <t>Hlavní tlaková zkouška vzduchem 4,0 MPa, DN 100</t>
  </si>
  <si>
    <t>54</t>
  </si>
  <si>
    <t>900-1</t>
  </si>
  <si>
    <t>Geodetické zaměření skutečného provedení</t>
  </si>
  <si>
    <t>55</t>
  </si>
  <si>
    <t>900-2</t>
  </si>
  <si>
    <t>Účast TIČR při tlakové zkoušce</t>
  </si>
  <si>
    <t>56</t>
  </si>
  <si>
    <t>900-3</t>
  </si>
  <si>
    <t>Náklady na ušlý plyn</t>
  </si>
  <si>
    <t>57</t>
  </si>
  <si>
    <t>900-4</t>
  </si>
  <si>
    <t>Asistence GasNet Služby při provádění propojů</t>
  </si>
  <si>
    <t>58</t>
  </si>
  <si>
    <t>900-6</t>
  </si>
  <si>
    <t>Dokumentace skutečného provedení</t>
  </si>
  <si>
    <t>59</t>
  </si>
  <si>
    <t>R230230005</t>
  </si>
  <si>
    <t>Hlavní tlaková zkouška vzduchem DN 150</t>
  </si>
  <si>
    <t>60</t>
  </si>
  <si>
    <t>100130002</t>
  </si>
  <si>
    <t>Sloupek orientační</t>
  </si>
  <si>
    <t>61</t>
  </si>
  <si>
    <t>10014015</t>
  </si>
  <si>
    <t>Tvarovka balónovací DN 2"/2 1/2"</t>
  </si>
  <si>
    <t>62</t>
  </si>
  <si>
    <t>10015010</t>
  </si>
  <si>
    <t>Redukce ocelová DN 168/159</t>
  </si>
  <si>
    <t>1413086210</t>
  </si>
  <si>
    <t>Trubky bezešvé izol.  D 114,3x4 mm</t>
  </si>
  <si>
    <t>64</t>
  </si>
  <si>
    <t>142159901</t>
  </si>
  <si>
    <t>Trubka bezešvá izol. A3 D 168x4,5 mm, L 245NE standard</t>
  </si>
  <si>
    <t>65</t>
  </si>
  <si>
    <t>142159902</t>
  </si>
  <si>
    <t>Trubka bezešvá izol. A3  FZM-N D 168x4,5 mm, L 245 standard</t>
  </si>
  <si>
    <t>66</t>
  </si>
  <si>
    <t>1520055</t>
  </si>
  <si>
    <t>Dno ocelové klenuté DN 150</t>
  </si>
  <si>
    <t>67</t>
  </si>
  <si>
    <t>1520061</t>
  </si>
  <si>
    <t>Dno ocelové klenuté DN 100</t>
  </si>
  <si>
    <t>68</t>
  </si>
  <si>
    <t>31610837</t>
  </si>
  <si>
    <t>Ohyby R 10D  DN 150 mm - do 45st.</t>
  </si>
  <si>
    <t>69</t>
  </si>
  <si>
    <t>31630533.A</t>
  </si>
  <si>
    <t>Oblouk K3 90° 11353.1 d 114,3 x 3,6 mm</t>
  </si>
  <si>
    <t>70</t>
  </si>
  <si>
    <t>31946510</t>
  </si>
  <si>
    <t>Příruba přivařovací s krkem PN 40  DN 100</t>
  </si>
  <si>
    <t>71</t>
  </si>
  <si>
    <t>319465101</t>
  </si>
  <si>
    <t>Přírubový spoj PN 4 MPa  DN 100</t>
  </si>
  <si>
    <t>72</t>
  </si>
  <si>
    <t>42236563</t>
  </si>
  <si>
    <t>Kohout kulový přírub. PN 40  DN100, plyn</t>
  </si>
  <si>
    <t>73</t>
  </si>
  <si>
    <t>628321341</t>
  </si>
  <si>
    <t>Izolační páska Serviwrap</t>
  </si>
  <si>
    <t>74</t>
  </si>
  <si>
    <t>628321345</t>
  </si>
  <si>
    <t>Izolační materiál Ergelit</t>
  </si>
  <si>
    <t>75</t>
  </si>
  <si>
    <t>628321346</t>
  </si>
  <si>
    <t>Izolační materiál Raychem</t>
  </si>
  <si>
    <t>76</t>
  </si>
  <si>
    <t>904      R00</t>
  </si>
  <si>
    <t>Hzs-zkousky v ramci montaz.praci</t>
  </si>
  <si>
    <t>77</t>
  </si>
  <si>
    <t>905      R00</t>
  </si>
  <si>
    <t>Hzs-revize provoz.souboru a st.obj.</t>
  </si>
  <si>
    <t xml:space="preserve">  SO 11-50-01</t>
  </si>
  <si>
    <t>Místní komunikace IV. třídy</t>
  </si>
  <si>
    <t>SO 11-50-01</t>
  </si>
  <si>
    <t>11318</t>
  </si>
  <si>
    <t>ODSTRANĚNÍ KRYTU ZPEVNĚNÝCH PLOCH Z DLAŽDIC</t>
  </si>
  <si>
    <t>1: Dle technické zprávy, výkresových příloh projektové dokumentace. Dle výkazů materiálu projektu. Dle tabulky kubatur projektanta.   
2: Odstranění stávající dlažby, tl. 40 mm   
3: 140*0,06  
Celkem 8,4=8.400 [A]</t>
  </si>
  <si>
    <t>11332</t>
  </si>
  <si>
    <t>ODSTRANĚNÍ PODKLADŮ ZPEVNĚNÝCH PLOCH Z KAMENIVA NESTMELENÉHO</t>
  </si>
  <si>
    <t>1: Dle technické zprávy, výkresových příloh projektové dokumentace. Dle výkazů materiálu projektu. Dle tabulky kubatur projektanta.   
2: Odstranění stávajících podkladních vrstev (ŠD)   
3: 25,5  
Celkem 25,5=25.500 [A]</t>
  </si>
  <si>
    <t>11352</t>
  </si>
  <si>
    <t>ODSTRANĚNÍ CHODNÍKOVÝCH A SILNIČNÍCH OBRUBNÍKŮ BETONOVÝCH</t>
  </si>
  <si>
    <t>1: Dle technické zprávy, výkresových příloh projektové dokumentace. Dle výkazů materiálu projektu. Dle tabulky kubatur projektanta.   
2: Odstranění stávajících obrubníků   
3: 45  
Celkem 45=45.000 [A]</t>
  </si>
  <si>
    <t>11372</t>
  </si>
  <si>
    <t>FRÉZOVÁNÍ ZPEVNĚNÝCH PLOCH ASFALTOVÝCH</t>
  </si>
  <si>
    <t>1: Dle technické zprávy, výkresových příloh projektové dokumentace. Dle výkazů materiálu projektu. Dle tabulky kubatur projektanta.   
2: Frézování asfaltových vrstev, tl. 200 mm   
3: 30*0,2  
Celkem 6=6.000 [A]</t>
  </si>
  <si>
    <t>1: Dle technické zprávy, výkresových příloh projektové dokumentace. Dle výkazů materiálu projektu. Dle tabulky kubatur projektanta.   
2: Výkop pro novou konstrukci chodníku (z toho 30 % ruční výkop)   
3: 17   
4: Výkop pro sanaci podloží   
5: 46  
Celkem 63=63.000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</si>
  <si>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</si>
  <si>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Dosypávka terénu podél chodníků, zásypy vybouraných konstrukcí   
3: 25  
Celkem 25=25.000 [A]</t>
  </si>
  <si>
    <t>1: Dle technické zprávy, výkresových příloh projektové dokumentace. Dle výkazů materiálu projektu. Dle tabulky kubatur projektanta.   
2: Obsyp - štěrkopísek   
3: 1,2  
Celkem 1,2=1.200 [A]</t>
  </si>
  <si>
    <t>1: Dle technické zprávy, výkresových příloh projektové dokumentace. Dle výkazů materiálu projektu. Dle tabulky kubatur projektanta.   
2: Úprava zemní pláně   
3: 182  
Celkem 182=182.000 [A]</t>
  </si>
  <si>
    <t>18231</t>
  </si>
  <si>
    <t>ROZPROSTŘENÍ ORNICE V ROVINĚ V TL DO 0,10M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</si>
  <si>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</si>
  <si>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položka zahrnuje:   
nutné přemístění ornice z dočasných skládek vzdálených do 50m   
rozprostření ornice v předepsané tloušťce v rovině a ve svahu do 1:5</t>
  </si>
  <si>
    <t>18241</t>
  </si>
  <si>
    <t>ZALOŽENÍ TRÁVNÍKU RUČNÍM VÝSEVEM</t>
  </si>
  <si>
    <t>1: Dle technické zprávy, výkresových příloh projektové dokumentace. Dle výkazů materiálu projektu. Dle tabulky kubatur projektanta.   
2: Ohumusování tl. 100mm  + osetí travním semenem (nový materiál)   
3: 155  
Celkem 155=155.000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</si>
  <si>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</si>
  <si>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</si>
  <si>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</si>
  <si>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</si>
  <si>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18600</t>
  </si>
  <si>
    <t>ZALÉVÁNÍ VODOU</t>
  </si>
  <si>
    <t>1: Dle technické zprávy, výkresových příloh projektové dokumentace. Dle výkazů materiálu projektu. Dle tabulky kubatur projektanta.   
2: Ohumusování tl. 100mm  + osetí travním semenem (nový materiál)   
3: 155*0,01  
Celkem 1,55=1.550 [A]</t>
  </si>
  <si>
    <t>položka zahrnuje veškerý materiál, výrobky a polotovary, včetně mimostaveništní a vnitrostaveništní dopravy (rovněž přesuny), včetně naložení a složení, případně s uložením</t>
  </si>
  <si>
    <t>R182304</t>
  </si>
  <si>
    <t>ZAJIŠTĚNÍ ZEMINY VHODNÉ K OHUMUSOVÁNÍ, VČETNĚ NALOŽENÍ A DOVOZU NA MÍSTO STAVBY</t>
  </si>
  <si>
    <t>1: Dle technické zprávy, výkresových příloh projektové dokumentace. Dle výkazů materiálu projektu. Dle tabulky kubatur projektanta.   
2: Ohumusování tl. 100mm  + osetí travním semenem (nový materiál)   
3: 155*0,1  
Celkem 15,5=15.500 [A]</t>
  </si>
  <si>
    <t>veškeré práce jsou obsaženy v textu položky</t>
  </si>
  <si>
    <t>21461D</t>
  </si>
  <si>
    <t>SEPARAČNÍ GEOTEXTILIE DO 400G/M2</t>
  </si>
  <si>
    <t>1: Dle technické zprávy, výkresových příloh projektové dokumentace. Dle výkazů materiálu projektu. Dle tabulky kubatur projektanta.   
2: Separační netkaná geotextilie, 400 g.m-2   
3: 237  
Celkem 237=237.000 [A]</t>
  </si>
  <si>
    <t>451313</t>
  </si>
  <si>
    <t>PODKLADNÍ A VÝPLŇOVÉ VRSTVY Z PROSTÉHO BETONU C16/20</t>
  </si>
  <si>
    <t>1: Dle technické zprávy, výkresových příloh projektové dokumentace. Dle výkazů materiálu projektu. Dle tabulky kubatur projektanta.   
2: Obrubníky   
3: Betonové lože, beton C16/20nXF1, tl. 100 mm   
4: 4,5  
Celkem 4,5=4.500 [A]</t>
  </si>
  <si>
    <t>56330</t>
  </si>
  <si>
    <t>VOZOVKOVÉ VRSTVY ZE ŠTĚRKODRTI</t>
  </si>
  <si>
    <t>1: Dle technické zprávy, výkresových příloh projektové dokumentace. Dle výkazů materiálu projektu. Dle tabulky kubatur projektanta.   
2: Skladba chodníku   
3: Štěrkodrť fr. 0/63   
4: 45,5   
5: Sanace v případě neúnosného podloží zemní pláně   
6: Štěrkodrť fr. 0/63   
7: 46  
Celkem 91,5=91.500 [A]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</si>
  <si>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</si>
  <si>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582611</t>
  </si>
  <si>
    <t>KRYTY Z BETON DLAŽDIC SE ZÁMKEM ŠEDÝCH TL 60MM DO LOŽE Z KAM</t>
  </si>
  <si>
    <t>1: Dle technické zprávy, výkresových příloh projektové dokumentace. Dle výkazů materiálu projektu. Dle tabulky kubatur projektanta.   
2: Betonová dlažba šedá, tl. 60 mm   
3: 170  
Celkem 170=170.000 [A]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</si>
  <si>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</si>
  <si>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</si>
  <si>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</si>
  <si>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  
2: Betonová dlažba reliéfní, červená, tl. 60 mm   
3: 12  
Celkem 12=12.000 [A]</t>
  </si>
  <si>
    <t>1: Dle technické zprávy, výkresových příloh projektové dokumentace. Dle výkazů materiálu projektu. Dle tabulky kubatur projektanta.   
2: Celková délka, chránička PE-HD DN160   
3: 12  
Celkem 12=12.000 [A]</t>
  </si>
  <si>
    <t>89915</t>
  </si>
  <si>
    <t>STUPADLA (A POD)</t>
  </si>
  <si>
    <t>1: Dle technické zprávy, výkresových příloh projektové dokumentace. Dle výkazů materiálu projektu. Dle tabulky kubatur projektanta.   
2: Výšková úprava šachty   
3: 5   
4: - výšková úprava, případně otočení horního šachtového kónusu, vyrovnávací prstenec vymazán hydroizolační směsí, nová stupadla pro vlez  
Celkem 5=5.000 [A]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</si>
  <si>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</si>
  <si>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</si>
  <si>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</si>
  <si>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1: Dle technické zprávy, výkresových příloh projektové dokumentace. Dle výkazů materiálu projektu. Dle tabulky kubatur projektanta.   
2: Výšková úprava šachty   
3: 1   
4:  - výšková úprava, případně otočení horního šachtového kónusu, vyrovnávací prstenec vymazán hydroizolační směsí, nová stupadla pro vlez  
Celkem 1=1.000 [A]</t>
  </si>
  <si>
    <t>- položka výškové úpravy zahrnuje všechny nutné práce a materiály pro zvýšení nebo snížení zařízení (včetně nutné úpravy stávajícího povrchu vozovky nebo chodníku).</t>
  </si>
  <si>
    <t>1: Dle technické zprávy, výkresových příloh projektové dokumentace. Dle výkazů materiálu projektu. Dle tabulky kubatur projektanta.   
2: Obetonování, beton C25/30 XC3, XF4-Cl 0,4   
3: 1  
Celkem 1=1.000 [A]</t>
  </si>
  <si>
    <t>917223</t>
  </si>
  <si>
    <t>SILNIČNÍ A CHODNÍKOVÉ OBRUBY Z BETONOVÝCH OBRUBNÍKŮ ŠÍŘ 100MM</t>
  </si>
  <si>
    <t>1: Dle technické zprávy, výkresových příloh projektové dokumentace. Dle výkazů materiálu projektu. Dle tabulky kubatur projektanta.   
2: Chodníkový obrubník 1000/100/250   
3: 90  
Celkem 90=90.000 [A]</t>
  </si>
  <si>
    <t>Položka zahrnuje:   
dodání a pokládku betonových obrubníků o rozměrech předepsaných zadávací dokumentací   
betonové lože i boční betonovou opěrku.</t>
  </si>
  <si>
    <t>96615</t>
  </si>
  <si>
    <t>BOURÁNÍ KONSTRUKCÍ Z PROSTÉHO BETONU</t>
  </si>
  <si>
    <t>1: Dle technické zprávy, výkresových příloh projektové dokumentace. Dle výkazů materiálu projektu. Dle tabulky kubatur projektanta.   
2: Bourání betonových konstrukcí   
3: 1  
Celkem 1=1.000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</si>
  <si>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</si>
  <si>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POPLATKY ZA LIKVIDACI ODPADŮ NEKONTAMINOVANÝCH - 17 05 04 VYTĚŽENÉ ZEMINY A HORNINY - I. TŘÍDA TĚŽITELNOSTI VČ. DOPRAVY NA SKLÁDKU A MANIPULACE</t>
  </si>
  <si>
    <t>1: Dle technické zprávy, výkresových příloh projektové dokumentace. Dle výkazů materiálu projektu. Dle tabulky kubatur projektanta.   
2: Výkop pro novou konstrukci chodníku (z toho 30 % ruční výkop)   
3: 17*1,9   
4: Výkop pro sanaci podloží   
5: (46-25)*1,9  
Celkem 72,2=72.200 [A]</t>
  </si>
  <si>
    <t>1: Dle technické zprávy, výkresových příloh projektové dokumentace. Dle výkazů materiálu projektu. Dle tabulky kubatur projektanta.   
3: 30*0,2*2,2  
Celkem 13,2=13.200 [A]</t>
  </si>
  <si>
    <t>POPLATKY ZA LIKVIDACI ODPADŮ NEKONTAMINOVANÝCH - 17 01 01 BETON Z DEMOLIC OBJEKTŮ, ZÁKLADŮ TV APOD. VČ. DOPRAVY NA SKLÁDKU A MANIPULACE (PROSTÝ A ARMOVANÝ BETON</t>
  </si>
  <si>
    <t>1: Dle technické zprávy, výkresových příloh projektové dokumentace. Dle výkazů materiálu projektu. Dle tabulky kubatur projektanta.   
2: Odstranění stávající dlažby, tl. 40 mm   
3: 140*0,04*2,4   
4: Bourání betonových konstrukcí   
5: 1*2,4   
6: Odstranění stávajících obrubníků   
7: 3,6  
Celkem 19,44=19.440 [A]</t>
  </si>
  <si>
    <t>R015330</t>
  </si>
  <si>
    <t>925</t>
  </si>
  <si>
    <t>POPLATKY ZA LIKVIDACI ODPADŮ NEKONTAMINOVANÝCH - 17 05 04 KAMENNÁ SUŤ VČ. DOPRAVY NA SKLÁDKU A MANIPULACE</t>
  </si>
  <si>
    <t>1: Dle technické zprávy, výkresových příloh projektové dokumentace. Dle výkazů materiálu projektu. Dle tabulky kubatur projektanta.   
2: Odstranění stávajících podkladních vrstev (ŠD)   
3: 25,5*2,1  
Celkem 53,55=53.550 [A]</t>
  </si>
  <si>
    <t xml:space="preserve">  SO 11-50-02</t>
  </si>
  <si>
    <t>Úprava účelové komunikace</t>
  </si>
  <si>
    <t>SO 11-50-02</t>
  </si>
  <si>
    <t>11202</t>
  </si>
  <si>
    <t>KÁCENÍ STROMŮ D KMENE DO 0,9M S ODSTRANĚNÍM PAŘEZŮ</t>
  </si>
  <si>
    <t>1: Dle technické zprávy, výkresových příloh projektové dokumentace. Dle výkazů materiálu projektu. Dle tabulky kubatur projektanta.   
2: Provizorní dopravní napojení   
3:  - kácení stromů   
4: 5  
Celkem 5=5.000 [A]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</si>
  <si>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</si>
  <si>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11315</t>
  </si>
  <si>
    <t>ODSTRANĚNÍ KRYTU ZPEVNĚNÝCH PLOCH Z BETONU</t>
  </si>
  <si>
    <t>1: Dle technické zprávy, výkresových příloh projektové dokumentace. Dle výkazů materiálu projektu. Dle tabulky kubatur projektanta.   
2: Odstranění stávající betonové konstrukce   
3: 8  
Celkem 8=8.000 [A]</t>
  </si>
  <si>
    <t>11316</t>
  </si>
  <si>
    <t>ODSTRANĚNÍ KRYTU ZPEVNĚNÝCH PLOCH ZE SILNIČNÍCH DÍLCŮ</t>
  </si>
  <si>
    <t>1: Dle technické zprávy, výkresových příloh projektové dokumentace. Dle výkazů materiálu projektu. Dle tabulky kubatur projektanta.   
2: Provizorní dopravní napojení   
3:  - silniční panely   
4: 250*0,21  
Celkem 52,5=52.500 [A]</t>
  </si>
  <si>
    <t>1: Dle technické zprávy, výkresových příloh projektové dokumentace. Dle výkazů materiálu projektu. Dle tabulky kubatur projektanta.   
2: Odstranění stávajících podkladních vrstev (ŠD)   
3: 256  
Celkem 256=256.000 [A]</t>
  </si>
  <si>
    <t>11333</t>
  </si>
  <si>
    <t>ODSTRANĚNÍ PODKLADU ZPEVNĚNÝCH PLOCH S ASFALT POJIVEM</t>
  </si>
  <si>
    <t>1: Dle technické zprávy, výkresových příloh projektové dokumentace. Dle výkazů materiálu projektu. Dle tabulky kubatur projektanta.   
2: Odstranění stávajících podkladních vrstev (penetrační makadam)   
3: 256  
Celkem 256=256.000 [A]</t>
  </si>
  <si>
    <t>1: Dle technické zprávy, výkresových příloh projektové dokumentace. Dle výkazů materiálu projektu. Dle tabulky kubatur projektanta.   
2: Odstranění stávajících obrubníků   
3: 230  
Celkem 230=230.000 [A]</t>
  </si>
  <si>
    <t>1: Dle technické zprávy, výkresových příloh projektové dokumentace. Dle výkazů materiálu projektu. Dle tabulky kubatur projektanta.   
2: Frézování asfaltových vrstev, tl. 200 mm   
3: 1280*0,2  
Celkem 256=256.000 [A]</t>
  </si>
  <si>
    <t>1: Dle technické zprávy, výkresových příloh projektové dokumentace. Dle výkazů materiálu projektu. Dle tabulky kubatur projektanta.   
2: Odhumusování tl. 100 mm   
3: 0,1*240  
Celkem 24=24.000 [A]</t>
  </si>
  <si>
    <t>1: Dle technické zprávy, výkresových příloh projektové dokumentace. Dle výkazů materiálu projektu. Dle tabulky kubatur projektanta.   
2: Výkopy pro novou konstrukci komunikace (z toho 30 % ruční výkop)   
3: 611,8   
4: Výkop pro sanaci podloží   
5: 863  
Celkem 1474,8=1 474.800 [A]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</si>
  <si>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</si>
  <si>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Výkop pro drenáž   
3: 40,9   
4: Výkop pro svodné potrubí   
5: 12   
6: Výkop pro chráničky   
7: 25  
Celkem 77,9=77.900 [A]</t>
  </si>
  <si>
    <t>1: Dle technické zprávy, výkresových příloh projektové dokumentace. Dle výkazů materiálu projektu. Dle tabulky kubatur projektanta.   
2: Výkop pro uliční vpusť   
3: 6  
Celkem 6=6.000 [A]</t>
  </si>
  <si>
    <t>17110</t>
  </si>
  <si>
    <t>ULOŽENÍ SYPANINY DO NÁSYPŮ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</si>
  <si>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</si>
  <si>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1: Dle technické zprávy, výkresových příloh projektové dokumentace. Dle výkazů materiálu projektu. Dle tabulky kubatur projektanta.   
2: Dosypávka svahů   
3: 12  
Celkem 12=12.000 [A]</t>
  </si>
  <si>
    <t>1: Dle technické zprávy, výkresových příloh projektové dokumentace. Dle výkazů materiálu projektu. Dle tabulky kubatur projektanta.   
2: Zásyp svodného potrubí, štěrkopísek   
3: 3  
Celkem 3=3.000 [A]</t>
  </si>
  <si>
    <t>1: Dle technické zprávy, výkresových příloh projektové dokumentace. Dle výkazů materiálu projektu. Dle tabulky kubatur projektanta.   
2: Obsyp - štěrkopísek   
3: 4,5  
Celkem 4,5=4.500 [A]</t>
  </si>
  <si>
    <t>1: Dle technické zprávy, výkresových příloh projektové dokumentace. Dle výkazů materiálu projektu. Dle tabulky kubatur projektanta.   
2: Úprava zemní pláně   
3: 1794  
Celkem 1794=1 794.000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</si>
  <si>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</si>
  <si>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1: Dle technické zprávy, výkresových příloh projektové dokumentace. Dle výkazů materiálu projektu. Dle tabulky kubatur projektanta.   
2: Ohumusování tl. 100 mm  + osetí travním semenem (nový materiál)   
3: 120  
Celkem 120=120.000 [A]</t>
  </si>
  <si>
    <t>18481</t>
  </si>
  <si>
    <t>OCHRANA STROMŮ BEDNĚNÍM</t>
  </si>
  <si>
    <t>1: Dle technické zprávy, výkresových příloh projektové dokumentace. Dle výkazů materiálu projektu. Dle tabulky kubatur projektanta.   
2: Provizorní dopravní napojení   
3:  - ochrana kmenů stromů   
4: 5  
Celkem 5=5.000 [A]</t>
  </si>
  <si>
    <t>18520</t>
  </si>
  <si>
    <t>BIOLOGICKÁ REKULTIVACE TŘÍLETÁ</t>
  </si>
  <si>
    <t>1: Dle technické zprávy, výkresových příloh projektové dokumentace. Dle výkazů materiálu projektu. Dle tabulky kubatur projektanta.   
2:  - rekultivace plochy po demontáži provizor. napojení   
3: 300  
Celkem 300=300.000 [A]</t>
  </si>
  <si>
    <t>1: Dle technické zprávy, výkresových příloh projektové dokumentace. Dle výkazů materiálu projektu. Dle tabulky kubatur projektanta.   
2: Ohumusování tl. 100 mm  + osetí travním semenem (nový materiál)   
3: 120*0,01  
Celkem 1,2=1.200 [A]</t>
  </si>
  <si>
    <t>2811</t>
  </si>
  <si>
    <t>PRŮZKUMNÉ PRÁCE GEOTECHNICKÉ NA POVRCHU</t>
  </si>
  <si>
    <t>1: Dle technické zprávy, výkresových příloh projektové dokumentace. Dle výkazů materiálu projektu. Dle tabulky kubatur projektanta.   
2: Statická zatěžovací zkouška   
3: 6  
Celkem 6=6.000 [A]</t>
  </si>
  <si>
    <t>1: Dle technické zprávy, výkresových příloh projektové dokumentace. Dle výkazů materiálu projektu. Dle tabulky kubatur projektanta.   
2: Ohumusování tl. 100 mm  + osetí travním semenem (nový materiál)   
3: 120*0,1  
Celkem 12=12.000 [A]</t>
  </si>
  <si>
    <t>21264</t>
  </si>
  <si>
    <t>TRATIVODY KOMPLET Z TRUB Z PLAST HMOT DN DO 200MM</t>
  </si>
  <si>
    <t>1: Dle technické zprávy, výkresových příloh projektové dokumentace. Dle výkazů materiálu projektu. Dle tabulky kubatur projektanta.   
2: Drenáž (trubka DN160m zásyp štěrkodrti fr. 16/32)   
3:  - trubka DN 160   
 - zásyp štěrkodrtí fr. 16/32, tl. 350 mm   
 - lože z nepropustného materiálu tl. 100 mm   
4: 215  
Celkem 215=215.000 [A]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</si>
  <si>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</si>
  <si>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1: Dle technické zprávy, výkresových příloh projektové dokumentace. Dle výkazů materiálu projektu. Dle tabulky kubatur projektanta.   
2: Separační netkaná geotextilie, 400 g.m-2   
3: 325  
Celkem 325=325.000 [A]</t>
  </si>
  <si>
    <t>21461E</t>
  </si>
  <si>
    <t>SEPARAČNÍ GEOTEXTILIE DO 500G/M2</t>
  </si>
  <si>
    <t>1: Dle technické zprávy, výkresových příloh projektové dokumentace. Dle výkazů materiálu projektu. Dle tabulky kubatur projektanta.   
2: Separační netkaná geotextilie, 500 g.m-2   
3: 2332  
Celkem 2332=2 332.000 [A]</t>
  </si>
  <si>
    <t>45111</t>
  </si>
  <si>
    <t>PODKL A VÝPLŇ VRSTVY Z DÍLCŮ BETON</t>
  </si>
  <si>
    <t>1: Dle technické zprávy, výkresových příloh projektové dokumentace. Dle výkazů materiálu projektu. Dle tabulky kubatur projektanta.   
2: Betonový panel pod ul. vpusť   
3: 2*2*0,25*2  
Celkem 2=2.000 [A]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</si>
  <si>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</si>
  <si>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1: Dle technické zprávy, výkresových příloh projektové dokumentace. Dle výkazů materiálu projektu. Dle tabulky kubatur projektanta.   
2: Obrubníky   
3: Betonové lože, beton C16/20nXF1, tl. 100 mm   
4: 12,1   
5: Přídlažba ABK 500/250/100 (do betonového lože C16/20nXF1 tl. 100 mm)   
6: 230*0,25*0,1  
Celkem 17,85=17.850 [A]</t>
  </si>
  <si>
    <t>5.74E+90</t>
  </si>
  <si>
    <t>ASFALTOVÝ BETON PRO PODKLADNÍ VRSTVY ACP 22+, 22S TL. 90MM</t>
  </si>
  <si>
    <t>1: Dle technické zprávy, výkresových příloh projektové dokumentace. Dle výkazů materiálu projektu. Dle tabulky kubatur projektanta.   
2: Asfaltový beton pro podkladní vrstvy - ACP 22+, tl. 90 mm   
3: 1310  
Celkem 1310=1 310.000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</si>
  <si>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</si>
  <si>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1: Dle technické zprávy, výkresových příloh projektové dokumentace. Dle výkazů materiálu projektu. Dle tabulky kubatur projektanta.   
2: Nová konstrukce komunikace   
3: Štěrkodrť fr. 0/32, ŠDa   
4: 317   
5: Štěrkodrť fr. 0/63, ŠDa   
6: 690   
7: Sanace v případě neúnosného podloží zemní pláně   
8: Štěrkodrť fr. 0/63, tl. 500 mm   
9: 863   
10: Úprava odstavné betonové plochy   
11: Štěrkodrť fr. 0/63, ŠD, t. 200 mm   
12: 5   
13: Dopravní ostrůvek   
14: Štěrkodrť fr. 0/63   
15: 5,5   
16: Provizorní dopravní napojení   
17:  - štěrk fr. 0/32   
18: 200  
Celkem 2080,5=2 080.500 [A]</t>
  </si>
  <si>
    <t>572123</t>
  </si>
  <si>
    <t>INFILTRAČNÍ POSTŘIK Z EMULZE DO 1,0KG/M2</t>
  </si>
  <si>
    <t>1: Dle technické zprávy, výkresových příloh projektové dokumentace. Dle výkazů materiálu projektu. Dle tabulky kubatur projektanta.   
2: Infiltrační postřik - PI, 1,0 kg.m-2   
3: 1310  
Celkem 1310=1 310.000 [A]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</si>
  <si>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</si>
  <si>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572214</t>
  </si>
  <si>
    <t>SPOJOVACÍ POSTŘIK Z MODIFIK EMULZE DO 0,5KG/M2</t>
  </si>
  <si>
    <t>1: Dle technické zprávy, výkresových příloh projektové dokumentace. Dle výkazů materiálu projektu. Dle tabulky kubatur projektanta.   
2: Spojovací postřik kationaktivní emulzí, PS, 0,3 kg.m-2   
3: 1380  
Celkem 1380=1 380.000 [A]</t>
  </si>
  <si>
    <t>572224</t>
  </si>
  <si>
    <t>SPOJOVACÍ POSTŘIK Z MODIFIK EMULZE DO 1,0KG/M2</t>
  </si>
  <si>
    <t>1: Dle technické zprávy, výkresových příloh projektové dokumentace. Dle výkazů materiálu projektu. Dle tabulky kubatur projektanta.   
2: Spojovací postřik kationaktivní emulzí, PS, 0,6 kg.m-2   
3: 1350  
Celkem 1350=1 350.000 [A]</t>
  </si>
  <si>
    <t>574A34</t>
  </si>
  <si>
    <t>ASFALTOVÝ BETON PRO OBRUSNÉ VRSTVY ACO 11+, 11S TL. 40MM</t>
  </si>
  <si>
    <t>1: Dle technické zprávy, výkresových příloh projektové dokumentace. Dle výkazů materiálu projektu. Dle tabulky kubatur projektanta.   
2: Asfaltový beton pro obrusné vrstvy - ACO 11+, tl. 40 mm   
3: 1380  
Celkem 1380=1 380.000 [A]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</si>
  <si>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</si>
  <si>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574D56</t>
  </si>
  <si>
    <t>ASFALTOVÝ BETON PRO LOŽNÍ VRSTVY MODIFIK ACL 16+, 16S TL. 60MM</t>
  </si>
  <si>
    <t>1: Dle technické zprávy, výkresových příloh projektové dokumentace. Dle výkazů materiálu projektu. Dle tabulky kubatur projektanta.   
2: Asfaltový beton pro ložné vrstvy - ACL 16+, tl. 60 mm   
3: 1350  
Celkem 1350=1 350.000 [A]</t>
  </si>
  <si>
    <t>581103</t>
  </si>
  <si>
    <t>CEMENTOBETONOVÝ KRYT JEDNOVRSTVÝ NEVYZTUŽENÝ TŘ.II</t>
  </si>
  <si>
    <t>1: Dle technické zprávy, výkresových příloh projektové dokumentace. Dle výkazů materiálu projektu. Dle tabulky kubatur projektanta.   
2: Cementobetonový kryt třídy A2 - CB II. Tl. 210 mm   
3: 7  
Celkem 7=7.000 [A]</t>
  </si>
  <si>
    <t>- 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úpravu povrchu krytu uvedenou v kapitole 7.10 ČSN 73 6123-1   
- navrtání otvorů a osazení kotev a kluzných trnů v napojovacích spárách   
- nezahrnuje postřiky, nátěry</t>
  </si>
  <si>
    <t>1: Dle technické zprávy, výkresových příloh projektové dokumentace. Dle výkazů materiálu projektu. Dle tabulky kubatur projektanta.   
2: Betonová dlažba šedá, tl. 60 mm   
3: 23  
Celkem 23=23.000 [A]</t>
  </si>
  <si>
    <t>1: Dle technické zprávy, výkresových příloh projektové dokumentace. Dle výkazů materiálu projektu. Dle tabulky kubatur projektanta.   
2: Betonová dlažba reliéfní, červená, tl. 60 mm   
3: 3,5  
Celkem 3,5=3.500 [A]</t>
  </si>
  <si>
    <t>58303</t>
  </si>
  <si>
    <t>KRYT ZE SILNIČNÍCH DÍLCŮ (PANELŮ) TL 210MM</t>
  </si>
  <si>
    <t>1: Dle technické zprávy, výkresových příloh projektové dokumentace. Dle výkazů materiálu projektu. Dle tabulky kubatur projektanta.   
2: Provizorní dopravní napojení   
3: - silniční panely   
4: 250  
Celkem 250=250.000 [A]</t>
  </si>
  <si>
    <t>- dodání dílců v požadované kvalitě, dodání materiálu pro předepsané  lože v tloušťce předepsané dokumentací a pro předepsanou výplň spar   
- očištění podkladu   
- uložení dílců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</si>
  <si>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76794</t>
  </si>
  <si>
    <t>OPLOCENÍ Z PLECHU</t>
  </si>
  <si>
    <t>1: Dle technické zprávy, výkresových příloh projektové dokumentace. Dle výkazů materiálu projektu. Dle tabulky kubatur projektanta.   
2:  - demontáž a zpětná montáž oplocení (trapez. Plech)   
3: 7*3  
Celkem 21=21.000 [A]</t>
  </si>
  <si>
    <t>- položka zahrnuje vedle vlastních zámečnických výrobků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</si>
  <si>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1: Dle technické zprávy, výkresových příloh projektové dokumentace. Dle výkazů materiálu projektu. Dle tabulky kubatur projektanta.   
2: Svodné potrubí, DN 150, PVC, sn10   
3: 12  
Celkem 12=12.000 [A]</t>
  </si>
  <si>
    <t>1: Dle technické zprávy, výkresových příloh projektové dokumentace. Dle výkazů materiálu projektu. Dle tabulky kubatur projektanta.   
2: Celková délka, chránička PE-HD DN160   
3: 45   
4: včetně víček  
Celkem 45=45.000 [A]</t>
  </si>
  <si>
    <t>89712</t>
  </si>
  <si>
    <t>VPUSŤ KANALIZAČNÍ ULIČNÍ KOMPLETNÍ Z BETONOVÝCH DÍLCŮ</t>
  </si>
  <si>
    <t>1: Dle technické zprávy, výkresových příloh projektové dokumentace. Dle výkazů materiálu projektu. Dle tabulky kubatur projektanta.   
2: Uliční vpusť   
3: 2   
4:  - betonová, s kalovým dnem, s košem na hrubé nečistoty s plastovou mříží D400, se zápachovou uzávěrkou  
Celkem 2=2.000 [A]</t>
  </si>
  <si>
    <t>položka zahrnuje:   
- dodávku a osazení předepsaných dílů včetně mříže   
- výplň, těsnění  a tmelení spar a spojů,   
- opatření  povrchů  betonu  izolací  proti zemní vlhkosti v částech, kde přijdou do styku se zeminou nebo kamenivem,   
- předepsané podkladní konstrukce</t>
  </si>
  <si>
    <t>1: Dle technické zprávy, výkresových příloh projektové dokumentace. Dle výkazů materiálu projektu. Dle tabulky kubatur projektanta.   
2: Výšková úprava šachty   
3: 6*5   
4:  - výšková úprava do nově navržené výšky povrchu, případně otočení horního šachtového kónusu, vyrovnávací prstenec vymazán hydroizolační směsí, nová stupadla pro vlez  
Celkem 30=30.000 [A]</t>
  </si>
  <si>
    <t>1: Dle technické zprávy, výkresových příloh projektové dokumentace. Dle výkazů materiálu projektu. Dle tabulky kubatur projektanta.   
2: Výšková úprava šachty   
3: 6   
4: - výšková úprava do nově navržené výšky povrchu, případně otočení horního šachtového kónusu, vyrovnávací prstenec vymazán hydroizolační směsí, nová stupadla pro vlez  
Celkem 6=6.000 [A]</t>
  </si>
  <si>
    <t>89944</t>
  </si>
  <si>
    <t>VÝŘEZ, VÝSEK, ÚTES NA POTRUBÍ DN DO 200MM</t>
  </si>
  <si>
    <t>1: Dle technické zprávy, výkresových příloh projektové dokumentace. Dle výkazů materiálu projektu. Dle tabulky kubatur projektanta.   
2: Napojení svodného potrubí do kanalizace   
3: 2  
Celkem 2=2.000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</si>
  <si>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</si>
  <si>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1: Dle technické zprávy, výkresových příloh projektové dokumentace. Dle výkazů materiálu projektu. Dle tabulky kubatur projektanta.   
2: Obetonování, beton C25/30 XC3, XF4-Cl 0,4   
3: 3,6  
Celkem 3,6=3.600 [A]</t>
  </si>
  <si>
    <t>1: Dle technické zprávy, výkresových příloh projektové dokumentace. Dle výkazů materiálu projektu. Dle tabulky kubatur projektanta.   
2: Odstranění dopravního značení   
3: 12  
Celkem 12=12.000 [A]</t>
  </si>
  <si>
    <t>914131</t>
  </si>
  <si>
    <t>DOPRAVNÍ ZNAČKY ZÁKLADNÍ VELIKOSTI OCELOVÉ FÓLIE TŘ 2 - DODÁVKA A MONTÁŽ</t>
  </si>
  <si>
    <t>1: Dle technické zprávy, výkresových příloh projektové dokumentace. Dle výkazů materiálu projektu. Dle tabulky kubatur projektanta.   
2: Značka A29   
3: 5   
4: Značka C2f   
5: 1   
6: Značka C3b   
7: 1   
8: Značka C4a   
9: 2   
10: Značka C4c   
11: 1   
12: Značka C9a   
13: 3   
14: Značka C9b   
15: 2   
16: Značka E2d   
17: 2   
18: Značka P2   
19: 2   
20: Značka P4   
21: 2   
22: Značka Z4b   
23: 1  
Celkem 22=22.000 [A]</t>
  </si>
  <si>
    <t>914211</t>
  </si>
  <si>
    <t>DOPRAVNÍ ZNAČKY ZVĚTŠENÉ VELIKOSTI OCELOVÉ - DODÁVKA A MONTÁŽ</t>
  </si>
  <si>
    <t>1: Dle technické zprávy, výkresových příloh projektové dokumentace. Dle výkazů materiálu projektu. Dle tabulky kubatur projektanta.   
2: Značka IP22   
3: 3  
Celkem 3=3.000 [A]</t>
  </si>
  <si>
    <t>1: Dle technické zprávy, výkresových příloh projektové dokumentace. Dle výkazů materiálu projektu. Dle tabulky kubatur projektanta.   
2: Sloupek (včetně kotvící patky a víčka) + betonový základ   
3: 16  
Celkem 16=16.000 [A]</t>
  </si>
  <si>
    <t>914913</t>
  </si>
  <si>
    <t>SLOUPKY A STOJKY DZ Z OCEL TRUBEK ZABETON DEMONTÁŽ</t>
  </si>
  <si>
    <t>1: Dle technické zprávy, výkresových příloh projektové dokumentace. Dle výkazů materiálu projektu. Dle tabulky kubatur projektanta.   
2: Odstranění dopravního značení   
3:  - sloupky  8,0 ks   
 - betonový základ 8,0 ks   
4: 8  
Celkem 8=8.000 [A]</t>
  </si>
  <si>
    <t>915111</t>
  </si>
  <si>
    <t>VODOROVNÉ DOPRAVNÍ ZNAČENÍ BARVOU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</si>
  <si>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</si>
  <si>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položka zahrnuje:   
- dodání a pokládku nátěrového materiálu (měří se pouze natíraná plocha)   
- předznačení a reflexní úpravu</t>
  </si>
  <si>
    <t>915211</t>
  </si>
  <si>
    <t>VODOROVNÉ DOPRAVNÍ ZNAČENÍ PLASTEM HLADKÉ - DODÁVKA A POKLÁDKA</t>
  </si>
  <si>
    <t>1: Dle technické zprávy, výkresových příloh projektové dokumentace. Dle výkazů materiálu projektu. Dle tabulky kubatur projektanta.   
2: Poplastovaná vodící čára V 4 (bílá, 0,25 m)   
3: 0,25*230   
4: Poplastovaná podélná čára přerušovaná V 2b (bílá, 1,5/1,5/0,25 m)   
5: 0,25*44   
6: Poplastovaná podélná čára souvislá V 1a (bílá, 0,125 m)   
7: 0,125*52   
8: Poplastovaná podélná čára přerušovaná V 2b (bílá, 3/1,5/0,125 m)   
9: 0,125*53   
10: Poplastovaná příčná čára souvislá V 5 (bílá, 0,5 m)   
11: 11*0,5   
12: Šikmé rovnoběžné čáry V 13a (bílá, 0,5/1,0 m)   
13: 1*8,5   
14: Směrové šipky V 9a   
15: 4*2*0,5  
Celkem 99,625=99.625 [A]</t>
  </si>
  <si>
    <t>917224</t>
  </si>
  <si>
    <t>SILNIČNÍ A CHODNÍKOVÉ OBRUBY Z BETONOVÝCH OBRUBNÍKŮ ŠÍŘ 150MM</t>
  </si>
  <si>
    <t>1: Dle technické zprávy, výkresových příloh projektové dokumentace. Dle výkazů materiálu projektu. Dle tabulky kubatur projektanta.   
2: Silniční betonový obrubník 1000/150/250   
3: 180   
4: Silniční betonový obrubník 1000/150/150   
5: 61  
Celkem 241=241.000 [A]</t>
  </si>
  <si>
    <t>91723</t>
  </si>
  <si>
    <t>OBRUBY Z BETON KRAJNÍKŮ</t>
  </si>
  <si>
    <t>1: Dle technické zprávy, výkresových příloh projektové dokumentace. Dle výkazů materiálu projektu. Dle tabulky kubatur projektanta.   
2: Přídlažba ABK 500/250/100 (do betonového lože C16/20nXF1 tl. 100 mm)   
3: 230  
Celkem 230=230.000 [A]</t>
  </si>
  <si>
    <t>Položka zahrnuje:   
dodání a pokládku betonových krajníků o rozměrech předepsaných zadávací dokumentací   
betonové lože i boční betonovou opěrku.</t>
  </si>
  <si>
    <t>919113</t>
  </si>
  <si>
    <t>ŘEZÁNÍ ASFALTOVÉHO KRYTU VOZOVEK TL DO 150MM</t>
  </si>
  <si>
    <t>1: Dle technické zprávy, výkresových příloh projektové dokumentace. Dle výkazů materiálu projektu. Dle tabulky kubatur projektanta.   
2: Zařezání hrany komunikace + zalití asfaltovou zálivkou   
3: 50  
Celkem 50=50.000 [A]</t>
  </si>
  <si>
    <t>položka zahrnuje řezání vozovkové vrstvy v předepsané tloušťce, včetně spotřeby vody</t>
  </si>
  <si>
    <t>919122</t>
  </si>
  <si>
    <t>ŘEZÁNÍ BETONOVÉHO KRYTU VOZOVEK TL DO 100MM</t>
  </si>
  <si>
    <t>1: Dle technické zprávy, výkresových příloh projektové dokumentace. Dle výkazů materiálu projektu. Dle tabulky kubatur projektanta.   
2: Prořezání betonu (100 mm), zalití  asfaltovou zálivkou   
3: 30  
Celkem 30=30.000 [A]</t>
  </si>
  <si>
    <t>919125</t>
  </si>
  <si>
    <t>ŘEZÁNÍ BETONOVÉHO KRYTU VOZOVEK TL DO 250MM</t>
  </si>
  <si>
    <t>1: Dle technické zprávy, výkresových příloh projektové dokumentace. Dle výkazů materiálu projektu. Dle tabulky kubatur projektanta.   
2: Zařezání betonu, tl. 250 mm   
3: 35  
Celkem 35=35.000 [A]</t>
  </si>
  <si>
    <t>931313</t>
  </si>
  <si>
    <t>TĚSNĚNÍ DILATAČ SPAR ASF ZÁLIVKOU PRŮŘ DO 300MM2</t>
  </si>
  <si>
    <t>1: Dle technické zprávy, výkresových příloh projektové dokumentace. Dle výkazů materiálu projektu. Dle tabulky kubatur projektanta.   
2: Zařezání hrany komunikace + zalití asfaltovou zálivkou   
3: 50   
4: Asfaltová zálivka pracovních spár   
5: 130   
6: Prořezání betonu (100 mm), zalití  asfaltovou zálivkou   
7: 30  
Celkem 210=210.000 [A]</t>
  </si>
  <si>
    <t>položka zahrnuje dodávku a osazení předepsaného materiálu, očištění ploch spáry před úpravou, očištění okolí spáry po úpravě   
nezahrnuje těsnící profil</t>
  </si>
  <si>
    <t>1: Dle technické zprávy, výkresových příloh projektové dokumentace. Dle výkazů materiálu projektu. Dle tabulky kubatur projektanta.   
2: Přechodné dopravní značení (+osazení a demontáž)   
3: Přechodné dopravní značení (vypracování dokumentace, projednání)   
4: 1  
Celkem 1=1.000 [A]</t>
  </si>
  <si>
    <t>R037103</t>
  </si>
  <si>
    <t>Provizorní dopravní a dopravní opatření</t>
  </si>
  <si>
    <t>1: Dle technické zprávy, výkresových příloh projektové dokumentace a dle TKP staveb státních drah. Dle výkazů materiálu projektu. Dle tabulky kubatur projektanta.   
2: Dle části POV projektové dokumentace.   
3: 1  
Celkem 1=1.000 [A]</t>
  </si>
  <si>
    <t>Dle části POV projektové dokumentace.</t>
  </si>
  <si>
    <t>1: Dle technické zprávy, výkresových příloh projektové dokumentace. Dle výkazů materiálu projektu. Dle tabulky kubatur projektanta.   
2: Betonové základy a ostatní konstrukce z betonu   
3: 35*2,4  
Celkem 84=84.000 [A]</t>
  </si>
  <si>
    <t>96616</t>
  </si>
  <si>
    <t>BOURÁNÍ KONSTRUKCÍ ZE ŽELEZOBETONU</t>
  </si>
  <si>
    <t>1: Dle technické zprávy, výkresových příloh projektové dokumentace. Dle výkazů materiálu projektu. Dle tabulky kubatur projektanta.   
2: Konstrukce z železobetonu   
3: 5*2,4  
Celkem 12=12.000 [A]</t>
  </si>
  <si>
    <t>966844</t>
  </si>
  <si>
    <t>ODSTRANĚNÍ OPLOCENÍ PLECHOVÉHO</t>
  </si>
  <si>
    <t>1: Dle technické zprávy, výkresových příloh projektové dokumentace. Dle výkazů materiálu projektu. Dle tabulky kubatur projektanta.   
2:  - demontáž a zpětná montáž oplocení (trapez. Plech)   
3: 7  
Celkem 7=7.000 [A]</t>
  </si>
  <si>
    <t>položka zahrnuje:   
-  kompletní bourací práce včetně odstranění základových konstrukcí a nezbytného rozsahu zemních prací,   
- veškerou manipulaci s vybouranou sutí a hmotami včetně uložení na skládku,   
- veškeré další práce plynoucí z technologického předpisu a z platných předpisů,   
- odstranění sloupků z jiného materiálu, odstranění vrat a vrátek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</si>
  <si>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</si>
  <si>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</si>
  <si>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1: Dle technické zprávy, výkresových příloh projektové dokumentace. Dle výkazů materiálu projektu. Dle tabulky kubatur projektanta.   
2: Uliční vpusť    
3: 1  
Celkem 1=1.000 [A]</t>
  </si>
  <si>
    <t>položka zahrnuje:   
- kompletní bourací práce včetně nezbytného rozsahu zemních prací,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</si>
  <si>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1: Dle technické zprávy, výkresových příloh projektové dokumentace. Dle výkazů materiálu projektu. Dle tabulky kubatur projektanta.   
2: Výkopy pro novou konstrukci komunikace (z toho 30 % ruční výkop)   
3: 611,8*1,9   
4: Výkop pro sanaci podloží   
5: 863*1,9   
6: Výkop pro svodné potrubí   
7: 12*1,9   
8: Výkop pro uliční vpusť   
9: 6*1,9   
10: Výkop pro drenáž   
11: 40,9*1,9   
12: Dosypávka svahů   
13: -12*1,9  
Celkem 2891,23=2 891.230 [A]</t>
  </si>
  <si>
    <t>1: Dle technické zprávy, výkresových příloh projektové dokumentace. Dle výkazů materiálu projektu. Dle tabulky kubatur projektanta.   
2: Frézování asfaltových vrstev, tl. 200 mm   
3: 1280*2,2*0,2   
4: Odstranění stávajících podkladních vrstev (penetrační makadam)   
5: 256*2,2  
Celkem 1126,4=1 126.400 [A]</t>
  </si>
  <si>
    <t>1: Dle technické zprávy, výkresových příloh projektové dokumentace. Dle výkazů materiálu projektu. Dle tabulky kubatur projektanta.   
2: Odstranění stávající betonové konstrukce   
3: 8*2,4   
4: Odstranění stávajících obrubníků   
5: 18,4   
6: Betonové základy a ostatní konstrukce z betonu   
7: 35*2,4   
8: Konstrukce z železobetonu   
9: 5*2,4   
10: Uliční vpusť    
11: 1*2,4   
12: Odstranění dopravního značení   
13: 2,4   
14: silniční panely   
15: 250*0,21*2,4  
Celkem 264,4=264.400 [A]</t>
  </si>
  <si>
    <t>1: Dle technické zprávy, výkresových příloh projektové dokumentace. Dle výkazů materiálu projektu. Dle tabulky kubatur projektanta.   
2: Odstranění stávajících podkladních vrstev (ŠD)   
3: 256*2,1  
Celkem 537,6=537.600 [A]</t>
  </si>
  <si>
    <t>1: Dle technické zprávy, výkresových příloh projektové dokumentace. Dle výkazů materiálu projektu. Dle tabulky kubatur projektanta.   
2: Odstranění dopravního značení   
3: 2  
Celkem 2=2.000 [A]</t>
  </si>
  <si>
    <t xml:space="preserve">  SO 11-50-03</t>
  </si>
  <si>
    <t>Úprava silnice I/35</t>
  </si>
  <si>
    <t>SO 11-50-03</t>
  </si>
  <si>
    <t>1: Dle technické zprávy, výkresových příloh projektové dokumentace. Dle výkazů materiálu projektu. Dle tabulky kubatur projektanta.   
2: Frézování asfaltových vrstev, tl. 190 mm   
3: 90*0,19  
Celkem 17,1=17.100 [A]</t>
  </si>
  <si>
    <t>1: Dle technické zprávy, výkresových příloh projektové dokumentace. Dle výkazů materiálu projektu. Dle tabulky kubatur projektanta.   
2: Výkop pro svodné potrubí   
3: 2  
Celkem 2=2.000 [A]</t>
  </si>
  <si>
    <t>1: Dle technické zprávy, výkresových příloh projektové dokumentace. Dle výkazů materiálu projektu. Dle tabulky kubatur projektanta.   
2: Výkop pro uliční vpusť   
3: 1,5  
Celkem 1,5=1.500 [A]</t>
  </si>
  <si>
    <t>1: Dle technické zprávy, výkresových příloh projektové dokumentace. Dle výkazů materiálu projektu. Dle tabulky kubatur projektanta.   
2: Zásyp svodného potrubí, štěrkopísek   
3: 0,5  
Celkem 0,5=0.500 [A]</t>
  </si>
  <si>
    <t>1: Dle technické zprávy, výkresových příloh projektové dokumentace. Dle výkazů materiálu projektu. Dle tabulky kubatur projektanta.   
2: Úprava zemní pláně   
3: 60  
Celkem 60=60.000 [A]</t>
  </si>
  <si>
    <t>1: Dle technické zprávy, výkresových příloh projektové dokumentace. Dle výkazů materiálu projektu. Dle tabulky kubatur projektanta.   
2: Betonový panel pod ul. vpusť   
3: 2*2*0,21  
Celkem 0,84=0.840 [A]</t>
  </si>
  <si>
    <t>1: Dle technické zprávy, výkresových příloh projektové dokumentace. Dle výkazů materiálu projektu. Dle tabulky kubatur projektanta.   
2: Betonové lože, beton C16/20nXF1, tl. 100 mm   
3: 0,5  
Celkem 0,5=0.500 [A]</t>
  </si>
  <si>
    <t>1: Dle technické zprávy, výkresových příloh projektové dokumentace. Dle výkazů materiálu projektu. Dle tabulky kubatur projektanta.   
2: Asfaltový beton pro podkladní vrstvy - ACP 22+, tl. 90 mm   
3: 60  
Celkem 60=60.000 [A]</t>
  </si>
  <si>
    <t>1: Dle technické zprávy, výkresových příloh projektové dokumentace. Dle výkazů materiálu projektu. Dle tabulky kubatur projektanta.   
2: Infiltrační postřik - PI, 1,0 kg.m-2   
3: 60  
Celkem 60=60.000 [A]</t>
  </si>
  <si>
    <t>1: Dle technické zprávy, výkresových příloh projektové dokumentace. Dle výkazů materiálu projektu. Dle tabulky kubatur projektanta.   
2: Spojovací postřik kationaktivní emulzí, PS, 0,3 kg.m-2   
3: 90  
Celkem 90=90.000 [A]</t>
  </si>
  <si>
    <t>1: Dle technické zprávy, výkresových příloh projektové dokumentace. Dle výkazů materiálu projektu. Dle tabulky kubatur projektanta.   
2: Spojovací postřik kationaktivní emulzí, PS, 0,6 kg.m-2   
3: 75  
Celkem 75=75.000 [A]</t>
  </si>
  <si>
    <t>1: Dle technické zprávy, výkresových příloh projektové dokumentace. Dle výkazů materiálu projektu. Dle tabulky kubatur projektanta.   
2: Asfaltový beton pro obrusné vrstvy - ACO 11+, tl. 40 mm   
3: 90  
Celkem 90=90.000 [A]</t>
  </si>
  <si>
    <t>1: Dle technické zprávy, výkresových příloh projektové dokumentace. Dle výkazů materiálu projektu. Dle tabulky kubatur projektanta.   
2: Asfaltový beton pro ložné vrstvy - ACL 16+, tl. 60 mm   
3: 75  
Celkem 75=75.000 [A]</t>
  </si>
  <si>
    <t>1: Dle technické zprávy, výkresových příloh projektové dokumentace. Dle výkazů materiálu projektu. Dle tabulky kubatur projektanta.   
2: Svodné potrubí, DN 150, PVC, sn10   
3: 2  
Celkem 2=2.000 [A]</t>
  </si>
  <si>
    <t>1: Dle technické zprávy, výkresových příloh projektové dokumentace. Dle výkazů materiálu projektu. Dle tabulky kubatur projektanta.   
2: Uliční vpusť   
3:  - betonová, s kalovým dnem, s košem na hrubé nečistoty s plastovou mříží D400, se zápachovou uzávěrkou   
4: 1  
Celkem 1=1.000 [A]</t>
  </si>
  <si>
    <t>1: Dle technické zprávy, výkresových příloh projektové dokumentace. Dle výkazů materiálu projektu. Dle tabulky kubatur projektanta.   
2: Napojení svodného potrubí do kanalizace   
3: 1  
Celkem 1=1.000 [A]</t>
  </si>
  <si>
    <t>1: Dle technické zprávy, výkresových příloh projektové dokumentace. Dle výkazů materiálu projektu. Dle tabulky kubatur projektanta.   
2: Odstranění svislého dopravního značení   
3: 3  
Celkem 3=3.000 [A]</t>
  </si>
  <si>
    <t>1: Dle technické zprávy, výkresových příloh projektové dokumentace. Dle výkazů materiálu projektu. Dle tabulky kubatur projektanta.   
2: Dopravní značka (včetně objímky)   
3: Značka A10   
4: 1   
5: Značka A29   
6: 3  
Celkem 4=4.000 [A]</t>
  </si>
  <si>
    <t>1: Dle technické zprávy, výkresových příloh projektové dokumentace. Dle výkazů materiálu projektu. Dle tabulky kubatur projektanta.   
2: Sloupek (včetně kotvící patky a víčka) + betonový základ   
3: 1  
Celkem 1=1.000 [A]</t>
  </si>
  <si>
    <t>1: Dle technické zprávy, výkresových příloh projektové dokumentace. Dle výkazů materiálu projektu. Dle tabulky kubatur projektanta.   
2: Poplastovaná příčná čára souvislá V 5 (bílá, 0,5 m)   
3: 0,5*3,5   
4: Poplastovaná podélná čára přerušovaná V2b (bílá, 3/1,5/0,125 m)   
5: 45*0,125   
6: Poplastovaná V7 (přechod pro chodce, š. 4,0 m)   
7: 6*4  
Celkem 31,375=31.375 [A]</t>
  </si>
  <si>
    <t>915221</t>
  </si>
  <si>
    <t>VODOR DOPRAV ZNAČ PLASTEM STRUKTURÁLNÍ NEHLUČNÉ - DOD A POKLÁDKA</t>
  </si>
  <si>
    <t>1: Dle technické zprávy, výkresových příloh projektové dokumentace. Dle výkazů materiálu projektu. Dle tabulky kubatur projektanta.   
2: Vodící pás přechodu   
3: 6*0,6  
Celkem 3,6=3.600 [A]</t>
  </si>
  <si>
    <t>1: Dle technické zprávy, výkresových příloh projektové dokumentace. Dle výkazů materiálu projektu. Dle tabulky kubatur projektanta.   
2: Silniční betonový obrubník 1000/150/250   
3: 10  
Celkem 10=10.000 [A]</t>
  </si>
  <si>
    <t>1: Dle technické zprávy, výkresových příloh projektové dokumentace. Dle výkazů materiálu projektu. Dle tabulky kubatur projektanta.   
2: Přídlažba ABK 500/250/100 (do betonového lože C16/20nXF1 tl. 100 mm)   
3: 10  
Celkem 10=10.000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</si>
  <si>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</si>
  <si>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Zařezání hrany komunikace + zalití asfaltovou zálivkou   
3: 60  
Celkem 60=60.000 [A]</t>
  </si>
  <si>
    <t>1: Dle technické zprávy, výkresových příloh projektové dokumentace. Dle výkazů materiálu projektu. Dle tabulky kubatur projektanta.   
2: Přechodné dopravní značení (+osazení a demontáž)      1    
Přechodné dopravní značení (vypracování dokumentace, projednání)      1    
3: 1  
Celkem 1=1.000 [A]</t>
  </si>
  <si>
    <t>1: Dle technické zprávy, výkresových příloh projektové dokumentace. Dle výkazů materiálu projektu. Dle tabulky kubatur projektanta.   
2: Výkop pro svodné potrubí   
3: 2*1,9   
4: Výkop pro uliční vpusť   
5: 1,5*1,9  
Celkem 6,65=6.650 [A]</t>
  </si>
  <si>
    <t>1: Dle technické zprávy, výkresových příloh projektové dokumentace. Dle výkazů materiálu projektu. Dle tabulky kubatur projektanta.   
2: Frézování asfaltových vrstev, tl. 190 mm   
3: 90*0,19*2,2  
Celkem 37,62=37.620 [A]</t>
  </si>
  <si>
    <t>1: Dle technické zprávy, výkresových příloh projektové dokumentace. Dle výkazů materiálu projektu. Dle tabulky kubatur projektanta.   
2: Uliční vpusť    
3: 1*2,4  
Celkem 2,4=2.400 [A]</t>
  </si>
  <si>
    <t>1: Dle technické zprávy, výkresových příloh projektové dokumentace. Dle výkazů materiálu projektu. Dle tabulky kubatur projektanta.   
2: Odstranění svislého dopravního značení   
3: 1  
Celkem 1=1.000 [A]</t>
  </si>
  <si>
    <t xml:space="preserve">  SO 11-86-01</t>
  </si>
  <si>
    <t>Osvětlení</t>
  </si>
  <si>
    <t>SO 11-86-01</t>
  </si>
  <si>
    <t>131934</t>
  </si>
  <si>
    <t>HLOUBENÍ JAM ZAPAŽ I NEPAŽ TŘ. III, ODVOZ DO 5KM</t>
  </si>
  <si>
    <t>OTSKP 2023</t>
  </si>
  <si>
    <t>3*(0,8*0,8*1,7)=3,264 [A]  
Celkem 3,264=3.264 [A]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</si>
  <si>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</si>
  <si>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13293</t>
  </si>
  <si>
    <t>HLOUBENÍ RÝH ŠÍŘ DO 2M PAŽ I NEPAŽ TŘ. III</t>
  </si>
  <si>
    <t>89*0,8*0,35=24,920 [A]  
Celkem 24,92=24.920 [A]</t>
  </si>
  <si>
    <t>14173</t>
  </si>
  <si>
    <t>PROTLAČOVÁNÍ POTRUBÍ Z PLAST HMOT DN DO 200MM</t>
  </si>
  <si>
    <t>14+18+8+9=49,000 [A]  
Celkem 49=49.000 [A]</t>
  </si>
  <si>
    <t>položka zahrnuje dodávku protlačovaného potrubí a veškeré pomocné práce (startovací zařízení, startovací a cílová jáma, opěrné a vodící bloky a pod.)</t>
  </si>
  <si>
    <t>18215</t>
  </si>
  <si>
    <t>ÚPRAVA POVRCHŮ SROVNÁNÍM ÚZEMÍ V TL DO 0,50M</t>
  </si>
  <si>
    <t>položka zahrnuje srovnání výškových rozdílů terénu</t>
  </si>
  <si>
    <t>27231</t>
  </si>
  <si>
    <t>ZÁKLADY Z PROSTÉHO BETONU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</si>
  <si>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</si>
  <si>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Všeobecné práce pro silnoproud a slaboproud</t>
  </si>
  <si>
    <t>702221</t>
  </si>
  <si>
    <t>KABELOVÁ CHRÁNIČKA ZEMNÍ UV STABILNÍ DN DO 100 MM</t>
  </si>
  <si>
    <t>1. Položka obsahuje:   
 – obnovu a výměnu poškozených krytů   
 – pomocné mechanismy   
2. Položka neobsahuje:   
 X   
3. Způsob měření:   
Měří se metr délkový.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</si>
  <si>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</si>
  <si>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</si>
  <si>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</si>
  <si>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Elektroinstalace - silnoproud</t>
  </si>
  <si>
    <t>741911</t>
  </si>
  <si>
    <t>UZEMŇOVACÍ VODIČ V ZEMI FEZN DO 120 MM2</t>
  </si>
  <si>
    <t>25+25+25=75,000 [A]  
Celkem 75=75.000 [A]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</si>
  <si>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</si>
  <si>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741C02</t>
  </si>
  <si>
    <t>UZEMŇOVACÍ SVORKA</t>
  </si>
  <si>
    <t>1. Položka obsahuje:   
 – veškeré příslušenství   
2. Položka neobsahuje:   
 X   
3. Způsob měření:   
Udává se počet kusů kompletní konstrukce nebo práce.</t>
  </si>
  <si>
    <t>741C05</t>
  </si>
  <si>
    <t>SPOJOVÁNÍ UZEMŇOVACÍCH VODIČŮ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</si>
  <si>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</si>
  <si>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742G11</t>
  </si>
  <si>
    <t>KABEL NN DVOU- A TŘÍŽÍLOVÝ CU S PLASTOVOU IZOLACÍ DO 2,5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</si>
  <si>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</si>
  <si>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742H12</t>
  </si>
  <si>
    <t>KABEL NN ČTYŘ- A PĚTIŽÍLOVÝ CU S PLASTOVOU IZOLACÍ OD 4 DO 16 MM2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</si>
  <si>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</si>
  <si>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</si>
  <si>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</si>
  <si>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742L12</t>
  </si>
  <si>
    <t>UKONČENÍ DVOU AŽ PĚTIŽÍLOVÉHO KABELU V ROZVADĚČI NEBO NA PŘÍSTROJI OD 4 DO 16 MM2</t>
  </si>
  <si>
    <t>742L22</t>
  </si>
  <si>
    <t>UKONČENÍ DVOU AŽ PĚTIŽÍLOVÉHO KABELU KABELOVOU SPOJKOU OD 4 DO 16 MM2</t>
  </si>
  <si>
    <t>742Z11</t>
  </si>
  <si>
    <t>DEMONTÁŽ SLOUPU/STOŽÁRU NN VČETNĚ VEŠKERÉ VÝSTROJE</t>
  </si>
  <si>
    <t>1. Položka obsahuje:   
 – všechny náklady na demontáž stávajícího zařízení se všemi pomocnými doplňujícími úpravami pro jeho likvidaci   
 – naložení vybouraného materiálu na dopravní prostředek   
2. Položka neobsahuje:   
 – odvoz vybouraného materiálu   
 – poplatek za likvidaci odpadů (nacení se dle SSD 0)   
3. Způsob měření:   
Udává se počet kusů kompletní konstrukce nebo práce.</t>
  </si>
  <si>
    <t>743122</t>
  </si>
  <si>
    <t>OSVĚTLOVACÍ STOŽÁR  PEVNÝ ŽÁROVĚ ZINKOVANÝ DÉLKY PŘES 6,5 DO 12 M</t>
  </si>
  <si>
    <t>1. Položka obsahuje:   
 – základovou konstrukci a veškeré příslušenství   
 – připojovací svorkovnici ve třídě izolace II ( pro 2x svítidlo ) a kabelové vedení ke svítidlům   
 – uzavírací nátěr, technický popis viz. projektová dokumentace   
2. Položka neobsahuje:   
 – zemní práce,  betonový základ, svítidlo, výložník   
3. Způsob měření:   
Udává se počet kusů kompletní konstrukce nebo práce.</t>
  </si>
  <si>
    <t>743141</t>
  </si>
  <si>
    <t>OSVĚTLOVACÍ STOŽÁR  PŘECHODOVÝ DÉLKY DO 8 M</t>
  </si>
  <si>
    <t>743143</t>
  </si>
  <si>
    <t>OSVĚTLOVACÍ STOŽÁR  PŘECHODOVÝ - VÝLOŽNÍK S DÉLKOU VYLOŽENÍ PŘES 3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</si>
  <si>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</si>
  <si>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743151</t>
  </si>
  <si>
    <t>OSVĚTLOVACÍ STOŽÁR  - STOŽÁROVÁ ROZVODNICE S 1-2 JISTÍCÍMI PRVKY</t>
  </si>
  <si>
    <t>1. Položka obsahuje:   
 – veškeré příslušenství, technický popis viz. projektová dokumentace   
2. Položka neobsahuje:   
 X   
3. Způsob měření:   
Udává se počet kusů kompletní konstrukce nebo práce.</t>
  </si>
  <si>
    <t>743312</t>
  </si>
  <si>
    <t>VÝLOŽNÍK PRO MONTÁŽ SVÍTIDLA NA STOŽÁR JEDNORAMENNÝ DÉLKA VYLOŽENÍ PŘES 1 DO 2 M</t>
  </si>
  <si>
    <t>743532</t>
  </si>
  <si>
    <t>SVÍTIDLO VENKOVNÍ VŠEOBECNÉ PRO OSVĚTLENÍ PŘECHODU PRO CHODCE PŘES 150 DO 250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</si>
  <si>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</si>
  <si>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</si>
  <si>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</si>
  <si>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</si>
  <si>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</si>
  <si>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</si>
  <si>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</si>
  <si>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747701</t>
  </si>
  <si>
    <t>DOKONČOVACÍ MONTÁŽNÍ PRÁCE NA ELEKTRICKÉM ZAŘÍZENÍ</t>
  </si>
  <si>
    <t>HOD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</si>
  <si>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</si>
  <si>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</si>
  <si>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</si>
  <si>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</si>
  <si>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 xml:space="preserve">  SO 11-86-02</t>
  </si>
  <si>
    <t>Elektrická přípojka PZZ</t>
  </si>
  <si>
    <t>SO 11-86-02</t>
  </si>
  <si>
    <t>0</t>
  </si>
  <si>
    <t>02910</t>
  </si>
  <si>
    <t>OSTATNÍ POŽADAVKY - ZEMĚMĚŘIČSKÁ MĚŘENÍ</t>
  </si>
  <si>
    <t>vyhledání stávající kabelové trasy</t>
  </si>
  <si>
    <t>13293A</t>
  </si>
  <si>
    <t>HLOUBENÍ RÝH ŠÍŘ DO 2M PAŽ I NEPAŽ TŘ. III - BEZ DOPRAVY</t>
  </si>
  <si>
    <t>5*0,35*0,8=1,400 [A]  
Celkem 1,4=1.400 [A]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</si>
  <si>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</si>
  <si>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</si>
  <si>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701001</t>
  </si>
  <si>
    <t>OZNAČOVACÍ ŠTÍTEK KABELOVÉHO VEDENÍ, SPOJKY NEBO KABELOVÉ SKŘÍNĚ (VČETNĚ OBJÍMKY)</t>
  </si>
  <si>
    <t>1. Položka obsahuje:    
 – pomocné mechanismy    
2. Položka neobsahuje:    
 X    
3. Způsob měření:    
Měří se plocha v metrech čtverečných.</t>
  </si>
  <si>
    <t>701004</t>
  </si>
  <si>
    <t>VYHLEDÁVACÍ MARKER ZEMNÍ</t>
  </si>
  <si>
    <t>1. Položka obsahuje:    
 – obsahuje i demontáž po skončení provizorního stavu    
 – dopravu do skladu nebo na likvidaci    
 – obrátkovost, opotřebení zapůjčeného materiálu    
 – poplatek za likvidaci odpadů, pokud je materiál likvidován    
2. Položka neobsahuje:    
 X    
3. Způsob měření:    
Udává se počet kusů kompletní konstrukce nebo práce.</t>
  </si>
  <si>
    <t>1. Položka obsahuje:    
 – obnovu a výměnu poškozených krytů    
 – pomocné mechanismy    
2. Položka neobsahuje:    
 X    
3. Způsob měření:    
Měří se metr délkový.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</si>
  <si>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   
2. Položka neobsahuje:    
 X    
3. Způsob měření:  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</si>
  <si>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</si>
  <si>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</si>
  <si>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  
 – přípravu podkladu pro osazení    
2. Položka neobsahuje:    
 X    
3. Způsob měření:    
Měří se metr délkový.</t>
  </si>
  <si>
    <t>709110</t>
  </si>
  <si>
    <t>PROVIZORNÍ ZAJIŠTĚNÍ KABELU VE VÝKOPU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</si>
  <si>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Udává se počet kusů kompletní konstrukce nebo práce.</t>
  </si>
  <si>
    <t>709210</t>
  </si>
  <si>
    <t>KŘIŽOVATKA KABELOVÝCH VEDENÍ SE STÁVAJÍCÍ INŽENÝRSKOU SÍTÍ (KABELEM, POTRUBÍM APOD.)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</si>
  <si>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</si>
  <si>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709400</t>
  </si>
  <si>
    <t>ZATAŽENÍ LANKA DO CHRÁNIČKY NEBO ŽLABU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</si>
  <si>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</si>
  <si>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741C01</t>
  </si>
  <si>
    <t>EKVIPOTENCIÁLNÍ PŘÍPOJNICE</t>
  </si>
  <si>
    <t>1. Položka obsahuje:    
 – veškeré práce a materiál obsažený v názvu položky    
2. Položka neobsahuje:    
 X    
3. Způsob měření:    
Udává se počet kusů kompletní konstrukce nebo práce.</t>
  </si>
  <si>
    <t>742F13</t>
  </si>
  <si>
    <t>KABEL NN NEBO VODIČ JEDNOŽÍLOVÝ CU S PLASTOVOU IZOLACÍ OD 25 DO 50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</si>
  <si>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</si>
  <si>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</si>
  <si>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742K13</t>
  </si>
  <si>
    <t>UKONČENÍ JEDNOŽÍLOVÉHO KABELU V ROZVADĚČI NEBO NA PŘÍSTROJI OD 25 DO 50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</si>
  <si>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</si>
  <si>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</si>
  <si>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742P13</t>
  </si>
  <si>
    <t>ZATAŽENÍ KABELU DO CHRÁNIČKY - KABEL DO 4 KG/M</t>
  </si>
  <si>
    <t>1. Položka obsahuje:    
 – montáž kabelu o váze do 4 kg/m do chráničky/ kolektoru    
2. Položka neobsahuje:    
 X    
3. Způsob měření:    
Měří se metr délkový.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</si>
  <si>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</si>
  <si>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</si>
  <si>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</si>
  <si>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</si>
  <si>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</si>
  <si>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  
– instalaci do terénu vč. prefabrikovaného základu a zapojení    
– technický popis viz. projektová dokumentace    
2. Položka neobsahuje:    
– zemní práce    
3. Způsob měření:    
Udává se počet kusů kompletní konstrukce nebo práce.</t>
  </si>
  <si>
    <t>743Z71</t>
  </si>
  <si>
    <t>DEMONTÁŽ KABELOVÉ SKŘÍNĚ</t>
  </si>
  <si>
    <t>744218</t>
  </si>
  <si>
    <t>KABELOVÁ SKŘÍŇ VENKOVNÍ PRÁZDNÁ PLASTOVÁ V KOMPAKTNÍM PILÍŘI, MIN. IP 44, - PŘÍPLATEK ZA POVRCHOVOU ÚPRAVU LAKOVÁNÍM</t>
  </si>
  <si>
    <t>1. Položka obsahuje:    
– přípravu podkladu pro osazení vč. upevňovacího materiálu    
– veškerý podružný a pomocný materiál ( včetně můstků, vnitřních propojů-vodičů a pod ),    
nosnou konstrukci, kotevní a spojovací prvky    
– provedení zkoušek, dodání předepsaných zkoušek, revizí a atestů    
2. Položka neobsahuje:    
– přístrojové vybavení ( jističe, stykače apod. )    
3. Způsob měření:    
Udává se počet kusů kompletní konstrukce nebo práce.</t>
  </si>
  <si>
    <t>744634</t>
  </si>
  <si>
    <t>JISTIČ TŘÍPÓLOVÝ (10 KA) OD 25 DO 40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</si>
  <si>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</si>
  <si>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744643</t>
  </si>
  <si>
    <t>JISTIČ ČTYŘPÓLOVÝ (3+N, 10 KA) OD 13 DO 20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</si>
  <si>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</si>
  <si>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744811</t>
  </si>
  <si>
    <t>PROUDOVÝ CHRÁNIČ DVOUPÓLOVÝ S NADPROUDOVOU OCHRANOU (10 KA) DO 30 MA, DO 25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</si>
  <si>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</si>
  <si>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</si>
  <si>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</si>
  <si>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</si>
  <si>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</si>
  <si>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</si>
  <si>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</si>
  <si>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744E33</t>
  </si>
  <si>
    <t>ODPÍNAČ PRO VÁLCOVÉ POJISTKY  TŘÍPÓLOVÝ  PŘES 63 DO 125 A</t>
  </si>
  <si>
    <t>744I01</t>
  </si>
  <si>
    <t>POJISTKOVÁ VLOŽKA DO 160 A</t>
  </si>
  <si>
    <t>1. Položka obsahuje:    
 – technický popis viz. projektová dokumentace    
2. Položka neobsahuje:    
 X    
3. Způsob měření:    
Udává se počet kusů kompletní konstrukce nebo práce.</t>
  </si>
  <si>
    <t>744J42</t>
  </si>
  <si>
    <t>SILOVÝ KOMPLETNÍ PŘEPÍNAČ 1-0-1 TŘÍ-ČTYŘPÓLOVÝ PŘES 32 DO 63 A</t>
  </si>
  <si>
    <t>744Q22</t>
  </si>
  <si>
    <t>SVODIČ PŘEPĚTÍ TYP 1+2 (TŘÍDA B+C) 3-4 PÓLOVÝ</t>
  </si>
  <si>
    <t>744R11</t>
  </si>
  <si>
    <t>SVORKA DO 2,5 MM2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</si>
  <si>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</si>
  <si>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744R12</t>
  </si>
  <si>
    <t>SVORKA OD 4 DO 16 MM2</t>
  </si>
  <si>
    <t>CELKOVÁ PROHLÍDKA, ZKOUŠENÍ, MĚŘENÍ A VYHOTOVENÍ VÝCHOZÍ REVIZNÍ ZPRÁVY, PRO OBJEM IN PŘES 100 DO 500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</si>
  <si>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</si>
  <si>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</si>
  <si>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</si>
  <si>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</si>
  <si>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</si>
  <si>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</si>
  <si>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</si>
  <si>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</si>
  <si>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</si>
  <si>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</si>
  <si>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</si>
  <si>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747705</t>
  </si>
  <si>
    <t>MANIPULACE NA ZAŘÍZENÍCH PROVÁDĚNÉ PROVOZOVATELEM</t>
  </si>
  <si>
    <t>1. Položka obsahuje:    
 – cenu za manipulace na zařízeních prováděné provozovatelem nutných pro další práce zhotovitele na technologickém souboru    
2. Položka neobsahuje:    
 X    
3. Způsob měření:    
Udává se čas v hodinách.</t>
  </si>
  <si>
    <t>R744P05</t>
  </si>
  <si>
    <t>ZÁSUVKA SOKLOVÁ NA DIN-LIŠTU, 250V/16A</t>
  </si>
  <si>
    <t>Technologická část</t>
  </si>
  <si>
    <t xml:space="preserve">  PS 11-01-31</t>
  </si>
  <si>
    <t>Přejezdové zabezpečovací zařízení v km 12,162</t>
  </si>
  <si>
    <t>PS 11-01-31</t>
  </si>
  <si>
    <t>027121</t>
  </si>
  <si>
    <t>PŘÍSTUPOVÉ CESTY - ZŘÍZENÍ</t>
  </si>
  <si>
    <t>zahrnuje veškeré náklady spojené s objednatelem požadovanými zařízeními</t>
  </si>
  <si>
    <t>Vyhledání stávající kabelizace</t>
  </si>
  <si>
    <t>02943</t>
  </si>
  <si>
    <t>OSTATNÍ POŽADAVKY - VYPRACOVÁNÍ RDS</t>
  </si>
  <si>
    <t>13193</t>
  </si>
  <si>
    <t>HLOUBENÍ JAM ZAPAŽ I NEPAŽ TŘ III</t>
  </si>
  <si>
    <t>7*1,5*0,5*0,5=2,625 [A]  
Celkem 2,625=2.625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</si>
  <si>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</si>
  <si>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0,35*0,8*(35+10+70)=32,200 [A]  
Celkem 32,2=32.200 [A]</t>
  </si>
  <si>
    <t>2*(10+8+21+9+21)=138,000 [A]  
Celkem 138=138.000 [A]</t>
  </si>
  <si>
    <t>32,2-8,05+2,625=26,775 [A]  
Celkem 26,775=26.775 [A]</t>
  </si>
  <si>
    <t>0,35*0,2*(35+10+70)=8,050 [A]  
Celkem 8,05=8.050 [A]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</si>
  <si>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</si>
  <si>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(35+10+70)*2=230,000 [A]  
Celkem 230=230.000 [A]</t>
  </si>
  <si>
    <t>272124</t>
  </si>
  <si>
    <t>ZÁKLADY Z DÍLCŮ ŽELEZOBETONOVÝCH DO C25/30</t>
  </si>
  <si>
    <t>6*0,5*0,5*1=1,500 [A]  
Celkem 1,5=1.500 [A]</t>
  </si>
  <si>
    <t>- dodání  dílce  požadovaného  tvaru  a  vlastností,  jeho  skladování,  doprava  a  osazení  do 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</si>
  <si>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702112</t>
  </si>
  <si>
    <t>KABELOVÝ ŽLAB ZEMNÍ VČETNĚ KRYTU SVĚTLÉ ŠÍŘKY PŘES 120 DO 250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</si>
  <si>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</si>
  <si>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702222</t>
  </si>
  <si>
    <t>KABELOVÁ CHRÁNIČKA ZEMNÍ UV STABILNÍ DN PŘES 100 DO 200 MM</t>
  </si>
  <si>
    <t>702311</t>
  </si>
  <si>
    <t>ZAKRYTÍ KABELŮ VÝSTRAŽNOU FÓLIÍ ŠÍŘKY DO 20 CM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</si>
  <si>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</si>
  <si>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741A11</t>
  </si>
  <si>
    <t>UZEMŇOVACÍ VODIČ V ZÁKLADECH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</si>
  <si>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práce, betonový základ    
 – ochranu vodiče - chráničky apod.    
3. Způsob měření:    
Měří se metr délkový.</t>
  </si>
  <si>
    <t>741B11</t>
  </si>
  <si>
    <t>ZEMNÍCÍ TYČ FEZN DÉLKY DO 2 M</t>
  </si>
  <si>
    <t>1. Položka obsahuje:    
 – přípravu podkladu pro osazení    
 – spojování    
 – ochranný nátěr spoje dle příslušných norem    
2. Položka neobsahuje:    
 X    
3. Způsob měření:    
Udává se počet kusů kompletní konstrukce nebo práce.</t>
  </si>
  <si>
    <t>742F12</t>
  </si>
  <si>
    <t>KABEL NN NEBO VODIČ JEDNOŽÍLOVÝ CU S PLASTOVOU IZOLACÍ OD 4 DO 16 MM2</t>
  </si>
  <si>
    <t>45+35+25+35+65+60+10=275,000 [A]  
Celkem 275=275.000 [A]</t>
  </si>
  <si>
    <t>742K12</t>
  </si>
  <si>
    <t>UKONČENÍ JEDNOŽÍLOVÉHO KABELU V ROZVADĚČI NEBO NA PŘÍSTROJI OD 4 DO 16 MM2</t>
  </si>
  <si>
    <t>744231</t>
  </si>
  <si>
    <t>KABELOVÁ SKŘÍŇ VENKOVNÍ SPOLEČNÁ PŘÍSTROJOVÁ PRO PŘEJEZDY</t>
  </si>
  <si>
    <t>1. Položka obsahuje:   
 – přípravu podkladu pro osazení vč. upevňovacího materiálu   
 – typová plastová pilířová lakovaná dle schválených technických podmínek, prázdná pro montáž výstroje elektro, telefonu a nouzových tlačítek včetně přívodky pro DA a příslušenství, veškerý podružný a pomocný materiál   
 – provedení zkoušek, dodání předepsaných zkoušek, revizí a atestů   
2. Položka neobsahuje:   
 X   
3. Způsob měření:   
Udává se počet kusů kompletní konstrukce nebo práce.</t>
  </si>
  <si>
    <t>75A</t>
  </si>
  <si>
    <t>Zabezpečovací zařízení - kabelové soubory</t>
  </si>
  <si>
    <t>75A217</t>
  </si>
  <si>
    <t>ZATAŽENÍ A SPOJKOVÁNÍ KABELŮ DO 12 PÁRŮ - MONTÁŽ</t>
  </si>
  <si>
    <t>KMPÁR</t>
  </si>
  <si>
    <t>3*(75+30)= [A] 
7*(45+35+25+35+65+60+35)=[B] 
12*(45+35+35+35+65+60+35+35+10)= [C] 
(a+b+c)/1000=7,165 [D]</t>
  </si>
  <si>
    <t>1. Položka obsahuje:    
 – dodání kabelů podle typu od výrobců včetně mimostaveništní dopravy    
2. Položka neobsahuje:    
 X    
3. Způsob měření:    
Měří se n-násobky páru vodičů na kilometr.</t>
  </si>
  <si>
    <t>75A131</t>
  </si>
  <si>
    <t>KABEL METALICKÝ DVOUPLÁŠŤOVÝ DO 12 PÁRŮ - DODÁVKA</t>
  </si>
  <si>
    <t>3*(75+30)=420,000 [A] 
7*(45+25+65+60+35+35+35)=2 590,000 [B] 
12*(45+35+35+35+65+60+35+35+10)=4 260,000 [C] 
(a+b+c)/1000=7,165 [D]</t>
  </si>
  <si>
    <t>1. Položka obsahuje:  
 – dodání kabelů podle typu od výrobců včetně mimostaveništní dopravy  
2. Položka neobsahuje:  
 X  
3. Způsob měření:  
Měří se n-násobky páru vodičů na kilometr.</t>
  </si>
  <si>
    <t>75A227</t>
  </si>
  <si>
    <t>ZATAŽENÍ A SPOJKOVÁNÍ KABELŮ PŘES 12 PÁRŮ - MONTÁŽ</t>
  </si>
  <si>
    <t>16*(35)=560,000 [A]   
a/1000=0,560 [B]  
Celkem 0,56=0.560 [A]</t>
  </si>
  <si>
    <t>1. Položka obsahuje:    
– dodání kabelů podle typu od výrobců včetně mimostaveništní dopravy    
2. Položka neobsahuje:    
X    
3. Způsob měření:    
Měří se n-násobky páru vodičů na kilometr.</t>
  </si>
  <si>
    <t>75A141</t>
  </si>
  <si>
    <t>KABEL METALICKÝ DVOUPLÁŠŤOVÝ PŘES 12 PÁRŮ - DODÁVKA</t>
  </si>
  <si>
    <t>75A237</t>
  </si>
  <si>
    <t>ZATAŽENÍ A SPOJKOVÁNÍ KABELŮ SE STÍNĚNÍM DO 12 PÁRŮ - MONTÁŽ</t>
  </si>
  <si>
    <t>35+35+35+35+35+35+10</t>
  </si>
  <si>
    <t>1. Položka obsahuje:   
 – dodání kabelů podle typu od výrobců včetně mimostaveništní dopravy   
2. Položka neobsahuje:   
 X   
3. Způsob měření:   
Měří se n-násobky páru vodičů na kilometr.</t>
  </si>
  <si>
    <t>75A151</t>
  </si>
  <si>
    <t>KABEL METALICKÝ SE STÍNĚNÍM DO 12 PÁRŮ - DODÁVKA</t>
  </si>
  <si>
    <t>75A311</t>
  </si>
  <si>
    <t>KABELOVÁ FORMA (UKONČENÍ KABELŮ) PRO KABELY ZABEZPEČOVACÍ DO 12 PÁRŮ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</si>
  <si>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</si>
  <si>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75A312</t>
  </si>
  <si>
    <t>KABELOVÁ FORMA (UKONČENÍ KABELŮ) PRO KABELY ZABEZPEČOVACÍ PŘES 12 PÁRŮ</t>
  </si>
  <si>
    <t>75A321</t>
  </si>
  <si>
    <t>SPOJKA ROVNÁ PRO PLASTOVÉ KABELY S JÁDRY O PRŮMĚRU 1 MM2 DO 12 PÁRŮ</t>
  </si>
  <si>
    <t>1. Položka obsahuje:    
 – dodávku spojky    
 – úplná montáž plastové spojky, příprava spojovacího přípravku, spojení žil kabelu, kontrola správnosti spojení žil, vysušení, zajištění přívodu el.energie,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</si>
  <si>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75A322</t>
  </si>
  <si>
    <t>SPOJKA ROVNÁ PRO PLASTOVÉ KABELY S JÁDRY O PRŮMĚRU 1 MM2 PŘES 12 PÁRŮ</t>
  </si>
  <si>
    <t>1. Položka obsahuje:    
 – dodávku spojky    
 – úplná montáž plastové spojky, příprava spojovacího přípravku, spojení žil kabelu, kontrola správnosti spojení žil, vysušení, zajištění přívodu el. energie, zatavení konců kabelu a svaření středu spojky    
 – veškeré potřebné mechanizmy, jejich obsluhu a pořízení všech potřebných materiálů i vlastní spojky, přesun hmot    
2. Položka neobsahuje:    
 X    
3. Způsob měření:    
Udává se počet kusů kompletní konstrukce nebo práce.</t>
  </si>
  <si>
    <t>75A410</t>
  </si>
  <si>
    <t>OZNAČENÍ KABELŮ ZNAČKOVACÍ KABELOVOU OBJÍMKOU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</si>
  <si>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</si>
  <si>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103</t>
  </si>
  <si>
    <t>75A161</t>
  </si>
  <si>
    <t>KABEL METALICKÝ SE STÍNĚNÍM PŘES 12 PÁRŮ - DODÁVKA</t>
  </si>
  <si>
    <t>kabel se stíněním 16p 35/1000 = 0,035 [A]</t>
  </si>
  <si>
    <t>1. Položka obsahuje: 
– dodání kabelů podle typu od výrobců včetně mimostaveništní dopravy 
2. Položka neobsahuje: 
X 
3. Způsob měření: 
Měří se n-násobky páru vodičů na kilometr.</t>
  </si>
  <si>
    <t>104</t>
  </si>
  <si>
    <t>75A247</t>
  </si>
  <si>
    <t>ZATAŽENÍ A SPOJKOVÁNÍ KABELŮ SE STÍNĚNÍM PŘES 12 PÁRŮ - MONTÁŽ</t>
  </si>
  <si>
    <t>1. Položka obsahuje: 
– uložení kabelu zatažením, dodávka a zhotovení plastové spojky včetně 
dodávky v počtu 3 kusy na 1 km kabelu, příprava spojovacího přípravku, 
spojení žil kabelu, kontrola správnosti spojení žil, vysušení, zajištění přívodu 
el. energie, zatavení konců kabelu a svaření středu spojky 
– kontrolní a závěrečné měření na kabelu pro rozvod signalizace, zapojení po 
měření 
– dodávka štítku průběhu v počtu 2 ks na 1 km kabelu včetně montáže, 
montáž označovacího štítku kabelové spojky a kabelové formy, dodávka a 
montáž kabelových objímek 
– veškeré potřebné mechanizmy, jejich obsluhu a pořízení všech potřebných 
materiálů, přesun hmot 
2. Položka neobsahuje: 
X 
3. Způsob měření: 
Měří se n-násobky páru vodičů na kilometr.</t>
  </si>
  <si>
    <t>75B</t>
  </si>
  <si>
    <t>Železniční zabezpečovací zařízení - vnitřní zařízení</t>
  </si>
  <si>
    <t>75B117</t>
  </si>
  <si>
    <t>VNITŘNÍ KABELOVÉ ROZVODY DO 20 KABELŮ - MONTÁŽ</t>
  </si>
  <si>
    <t>1. Položka obsahuje:    
 – dodávka kabelů vč. eventuálních konektorů a potřebného pomocného materiálu a jeho dopravy na místo určení    
 – kabely včetně pomocného materiálu    
 – dopravu do místa určení    
2. Položka neobsahuje:    
 X    
3. Způsob měření:    
Měří se v metrech délkových kabelových žlabů nebo jiné kabelové konstrukce.</t>
  </si>
  <si>
    <t>75B111</t>
  </si>
  <si>
    <t>VNITŘNÍ KABELOVÉ ROZVODY DO 20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</si>
  <si>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</si>
  <si>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75B219</t>
  </si>
  <si>
    <t>JEDNOTNÉ OVLÁDACÍ PRACOVIŠTĚ (JOP), TECHNOLOGIE, NEZÁLOHOVANÉ - ÚPRAVA</t>
  </si>
  <si>
    <t>1. Položka obsahuje:   
 – demontáž a montáž počítačového vybavení kanceláře   
 – demontáž a montáž výpočetní techniky, včetně propojovacích vedení a monitorů   
 – demontáž a montáž vybavení pro jednotné obslužné pracoviště (JOP)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- demontáž nábytku   
3. Způsob měření:   
Udává se počet kusů kompletní konstrukce nebo práce.</t>
  </si>
  <si>
    <t>75B427</t>
  </si>
  <si>
    <t>STOJANOVÁ ŘADA PRO 2 STOJANY - MONTÁŽ</t>
  </si>
  <si>
    <t>1. Položka obsahuje:    
– dodání kompletního vnitřního zařízení podle typu určeného položkou včetně potřebného pomocného materiálu a jeho dopravy na místo určení    
– pořízení příslušné stojanové řady včetně pomocného materiálu a její dopravu do místa určení    
2. Položka neobsahuje:    
X    
3. Způsob měření:    
Udává se počet kusů kompletní konstrukce nebo práce.</t>
  </si>
  <si>
    <t>75B421</t>
  </si>
  <si>
    <t>STOJANOVÁ ŘADA PRO 2 STOJANY - DODÁVKA</t>
  </si>
  <si>
    <t>1. Položka obsahuje:  
 – dodání kompletního vnitřního zařízení podle typu určeného položkou včetně potřebného pomocného materiálu a jeho dopravy na místo určení  
 – pořízení příslušné stojanové řady včetně pomocného materiálu a její dopravu do místa určení  
2. Položka neobsahuje:  
 X  
3. Způsob měření:  
Udává se počet kusů kompletní konstrukce nebo práce.</t>
  </si>
  <si>
    <t>75B477</t>
  </si>
  <si>
    <t>KABELOVÝ ROŠT VODOROVNÝ - MONTÁŽ</t>
  </si>
  <si>
    <t>1. Položka obsahuje:    
 – dodání kompletního vnitřního zařízení podle typu určeného položkou včetně potřebného pomocného materiálu a jeho dopravy na místo určení    
 – pořízení příslušného roštu vodorovného ocelového včetně pomocného materiálu a jeho dopravu do místa určení    
2. Položka neobsahuje:    
 X    
3. Způsob měření:    
Udává se počet kusů kompletní konstrukce nebo práce.</t>
  </si>
  <si>
    <t>75B471</t>
  </si>
  <si>
    <t>KABELOVÝ ROŠT VODOROVNÝ - DODÁVKA</t>
  </si>
  <si>
    <t>1. Položka obsahuje:  
 – dodání kompletního vnitřního zařízení podle typu určeného položkou včetně potřebného pomocného materiálu a jeho dopravy na místo určení  
 – pořízení příslušného roštu vodorovného ocelového včetně pomocného materiálu a jeho dopravu do místa určení  
2. Položka neobsahuje:  
 X  
3. Způsob měření:  
Udává se počet kusů kompletní konstrukce nebo práce.</t>
  </si>
  <si>
    <t>75B547</t>
  </si>
  <si>
    <t>SKŘÍŇ (STOJAN) VOLNÉ VAZBY - MONTÁŽ</t>
  </si>
  <si>
    <t>1. Položka obsahuje:   
 – usazení skříně (stojanu) volné vazby vystrojené na místě určení, osazení vnitřních prvků skříně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</si>
  <si>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75B548</t>
  </si>
  <si>
    <t>SKŘÍŇ (STOJAN) VOLNÉ VAZBY - DEMONTÁŽ</t>
  </si>
  <si>
    <t>1. Položka obsahuje:   
 – demontáž skříně (stojanu) volné vazby vystrojené, odpojení   
 – demontáž zařízení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</si>
  <si>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75B569</t>
  </si>
  <si>
    <t>ÚPRAVA RELÉOVÝCH, NAPÁJECÍCH NEBO KABELOVÝCH STOJANŮ NEBO SKŘÍNÍ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</si>
  <si>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</si>
  <si>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75B6G7</t>
  </si>
  <si>
    <t>USMĚRŇOVAČ - MONTÁŽ</t>
  </si>
  <si>
    <t>1. Položka obsahuje:    
 – dodání kompletního usměrňovače podle typu včetně potřebného pomocného materiálu a jeho dopravy na místo určení    
 – pořízení příslušného usměrňovače, na dopravu do místa určení    
2. Položka neobsahuje:    
 X    
3. Způsob měření:    
Udává se počet kusů kompletní konstrukce nebo práce.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</si>
  <si>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</si>
  <si>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</si>
  <si>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</si>
  <si>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75B6G8</t>
  </si>
  <si>
    <t>USMĚRŇOVAČ - DEMONTÁŽ</t>
  </si>
  <si>
    <t>1. Položka obsahuje:    
 – demontáž usměrňovače,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</si>
  <si>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75B6T7</t>
  </si>
  <si>
    <t>BATERIE - MONTÁŽ</t>
  </si>
  <si>
    <t>1. Položka obsahuje:   
 – dodání kompletní baterie podle typu včetně potřebného pomocného materiálu a jeho dopravy na místo určení   
 – pořízení příslušné baterie včetně pomocného materiálu, na dopravu do místa určení   
2. Položka neobsahuje:   
 X   
3. Způsob měření:   
Udává se počet kusů kompletní konstrukce nebo práce.</t>
  </si>
  <si>
    <t>75B6M1</t>
  </si>
  <si>
    <t>BEZÚDRŽBOVÁ BATERIE 24 V/250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</si>
  <si>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</si>
  <si>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75B6T8</t>
  </si>
  <si>
    <t>BATERIE - DEMONTÁŽ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</si>
  <si>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</si>
  <si>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R75B272</t>
  </si>
  <si>
    <t>MONTÁŽ VYBAVENÍ DIAGNOSTICKÉHO A PŘENOSOVÉHO ZAŘÍZENÍ PZS</t>
  </si>
  <si>
    <t>Dodání technologie,  servisního přenosného počítače a programového vybavení, spojovacího a pomocného materiálu, včetně dopravy. Diagnostické zařízení se měří v kusech (ks). Položka obsahuje všechny náklady na dodávku  vybavení pro zařízení diagnostiky se všemi pomocnými a doplňujícími pracemi a součástmi, případné použití mechanizmů, včetně dopravy ze skladu k místu montáže, náklady na mzdy</t>
  </si>
  <si>
    <t>R75B212</t>
  </si>
  <si>
    <t>DODÁVKA VYBAVENÍ DIAGNOSTICKÉHO A PŘENOSOVÉHO ZAŘÍZENÍ PZS</t>
  </si>
  <si>
    <t>R75B598</t>
  </si>
  <si>
    <t>Dvojdílný žebřík o sedmi stupních - DODÁVKA</t>
  </si>
  <si>
    <t>1. Položka obsahuje:   
 – dodání kompletního vnitřního zařízení podle typu určeného položkou    
 – pořízení včetně pomocného materiálu a její dopravu do místa určení   
2. Položka neobsahuje:   
 X   
3. Způsob měření:   
Udává se počet kusů kompletní konstrukce nebo práce.</t>
  </si>
  <si>
    <t>R75B599</t>
  </si>
  <si>
    <t>Skříň na technickou dokumentaci - DODÁVKA</t>
  </si>
  <si>
    <t>75C</t>
  </si>
  <si>
    <t>Železniční zabezpečovací zařízení - venkovní zařízení</t>
  </si>
  <si>
    <t>75C917</t>
  </si>
  <si>
    <t>SNÍMAČ POČÍTAČE NÁPRAV - MONTÁŽ</t>
  </si>
  <si>
    <t>1. Položka obsahuje:    
 – montáž snímače počítače náprav včetně zapojení kabelových forem (včetně měření a zapojení po měření), přezkoušení    
 – montáž snímače počítače náprav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</si>
  <si>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</si>
  <si>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</si>
  <si>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</si>
  <si>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R75C937</t>
  </si>
  <si>
    <t>SKŘÍŇ S POČÍTAČI NÁPRAV 1 ÚSEK - MONTÁŽ</t>
  </si>
  <si>
    <t>1. Položka obsahuje:   
Dodávka skříně s počítači náprav včetně potřebného pomocného materiálu a  dopravy do staveništního skladu.Položka obsahuje všechny náklady na dodávku skříně s počítači náprav do stavědlové ústředny včetně skříně podle určení a pomocného materiálu, náklady na dopravu do staveništního skladu.   
2. Položka neobsahuje:   
 X   
3. Způsob měření:   
Udává se počet kusů kompletní konstrukce nebo práce.</t>
  </si>
  <si>
    <t>R75C912</t>
  </si>
  <si>
    <t>DODÁVKA SKŘÍNĚ S POČÍTAČI NÁPRAV VYSTROJENÉ (1 ÚSEK/2 BODY)</t>
  </si>
  <si>
    <t>75D</t>
  </si>
  <si>
    <t>Železniční zabezpečovací zařízení - PZZ a ostatní traťové prvky</t>
  </si>
  <si>
    <t>75D117</t>
  </si>
  <si>
    <t>SKŘÍŇ LOGIKY RELÉOVÉHO PŘEJEZDOVÉHO ZABEZPEČOVACÍHO ZAŘÍZENÍ - MONTÁŽ</t>
  </si>
  <si>
    <t>1. Položka obsahuje:    
 – dodávka skříně logiky reléového přejezdového zabezpečovacího zařízení, potřebného pomocného materiálu a dopravy do staveništního skladu    
 – dodávku skříně logiky reléového přejezdového zabezpečovacího zařízení včetně pomocného materiálu, dopravu do staveništního skladu    
2. Položka neobsahuje:    
 X    
3. Způsob měření:    
Udává se počet kusů kompletní konstrukce nebo práce.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</si>
  <si>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</si>
  <si>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</si>
  <si>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</si>
  <si>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75D118</t>
  </si>
  <si>
    <t>SKŘÍŇ LOGIKY RELÉOVÉHO PŘEJEZDOVÉHO ZABEZPEČOVACÍHO ZAŘÍZENÍ - DEMONTÁŽ</t>
  </si>
  <si>
    <t>1. Položka obsahuje:    
– demontáž skříně logiky reléového přejezdového zabezpečovacího zařízení včetně odpojení od kabelových rozvodů    
– demontáž skříně logiky reléového přejezdového zabezpečovacího zařízení se všemi pomocnými a doplňujícími pracemi a součástmi, případné použití mechanizmů, včetně dopravy z místa demontáže do skladu    
– naložení vybouraného materiálu na dopravní prostředek    
– odvoz vybouraného materiálu do skladu nebo na likvidaci    
2. Položka neobsahuje:    
– poplatek za likvidaci odpadů (nacení se dle SSD 0)    
3. Způsob měření:    
Udává se počet kusů kompletní konstrukce nebo práce.</t>
  </si>
  <si>
    <t>75D168</t>
  </si>
  <si>
    <t>RELÉOVÝ DOMEK (DO 9 M2) PREFABRIKOVANÝ - DEMONTÁŽ</t>
  </si>
  <si>
    <t>1. Položka obsahuje:   
 – demontáž reléového domku prefabrikovaného, izolovaného, s klimatizací a vnitřní kabelizací včetně odpojení od kabelových rozvodů   
 – demontáž reléového domku prefabrikovaného, izolovaného, s klimatizací a vnitřní kabelizací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</si>
  <si>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75D217</t>
  </si>
  <si>
    <t>VÝSTRAŽNÍK SE ZÁVOROU, 1 SKŘÍŇ - MONTÁŽ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</si>
  <si>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</si>
  <si>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</si>
  <si>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</si>
  <si>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</si>
  <si>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</si>
  <si>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</si>
  <si>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</si>
  <si>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</si>
  <si>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</si>
  <si>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</si>
  <si>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75D228</t>
  </si>
  <si>
    <t>VÝSTRAŽNÍK BEZ ZÁVORY, 1 SKŘÍŇ - DEMONTÁŽ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</si>
  <si>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</si>
  <si>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75D248</t>
  </si>
  <si>
    <t>VÝSTRAŽNÍK BEZ ZÁVORY, 2 SKŘÍNĚ - DEMONTÁŽ</t>
  </si>
  <si>
    <t>1. Položka obsahuje:   
 – demontáž betonového základu, zasypání jámy po základu, demontáž výstražníku bez závory 2 skříně včetně odpojení kabelových přívodů   
 – demontáž výstražníku bez závory 2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</si>
  <si>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75D257</t>
  </si>
  <si>
    <t>MECHANICKÁ ZÁVORA - MONTÁŽ</t>
  </si>
  <si>
    <t>1. Položka obsahuje:    
 – dodávka mechanické závory podle jeho typu a potřebného pomocného materiálu a dopravy do staveništního skladu    
 – dodávku mechanické závory včetně pomocného materiálu, dopravu do místa určení    
2. Položka neobsahuje:    
 X    
3. Způsob měření:    
Udává se počet kusů kompletní konstrukce nebo práce.</t>
  </si>
  <si>
    <t>75D251</t>
  </si>
  <si>
    <t>MECHANICKÁ ZÁVORA - DODÁVKA</t>
  </si>
  <si>
    <t>1. Položka obsahuje:  
 – dodávka mechanické závory podle jeho typu a potřebného pomocného materiálu a dopravy do staveništního skladu  
 – dodávku mechanické závory včetně pomocného materiálu, dopravu do místa určení  
2. Položka neobsahuje:  
 X  
3. Způsob měření:  
Udává se počet kusů kompletní konstrukce nebo práce.</t>
  </si>
  <si>
    <t>75D277</t>
  </si>
  <si>
    <t>ZAŘÍZENÍ (PZZ) PRO NEVIDOMÉ - MONTÁŽ</t>
  </si>
  <si>
    <t>1. Položka obsahuje:    
 – dodávka zařízení (PZZ) pro nevidomé podle jeho typu a potřebného pomocného materiálu a dopravy do staveništního skladu    
 – dodávku zařízení (PZZ) pro nevidomé včetně pomocného materiálu, dopravu do místa určení    
2. Položka neobsahuje:    
 X    
3. Způsob měření:    
Udává se počet kusů kompletní konstrukce nebo práce.</t>
  </si>
  <si>
    <t>75D271</t>
  </si>
  <si>
    <t>ZAŘÍZENÍ (PZZ) PRO NEVIDOMÉ - DODÁVKA</t>
  </si>
  <si>
    <t>1. Položka obsahuje:  
 – dodávka zařízení (PZZ) pro nevidomé podle jeho typu a potřebného pomocného materiálu a dopravy do staveništního skladu  
 – dodávku zařízení (PZZ) pro nevidomé včetně pomocného materiálu, dopravu do místa určení  
2. Položka neobsahuje:  
 X  
3. Způsob měření:  
Udává se počet kusů kompletní konstrukce nebo práce.</t>
  </si>
  <si>
    <t>R75D147</t>
  </si>
  <si>
    <t>SKŘÍŇ MÍSTNÍHO OVLÁDÁNÍ - MONTÁŽ</t>
  </si>
  <si>
    <t>1. Položka obsahuje:   
 – dodávka skříně venkovní, potřebného pomocného materiálu a dopravy do staveništního skladu   
 – dodávku skříně včetně pomocného materiálu, dopravu do staveništního skladu   
2. Položka neobsahuje:   
 X   
3. Způsob měření:   
Udává se počet kusů kompletní konstrukce nebo práce.</t>
  </si>
  <si>
    <t>R75D141</t>
  </si>
  <si>
    <t>SKŘÍŇ MÍSTNÍHO OVLÁDÁNÍ - DODÁVKA</t>
  </si>
  <si>
    <t>R75D148</t>
  </si>
  <si>
    <t>SKŘÍŇ MÍSTNÍHO OVLÁDÍNÍ - DEMONTÁŽ</t>
  </si>
  <si>
    <t>1. Položka obsahuje:   
 – demontáž skříně venkovní včetně odpojení   
 – demontáž skříně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</si>
  <si>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78</t>
  </si>
  <si>
    <t>R75D167</t>
  </si>
  <si>
    <t>RELÉOVÝ DOMEK (DO 12 M2) PREFABRIKOVANÝ - MONTÁŽ</t>
  </si>
  <si>
    <t>1. Položka obsahuje:   
 – dodávka reléového domku prefabrikovaného, izolovaného a vnitřní kabelizací, doprava do staveništního skladu   
 – dodávku reléového domku prefabrikovaného, izolovaného a vnitřní kabelizací včetně pomocného materiálu, dopravu do staveništního skladu   
2. Položka neobsahuje:   
 X   
3. Způsob měření:   
Udává se počet kusů kompletní konstrukce nebo práce.</t>
  </si>
  <si>
    <t>79</t>
  </si>
  <si>
    <t>R75D161</t>
  </si>
  <si>
    <t>RELÉOVÝ DOMEK (DO 12 M2) PREFABRIKOVANÝ - DODÁVKA</t>
  </si>
  <si>
    <t>75E</t>
  </si>
  <si>
    <t>Ostatní práce a zařízení</t>
  </si>
  <si>
    <t>75E117</t>
  </si>
  <si>
    <t>DOZOR PRACOVNÍKŮ PROVOZOVATELE PŘI PRÁCI NA ŽIVÉM ZAŘÍZENÍ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</si>
  <si>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</si>
  <si>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81</t>
  </si>
  <si>
    <t>75E127</t>
  </si>
  <si>
    <t>CELKOVÁ PROHLÍDKA ZAŘÍZENÍ A VYHOTOVENÍ REVIZNÍ ZPRÁVY</t>
  </si>
  <si>
    <t>1. Položka obsahuje:    
 – kontrola zařízení, zda odpovídá podmínkám pro bezpečný provoz, včetně potřebných měření a vyhotovení revizní zprávy odpovědným pracovníkem    
 – vlastní kontrolu, příslušná měření a zpracování revizní zprávy    
2. Položka neobsahuje:    
 X    
3. Způsob měření:    
Udává se počet hodin provádění dozoru, revize nebo práce.</t>
  </si>
  <si>
    <t>82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</si>
  <si>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</si>
  <si>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</si>
  <si>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</si>
  <si>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83</t>
  </si>
  <si>
    <t>75E1B7</t>
  </si>
  <si>
    <t>REGULACE A ZKOUŠENÍ ZABEZPEČOVACÍHO ZAŘÍZENÍ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</si>
  <si>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</si>
  <si>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84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</si>
  <si>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</si>
  <si>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</si>
  <si>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</si>
  <si>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75I</t>
  </si>
  <si>
    <t>Úložná vedení</t>
  </si>
  <si>
    <t>85</t>
  </si>
  <si>
    <t>75I22X</t>
  </si>
  <si>
    <t>KABEL ZEMNÍ DVOUPLÁŠŤOVÝ BEZ PANCÍŘE PRŮMĚRU ŽÍLY 0,8 MM - MONTÁŽ</t>
  </si>
  <si>
    <t>5*10/1000=0,050 [A]  
Celkem 10=10.000 [A]</t>
  </si>
  <si>
    <t>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</si>
  <si>
    <t>86</t>
  </si>
  <si>
    <t>75I221</t>
  </si>
  <si>
    <t>KABEL ZEMNÍ DVOUPLÁŠŤOVÝ BEZ PANCÍŘE PRŮMĚRU ŽÍLY 0,8 MM DO 5XN</t>
  </si>
  <si>
    <t>KMČTYŘKA</t>
  </si>
  <si>
    <t>5*10/1000=0,050 [A]  
5*10/1000=0,050 [A] 0,05=0.050 [A]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</si>
  <si>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</si>
  <si>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87</t>
  </si>
  <si>
    <t>75I32X</t>
  </si>
  <si>
    <t>KABEL ZEMNÍ DVOUPLÁŠŤOVÝ S PANCÍŘEM PRŮMĚRU ŽÍLY 0,8 MM - MONTÁŽ</t>
  </si>
  <si>
    <t>35+35=70,000 [A]  
10*(35+35)=700,000 [A]   
a/1000=0,700 [B]  
Celkem 70=70.000 [A]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</si>
  <si>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</si>
  <si>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88</t>
  </si>
  <si>
    <t>75I322</t>
  </si>
  <si>
    <t>KABEL ZEMNÍ DVOUPLÁŠŤOVÝ S PANCÍŘEM PRŮMĚRU ŽÍLY 0,8 MM DO 25XN</t>
  </si>
  <si>
    <t>35+35=70,000 [A]  
10*(35+35)=700,000 [A]   
a/1000=0,700 [B]  
Celkem 0,7=0.700 [A]</t>
  </si>
  <si>
    <t>89</t>
  </si>
  <si>
    <t>75IECX</t>
  </si>
  <si>
    <t>VENKOVNÍ TELEFONNÍ OBJEKT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</si>
  <si>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</si>
  <si>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75IEC3</t>
  </si>
  <si>
    <t>VENKOVNÍ TELEFONNÍ OBJEKT NA OBJEKTU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</si>
  <si>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</si>
  <si>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91</t>
  </si>
  <si>
    <t>75IECY</t>
  </si>
  <si>
    <t>VENKOVNÍ TELEFONNÍ OBJEKT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</si>
  <si>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</si>
  <si>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75IF2X</t>
  </si>
  <si>
    <t>ROZPOJOVACÍ SVORKOVNICE 2/10, 2/8 - MONTÁŽ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</si>
  <si>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</si>
  <si>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93</t>
  </si>
  <si>
    <t>75IF21</t>
  </si>
  <si>
    <t>ROZPOJOVACÍ SVORKOVNICE 2/10, 2/8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</si>
  <si>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</si>
  <si>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94</t>
  </si>
  <si>
    <t>75IH42</t>
  </si>
  <si>
    <t>UKONČENÍ KABELU FORMA KABELOVÁ DÉLKY PŘES 0,5 M DO 25XN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</si>
  <si>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</si>
  <si>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75II1X</t>
  </si>
  <si>
    <t>SPOJKA PRO CELOPLASTOVÉ KABELY BEZ PANCÍŘE - MONTÁŽ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</si>
  <si>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</si>
  <si>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</si>
  <si>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</si>
  <si>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</si>
  <si>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97</t>
  </si>
  <si>
    <t>75II2X</t>
  </si>
  <si>
    <t>SPOJKA PRO CELOPLASTOVÉ KABELY S PANCÍŘEM - MONTÁŽ</t>
  </si>
  <si>
    <t>75II21</t>
  </si>
  <si>
    <t>SPOJKA PRO CELOPLASTOVÉ KABELY S PANCÍŘEM DO 100 ŽIL</t>
  </si>
  <si>
    <t>75IJ12</t>
  </si>
  <si>
    <t>MĚŘENÍ JEDNOSMĚRNÉ NA SDĚLOVACÍM KABELU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</si>
  <si>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kusů, jeden kus odpovídá měřenému páru v kabelu.</t>
  </si>
  <si>
    <t>Ostatní práce</t>
  </si>
  <si>
    <t>100</t>
  </si>
  <si>
    <t>101</t>
  </si>
  <si>
    <t>914161</t>
  </si>
  <si>
    <t>DOPRAVNÍ ZNAČKY ZÁKLADNÍ VELIKOSTI HLINÍKOVÉ FÓLIE TŘ 1 - DODÁVKA A MONTÁŽ</t>
  </si>
  <si>
    <t>7+4=11,000 [A]  
Celkem 11=11.000 [A]</t>
  </si>
  <si>
    <t>položka zahrnuje:    
- dodávku a montáž značek v požadovaném provedení</t>
  </si>
  <si>
    <t>102</t>
  </si>
  <si>
    <t>R914119</t>
  </si>
  <si>
    <t>DOPRAV ZNAČKY - NÁJEMNÉ</t>
  </si>
  <si>
    <t>položka zahrnuje sazbu za pronájem dopravních značek a zařízení, počet jednotek je určen jako součin počtu značek a počtu dní použití</t>
  </si>
  <si>
    <t xml:space="preserve">  PS 11-04-51</t>
  </si>
  <si>
    <t>Světelná signalizace silnice I/35 a účelové komunikace</t>
  </si>
  <si>
    <t>PS 11-04-51</t>
  </si>
  <si>
    <t>113106171</t>
  </si>
  <si>
    <t>Rozebrání dlažeb vozovek a ploch s přemístěním hmot na skládku na vzdálenost do 3 m nebo s naložením na dopravní prostředek, s jakoukoliv výplní spár ručně ze z</t>
  </si>
  <si>
    <t>Rozebrání dlažeb vozovek a ploch s přemístěním hmot na skládku na vzdálenost do 3 m nebo s naložením na dopravní prostředek, s jakoukoliv výplní spár ručně ze zámkové dlažby s ložem z kameniva</t>
  </si>
  <si>
    <t>"D.1.4.4 PS 11-04-51 2.002 - Situace"= 
"- rozebrání stávajícího dlážděného chodníku z přírodní dlažby 20x10x6 mm - odměřeno v AutoCadu:"= 
20+14+62+16=112.000 [A] 
"- rozebrání stávajícího dlážděného chodníku z červené reliéfní dlažby 20x10x6 mm - odměřeno v AutoCadu:"= 
3=3.000 [B] 
"Celkem: "A+B=</t>
  </si>
  <si>
    <t>113107112</t>
  </si>
  <si>
    <t>Odstranění podkladů nebo krytů ručně s přemístěním hmot na skládku na vzdálenost do 3 m nebo s naložením na dopravní prostředek z kameniva těženého, o tl. vrstv</t>
  </si>
  <si>
    <t>Odstranění podkladů nebo krytů ručně s přemístěním hmot na skládku na vzdálenost do 3 m nebo s naložením na dopravní prostředek z kameniva těženého, o tl. vrstvy přes 100 do 200 mm</t>
  </si>
  <si>
    <t>"D.1.4.4 PS 11-04-51 2.002 - Situace"= 
"- rozebrání stávajícího dlážděného chodníku z přírodní dlažby 20x10x6 - odměřeno v AutoCadu:"= 
20+14+62+16=112.000 [A] 
"- rozebrání stávajícího dlážděného chodníku z červené reliéfní dlažby 20x10x6 - odměřeno v AutoCadu:"= 
3=3.000 [B] 
"Celkem: "A+B=</t>
  </si>
  <si>
    <t>121112003</t>
  </si>
  <si>
    <t>Sejmutí ornice ručně při souvislé ploše, tl. vrstvy do 200 mm</t>
  </si>
  <si>
    <t>"D.1.4.4 PS 11-04-51 2.002 - Situace"= 
"- příprava plochy kabelové trasy pro osetí - odměřeno v AutoCadu"= 
187=187.000 [A]</t>
  </si>
  <si>
    <t>181111111</t>
  </si>
  <si>
    <t>Plošná úprava terénu v zemině skupiny 1 až 4 s urovnáním povrchu bez doplnění ornice souvislé plochy do 500 m2 při nerovnostech terénu přes 50 do 100 mm v rovin</t>
  </si>
  <si>
    <t>Plošná úprava terénu v zemině skupiny 1 až 4 s urovnáním povrchu bez doplnění ornice souvislé plochy do 500 m2 při nerovnostech terénu přes 50 do 100 mm v rovině nebo na svahu do 1:5</t>
  </si>
  <si>
    <t>181351103</t>
  </si>
  <si>
    <t>Rozprostření a urovnání ornice v rovině nebo ve svahu sklonu do 1:5 strojně při souvislé ploše přes 100 do 500 m2, tl. vrstvy do 200 mm</t>
  </si>
  <si>
    <t>181411141</t>
  </si>
  <si>
    <t>Založení trávníku na půdě předem připravené plochy do 1000 m2 výsevem včetně utažení parterového v rovině nebo na svahu do 1:5</t>
  </si>
  <si>
    <t>"D.1.4.4 PS 11-04-51 2.002 - Situace"= 
"- osetí plochy kabelové trasy - odměřeno v AutoCadu:"= 
187=187.000 [A]</t>
  </si>
  <si>
    <t>00572420</t>
  </si>
  <si>
    <t>osivo směs travní parková okrasná</t>
  </si>
  <si>
    <t>"D.1.4.4 PS 11-04-51 2.002 - Situace"= 
"- osetí plochy kabelové trasy - odměřeno v AutoCadu - 1 kg travního semene na 50 m2 plochy:"= 
187/50=3.740 [A]</t>
  </si>
  <si>
    <t>183205111</t>
  </si>
  <si>
    <t>Založení záhonu pro výsadbu rostlin v rovině nebo na svahu do 1:5 v zemině skupiny 1 až 2</t>
  </si>
  <si>
    <t>183403114</t>
  </si>
  <si>
    <t>Obdělání půdy kultivátorováním v rovině nebo na svahu do 1:5</t>
  </si>
  <si>
    <t>"D.1.4.4 PS 11-04-51 2.002 - Situace"= 
"- obdělávání oseté plochy kabelové trasy - odměřeno v AutoCadu"= 
187=187.000 [A]</t>
  </si>
  <si>
    <t>183403153</t>
  </si>
  <si>
    <t>Obdělání půdy hrabáním v rovině nebo na svahu do 1:5</t>
  </si>
  <si>
    <t>183403161</t>
  </si>
  <si>
    <t>Obdělání půdy válením v rovině nebo na svahu do 1:5</t>
  </si>
  <si>
    <t>184813511</t>
  </si>
  <si>
    <t>Chemické odplevelení půdy před založením kultury, trávníku nebo zpevněných ploch ručně o jakékoli výměře postřikem na široko v rovině nebo na svahu do 1:5</t>
  </si>
  <si>
    <t>184813521</t>
  </si>
  <si>
    <t>Chemické odplevelení po založení kultury ručně postřikem na široko v rovině nebo na svahu do 1:5</t>
  </si>
  <si>
    <t>"D.1.4.4 PS 11-04-51 2.002 - Situace"= 
"- ošetření plochy kabelové trasy po osetí - odměřeno v AutoCadu"= 
187=187.000 [A]</t>
  </si>
  <si>
    <t>185803111</t>
  </si>
  <si>
    <t>Ošetření trávníku jednorázové v rovině nebo na svahu do 1:5</t>
  </si>
  <si>
    <t>185804311</t>
  </si>
  <si>
    <t>Zalití rostlin vodou plochy záhonů jednotlivě do 20 m2</t>
  </si>
  <si>
    <t>"D.1.4.4 PS 11-04-51 2.002 - Situace"= 
"- zálivka osetého povrchu kabelové trasy - odměřeno v AutoCadu"= 
"Zalévání trávníku vodou 8x po 10 l/m2"= 
187*0.001*8=1.496 [A]</t>
  </si>
  <si>
    <t>082113200</t>
  </si>
  <si>
    <t>voda pitná pro smluvní odběratele</t>
  </si>
  <si>
    <t>185851121</t>
  </si>
  <si>
    <t>Dovoz vody pro zálivku rostlin na vzdálenost do 1000 m</t>
  </si>
  <si>
    <t>185851129</t>
  </si>
  <si>
    <t>Dovoz vody pro zálivku rostlin Příplatek k ceně za každých dalších i započatých 1000 m</t>
  </si>
  <si>
    <t>"D.1.4.4 PS 11-04-51 2.002 - Situace"= 
"- zálivka osetého povrchu kabelové trasy - odměřeno v AutoCadu"= 
"Zalévání trávníku vodou 8x po 10 l/m2 - příplatek za dalších 6 km"= 
187*0.001*8*6=8.976 [A]</t>
  </si>
  <si>
    <t>171201201</t>
  </si>
  <si>
    <t>Uložení sypaniny na skládky nebo meziskládky bez hutnění s upravením uložené sypaniny do předepsaného tvaru</t>
  </si>
  <si>
    <t>"D.1.4.4 PS 11-04-51 2.002 - Situace"= 
"- uložení přebytečné zeminy z výkopu 35 x 60 - odměřeno v AutoCadu:"= 
120*0.35*0.2=8.400 [A] 
"- uložení přebytečné zeminy z výkopu 50 x 80 - odměřeno v AutoCadu:"= 
155*0.5*0.2=15.500 [B] 
"- uložení přebytečné zeminy z výkopu 65 x 120 - odměřeno v AutoCadu:"= 
17*0.65*0.3=3.315 [C] 
"D.1.4.4 PS 11-04-51 2.002 - Situace"= 
"D.1.4.4 PS 11-04-51 2.006 - Stožáry SSZ - umístění návěstidel"= 
"- uložení přebytečné zeminy z výkopu jam pro základy chodeckých stožárů č. 2, 6 a 7:"= 
((0.6)^3)*3=0.648 [D] 
"- uložení přebytečné zeminy z výkopu jam pro základy výložníkových stožárů č. 3, 4 a 5:"= 
(1.0*1.0*1.7)*3=5.100 [E] 
"D.1.4.4 PS 11-04-51 2.002 - Situace"= 
"- uložení přebytečné zeminy z výkopu jámy pro základ řadiče SSZ:"= 
1.4*1.5*1.0=2.100 [F] 
"- uložení přebytečné zeminy z výkopu jámy pro základ pilíře RE:"= 
0.8*0.6*1.0=0.480 [G] 
"- uložení přebytečné zeminy z výkopu jámy pro základ kabelového rozvaděče ZR (RD - PZS):"= 
0.8*0.6*1.0=0.480 [H] 
"- uložení přebytečné zeminy z výkopu jam pro šachty spojek indukčních smyček:"= 
((0.6)^3)*8=1.728 [I] 
"- uložení přebytečné zeminy z výkopu jámy pro kabelovou komoru:"= 
1.6*1.0*2.1=3.360 [J] 
"- uložení přebytečného podkladu z rozbraného chodníku:"= 
115*0.15=17.250 [K] 
"Celkem: "A+B+C+D+E+F+G+H+I+J+K=</t>
  </si>
  <si>
    <t>171201231</t>
  </si>
  <si>
    <t>Poplatek za uložení stavebního odpadu na recyklační skládce (skládkovné) zeminy a kamení zatříděného do Katalogu odpadů pod kódem 17 05 04</t>
  </si>
  <si>
    <t>"D.1.4.4 PS 11-04-51 2.002 - Situace"= 
"- uložení přebytečné zeminy z výkopu 35 x 60 - odměřeno v AutoCadu:"= 
120*0.35*0.2*1.7=14.280 [A] 
"- uložení přebytečné zeminy z výkopu 50 x 80 - odměřeno v AutoCadu:"= 
155*0.5*0.2*1.7=26.350 [B] 
"- uložení přebytečné zeminy z výkopu 65 x 120 - odměřeno v AutoCadu:"= 
17*0.65*0.3*1.7=5.636 [C] 
"D.1.4.4 PS 11-04-51 2.002 - Situace"= 
"D.1.4.4 PS 11-04-51 2.006 - Stožáry SSZ - umístění návěstidel"= 
"- uložení přebytečné zeminy z výkopu jam pro základy chodeckých stožárů č. 2, 6 a 7:"= 
((0.6)^3)*3*1.7=1.102 [D] 
"- uložení přebytečné zeminy z výkopu jam pro základy výložníkových stožárů č. 3, 4 a 5:"= 
(1.0*1.0*1.7)*3*1.7=8.670 [E] 
"D.1.4.4 PS 11-04-51 2.002 - Situace"= 
"- uložení přebytečné zeminy z výkopu jámy pro základ řadiče SSZ:"= 
1.4*1.5*1.0*1.7=3.570 [F] 
"- uložení přebytečné zeminy z výkopu jámy pro základ pilíře RE:"= 
0.8*0.6*1.0*1.7=0.816 [G] 
"- uložení přebytečné zeminy z výkopu jámy pro základ kabelového rozvaděče ZR (RD - PZS):"= 
0.8*0.6*1.0*1.7=0.816 [H] 
"- uložení přebytečné zeminy z výkopu jam pro šachty spojek indukčních smyček:"= 
((0.6)^3)*8*1.7=2.938 [I] 
"- uložení přebytečné zeminy z výkopu jámy pro kabelovou komoru:"= 
1.6*1.0*2.1*1.7=5.712 [J] 
"- uložení přebytečného podkladu z rozbraného chodníku - položka číslo 2:"= 
34.500=34.500 [K] 
"Celkem: "A+B+C+D+E+F+G+H+I+J+K=</t>
  </si>
  <si>
    <t>181951112</t>
  </si>
  <si>
    <t>Úprava pláně vyrovnáním výškových rozdílů strojně v hornině třídy těžitelnosti I, skupiny 1 až 3 se zhutněním</t>
  </si>
  <si>
    <t>"D.1.4.4 PS 11-04-51 2.002 - Situace"= 
"- pokládka přírodní zámkové dlažby 200x100x60 mm - odměřeno v AutoCadu:"= 
20+14+62+16=112.000 [A] 
"- pokládka červené reliéfní zámkové dlažby 20x10x6 mm - odměřeno v AutoCadu:"= 
3=3.000 [B] 
"Celkem: "A+B=</t>
  </si>
  <si>
    <t>21-M</t>
  </si>
  <si>
    <t>Elektromontáže</t>
  </si>
  <si>
    <t>210100001</t>
  </si>
  <si>
    <t>Ukončení vodičů izolovaných s označením a zapojením v rozváděči nebo na přístroji průřezu žíly do 2,5 mm2</t>
  </si>
  <si>
    <t>"D.1.4.4 PS 11-04-51 2.003 - Schematický kabelový plán SSZ"= 
"D.1.4.4 PS 11-04-51 2.004 -Napájení SSZ"= 
"- ukončení kabelů NYY-J 3x2,5 - počet vodičů určen přímo:"= 
3*2=6.000 [A]</t>
  </si>
  <si>
    <t>210100014</t>
  </si>
  <si>
    <t>Ukončení vodičů izolovaných s označením a zapojením v rozváděči nebo na přístroji průřezu žíly do 10 mm2</t>
  </si>
  <si>
    <t>"D.1.4.4 PS 11-04-51 2.003 - Schematický kabelový plán SSZ"= 
"D.1.4.4 PS 11-04-51 2.004 -Napájení SSZ"= 
"- ukončení kabelů NYY-J 4x10 - počet vodičů určen přímo:"= 
2*4*2=16.000 [A]</t>
  </si>
  <si>
    <t>210100173</t>
  </si>
  <si>
    <t>Ukončení kabelů smršťovací záklopkou nebo páskou se zapojením bez letování počtu a průřezu žil do 3 x 1,5 až 4 mm2</t>
  </si>
  <si>
    <t>"D.1.4.4 PS 11-04-51 2.003 - Schematický kabelový plán SSZ"= 
"D.1.4.4 PS 11-04-51 2.004 -Napájení SSZ"= 
"- ukončení  kabelu NYY-J 3x2,5 - počet konců kabelu určen přímo:"= 
2*1=2.000 [A]</t>
  </si>
  <si>
    <t>210100251</t>
  </si>
  <si>
    <t>Ukončení kabelů smršťovací záklopkou nebo páskou se zapojením bez letování počtu a průřezu žil do 4 x 10 mm2</t>
  </si>
  <si>
    <t>"D.1.4.4 PS 11-04-51 2.003 - Schematický kabelový plán SSZ"= 
"D.1.4.4 PS 11-04-51 2.004 -Napájení SSZ"= 
"- ukončení  kabelů NYY-J 4x10 - počet konců kabelů určen přímo:"= 
2*2=4.000 [A]</t>
  </si>
  <si>
    <t>35436314</t>
  </si>
  <si>
    <t>hlava rozdělovací smršťovaná přímá do 1kV SKE 4f/1+2 kabel 12-32mm/průřez 1,5-35mm</t>
  </si>
  <si>
    <t>"D.1.4.4 PS 11-04-51 2.003 - Schematický kabelový plán SSZ"= 
"- ukončení  kabelů NYY-J - počet konců kabelu určen přímo:"= 
2*1+2*2=6.000 [A]</t>
  </si>
  <si>
    <t>210191514</t>
  </si>
  <si>
    <t>Montáž skříní bez zapojení vodičů tenkocementových v pilíři rozpojovacích, typ</t>
  </si>
  <si>
    <t>"D.1.4.4 PS 11-04-51 2.004 -Napájení SSZ"= 
"- montáž pilíře elektroměrového rozvaděče RE:"= 
1=1.000 [A]</t>
  </si>
  <si>
    <t>404611601-R</t>
  </si>
  <si>
    <t>vystrojený elektroměrový rozvaděč RE s odělenou jistcí (odchozí) částí, osazený v plastovém pilíři</t>
  </si>
  <si>
    <t>R-položka</t>
  </si>
  <si>
    <t>210220301</t>
  </si>
  <si>
    <t>Montáž hromosvodného vedení svorek se 2 šrouby</t>
  </si>
  <si>
    <t>"D.1.4.4 PS 11-04-51 2.005 - Schéma doplňujícího ochranného pospojování SSZ"= 
7*2=14.000 [A]</t>
  </si>
  <si>
    <t>35441885</t>
  </si>
  <si>
    <t>svorka spojovací pro lano D 8-10mm</t>
  </si>
  <si>
    <t>210220452</t>
  </si>
  <si>
    <t>Montáž hromosvodného vedení ochranných prvků a doplňků ochranného pospojování pevně</t>
  </si>
  <si>
    <t>"D.1.4.4 PS 11-04-51 2.002 - Situace"= 
"D.1.4.4 PS 11-04-51 2.005 - Schéma doplňujícího ochranného pospojování SSZ"= 
"- uzemňovací vedení FeZn D 8 mm - odměřeno v AutoCadu:"= 
17+3+15+3+1+2+2+3+10+2+2+3+3+18+3+3+9+4+3+5+4+11+2+12+7+14+2+2=165.000 [A]</t>
  </si>
  <si>
    <t>35441072</t>
  </si>
  <si>
    <t>drát D 8mm FeZn pro hromosvod</t>
  </si>
  <si>
    <t>"D.1.4.4 PS 11-04-51 2.002 - Situace"= 
"D.1.4.4 PS 11-04-51 2.005 - Schéma doplňujícího ochranného pospojování SSZ"= 
"- uzemňovací vedení FeZn D 8 mm - odměřeno v AutoCadu:"= 
(17+3+15+3+1+2+2+3+10+2+2+3+3+18+3+3+9+4+3+5+4+11+2+12+7+14+2+2)/2.5=66.000 [A]</t>
  </si>
  <si>
    <t>210800411</t>
  </si>
  <si>
    <t>Montáž izolovaných vodičů měděných do 1 kV bez ukončení uložených v trubkách nebo lištách zatažených plných nebo laněných s PVC pláštěm, bezhalogenových, ohniod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</si>
  <si>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</si>
  <si>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"D.1.4.4 PS 11-04-51 2.005 - Schéma doplňujícího ochranného pospojování SSZ"= 
"- propojení zemnících svorek ve stožárech SSZ:"= 
8*0.5=4.000 [A]</t>
  </si>
  <si>
    <t>34141039</t>
  </si>
  <si>
    <t>vodič propojovací jádro Cu plné izolace PVC 450/750V (H07V-U) 1x1,5mm2</t>
  </si>
  <si>
    <t>210801311</t>
  </si>
  <si>
    <t>Montáž izolovaných vodičů měděných do 1 kV bez ukončení uložených volně plných nebo laněných s PVC pláštěm, bezhalogenových, ohniodolných (např. CY, CHAH-V) prů</t>
  </si>
  <si>
    <t>Montáž izolovaných vodičů měděných do 1 kV bez ukončení uložených volně plných nebo laněných s PVC pláštěm, bezhalogenových, ohniodolných (např. CY, CHAH-V) průřezu žíly 1,5 až 16 mm2</t>
  </si>
  <si>
    <t>"D.1.4.4 PS 11-04-51 2.002 - Situace"= 
"- vodiče indukčních smyček - odměřeno v AutoCadu"= 
26+20+24+18+24+12+20+14+17+25=200.000 [A]</t>
  </si>
  <si>
    <t>341421581-R</t>
  </si>
  <si>
    <t>tepelně a mechanicky odolný bezhalogenový propojovací jednožilový vodič s pocínovaným CU jádrem - průřez do 10 mm2</t>
  </si>
  <si>
    <t>"D.1.4.4 PS 11-04-51 2.002 - Situace"= 
"- vodiče indukčních smyček - včetně prořezu 5%:"= 
(26+20+24+18+24+12+20+14+17+25)*1.05=210.000 [A]</t>
  </si>
  <si>
    <t>210813011</t>
  </si>
  <si>
    <t>Montáž izolovaných kabelů měděných do 1 kV bez ukončení plných nebo laněných kulatých (např. CYKY, CHKE-R) uložených pevně počtu a průřezu žil 3x1,5 až 6 mm2</t>
  </si>
  <si>
    <t>"D.1.4.4 PS 11-04-51 2.003 - Schematický kabelový plán SSZ"= 
"- pokládka kabelů NYY-J 3x2,5:"= 
50=50.000 [A]</t>
  </si>
  <si>
    <t>34111036-R</t>
  </si>
  <si>
    <t>kabel instalační jádro Cu plné izolace PVC plášť PVC 0,6/1kV NYY-J 3x2,5 mm2</t>
  </si>
  <si>
    <t>"D.1.4.4 PS 11-04-51 2.003 - Schematický kabelový plán SSZ"= 
"- pokládka kabelů NYY-J 3x2,5 - včetně 5% prořezu:"= 
50*1.05=52.500 [A]</t>
  </si>
  <si>
    <t>210813033</t>
  </si>
  <si>
    <t>Montáž izolovaných kabelů měděných do 1 kV bez ukončení plných nebo laněných kulatých (např. CYKY, CHKE-R) uložených pevně počtu a průřezu žil 4x6 až 10 mm2</t>
  </si>
  <si>
    <t>"D.1.4.4 PS 11-04-51 2.003 - Schematický kabelový plán SSZ"= 
"D.1.4.4 PS 11-04-51 2.004 -Napájení SSZ"= 
"- pokládka kabelů NYY-J 4x10:"= 
75+5=80.000 [A]</t>
  </si>
  <si>
    <t>34112358-R</t>
  </si>
  <si>
    <t>kabel instalační jádro Cu plné izolace PVC plášť PVC 0,6/1kV NYY-J 4x10 mm2</t>
  </si>
  <si>
    <t>"D.1.4.4 PS 11-04-51 2.003 - Schematický kabelový plán SSZ"= 
"D.1.4.4 PS 11-04-51 2.004 -Napájení SSZ"= 
"- pokládka kabelů NYY-J 4x10 - včetně 5% prořezu:"= 
(75+5)*1.05=84.000 [A]</t>
  </si>
  <si>
    <t>210813061</t>
  </si>
  <si>
    <t>Montáž izolovaných kabelů měděných do 1 kV bez ukončení plných nebo laněných kulatých (např. CYKY, CHKE-R) uložených pevně počtu a průřezu žil 5x1,5 až 2,5 mm2</t>
  </si>
  <si>
    <t>"D.1.4.4 PS 11-04-51 2.006 - Stožáry SSZ - umístění návěstidel"= 
"Stožár č. 1:"= 
2*5+2*15=40.000 [A] 
"Stožár č. 2:"= 
1*5=5.000 [B] 
"Stožár č. 3:"= 
1*5+1*15=20.000 [C] 
"Stožár č. 4:"= 
2*5+1*15=25.000 [D] 
"Stožár č. 5:"= 
3*5+1*15=30.000 [E] 
"Stožár č. 6:"= 
3*5=15.000 [F] 
"Stožár č. 7:"= 
1*5=5.000 [G] 
"Stožár č. 8:"= 
1*5=5.000 [H] 
"Celkem: "A+B+C+D+E+F+G+H=</t>
  </si>
  <si>
    <t>34143304-R</t>
  </si>
  <si>
    <t>kabel ovládací flexibilní jádro Cu lanované izolace PVC plášť PVC 0,6/1kV YY-JZ 5x1,00mm2</t>
  </si>
  <si>
    <t>"D.1.4.4 PS 11-04-51 2.006 - Stožáry SSZ - umístění návěstidel"= 
"- včetně 5% prořezu:"= 
"Stožár č. 1:"= 
(2*5+2*15)*1.05=42.000 [A] 
"Stožár č. 2:"= 
1*5*1.05=5.250 [B] 
"Stožár č. 3:"= 
(1*5+1*15)*1.05=21.000 [C] 
"Stožár č. 4:"= 
(2*5+1*15)*1.05=26.250 [D] 
"Stožár č. 5:"= 
(3*5+1*15)*1.05=31.500 [E] 
"Stožár č. 6:"= 
3*5*1.05=15.750 [F] 
"Stožár č. 7:"= 
1*5*1.05=5.250 [G] 
"Stožár č. 8:"= 
1*5*1.05=5.250 [H] 
"Celkem: "A+B+C+D+E+F+G+H=</t>
  </si>
  <si>
    <t>210813071</t>
  </si>
  <si>
    <t>Montáž izolovaných kabelů měděných do 1 kV bez ukončení plných nebo laněných kulatých (např. CYKY, CHKE-R) uložených pevně počtu a průřezu žil 7x1,5 až 2,5 mm2</t>
  </si>
  <si>
    <t>"D.1.4.4 PS 11-04-51 2.006 - Stožáry SSZ - umístění návěstidel"= 
"Stožár č. 1:"= 
2*15=30.000 [A] 
"Stožár č. 3:"= 
3*15=45.000 [B] 
"Stožár č. 4:"= 
1*5+2*15=35.000 [C] 
"Stožár č. 5:"= 
2*5=10.000 [D] 
"Stožár č. 6:"= 
1*5=5.000 [E] 
"Celkem: "A+B+C+D+E=</t>
  </si>
  <si>
    <t>34143320-R</t>
  </si>
  <si>
    <t>kabel ovládací flexibilní jádro Cu lanované izolace PVC plášť PVC 0,6/1kV YY-JZ 7x1,00mm2</t>
  </si>
  <si>
    <t>"D.1.4.4 PS 11-04-51 2.006 - Stožáry SSZ - umístění návěstidel"= 
"- včetně 5% prořezu:"= 
"Stožár č. 1:"= 
2*15*1.05=31.500 [A] 
"Stožár č. 3:"= 
3*15*1.05=47.250 [B] 
"Stožár č. 4:"= 
(1*5+2*15)*1.05=36.750 [C] 
"Stožár č. 5:"= 
2*5*1.05=10.500 [D] 
"Stožár č. 6:"= 
1*5*1.05=5.250 [E] 
"Celkem: "A+B+C+D+E=</t>
  </si>
  <si>
    <t>210813081</t>
  </si>
  <si>
    <t>Montáž izolovaných kabelů měděných do 1 kV bez ukončení plných nebo laněných kulatých (např. CYKY, CHKE-R) uložených pevně počtu a průřezu žil 12x1,5 mm2</t>
  </si>
  <si>
    <t>"D.1.4.4 PS 11-04-51 2.003 - Schematický kabelový plán SSZ"= 
"- pokládka kabelů NYY-J 12x1,5:"= 
70+95+90=255.000 [A]</t>
  </si>
  <si>
    <t>34111130-R</t>
  </si>
  <si>
    <t>kabel instalační jádro Cu plné izolace PVC plášť PVC 0,6/1kV NYY-J 12x1,5mm2</t>
  </si>
  <si>
    <t>"D.1.4.4 PS 11-04-51 2.003 - Schematický kabelový plán SSZ"= 
"- pokládka kabelů NYY-J 12x1,5 - včetně 5% prořezu:"= 
(70+95+90)*1.05=267.750 [A]</t>
  </si>
  <si>
    <t>210813111</t>
  </si>
  <si>
    <t>Montáž izolovaných kabelů měděných do 1 kV bez ukončení plných nebo laněných kulatých (např. CYKY, CHKE-R) uložených pevně počtu a průřezu žil 24x1,5 mm2</t>
  </si>
  <si>
    <t>"D.1.4.4 PS 11-04-51 2.003 - Schematický kabelový plán SSZ"= 
"- pokládka kabelu NYY-J 24x1,5:"= 
55=55.000 [A]</t>
  </si>
  <si>
    <t>34111165-R</t>
  </si>
  <si>
    <t>kabel instalační jádro Cu plné izolace PVC plášť PVC 0,6/1kV NYY-J 24x1,5mm2</t>
  </si>
  <si>
    <t>"D.1.4.4 PS 11-04-51 2.003 - Schematický kabelový plán SSZ"= 
"- pokládka kabelu NYY-J 24x1,5 - včetně 5% prořezu:"= 
55*1.05=57.750 [A]</t>
  </si>
  <si>
    <t>210813121</t>
  </si>
  <si>
    <t>Montáž izolovaných kabelů měděných do 1 kV bez ukončení plných nebo laněných kulatých (např. CYKY, CHKE-R) uložených pevně počtu a průřezu žil 37x1,5 mm2</t>
  </si>
  <si>
    <t>"D.1.4.4 PS 11-04-51 2.003 - Schematický kabelový plán SSZ"= 
"- pokládka kabelů NYY-J 30x1,5:"= 
70+60=130.000 [A]</t>
  </si>
  <si>
    <t>34111169-R</t>
  </si>
  <si>
    <t>kabel instalační jádro Cu plné izolace PVC plášť PVC 0,6/1kV NYY-J 30x1,5mm2</t>
  </si>
  <si>
    <t>"D.1.4.4 PS 11-04-51 2.003 - Schematický kabelový plán SSZ"= 
"- pokládka kabelů NYY-J 30x1,5 - včetně 5% prořezu:"= 
(70+60)*1.05=136.500 [A]</t>
  </si>
  <si>
    <t>210813131</t>
  </si>
  <si>
    <t>Montáž izolovaných kabelů měděných do 1 kV bez ukončení plných nebo laněných kulatých (např. CYKY, CHKE-R) uložených pevně počtu a průřezu žil 48x1,5 mm2</t>
  </si>
  <si>
    <t>"D.1.4.4 PS 11-04-51 2.003 - Schematický kabelový plán SSZ"= 
"- pokládka kabelU NYY-J 40x1,5:"= 
40+50=90.000 [A]</t>
  </si>
  <si>
    <t>34113035-R</t>
  </si>
  <si>
    <t>kabel instalační jádro Cu plné izolace PVC plášť PVC 0,6/1kV NYY-J 40x1,5mm2</t>
  </si>
  <si>
    <t>"D.1.4.4 PS 11-04-51 2.003 - Schematický kabelový plán SSZ"= 
"- pokládka kabelu NYY-J 40x1,5 - včetně 5% prořezu:"= 
(40+50)*1.05=94.500 [A]</t>
  </si>
  <si>
    <t>22-M</t>
  </si>
  <si>
    <t>Montáže sděl. a zabezp. zařízení</t>
  </si>
  <si>
    <t>220060771</t>
  </si>
  <si>
    <t>Montáž kabelu sdělovacího párového volně uloženého včetně přistavení kabelového bubnu ke kabelové komoře nebo telekomunikačnímu kanálku, pročištění otvoru v tvá</t>
  </si>
  <si>
    <t>Montáž kabelu sdělovacího párového volně uloženého včetně přistavení kabelového bubnu ke kabelové komoře nebo telekomunikačnímu kanálku, pročištění otvoru v tvárnicové, žlabové nebo trubkové trase a zatažení kabelu, odříznutí kabelu, uzavření konců a uzavření kabelu ručně zatahovaného TCEKE, TCEKFE, TCEKFY, TCEKEZE -Y, TCEKPFLEY, TCEKPFLEZE -Y s jádrem 1,00 mm 1 až 7 P</t>
  </si>
  <si>
    <t>"D.1.4.4 PS 11-04-51 2.003 - Schematický kabelový plán SSZ"= 
"- pokládka kabelů TCEKFE 1P 1,0 D:"= 
100+80+60+85+75+85+75+65+50+30=705.000 [A] 
"- pokládka kabelu TCEKFE 7P 1,0 D - včetně 5% prořezu:"= 
80=80.000 [B] 
"Celkem: "A+B=</t>
  </si>
  <si>
    <t>34123560-R</t>
  </si>
  <si>
    <t>kabel sdělovací Cu 1P 1,0mm (TCEKFE-D)</t>
  </si>
  <si>
    <t>"D.1.4.4 PS 11-04-51 2.003 - Schematický kabelový plán SSZ"= 
"- pokládka kabelů TCEKFE 1P 1,0 D - včetně 5% prořezu:"= 
(100+80+60+85+75+85+75+65+50+30)*1.05=740.250 [A]</t>
  </si>
  <si>
    <t>34123565-R</t>
  </si>
  <si>
    <t>kabel sdělovací Cu 7P 1,0mm (TCEKFY-D)</t>
  </si>
  <si>
    <t>"D.1.4.4 PS 11-04-51 2.003 - Schematický kabelový plán SSZ"= 
"- pokládka kabelu TCEKFE 7P 1,0 D - včetně 5% prořezu:"= 
80*1.05=84.000 [A]</t>
  </si>
  <si>
    <t>220061521</t>
  </si>
  <si>
    <t>Montáž kabelu návěstního volně uloženého včetně přípravy kabelového bubnu a přistavení na místo tažení, rozvinutí, vytažení, odřezání, uložení kabelu do kabelov</t>
  </si>
  <si>
    <t>Montáž kabelu návěstního volně uloženého včetně přípravy kabelového bubnu a přistavení na místo tažení, rozvinutí, vytažení, odřezání, uložení kabelu do kabelového lože nebo žlabu, protažení překážkami, uzavření konců kabelu, přemístění kabelového bubnu do kabelové trasy TCEKEZE s jádrem 0,8 mm Cu do 50 XN</t>
  </si>
  <si>
    <t>"D.1.4.4 PS 11-04-51 2.002 - Situace"= 
"D.1.4.4 PS 11-04-51 2.003 - Schematický kabelový plán SSZ"= 
"- pokládka kabelu TCEPKPFLE 10x4x0,8:"= 
175=175.000 [A]</t>
  </si>
  <si>
    <t>34121103</t>
  </si>
  <si>
    <t>kabel sdělovací podélně vodotěsný stíněný laminovanou Al folií jádro Cu plné izolace foam-skin PE plášť PE 150V (TCEPKPFLE) 10x4x0,8mm2</t>
  </si>
  <si>
    <t>"D.1.4.4 PS 11-04-51 2.002 - Situace"= 
"D.1.4.4 PS 11-04-51 2.003 - Schematický kabelový plán SSZ"= 
"- pokládka kabelu TCEPKPFLE 10x4x0,8 - včetně 5% prořezu:"= 
175*1.05=183.750 [A]</t>
  </si>
  <si>
    <t>220061701</t>
  </si>
  <si>
    <t>Zatažení kabelu do objektu včetně vyčištění přístupu do objektu, odvinutí a zatažení kabelu do objektu do 9 kg/m</t>
  </si>
  <si>
    <t>"D.1.4.4 PS 11-04-51 2.003 - Schematický kabelový plán SSZ"= 
"- zatažení kabelů do řadičů SSZ, stožárů SSZ a rozvaděčů:"= 
(18+2+1+2+1)*2=48.000 [A]</t>
  </si>
  <si>
    <t>220081001</t>
  </si>
  <si>
    <t>Montáž spojky smršťovací pro kabely celoplastové jednoplášťové bez pancíře do 10 žil</t>
  </si>
  <si>
    <t>"D.1.4.4 PS 11-04-51 2.002 - Situace"= 
"D.1.4.4 PS 11-04-51 2.003 - Schematický kabelový plán SSZ"= 
"- kabelové spojky indukčních smyček:"= 
10=10.000 [A]</t>
  </si>
  <si>
    <t>341300059-R</t>
  </si>
  <si>
    <t>Spojka typu T</t>
  </si>
  <si>
    <t>220110152</t>
  </si>
  <si>
    <t>Ukončení kabelu v závěru nebo v rozvaděči celoplastového bez pancíře se zářezovými svorkovnicemi do 20 žil</t>
  </si>
  <si>
    <t>"D.1.4.4 PS 11-04-51 2.003 - Schematický kabelový plán SSZ"= 
"- ukončení kabelu TCEKFE 7P 1,0 D v kabelovém rozvaděči ZR (RD - PZS):"= 
1=1.000 [A]</t>
  </si>
  <si>
    <t>220110186</t>
  </si>
  <si>
    <t>Montáž prvků pro zařízení svorkovnice</t>
  </si>
  <si>
    <t>"D.1.4.4 PS 11-04-51 2.003 - Schematický kabelový plán SSZ"= 
"- montáž rozpojovací LSA svorkovnice do kabelového rozvaděče ZR (RD - PZS):"= 
1=1.000 [A]</t>
  </si>
  <si>
    <t>358895011-R</t>
  </si>
  <si>
    <t>Rozpojovací lišta/svorkovnice pro LSA-Plus 2</t>
  </si>
  <si>
    <t>"D.1.4.4 PS 11-04-51 2.003 - Schematický kabelový plán SSZ"= 
"- dodávka rozpojovací LSA svorkovnice do kabelového rozvaděče ZR (RD - PZS):"= 
1=1.000 [A]</t>
  </si>
  <si>
    <t>358895012-R</t>
  </si>
  <si>
    <t>Svodič bleskových proudů LSA osazený</t>
  </si>
  <si>
    <t>"D.1.4.4 PS 11-04-51 2.003 - Schematický kabelový plán SSZ"= 
"- dodávka svodiče bleskových proudů do kabelového rozvaděče ZR (RD - PZS):"= 
1=1.000 [A]</t>
  </si>
  <si>
    <t>358895013-R</t>
  </si>
  <si>
    <t>Uzemňovací rám pro zásuvné moduly LSA</t>
  </si>
  <si>
    <t>"D.1.4.4 PS 11-04-51 2.003 - Schematický kabelový plán SSZ"= 
"- dodávka uzemňovacího rám pro zásuvné moduly LSA do kabelového rozvaděče ZR (RD - PZS):"= 
1=1.000 [A]</t>
  </si>
  <si>
    <t>358895015-R</t>
  </si>
  <si>
    <t>Uzemňovací lišta LSA-Plus 2</t>
  </si>
  <si>
    <t>"D.1.4.4 PS 11-04-51 2.003 - Schematický kabelový plán SSZ"= 
"- dodávka uzemňovací lišty LSA do kabelového rozvaděče ZR (RD - PZS):"= 
1=1.000 [A]</t>
  </si>
  <si>
    <t>220110187</t>
  </si>
  <si>
    <t>Montáž prvků pro zařízení montážního rámu</t>
  </si>
  <si>
    <t>"D.1.4.4 PS 11-04-51 2.003 - Schematický kabelový plán SSZ"= 
"- montáž montážního rámu LSA v kabelovém rozvaděči ZR (RD - PZS):"= 
1=1.000 [A]</t>
  </si>
  <si>
    <t>358895010</t>
  </si>
  <si>
    <t>Montážní vana pro LSA-Plus 2</t>
  </si>
  <si>
    <t>"D.1.4.4 PS 11-04-51 2.003 - Schematický kabelový plán SSZ"= 
"- dodávka montážního rámu LSA v kabelovém rozvaděči ZR (RD - PZS):"= 
1=1.000 [A]</t>
  </si>
  <si>
    <t>220110190</t>
  </si>
  <si>
    <t>Montáž sloupku pro kabelové boxy do země</t>
  </si>
  <si>
    <t>"D.1.4.4 PS 11-04-51 2.003 - Schematický kabelový plán SSZ"= 
"- montáž kabelového rozvaděče ZR (RD - PZS):"= 
1=1.000 [A]</t>
  </si>
  <si>
    <t>404612001-R</t>
  </si>
  <si>
    <t>sloupkový rozvaděč pro 100 párů,IP54</t>
  </si>
  <si>
    <t>"D.1.4.4 PS 11-04-51 2.003 - Schematický kabelový plán SSZ"= 
"- dodávka kabelového rozvaděče ZR (RD - PZS):"= 
1=1.000 [A]</t>
  </si>
  <si>
    <t>220110401</t>
  </si>
  <si>
    <t>Montáž smršťovací koncovky na zemní kabel</t>
  </si>
  <si>
    <t>"D.1.4.4 PS 11-04-51 2.003 - Schematický kabelový plán SSZ"= 
"- ukončení kabelů TCEKFE 1P 1,0 smršťovací koncovkou:"= 
10=10.000 [A] 
"- ukončení kabelů TCEKFE 7P 1,0 smršťovací koncovkou:"= 
1*2=2.000 [B] 
"Celkem: "A+B=</t>
  </si>
  <si>
    <t>220300451</t>
  </si>
  <si>
    <t>Montáž formy pro kabely TCEKE, TCEKFY, TCEKY, TCEKEZE, TCEKEY včetně odstranění pláště, zhotovení vodní zábrany, zformování a konečné úpravy kabelu na kabelu do</t>
  </si>
  <si>
    <t>Montáž formy pro kabely TCEKE, TCEKFY, TCEKY, TCEKEZE, TCEKEY včetně odstranění pláště, zhotovení vodní zábrany, zformování a konečné úpravy kabelu na kabelu do 2 P 1,0</t>
  </si>
  <si>
    <t>"D.1.4.4 PS 11-04-51 2.003 - Schematický kabelový plán SSZ"= 
"- forma na kabelech TCEKFE 1P 1,0:"= 
10=10.000 [A]</t>
  </si>
  <si>
    <t>105</t>
  </si>
  <si>
    <t>34343200</t>
  </si>
  <si>
    <t>trubka smršťovací středněstěnná s lepidlem MDT-A 12/3</t>
  </si>
  <si>
    <t>"D.1.4.4 PS 11-04-51 2.003 - Schematický kabelový plán SSZ"= 
"- ukončení kabelů TCEKFE 1P 1,0:"= 
10*0.1=1.000 [A]</t>
  </si>
  <si>
    <t>106</t>
  </si>
  <si>
    <t>220300454</t>
  </si>
  <si>
    <t>Montáž formy pro kabely TCEKE, TCEKFY, TCEKY, TCEKEZE, TCEKEY včetně odstranění pláště, zhotovení vodní zábrany, zformování a konečné úpravy kabelu na kabelu do 7 P 1,0</t>
  </si>
  <si>
    <t>"D.1.4.4 PS 11-04-51 2.003 - Schematický kabelový plán SSZ"= 
"- forma na kabelu TCEKFE 7P 1,0:"= 
1*2=2.000 [A]</t>
  </si>
  <si>
    <t>107</t>
  </si>
  <si>
    <t>34343201</t>
  </si>
  <si>
    <t>trubka smršťovací středněstěnná s lepidlem MDT-A 19/6</t>
  </si>
  <si>
    <t>"D.1.4.4 PS 11-04-51 2.003 - Schematický kabelový plán SSZ"= 
"- forma na kabelu TCEKFE 7P 1,0:"= 
1*2*0.1=0.200 [A]</t>
  </si>
  <si>
    <t>108</t>
  </si>
  <si>
    <t>220552546</t>
  </si>
  <si>
    <t>Nasazení vložky bleskojistek do zářezového rozvodného pásku (lišty)</t>
  </si>
  <si>
    <t>"D.1.4.4 PS 11-04-51 2.003 - Schematický kabelový plán SSZ"= 
"- montáž bleskojistek v kabelovém rozvaděči ZR (RD - PZS):"= 
2*7=14.000 [A]</t>
  </si>
  <si>
    <t>109</t>
  </si>
  <si>
    <t>358895014-R</t>
  </si>
  <si>
    <t>Zásuvný modul - svodič přepětí LSA</t>
  </si>
  <si>
    <t>"D.1.4.4 PS 11-04-51 2.003 - Schematický kabelový plán SSZ"= 
"- dodávka bleskojistek v kabelovém rozvaděči ZR (RD - PZS):"= 
2*7=14.000 [A]</t>
  </si>
  <si>
    <t>110</t>
  </si>
  <si>
    <t>220110346</t>
  </si>
  <si>
    <t>Montáž kabelového štítku včetně vyražení znaku na štítek, připevnění na kabel, ovinutí štítku páskou pro označení konce kabelu</t>
  </si>
  <si>
    <t>"D.1.4.4 PS 11-04-51 2.003 - Schematický kabelový plán SSZ"= 
"- značení konců kabelů:"= 
(18+2+1+2+1)*2=48.000 [A]</t>
  </si>
  <si>
    <t>111</t>
  </si>
  <si>
    <t>35442120</t>
  </si>
  <si>
    <t>štítek plastový - směr dvojstr.</t>
  </si>
  <si>
    <t>112</t>
  </si>
  <si>
    <t>220111426</t>
  </si>
  <si>
    <t>Měření útlumu přeslechu na blízkém konci na místním sdělovacím kabelu za 1 čtyřku XN měřeného úseku</t>
  </si>
  <si>
    <t>"D.1.4.4 PS 11-04-51 2.003 - Schematický kabelový plán SSZ"= 
"- měření na kabelu TCEPKPFLE 10x4x0,8:"= 
10=10.000 [A]</t>
  </si>
  <si>
    <t>113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</si>
  <si>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</si>
  <si>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</si>
  <si>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</si>
  <si>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"D.1.4.4 PS 11-04-51 2.003 - Schematický kabelový plán SSZ"= 
"- měření na kabelu TCEPKPFLE 10x4x0,8:"= 
10*2=20.000 [A]</t>
  </si>
  <si>
    <t>114</t>
  </si>
  <si>
    <t>220111436</t>
  </si>
  <si>
    <t>Kontrolní a závěrečné měření na kabelu včetně provedení správného sledu zapojení žil na koncovkách nebo závěrech, měření smyčkových a izolačních odporů, vyplněn</t>
  </si>
  <si>
    <t>Kontrolní a závěrečné měření na kabelu včetně provedení správného sledu zapojení žil na koncovkách nebo závěrech, měření smyčkových a izolačních odporů, vyplnění měřicího protokolu pro rozvod signalizace</t>
  </si>
  <si>
    <t>"D.1.4.4 PS 11-04-51 2.003 - Schematický kabelový plán SSZ"= 
"- měření kabelů ke stožárům, indukčním smyčkám, zařízení V2X a napájecím kabelům:"= 
3*12+1*24+3*30+1*40+10*2+1*8+1*3+2*4=229.000 [A]</t>
  </si>
  <si>
    <t>115</t>
  </si>
  <si>
    <t>220111741</t>
  </si>
  <si>
    <t>Montáž svorky rozpojovací včetně montáže skříňky pro svorku, úpravy zemniče pro připojení svorky, očíslování zemniče zkušební</t>
  </si>
  <si>
    <t>"D.1.4.4 PS 11-04-51 2.005 - Schéma doplňujícího ochranného pospojování SSZ"= 
"- montáž zkušební svorky na stožárech SSZ a řadiči:"= 
8+1+1+1=11.000 [A]</t>
  </si>
  <si>
    <t>116</t>
  </si>
  <si>
    <t>35441925</t>
  </si>
  <si>
    <t>svorka zkušební pro lano D 6-12mm, FeZn</t>
  </si>
  <si>
    <t>117</t>
  </si>
  <si>
    <t>220182021</t>
  </si>
  <si>
    <t>Uložení trubky HDPE do výkopu včetně fixace</t>
  </si>
  <si>
    <t>"D.1.4.4 PS 11-04-51 2.003 - Schematický kabelový plán SSZ"= 
"- pokládka HDPE trubky ve volném terénu pro kabel FTP cat6a:"= 
50=50.000 [A]</t>
  </si>
  <si>
    <t>118</t>
  </si>
  <si>
    <t>34571801-R</t>
  </si>
  <si>
    <t>chránička optického kabelu HDPE jednoplášťová bezhalogenová D 32/27mm</t>
  </si>
  <si>
    <t>119</t>
  </si>
  <si>
    <t>220182023</t>
  </si>
  <si>
    <t>Kontrola tlakutěsnosti HDPE trubky od 1 m do 2000 m</t>
  </si>
  <si>
    <t>"D.1.4.4 PS 11-04-51 2.003 - Schematický kabelový plán SSZ"= 
"- kontrola tlakutěsnosti HDPE trubky 32/27:"= 
1=1.000 [A]</t>
  </si>
  <si>
    <t>120</t>
  </si>
  <si>
    <t>220182025</t>
  </si>
  <si>
    <t>Kontrola průchodnosti trubky kalibrace do 2000 m</t>
  </si>
  <si>
    <t>KM</t>
  </si>
  <si>
    <t>"D.1.4.4 PS 11-04-51 2.003 - Schematický kabelový plán SSZ"= 
"- kontrola průchodnosti HDPE trubky 32/27:"= 
50*0.001=0.050 [A]</t>
  </si>
  <si>
    <t>121</t>
  </si>
  <si>
    <t>220182027</t>
  </si>
  <si>
    <t>Montáž koncovky nebo záslepky bez svařování na HDPE trubku</t>
  </si>
  <si>
    <t>"D.1.4.4 PS 11-04-51 2.003 - Schematický kabelový plán SSZ"= 
"- ukončení HDPE trubky v řadiči a ve stožáru SSZ č. 4:"= 
1*2=2.000 [A]</t>
  </si>
  <si>
    <t>122</t>
  </si>
  <si>
    <t>34571813-R</t>
  </si>
  <si>
    <t>koncovka pro chráničky optického kabelu D 32mm</t>
  </si>
  <si>
    <t>123</t>
  </si>
  <si>
    <t>220182029</t>
  </si>
  <si>
    <t>Montáž plastové komory na spojkování optického kabelu</t>
  </si>
  <si>
    <t>"D.1.4.4 PS 11-04-51 2.002 - Situace"= 
"- montáž kabelové komory v chodníku - instalované podél římsy stávající opěrné zdi nad Rožnovskou Bečvou: "= 
1=1.000 [A]</t>
  </si>
  <si>
    <t>124</t>
  </si>
  <si>
    <t>34573127-R</t>
  </si>
  <si>
    <t>víko přístupové komory kabelovodu 800x1400 OCEL</t>
  </si>
  <si>
    <t>"D.1.4.4 PS 11-04-51 2.002 - Situace"= 
"- dodávka kabelové komory - instalované v chodníku podél římsy stávající opěrné zdi nad Rožnovskou Bečvou: "= 
1=1.000 [A]</t>
  </si>
  <si>
    <t>125</t>
  </si>
  <si>
    <t>34573128-R</t>
  </si>
  <si>
    <t>komora přístupová kabelovodu z HDPE 1400x800x2120mm</t>
  </si>
  <si>
    <t>126</t>
  </si>
  <si>
    <t>220182031-R</t>
  </si>
  <si>
    <t>Zatažení kabelu FTP 6a do ochranné HDPE trubky</t>
  </si>
  <si>
    <t>"D.1.4.4 PS 11-04-51 2.003 - Schematický kabelový plán SSZ"= 
"- pokládka kabelu FTP cat6a z řadiče k zařízení V2X na stožáru SSZ č. 4 - kabel protáhnout HDPE trubkou:"= 
50=50.000 [A]</t>
  </si>
  <si>
    <t>127</t>
  </si>
  <si>
    <t>34121267-R</t>
  </si>
  <si>
    <t>kabel datový venkovní celkově stíněný Al fólií jádro Cu plné plášť PE (F/UTP) kategorie 6</t>
  </si>
  <si>
    <t>"D.1.4.4 PS 11-04-51 2.003 - Schematický kabelový plán SSZ"= 
"- dodávka kabelu FTP cat6a z řadiče k zařízení V2X na stožáru SSZ č. 4 - včetně prořezu 5%:"= 
50*1.05=52.500 [A]</t>
  </si>
  <si>
    <t>128</t>
  </si>
  <si>
    <t>220271621</t>
  </si>
  <si>
    <t>Pocínování konce sdělovacích vodičů a silnoproudých šňůr v krabici</t>
  </si>
  <si>
    <t>"D.1.4.4 PS 11-04-51 2.006 - Stožáry SSZ - umístění návěstidel"= 
"Stožár č. 1:"= 
8*5+4*7=68.000 [A] 
"Stožár č. 2:"= 
2*5=10.000 [B] 
"Stožár č. 3:"= 
4*5+6*7=62.000 [C] 
"Stožár č. 4:"= 
6*5+6*7=72.000 [D] 
"Stožár č. 5:"= 
8*5+4*7=68.000 [E] 
"Stožár č. 6:"= 
6*5+2*7=44.000 [F] 
"Stožár č. 7:"= 
2*5=10.000 [G] 
"Stožár č. 8:"= 
2*5=10.000 [H] 
"Celkem: "A+B+C+D+E+F+G+H=</t>
  </si>
  <si>
    <t>129</t>
  </si>
  <si>
    <t>220300153</t>
  </si>
  <si>
    <t>Montáž formy pro kabely TCEKE, TCEKES včetně odstranění pláště na jednom konci kabelu, odnitkování a vyšití formy, očištění konců žil a prozvonění, zaletování f</t>
  </si>
  <si>
    <t>Montáž formy pro kabely TCEKE, TCEKES včetně odstranění pláště na jednom konci kabelu, odnitkování a vyšití formy, očištění konců žil a prozvonění, zaletování formy na špičky nebo zapojení pod šroubky délky kabelu do 0,5 m 10 XN</t>
  </si>
  <si>
    <t>"D.1.4.4 PS 11-04-51 2.003 - Schematický kabelový plán SSZ"= 
"- forma na kabelu TCEPKPFLE 10x4x0,8:"= 
2=2.000 [A]</t>
  </si>
  <si>
    <t>130</t>
  </si>
  <si>
    <t>343432010</t>
  </si>
  <si>
    <t>"D.1.4.4 PS 11-04-51 2.003 - Schematický kabelový plán SSZ"= 
"- ukončení kabelu TCEPKPFLE 10x4x0,8:"= 
2*0.1=0.200 [A]</t>
  </si>
  <si>
    <t>131</t>
  </si>
  <si>
    <t>220300603</t>
  </si>
  <si>
    <t>Ukončení návěstních kabelů smršťovací záklopkou včetně odizolování, vyformování a zapojení vodičů na kabelech NCEY, NCYY do 12x1 nebo 1,5</t>
  </si>
  <si>
    <t>"D.1.4.4 PS 11-04-51 2.003 - Schematický kabelový plán SSZ"= 
"- ukončení kabelů NYY-J 12x1,5:"= 
3*2=6.000 [A]</t>
  </si>
  <si>
    <t>132</t>
  </si>
  <si>
    <t>"D.1.4.4 PS 11-04-51 2.003 - Schematický kabelový plán SSZ"= 
"- ukončení kabelů NYY-J 12x1,5:"= 
3*2*0.1=0.600 [A]</t>
  </si>
  <si>
    <t>133</t>
  </si>
  <si>
    <t>220300605</t>
  </si>
  <si>
    <t>Ukončení návěstních kabelů smršťovací záklopkou včetně odizolování, vyformování a zapojení vodičů na kabelech NCEY, NCYY do 24x1 nebo 1,5</t>
  </si>
  <si>
    <t>"D.1.4.4 PS 11-04-51 2.003 - Schematický kabelový plán SSZ"= 
"- ukončení kabelu NYY-J 24x1,5:"= 
1*2=2.000 [A]</t>
  </si>
  <si>
    <t>134</t>
  </si>
  <si>
    <t>34343202</t>
  </si>
  <si>
    <t>trubka smršťovací středněstěnná s lepidlem</t>
  </si>
  <si>
    <t>"D.1.4.4 PS 11-04-51 2.003 - Schematický kabelový plán SSZ"= 
"- ukončení kabelu NYY-J 24x1,5:"= 
1*2*0.1=0.200 [A]</t>
  </si>
  <si>
    <t>135</t>
  </si>
  <si>
    <t>220300606</t>
  </si>
  <si>
    <t>Ukončení návěstních kabelů smršťovací záklopkou včetně odizolování, vyformování a zapojení vodičů na kabelech NCEY, NCYY do 37x1 nebo 1,5</t>
  </si>
  <si>
    <t>"D.1.4.4 PS 11-04-51 2.003 - Schematický kabelový plán SSZ"= 
"- ukončení kabelů NYY-J 30x1,5:"= 
2*2=4.000 [A]</t>
  </si>
  <si>
    <t>136</t>
  </si>
  <si>
    <t>343432030</t>
  </si>
  <si>
    <t>trubka smršťovací středněstěnná s lepidlem MDT-A 32/7</t>
  </si>
  <si>
    <t>"D.1.4.4 PS 11-04-51 2.003 - Schematický kabelový plán SSZ"= 
"- ukončení kabelů NYY-J 30x1,5:"= 
2*2*0.1=0.400 [A]</t>
  </si>
  <si>
    <t>137</t>
  </si>
  <si>
    <t>220300607</t>
  </si>
  <si>
    <t>Ukončení návěstních kabelů smršťovací záklopkou včetně odizolování, vyformování a zapojení vodičů na kabelech NCEY, NCYY do 48x1 nebo 1,5</t>
  </si>
  <si>
    <t>"D.1.4.4 PS 11-04-51 2.003 - Schematický kabelový plán SSZ"= 
"- ukončení kabelu NYY-J 40x1,5:"= 
2*2=4.000 [A]</t>
  </si>
  <si>
    <t>138</t>
  </si>
  <si>
    <t>"D.1.4.4 PS 11-04-51 2.003 - Schematický kabelový plán SSZ"= 
"- ukončení kabelu NYY-J 40x1,5:"= 
2*2*0.1=0.400 [A]</t>
  </si>
  <si>
    <t>139</t>
  </si>
  <si>
    <t>220300533</t>
  </si>
  <si>
    <t>Ukončení vodiče na svorkovnici na kabelu CMSM do 7 žil 1,50 mm2</t>
  </si>
  <si>
    <t>"D.1.4.4 PS 11-04-51 2.006 - Stožáry SSZ - umístění návěstidel"= 
"Stožár č. 1:"= 
8+4=12.000 [A] 
"Stožár č. 2:"= 
2=2.000 [B] 
"Stožár č. 3:"= 
4+6=10.000 [C] 
"Stožár č. 4:"= 
6+6=12.000 [D] 
"Stožár č. 5:"= 
8+4=12.000 [E] 
"Stožár č. 6:"= 
6+2=8.000 [F] 
"Stožár č. 7:"= 
2=2.000 [G] 
"Stožár č. 8:"= 
2=2.000 [H] 
"Celkem: "A+B+C+D+E+F+G+H=</t>
  </si>
  <si>
    <t>140</t>
  </si>
  <si>
    <t>220960002</t>
  </si>
  <si>
    <t>Montáž stožáru nebo sloupku včetně postavení stožáru, usazení nebo zabetonování základu, zatažení kabelu do stožáru, připojení kabelu, připojení uzemnění příméh</t>
  </si>
  <si>
    <t>Montáž stožáru nebo sloupku včetně postavení stožáru, usazení nebo zabetonování základu, zatažení kabelu do stožáru, připojení kabelu, připojení uzemnění přímého na základovém rámu</t>
  </si>
  <si>
    <t>"D.1.4.4 PS 11-04-51 2.006 - Stožáry SSZ - umístění návěstidel"= 
"Stožár č. 2:"= 
1=1.000 [A] 
"Stožár č. 6:"= 
1=1.000 [B] 
"Stožár č. 7:"= 
1=1.000 [C] 
"Stožár č. 8:"= 
1=1.000 [D] 
"Celkem: "A+B+C+D=</t>
  </si>
  <si>
    <t>141</t>
  </si>
  <si>
    <t>404611032-R</t>
  </si>
  <si>
    <t>Stožár chodecký výšky 3,4 m</t>
  </si>
  <si>
    <t>"D.1.4.4 PS 11-04-51 2.006 - Stožáry SSZ - umístění návěstidel"= 
"Stožár č. 2:"= 
1=1.000 [A] 
"Stožár č. 7:"= 
1=1.000 [B] 
"Stožár č. 8:"= 
1=1.000 [C] 
"Celkem: "A+B+C=</t>
  </si>
  <si>
    <t>142</t>
  </si>
  <si>
    <t>404611033-R</t>
  </si>
  <si>
    <t>Stožár chodecký výšky 3,8 m</t>
  </si>
  <si>
    <t>"D.1.4.4 PS 11-04-51 2.006 - Stožáry SSZ - umístění návěstidel"= 
"Stožár č. 6:"= 
1=1.000 [A]</t>
  </si>
  <si>
    <t>143</t>
  </si>
  <si>
    <t>404611038-R</t>
  </si>
  <si>
    <t>Základový rám</t>
  </si>
  <si>
    <t>144</t>
  </si>
  <si>
    <t>"D.1.4.4 PS 11-04-51 2.006 - Stožáry SSZ - umístění návěstidel"= 
"Stožár č. 1:"= 
1=1.000 [A]</t>
  </si>
  <si>
    <t>145</t>
  </si>
  <si>
    <t>404611105-R</t>
  </si>
  <si>
    <t>Stožár výložníkový patkovaný (s přírubou) s výložníkem déllky 7,0 m</t>
  </si>
  <si>
    <t>146</t>
  </si>
  <si>
    <t>220960003</t>
  </si>
  <si>
    <t>Montáž stožáru nebo sloupku včetně postavení stožáru, usazení nebo zabetonování základu, zatažení kabelu do stožáru, připojení kabelu, připojení uzemnění vyložn</t>
  </si>
  <si>
    <t>Montáž stožáru nebo sloupku včetně postavení stožáru, usazení nebo zabetonování základu, zatažení kabelu do stožáru, připojení kabelu, připojení uzemnění vyložníkového zapuštěného</t>
  </si>
  <si>
    <t>"D.1.4.4 PS 11-04-51 2.006 - Stožáry SSZ - umístění návěstidel"= 
"Stožár č. 3:"= 
1=1.000 [A] 
"Stožár č. 4:"= 
1=1.000 [B] 
"Stožár č. 5:"= 
1=1.000 [C] 
"Celkem: "A+B+C=</t>
  </si>
  <si>
    <t>147</t>
  </si>
  <si>
    <t>220960005</t>
  </si>
  <si>
    <t>Montáž stožáru nebo sloupku včetně postavení stožáru, usazení nebo zabetonování základu, zatažení kabelu do stožáru, připojení kabelu, připojení uzemnění příslu</t>
  </si>
  <si>
    <t>Montáž stožáru nebo sloupku včetně postavení stožáru, usazení nebo zabetonování základu, zatažení kabelu do stožáru, připojení kabelu, připojení uzemnění příslušenství na stožár výložníku</t>
  </si>
  <si>
    <t>"D.1.4.4 PS 11-04-51 2.006 - Stožáry SSZ - umístění návěstidel"= 
"Stožár č. 1:"= 
1=1.000 [A] 
"Stožár č. 3:"= 
1=1.000 [B] 
"Stožár č. 4:"= 
1=1.000 [C] 
"Stožár č. 5:"= 
1=1.000 [D] 
"Celkem: "A+B+C+D=</t>
  </si>
  <si>
    <t>148</t>
  </si>
  <si>
    <t>404611052-R</t>
  </si>
  <si>
    <t>Stožár výložníkový s výložníkem déllky 3,5 m</t>
  </si>
  <si>
    <t>149</t>
  </si>
  <si>
    <t>220960021</t>
  </si>
  <si>
    <t>Montáž stožárové svorkovnice s připevněním</t>
  </si>
  <si>
    <t>"D.1.4.4 PS 11-04-51 2.006 - Stožáry SSZ - umístění návěstidel"= 
"Stožár č. 1:"= 
1=1.000 [A] 
"Stožár č. 2:"= 
1=1.000 [B] 
"Stožár č. 3:"= 
1=1.000 [C] 
"Stožár č. 4:"= 
1=1.000 [D] 
"Stožár č. 5:"= 
1=1.000 [E] 
"Stožár č. 6:"= 
1=1.000 [F] 
"Stožár č. 7:"= 
1=1.000 [G] 
"Stožár č. 8:"= 
1=1.000 [H] 
"Celkem: "A+B+C+D+E+F+G+H=</t>
  </si>
  <si>
    <t>150</t>
  </si>
  <si>
    <t>404611031-R</t>
  </si>
  <si>
    <t>Stožárová svorkovnice s krytím IP54</t>
  </si>
  <si>
    <t>151</t>
  </si>
  <si>
    <t>220960031</t>
  </si>
  <si>
    <t>Montáž sestaveného návěstidla včetně otevření a uvolnění paraboly, zatažení kabelu do stožáru, namontování návěstidla na stožár nebo výložník, zřízení kabelové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</si>
  <si>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jednokomorového na stožár</t>
  </si>
  <si>
    <t>152</t>
  </si>
  <si>
    <t>220960091</t>
  </si>
  <si>
    <t>Smontování dopravního návěstidla včetně sestavení návěstidla s elektrickým propojením, montáže upevňovací konzoly pro upevnění na stožár nebo montáže nosiče pro</t>
  </si>
  <si>
    <t>Smontování dopravního návěstidla včetně sestavení návěstidla s elektrickým propojením, montáže upevňovací konzoly pro upevnění na stožár nebo montáže nosiče pro upevnění na výložník jednokomorového pro montáž na stožár</t>
  </si>
  <si>
    <t>153</t>
  </si>
  <si>
    <t>404611002-R</t>
  </si>
  <si>
    <t>Symbol kráčející chodec</t>
  </si>
  <si>
    <t>154</t>
  </si>
  <si>
    <t>404613002-R</t>
  </si>
  <si>
    <t>Návěstidlo jednosvětlové 1x200 žluté - světelný zdroj LED (napájený 24V DC)</t>
  </si>
  <si>
    <t>155</t>
  </si>
  <si>
    <t>404613022-R</t>
  </si>
  <si>
    <t>Kontrastní rám pro návěstidlo jednosvětlové 200</t>
  </si>
  <si>
    <t>156</t>
  </si>
  <si>
    <t>220960036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</si>
  <si>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dvoukomorového na stožár</t>
  </si>
  <si>
    <t>"D.1.4.4 PS 11-04-51 2.006 - Stožáry SSZ - umístění návěstidel"= 
"Stožár č. 4:"= 
1=1.000 [A] 
"Stožár č. 5:"= 
2=2.000 [B] 
"Stožár č. 6:"= 
1=1.000 [C] 
"Stožár č. 7:"= 
1=1.000 [D] 
"Stožár č. 8:"= 
1=1.000 [E] 
"Celkem: "A+B+C+D+E=</t>
  </si>
  <si>
    <t>157</t>
  </si>
  <si>
    <t>220960096</t>
  </si>
  <si>
    <t>Smontování dopravního návěstidla včetně sestavení návěstidla s elektrickým propojením, montáže upevňovací konzoly pro upevnění na stožár nebo montáže nosiče pro upevnění na výložník dvoukomorového pro montáž na stožár</t>
  </si>
  <si>
    <t>158</t>
  </si>
  <si>
    <t>404613004-R</t>
  </si>
  <si>
    <t>Návěstidlo dvousvětlové 2x200 (červená a žlutá) - světelný zdroj LED (napájený 24V DC)</t>
  </si>
  <si>
    <t>"D.1.4.4 PS 11-04-51 2.006 - Stožáry SSZ - umístění návěstidel"= 
"Stožár č. 7:"= 
1=1.000 [A] 
"Stožár č. 8:"= 
1=1.000 [B] 
"Celkem: "A+B=</t>
  </si>
  <si>
    <t>159</t>
  </si>
  <si>
    <t>404613005-R</t>
  </si>
  <si>
    <t>Návěstidlo chodecké 2x200 (červená a zelená) - světelný zdroj LED (napájený 24V DC)</t>
  </si>
  <si>
    <t>"D.1.4.4 PS 11-04-51 2.006 - Stožáry SSZ - umístění návěstidel"= 
"Stožár č. 4:"= 
1=1.000 [A] 
"Stožár č. 5:"= 
2=2.000 [B] 
"Stožár č. 6:"= 
1=1.000 [C] 
"Celkem: "A+B+C=</t>
  </si>
  <si>
    <t>160</t>
  </si>
  <si>
    <t>404611001-R</t>
  </si>
  <si>
    <t>Symbol stojící chodec</t>
  </si>
  <si>
    <t>161</t>
  </si>
  <si>
    <t>162</t>
  </si>
  <si>
    <t>220960041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</si>
  <si>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stožár</t>
  </si>
  <si>
    <t>"D.1.4.4 PS 11-04-51 2.006 - Stožáry SSZ - umístění návěstidel"= 
"Stožár č. 1:"= 
2=2.000 [A] 
"Stožár č. 2:"= 
1=1.000 [B] 
"Stožár č. 3:"= 
1=1.000 [C] 
"Stožár č. 4:"= 
1=1.000 [D] 
"Stožár č. 5:"= 
1=1.000 [E] 
"Celkem: "A+B+C+D+E=</t>
  </si>
  <si>
    <t>163</t>
  </si>
  <si>
    <t>220960101</t>
  </si>
  <si>
    <t>Smontování dopravního návěstidla včetně sestavení návěstidla s elektrickým propojením, montáže upevňovací konzoly pro upevnění na stožár nebo montáže nosiče pro upevnění na výložník tříkomorového pro montáž na stožár</t>
  </si>
  <si>
    <t>164</t>
  </si>
  <si>
    <t>220960042</t>
  </si>
  <si>
    <t>Montáž sestaveného návěstidla včetně otevření a uvolnění paraboly, zatažení kabelu do stožáru, namontování návěstidla na stožár nebo výložník, zřízení kabelové formy, zapojení kabelu na svorkovnici ve stožáru a návěstidle, přezkoušení funkce návěstidla tříkomorového na výložník</t>
  </si>
  <si>
    <t>"D.1.4.4 PS 11-04-51 2.006 - Stožáry SSZ - umístění návěstidel"= 
"Stožár č. 1:"= 
2=2.000 [A] 
"Stožár č. 3:"= 
1=1.000 [B] 
"Stožár č. 4:"= 
1=1.000 [C] 
"Stožár č. 5:"= 
1=1.000 [D] 
"Celkem: "A+B+C+D=</t>
  </si>
  <si>
    <t>165</t>
  </si>
  <si>
    <t>220960102</t>
  </si>
  <si>
    <t>Smontování dopravního návěstidla včetně sestavení návěstidla s elektrickým propojením, montáže upevňovací konzoly pro upevnění na stožár nebo montáže nosiče pro upevnění na výložník tříkomorového pro montáž na výložník</t>
  </si>
  <si>
    <t>166</t>
  </si>
  <si>
    <t>404613007-R</t>
  </si>
  <si>
    <t>Návěstidlo 3 světlové 200 - světelný zdroj LED (napájený 24V DC)</t>
  </si>
  <si>
    <t>"D.1.4.4 PS 11-04-51 2.006 - Stožáry SSZ - umístění návěstidel"= 
"Stožár č. 1:"= 
2+2=4.000 [A] 
"Stožár č. 2:"= 
1=1.000 [B] 
"Stožár č. 3:"= 
1+1=2.000 [C] 
"Stožár č. 4:"= 
1+1=2.000 [D] 
"Stožár č. 5:"= 
1+1=2.000 [E] 
"Celkem: "A+B+C+D+E=</t>
  </si>
  <si>
    <t>167</t>
  </si>
  <si>
    <t>404611160-R</t>
  </si>
  <si>
    <t>Nosič návěstidla na výložník 3x200</t>
  </si>
  <si>
    <t>168</t>
  </si>
  <si>
    <t>404611007-R</t>
  </si>
  <si>
    <t>Symbol šipka plná</t>
  </si>
  <si>
    <t>"D.1.4.4 PS 11-04-51 2.006 - Stožáry SSZ - umístění návěstidel"= 
"Stožár č. 1:"= 
2+2=4.000 [A] 
"Stožár č. 2:"= 
1=1.000 [B] 
"Stožár č. 4:"= 
1+1=2.000 [C] 
"Stožár č. 5:"= 
1+1=2.000 [D] 
"Celkem: "A+B+C+D=</t>
  </si>
  <si>
    <t>169</t>
  </si>
  <si>
    <t>404611013-R</t>
  </si>
  <si>
    <t>Symbol šipka obrysová</t>
  </si>
  <si>
    <t>"D.1.4.4 PS 11-04-51 2.006 - Stožáry SSZ - umístění návěstidel"= 
"Stožár č. 1:"= 
4+4=8.000 [A] 
"Stožár č. 2:"= 
2=2.000 [B] 
"Stožár č. 4:"= 
2+2=4.000 [C] 
"Stožár č. 5:"= 
2+2=4.000 [D] 
"Celkem: "A+B+C+D=</t>
  </si>
  <si>
    <t>170</t>
  </si>
  <si>
    <t>404613019-R</t>
  </si>
  <si>
    <t>Držák návěstidla (AL)</t>
  </si>
  <si>
    <t>"D.1.4.4 PS 11-04-51 2.006 - Stožáry SSZ - umístění návěstidel"= 
"Stožár č. 1:"= 
4*2=8.000 [A] 
"Stožár č. 2:"= 
1*2=2.000 [B] 
"Stožár č. 3:"= 
2*2=4.000 [C] 
"Stožár č. 4:"= 
3*2=6.000 [D] 
"Stožár č. 5:"= 
4*2=8.000 [E] 
"Stožár č. 6:"= 
2*2=4.000 [F] 
"Stožár č. 7:"= 
1*2=2.000 [G] 
"Stožár č. 8:"= 
1*2=2.000 [H] 
"Celkem: "A+B+C+D+E+F+G+H=</t>
  </si>
  <si>
    <t>171</t>
  </si>
  <si>
    <t>404613021-R</t>
  </si>
  <si>
    <t>Upevnění se šroubením pro L a T kus</t>
  </si>
  <si>
    <t>"D.1.4.4 PS 11-04-51 2.006 - Stožáry SSZ - umístění návěstidel"= 
"Stožár č. 1:"= 
4=4.000 [A] 
"Stožár č. 2:"= 
1=1.000 [B] 
"Stožár č. 3:"= 
2=2.000 [C] 
"Stožár č. 4:"= 
3=3.000 [D] 
"Stožár č. 5:"= 
4=4.000 [E] 
"Stožár č. 6:"= 
2=2.000 [F] 
"Stožár č. 7:"= 
1=1.000 [G] 
"Stožár č. 8:"= 
1=1.000 [H] 
"Celkem: "A+B+C+D+E+F+G+H=</t>
  </si>
  <si>
    <t>172</t>
  </si>
  <si>
    <t>404611167-R</t>
  </si>
  <si>
    <t>Držák dvojitý T - kus</t>
  </si>
  <si>
    <t>"D.1.4.4 PS 11-04-51 2.006 - Stožáry SSZ - umístění návěstidel"= 
"Stožár č. 1:"= 
2=2.000 [A] 
"Stožár č. 5:"= 
2=2.000 [B] 
"Celkem: "A+B=</t>
  </si>
  <si>
    <t>173</t>
  </si>
  <si>
    <t>404452600</t>
  </si>
  <si>
    <t>páska upínací 12,7x0,75mm</t>
  </si>
  <si>
    <t>"D.1.4.4 PS 11-04-51 2.006 - Stožáry SSZ - umístění návěstidel"= 
"Stožár č. 1:"= 
5*(2*3.14*0.1)=3.140 [A] 
"Stožár č. 2:"= 
1*(2*3.14*0.1)=0.628 [B] 
"Stožár č. 3:"= 
7*(2*3.14*0.1)=4.396 [C] 
"Stožár č. 4:"= 
7*(2*3.14*0.1)=4.396 [D] 
"Stožár č. 5:"= 
2*(2*3.14*0.1)=1.256 [E] 
"Stožár č. 6:"= 
4*(2*3.14*0.1)=2.512 [F] 
"Stožár č. 7:"= 
1*(2*3.14*0.1)=0.628 [G] 
"Stožár č. 8:"= 
1*(2*3.14*0.1)=0.628 [H] 
"Celkem: "A+B+C+D+E+F+G+H=</t>
  </si>
  <si>
    <t>174</t>
  </si>
  <si>
    <t>404452610</t>
  </si>
  <si>
    <t>spona upínací 12,7mm</t>
  </si>
  <si>
    <t>100 kus</t>
  </si>
  <si>
    <t>"D.1.4.4 PS 11-04-51 2.006 - Stožáry SSZ - umístění návěstidel"= 
"Stožár č. 1:"= 
5/100=0.050 [A] 
"Stožár č. 2:"= 
1/100=0.010 [B] 
"Stožár č. 3:"= 
7/100=0.070 [C] 
"Stožár č. 4:"= 
7/100=0.070 [D] 
"Stožár č. 5:"= 
2/100=0.020 [E] 
"Stožár č. 6:"= 
4/100=0.040 [F] 
"Stožár č. 7:"= 
1/100=0.010 [G] 
"Stožár č. 8:"= 
1/100=0.010 [H] 
"Celkem: "A+B+C+D+E+F+G+H=</t>
  </si>
  <si>
    <t>175</t>
  </si>
  <si>
    <t>220960113</t>
  </si>
  <si>
    <t>Montáž signalizačního zařízení pro nevidomé na návěstidlo</t>
  </si>
  <si>
    <t>176</t>
  </si>
  <si>
    <t>404611515-R</t>
  </si>
  <si>
    <t>Akustická signalizace pro nevidomé (20-50V, AC,DC)</t>
  </si>
  <si>
    <t>177</t>
  </si>
  <si>
    <t>220960116-R</t>
  </si>
  <si>
    <t>Montáž přijímače pro aktivaci signalizace pro nevidimé včetně rozměření a označení místa pro vyvrtání otvorů, vyvrtání otvorů, vyříznutí závitů, montáže skříňky</t>
  </si>
  <si>
    <t>Montáž přijímače pro aktivaci signalizace pro nevidimé včetně rozměření a označení místa pro vyvrtání otvorů, vyvrtání otvorů, vyříznutí závitů, montáže skříňky se zapojením, nastavení a vyzkoušení</t>
  </si>
  <si>
    <t>178</t>
  </si>
  <si>
    <t>404611508-R</t>
  </si>
  <si>
    <t>Přijímač pro aktivaci signalizace pro nevidimé</t>
  </si>
  <si>
    <t>179</t>
  </si>
  <si>
    <t>404611506-R</t>
  </si>
  <si>
    <t>Jednotka pro aktivaci akustické signalizace pro nevidomé, (42V AC)</t>
  </si>
  <si>
    <t>"D.1.4.4 PS 11-04-51 1.001 - Technická zpráva"= 
1=1.000 [A]</t>
  </si>
  <si>
    <t>180</t>
  </si>
  <si>
    <t>220960120</t>
  </si>
  <si>
    <t>Montáž dopravního detektoru včetně rozměření a označení místa pro vyvrtání otvorů, vyvrtání otvorů, vyříznutí závitů, montáže skříňky se zapojením, nastavení a</t>
  </si>
  <si>
    <t>Montáž dopravního detektoru včetně rozměření a označení místa pro vyvrtání otvorů, vyvrtání otvorů, vyříznutí závitů, montáže skříňky se zapojením, nastavení a vyzkoušení, připojení uzemnění videodetektoru na výložník</t>
  </si>
  <si>
    <t>"D.1.4.4 PS 11-04-51 2.006 - Stožáry SSZ - umístění návěstidel"= 
"Stožár č. 1:"= 
1+1=2.000 [A] 
"Stožár č. 3:"= 
2+1=3.000 [B] 
"Stožár č. 4:"= 
1+1=2.000 [C] 
"Celkem: "A+B+C=</t>
  </si>
  <si>
    <t>181</t>
  </si>
  <si>
    <t>220960125</t>
  </si>
  <si>
    <t>Nastavení dopravního detektoru videodetektoru na výložníku</t>
  </si>
  <si>
    <t>182</t>
  </si>
  <si>
    <t>404611309-R</t>
  </si>
  <si>
    <t>Videodetektor - snímající prostor v jízdním pruhu</t>
  </si>
  <si>
    <t>"D.1.4.4 PS 11-04-51 2.006 - Stožáry SSZ - umístění návěstidel"= 
"Stožár č. 1:"= 
1=1.000 [A] 
"Stožár č. 3:"= 
1=1.000 [B] 
"Stožár č. 4:"= 
1=1.000 [C] 
"Celkem: "A+B+C=</t>
  </si>
  <si>
    <t>183</t>
  </si>
  <si>
    <t>404611311-R</t>
  </si>
  <si>
    <t>Videodetektor - snímající spolehlivě cyklisty a motocyklisty za snížené videlnosti</t>
  </si>
  <si>
    <t>"D.1.4.4 PS 11-04-51 2.006 - Stožáry SSZ - umístění návěstidel"= 
"Stožár č. 1:"= 
1=1.000 [A] 
"Stožár č. 3:"= 
2=2.000 [B] 
"Stožár č. 4:"= 
1=1.000 [C] 
"Celkem: "A+B+C=</t>
  </si>
  <si>
    <t>184</t>
  </si>
  <si>
    <t>220960126</t>
  </si>
  <si>
    <t>Montáž doplňků na stožár včetně vyměření místa pro upevnění, vyvrtání děr pro upevnění a protažení kabelu, montáže tlačítka nebo spínače, zapojení na svorkovnic</t>
  </si>
  <si>
    <t>Montáž doplňků na stožár včetně vyměření místa pro upevnění, vyvrtání děr pro upevnění a protažení kabelu, montáže tlačítka nebo spínače, zapojení na svorkovnici ve stožáru tlačítka pro chodce</t>
  </si>
  <si>
    <t>185</t>
  </si>
  <si>
    <t>404611501-R</t>
  </si>
  <si>
    <t>Tlačítko pro chodce</t>
  </si>
  <si>
    <t>186</t>
  </si>
  <si>
    <t>220960143</t>
  </si>
  <si>
    <t>Montáž kontrastního rámu s použitím montážní plošiny pro tříkomorové návěstidlo</t>
  </si>
  <si>
    <t>187</t>
  </si>
  <si>
    <t>404613026-R</t>
  </si>
  <si>
    <t>Kontrastní rám pro návěstidlo třísvětlové 3x200</t>
  </si>
  <si>
    <t>188</t>
  </si>
  <si>
    <t>220960182</t>
  </si>
  <si>
    <t>Montáž řadiče včetně usazení, zatažení kabelů do řadiče, připojení uzemnění přes šest světelných skupin</t>
  </si>
  <si>
    <t>"D.1.4.4 PS 11-04-51 1.001 - Technická zpráva"= 
"- montáž řadiče:"= 
1=1.000 [A]</t>
  </si>
  <si>
    <t>189</t>
  </si>
  <si>
    <t>404611201-R</t>
  </si>
  <si>
    <t>Mikroprocesorový řadič</t>
  </si>
  <si>
    <t>"D.1.4.4 PS 11-04-51 1.001 - Technická zpráva"= 
"- dodávka řadiče:"= 
1=1.000 [A]</t>
  </si>
  <si>
    <t>190</t>
  </si>
  <si>
    <t>404611204-R</t>
  </si>
  <si>
    <t>Základový rám pod dvoudvéřový řadič - plastový</t>
  </si>
  <si>
    <t>"D.1.4.4 PS 11-04-51 1.001 - Technická zpráva"= 
"- dodávka řadiče"= 
1=1.000 [A]</t>
  </si>
  <si>
    <t>191</t>
  </si>
  <si>
    <t>404611217-R</t>
  </si>
  <si>
    <t>doplnění HW a SW mikroprocesového řadiče o rozhraní pro V2X</t>
  </si>
  <si>
    <t>192</t>
  </si>
  <si>
    <t>220960192</t>
  </si>
  <si>
    <t>Regulace a aktivace jedné signální skupiny mikroprocesorového řadiče</t>
  </si>
  <si>
    <t>"D.1.4.4 PS 11-04-51 1.001 - Technická zpráva"= 
"D.1.4.4 PS 11-04-51 2.006 - Stožáry SSZ - umístění návěstidel"= 
"- skupina VA:"= 
1=1.000 [A]</t>
  </si>
  <si>
    <t>193</t>
  </si>
  <si>
    <t>220960198</t>
  </si>
  <si>
    <t>Regulace a aktivace každé další signální skupiny mikroprocesorového řadiče s použitím plošiny</t>
  </si>
  <si>
    <t>"D.1.4.4 PS 11-04-51 1.001 - Technická zpráva"= 
"D.1.4.4 PS 11-04-51 2.006 - Stožáry SSZ - umístění návěstidel"= 
"- skupiny VE, VB, VC a VK:"= 
4=4.000 [A]</t>
  </si>
  <si>
    <t>194</t>
  </si>
  <si>
    <t>220960199</t>
  </si>
  <si>
    <t>Regulace a aktivace každé další signální skupiny mikroprocesorového řadiče bez použití plošiny</t>
  </si>
  <si>
    <t>"D.1.4.4 PS 11-04-51 1.001 - Technická zpráva"= 
"D.1.4.4 PS 11-04-51 2.006 - Stožáry SSZ - umístění návěstidel"= 
"- skupiny VJ, PC, PG, ZPC a UN:"= 
5=5.000 [A]</t>
  </si>
  <si>
    <t>195</t>
  </si>
  <si>
    <t>220960221</t>
  </si>
  <si>
    <t>Programování řadiče MR do deseti světelných skupin</t>
  </si>
  <si>
    <t>"D.1.4.4 PS 11-04-51 1.001 - Technická zpráva"= 
"D.1.4.4 PS 11-04-51 2.006 - Stožáry SSZ - umístění návěstidel"= 
1=1.000 [A]</t>
  </si>
  <si>
    <t>196</t>
  </si>
  <si>
    <t>404611413-R</t>
  </si>
  <si>
    <t>Zpracování sady dopravního řešení pro dynamické řízení SSZ v koordinaci</t>
  </si>
  <si>
    <t>197</t>
  </si>
  <si>
    <t>220960301</t>
  </si>
  <si>
    <t>Příprava ke komplexnímu vyzkoušení křižovatky s mikroprocesorovým řadičem MR za první signální skupinu</t>
  </si>
  <si>
    <t>198</t>
  </si>
  <si>
    <t>220960302</t>
  </si>
  <si>
    <t>Příprava ke komplexnímu vyzkoušení křižovatky s mikroprocesorovým řadičem MR za každou další signální skupinu</t>
  </si>
  <si>
    <t>"D.1.4.4 PS 11-04-51 1.001 - Technická zpráva"= 
"D.1.4.4 PS 11-04-51 2.006 - Stožáry SSZ - umístění návěstidel"= 
"- skupiny VE, VB, VJ, VC, VK PC, PG, ZPC a UN:"= 
9=9.000 [A]</t>
  </si>
  <si>
    <t>199</t>
  </si>
  <si>
    <t>220960311</t>
  </si>
  <si>
    <t>Komplexní vyzkoušení křižovatky s mikroprocesorovým řadičem MR před uvedením zařízení do provozu do pěti signálních skupin</t>
  </si>
  <si>
    <t>"D.1.4.4 PS 11-04-51 1.001 - Technická zpráva"= 
"D.1.4.4 PS 11-04-51 2.006 - Stožáry SSZ - umístění návěstidel"= 
"- skupiny VA, VE, VB, VJ a VC:"= 
1=1.000 [A]</t>
  </si>
  <si>
    <t>200</t>
  </si>
  <si>
    <t>220960312</t>
  </si>
  <si>
    <t>Komplexní vyzkoušení křižovatky s mikroprocesorovým řadičem MR před uvedením zařízení do provozu za každých dalších pět signálních skupin</t>
  </si>
  <si>
    <t>"D.1.4.4 PS 11-04-51 1.001 - Technická zpráva"= 
"D.1.4.4 PS 11-04-51 2.006 - Stožáry SSZ - umístění návěstidel"= 
"- skupiny VK, PC, PG, ZPC a UN:"= 
1=1.000 [A]</t>
  </si>
  <si>
    <t>201</t>
  </si>
  <si>
    <t>220960444</t>
  </si>
  <si>
    <t>Kontrola silničního signalizačního zařízení včetně kotroly přicházejících koordinačních povelů a impulsů, kontroly reakce zařízení na příslušné povely, prověřen</t>
  </si>
  <si>
    <t>Kontrola silničního signalizačního zařízení včetně kotroly přicházejících koordinačních povelů a impulsů, kontroly reakce zařízení na příslušné povely, prověření obvodů pro volby programu, prověření obvodů pro výběr impulsů v podřízeném koordinovaném režimu (zelená vlna)</t>
  </si>
  <si>
    <t>"D.1.4.4 PS 11-04-51 1.001 - Technická zpráva"= 
"- připojení řadiče nového SSZ do koordinovaného tahu řadičů na ulici Meziříčské:"= 
1=1.000 [A]</t>
  </si>
  <si>
    <t>202</t>
  </si>
  <si>
    <t>404611220-R</t>
  </si>
  <si>
    <t>implementace řadiče do stávajícího koordinovaného tahu na ulici Meziříčské</t>
  </si>
  <si>
    <t>46-M</t>
  </si>
  <si>
    <t>Zemní práce při extr.mont.pracích</t>
  </si>
  <si>
    <t>203</t>
  </si>
  <si>
    <t>460010024</t>
  </si>
  <si>
    <t>Vytyčení trasy vedení kabelového (podzemního) v zastavěném prostoru</t>
  </si>
  <si>
    <t>"D.1.4.4 PS 11-04-51 2.002 - Situace"= 
"- výkop 35 x 60 ručně - odměřeno v AutoCadu:"= 
(2+3+3+2+3+3+17+62+14+7+2+2)*0.001=0.120 [A] 
"- výkop 50 x 80 ručně - odměřeno v AutoCadu:"= 
(19+10+4+7+1+8+1+3+10+5+1+2+3+15+14+2+4+9+11+4+5+3+2+12)*0.001=0.155 [B] 
"- výkop 65 x 120 ručně - odměřeno v AutoCadu:"= 
(9+8)*0.001=0.017 [C] 
"Celkem: "A+B+C=</t>
  </si>
  <si>
    <t>204</t>
  </si>
  <si>
    <t>460010025</t>
  </si>
  <si>
    <t>Vytyčení trasy inženýrských sítí v zastavěném prostoru</t>
  </si>
  <si>
    <t>205</t>
  </si>
  <si>
    <t>460080201</t>
  </si>
  <si>
    <t>Základové konstrukce bednění s případnými vzpěrami nezabudované zřízení</t>
  </si>
  <si>
    <t>"D.1.4.4 PS 11-04-51 2.002 - Situace"= 
"D.1.4.4 PS 11-04-51 2.006 - Stožáry SSZ - umístění návěstidel"= 
"- bednění betonových základů chodeckých stožárů č. 2, 6 a 7:"= 
((4*(0.6)^2))*3=4.320 [A] 
"- bednění betonových základů výložníkových stožárů č. 3, 4 a 5:"= 
(4*(1.0*1.7))*3=20.400 [B] 
"D.1.4.4 PS 11-04-51 2.002 - Situace"= 
"- bednění betonového základu řadiče SSZ:"= 
(0.8*1.5)*2 +(1.0*1.5)*2=5.400 [C] 
"- bednění betonového základu pilíře RE:"= 
(0.8*1.0)*2 +(0.6*1.0)*2=2.800 [D] 
"Celkem: "A+B+C+D=</t>
  </si>
  <si>
    <t>206</t>
  </si>
  <si>
    <t>460080301</t>
  </si>
  <si>
    <t>Základové konstrukce bednění s případnými vzpěrami nezabudované odstranění</t>
  </si>
  <si>
    <t>207</t>
  </si>
  <si>
    <t>460131113</t>
  </si>
  <si>
    <t>Hloubení nezapažených jam ručně včetně urovnání dna s přemístěním výkopku do vzdálenosti 3 m od okraje jámy nebo s naložením na dopravní prostředek v hornině tř</t>
  </si>
  <si>
    <t>Hloubení nezapažených jam ručně včetně urovnání dna s přemístěním výkopku do vzdálenosti 3 m od okraje jámy nebo s naložením na dopravní prostředek v hornině třídy těžitelnosti I skupiny 3</t>
  </si>
  <si>
    <t>"D.1.4.4 PS 11-04-51 2.002 - Situace"= 
"D.1.4.4 PS 11-04-51 2.006 - Stožáry SSZ - umístění návěstidel"= 
"- výkop jam pro základy chodeckých stožárů č. 2, 7 a 8:"= 
((0.6)^3)*3=0.648 [A] 
"- výkop jam pro základy výložníkových stožárů č. 3, 4 a 5:"= 
(1.0*1.0*1.7)*3=5.100 [B] 
"D.1.4.4 PS 11-04-51 2.002 - Situace"= 
"- výkop jámy pro základ řadiče SSZ:"= 
1.4*1.5*1.0=2.100 [C] 
"- výkop jámy pro základ pilíře RE:"= 
0.8*0.6*1.0=0.480 [D] 
"- výkop jámy pro základ kabelového rozvaděče ZR (RD - PZS):"= 
0.8*0.6*1.0=0.480 [E] 
"- výkop jam pro šachty spojek indukčních smyček:"= 
((0.6)^3)*8=1.728 [F] 
"- výkop jámy pro kabelovou komoru:"= 
1.6*1.0*2.1=3.360 [G] 
"Celkem: "A+B+C+D+E+F+G=</t>
  </si>
  <si>
    <t>208</t>
  </si>
  <si>
    <t>404611607-R</t>
  </si>
  <si>
    <t>Šachta pro smyčky s poklopem plastovým</t>
  </si>
  <si>
    <t>"D.1.4.4 PS 11-04-51 2.002 - Situace"= 
"- šachty spojek indukčních smyček:"= 
8=8.000 [A]</t>
  </si>
  <si>
    <t>209</t>
  </si>
  <si>
    <t>460161152</t>
  </si>
  <si>
    <t>Hloubení zapažených i nezapažených kabelových rýh ručně včetně urovnání dna s přemístěním výkopku do vzdálenosti 3 m od okraje jámy nebo s naložením na dopravní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</si>
  <si>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</si>
  <si>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"D.1.4.4 PS 11-04-51 2.002 - Situace"= 
"- výkop 35 x 60 ručně - odměřeno v AutoCadu:"= 
2+3+3+2+3+3+17+62+14+7+2+2=120.000 [A]</t>
  </si>
  <si>
    <t>210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</si>
  <si>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</si>
  <si>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</si>
  <si>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"D.1.4.4 PS 11-04-51 2.002 - Situace"= 
"- výkop 50 x 80 ručně - odměřeno v AutoCadu:"= 
19+10+4+7+1+8+1+3+10+5+1+2+3+15+14+2+4+9+11+4+5+3+2+12=155.000 [A]</t>
  </si>
  <si>
    <t>211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</si>
  <si>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</si>
  <si>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</si>
  <si>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"D.1.4.4 PS 11-04-51 2.002 - Situace"= 
"- výkop 65 x 120 ručně - odměřeno v AutoCadu:"= 
9+8=17.000 [A]</t>
  </si>
  <si>
    <t>212</t>
  </si>
  <si>
    <t>460260001</t>
  </si>
  <si>
    <t>Ostatní práce při montáži vodičů, šňůr a kabelů zatažení lana včetně odvinutí a napojení do kanálu nebo tvárnicové trasy</t>
  </si>
  <si>
    <t>"D.1.4.4 PS 11-04-51 2.002 - Situace"= 
"- řízené kabelové protlaky DN110 - odměřeno v AutoCadu:"= 
16+14+15+14+15=74.000 [A] 
"- řízené kabelové protlaky DN160 - odměřeno v AutoCadu:"= 
18+12=30.000 [B] 
"- kabelový prostup DN110 - odměřeno v AutoCadu:"= 
2*8=16.000 [C] 
"- kabelový prostup DN160 - odměřeno v AutoCadu:"= 
9=9.000 [D] 
"Celkem: "A+B+C+D=</t>
  </si>
  <si>
    <t>213</t>
  </si>
  <si>
    <t>460400021</t>
  </si>
  <si>
    <t>Pažení výkopů příložné plné rýh kabelových, hloubky do 2 m</t>
  </si>
  <si>
    <t>"D.1.4.4 PS 11-04-51 2.002 - Situace"= 
"- pažení výkopů jam základů pro výložníkové stožáry č. 3, 4 a 5:"= 
1*1.7*4*3=20.400 [A] 
"- pažení výkopů jam pro protlaky:"= 
1.5*1.8*2*16=86.400 [B] 
"- pažení výkopů 65 x 120 ručně - odměřeno v AutoCadu:"= 
(9+8)*2*1.2=40.800 [C] 
"Celkem: "A+B+C=</t>
  </si>
  <si>
    <t>214</t>
  </si>
  <si>
    <t>460400121</t>
  </si>
  <si>
    <t>Pažení výkopů odstranění pažení příložného plného rýh kabelových, hloubky do 2 m</t>
  </si>
  <si>
    <t>215</t>
  </si>
  <si>
    <t>460421182</t>
  </si>
  <si>
    <t>Kabelové lože z písku včetně podsypu, zhutnění a urovnání povrchu pro kabely vn a vvn zakryté plastovou fólií, šířky přes 25 do 50 cm</t>
  </si>
  <si>
    <t>"D.1.4.4 PS 11-04-51 2.002 - Situace"= 
"- výkop 35 x 60 ručně - odměřeno v AutoCadu:"= 
2+3+3+2+3+3+17+62+14+7+2+2=120.000 [A] 
"- výkop 50 x 80 ručně - odměřeno v AutoCadu:"= 
19+10+4+7+1+8+1+3+10+5+1+2+3+15+14+2+4+9+11+4+5+3+2+12=155.000 [B] 
"Celkem: "A+B=</t>
  </si>
  <si>
    <t>216</t>
  </si>
  <si>
    <t>69311311</t>
  </si>
  <si>
    <t>pás varovný plný do výkopu š 330mm s potiskem</t>
  </si>
  <si>
    <t>217</t>
  </si>
  <si>
    <t>34571352</t>
  </si>
  <si>
    <t>trubka elektroinstalační ohebná dvouplášťová korugovaná (chránička) D 52/63mm, HDPE+LDPE</t>
  </si>
  <si>
    <t>"D.1.4.4 PS 11-04-51 2.002 - Situace"= 
"D.1.4.4 PS 11-04-51 2.003 - Schematický kabelový plán SSZ"= 
"- chránička DN63 kabelů - odměřeno v AutoCadu:"= 
100=100.000 [A]</t>
  </si>
  <si>
    <t>218</t>
  </si>
  <si>
    <t>34571353</t>
  </si>
  <si>
    <t>trubka elektroinstalační ohebná dvouplášťová korugovaná (chránička) D 61/75mm, HDPE+LDPE</t>
  </si>
  <si>
    <t>"D.1.4.4 PS 11-04-51 2.002 - Situace"= 
"D.1.4.4 PS 11-04-51 2.003 - Schematický kabelový plán SSZ"= 
"- chránička DN75 kabelů - odměřeno v AutoCadu:"= 
250=250.000 [A]</t>
  </si>
  <si>
    <t>219</t>
  </si>
  <si>
    <t>34571355</t>
  </si>
  <si>
    <t>trubka elektroinstalační ohebná dvouplášťová korugovaná (chránička) D 94/110mm, HDPE+LDPE</t>
  </si>
  <si>
    <t>"D.1.4.4 PS 11-04-51 2.002 - Situace"= 
"D.1.4.4 PS 11-04-51 2.003 - Schematický kabelový plán SSZ"= 
"- chránička DN110 kabelů - odměřeno v AutoCadu:"= 
150=150.000 [A]</t>
  </si>
  <si>
    <t>220</t>
  </si>
  <si>
    <t>460431162</t>
  </si>
  <si>
    <t>Zásyp kabelových rýh ručně s přemístění sypaniny ze vzdálenosti do 10 m, s uložením výkopku ve vrstvách včetně zhutnění a úpravy povrchu šířky 35 cm hloubky 60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</si>
  <si>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</si>
  <si>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221</t>
  </si>
  <si>
    <t>460431282</t>
  </si>
  <si>
    <t>Zásyp kabelových rýh ručně s přemístění sypaniny ze vzdálenosti do 10 m, s uložením výkopku ve vrstvách včetně zhutnění a úpravy povrchu šířky 50 cm hloubky 80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</si>
  <si>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</si>
  <si>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222</t>
  </si>
  <si>
    <t>460431512</t>
  </si>
  <si>
    <t>Zásyp kabelových rýh ručně s přemístění sypaniny ze vzdálenosti do 10 m, s uložením výkopku ve vrstvách včetně zhutnění a úpravy povrchu šířky 65 cm hloubky 120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</si>
  <si>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</si>
  <si>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223</t>
  </si>
  <si>
    <t>460510026</t>
  </si>
  <si>
    <t>Osazení kabelových prostupů včetně utěsnění a spárování z trub betonových do rýhy, bez výkopových prací s obetonováním, vnitřního průměru přes 20 do 30 cm</t>
  </si>
  <si>
    <t>"D.1.4.4 PS 11-04-51 2.006 - Stožáry SSZ - umístění návěstidel"= 
"Stožár č. 3:"= 
1.5=1.500 [A] 
"Stožár č. 4:"= 
1.5=1.500 [B] 
"Stožár č. 5:"= 
1.5=1.500 [C] 
"Celkem: "A+B+C=</t>
  </si>
  <si>
    <t>224</t>
  </si>
  <si>
    <t>28611181</t>
  </si>
  <si>
    <t>trubka kanalizační PVC DN 315x3000mm SN10</t>
  </si>
  <si>
    <t>225</t>
  </si>
  <si>
    <t>460531124</t>
  </si>
  <si>
    <t>Osazení kabelové komory z plastů pro běžné zatížení komorového dílu z polyetylénu HDPE půdorysné plochy přes 1,0 m2 do 1,5 m2, světlé hloubky přes 1,0 do 1,3 m</t>
  </si>
  <si>
    <t>"D.1.4.4 PS 11-04-51 2.002 - Situace"= 
"- instalace kabelové komory v chodníku podél římsy stávající opěrné zdi nad Rožnovskou Bečvou: "= 
1=1.000 [A]</t>
  </si>
  <si>
    <t>226</t>
  </si>
  <si>
    <t>460531182</t>
  </si>
  <si>
    <t>Osazení kabelové komory z plastů pro běžné zatížení víka z oceli, litiny nebo betonu půdorysné plochy přes 1,0 do 1,5 m2</t>
  </si>
  <si>
    <t>227</t>
  </si>
  <si>
    <t>460531811</t>
  </si>
  <si>
    <t>Osazení kabelové komory z plastů vyříznutí otvoru ve stěně kabelové komory HDPE</t>
  </si>
  <si>
    <t>"D.1.4.4 PS 11-04-51 2.002 - Situace"= 
"- vyříznutí otvorů v kabelové komoře:"= 
3=3.000 [A]</t>
  </si>
  <si>
    <t>228</t>
  </si>
  <si>
    <t>460631212</t>
  </si>
  <si>
    <t>Zemní protlaky řízené horizontální vrtání v hornině třídy těžitelnosti I a II skupiny 1 až 4 včetně protlačení trub v hloubce do 6 m vnějšího průměru vrtu přes</t>
  </si>
  <si>
    <t>Zemní protlaky řízené horizontální vrtání v hornině třídy těžitelnosti I a II skupiny 1 až 4 včetně protlačení trub v hloubce do 6 m vnějšího průměru vrtu přes 90 do 110 mm</t>
  </si>
  <si>
    <t>"D.1.4.4 PS 11-04-51 2.002 - Situace"= 
"- řízené kabelové protlaky DN110 - odměřeno v AutoCadu:"= 
16+14+15+14+15=74.000 [A]</t>
  </si>
  <si>
    <t>229</t>
  </si>
  <si>
    <t>28613902</t>
  </si>
  <si>
    <t>potrubí plynovodní PE 100RC SDR 17,6 PN 0,1MPa tyče 12m 110x6,3mm</t>
  </si>
  <si>
    <t>230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</si>
  <si>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</si>
  <si>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</si>
  <si>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"D.1.4.4 PS 11-04-51 2.002 - Situace"= 
"- řízené kabelové protlaky DN160 - odměřeno v AutoCadu:"= 
18+12=30.000 [A]</t>
  </si>
  <si>
    <t>231</t>
  </si>
  <si>
    <t>28613904</t>
  </si>
  <si>
    <t>potrubí plynovodní PE 100RC SDR 17,6 PN 0,1MPa tyče 12m 160x9,1mm</t>
  </si>
  <si>
    <t>232</t>
  </si>
  <si>
    <t>460632113</t>
  </si>
  <si>
    <t>Zemní protlaky zemní práce nutné k provedení protlaku výkop včetně zásypu ručně startovací jáma v hornině třídy těžitelnosti I skupiny 3</t>
  </si>
  <si>
    <t>"D.1.4.4 PS 11-04-51 2.002 - Situace"= 
"- výkop a zához startovacích jam řízených protlaků: "= 
8=8.000 [A]</t>
  </si>
  <si>
    <t>233</t>
  </si>
  <si>
    <t>460632213</t>
  </si>
  <si>
    <t>Zemní protlaky zemní práce nutné k provedení protlaku výkop včetně zásypu ručně koncová jáma v hornině třídy těžitelnosti I skupiny 3</t>
  </si>
  <si>
    <t>"D.1.4.4 PS 11-04-51 2.002 - Situace"= 
"- výkop a zához koncových jam řízených protlaků: "= 
8=8.000 [A]</t>
  </si>
  <si>
    <t>234</t>
  </si>
  <si>
    <t>460641113</t>
  </si>
  <si>
    <t>Základové konstrukce základ bez bednění do rostlé zeminy z monolitického betonu tř. C 16/20</t>
  </si>
  <si>
    <t>"D.1.4.4 PS 11-04-51 2.006 - Stožáry SSZ - umístění návěstidel"= 
"- betonových základů chodeckých stožárů č. 2, 7 a 8:"= 
((0.6)^3)*3=0.648 [A] 
"D.1.4.4 PS 11-04-51 2.002 - Situace"= 
"- betonového základu řadiče SSZ:"= 
1.4*1.5*1.0=2.100 [B] 
"- betonového základu pilíře RE:"= 
0.8*0.6*1.0=0.480 [C] 
"- betonového základu kabelového rozvaděče ZR (RD - PZS):"= 
0.8*0.6*1.0=0.480 [D] 
"- obetonování prostupů ve výkopu 65 x 120 - odměřeno v AutoCadu:"= 
(9+8)*0.65*0.3=3.315 [E] 
"- obetonování kabelové komory:"= 
1.6*1.0*2.1-1.4*0.8*2.1=1.008 [F] 
"Celkem: "A+B+C+D+E+F=</t>
  </si>
  <si>
    <t>235</t>
  </si>
  <si>
    <t>460641125</t>
  </si>
  <si>
    <t>Základové konstrukce základ bez bednění do rostlé zeminy z monolitického železobetonu bez výztuže bez zvláštních nároků na prostředí tř. C 25/30</t>
  </si>
  <si>
    <t>"D.1.4.4 PS 11-04-51 2.002 - Situace"= 
"D.1.4.4 PS 11-04-51 2.006 - Stožáry SSZ - umístění návěstidel"= 
"- betonové základy pro stožáry č. 3, 4 a 5:"= 
(1.7*1*1)*3=5.100 [A]</t>
  </si>
  <si>
    <t>236</t>
  </si>
  <si>
    <t>460641212</t>
  </si>
  <si>
    <t>Základové konstrukce výztuž z betonářské oceli 10 505</t>
  </si>
  <si>
    <t>"D.1.4.4 PS 11-04-51 2.006 - Stožáry SSZ - umístění návěstidel"= 
"- hmotnost ocelové výstuže betonových základů výložníkových stožárů č. 3, 4 a 5:"= 
3*0.005=0.015 [A]</t>
  </si>
  <si>
    <t>237</t>
  </si>
  <si>
    <t>460742132</t>
  </si>
  <si>
    <t>Osazení kabelových prostupů včetně utěsnění a spárování z trub plastových do rýhy, bez výkopových prací s obetonováním, vnitřního průměru přes 10 do 15 cm</t>
  </si>
  <si>
    <t>"D.1.4.4 PS 11-04-51 2.002 - Situace"= 
"- kabelový prostup DN110 - odměřeno v AutoCadu:"= 
2*8=16.000 [A]</t>
  </si>
  <si>
    <t>238</t>
  </si>
  <si>
    <t>239</t>
  </si>
  <si>
    <t>460742133</t>
  </si>
  <si>
    <t>Osazení kabelových prostupů včetně utěsnění a spárování z trub plastových do rýhy, bez výkopových prací s obetonováním, vnitřního průměru přes 15 do 20 cm</t>
  </si>
  <si>
    <t>"D.1.4.4 PS 11-04-51 2.002 - Situace"= 
"- kabelový prostup DN160 - odměřeno v AutoCadu:"= 
9=9.000 [A]</t>
  </si>
  <si>
    <t>240</t>
  </si>
  <si>
    <t>Komunikace pozemní</t>
  </si>
  <si>
    <t>513521111</t>
  </si>
  <si>
    <t>Ojedinělé čištění kolejového lože koleje</t>
  </si>
  <si>
    <t>"D.1.4.4 PS 11-04-51 2.002 - Situace"= 
"- vyčištění kolejového svršku po překopu železniční trati: "= 
8*1.65*0.5=6.600 [A]</t>
  </si>
  <si>
    <t>514531121</t>
  </si>
  <si>
    <t>Ojedinělá úprava kolejového lože koleje</t>
  </si>
  <si>
    <t>"D.1.4.4 PS 11-04-51 2.002 - Situace"= 
"- úprava kolejového svršku po překopu železniční trati s využitím stávajícího kameniva: "= 
8=8.000 [A]</t>
  </si>
  <si>
    <t>564871111</t>
  </si>
  <si>
    <t>Podklad ze štěrkodrti ŠD s rozprostřením a zhutněním plochy přes 100 m2, po zhutnění tl. 250 mm</t>
  </si>
  <si>
    <t>596211112</t>
  </si>
  <si>
    <t>Kladení dlažby z betonových zámkových dlaždic komunikací pro pěší ručně s ložem z kameniva těženého nebo drceného tl. do 40 mm, s vyplněním spár s dvojitým hutn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</si>
  <si>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</si>
  <si>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59245018</t>
  </si>
  <si>
    <t>dlažba tvar obdélník betonová 200x100x60mm přírodní</t>
  </si>
  <si>
    <t>"D.1.4.4 PS 11-04-51 2.002 - Situace"= 
"- přírodní zámková dlažba 20x10x6 mm s využitím 90 % stávající dlažby - včetně 3 % ztratného:"= 
112*0.1*1.03=11.536 [A]</t>
  </si>
  <si>
    <t>59245006</t>
  </si>
  <si>
    <t>dlažba tvar obdélník betonová pro nevidomé 200x100x60mm barevná</t>
  </si>
  <si>
    <t>"D.1.4.4 PS 11-04-51 2.002 - Situace"= 
"- červená reliéfní zámková dlažba 20x10x6 mm s využitím 90 % stávající dlažby - včetně 3 % ztratného:"= 
3*0.1*1.03=0.309 [A]</t>
  </si>
  <si>
    <t>742</t>
  </si>
  <si>
    <t>Elektroinstalace - slaboproud</t>
  </si>
  <si>
    <t>742124005</t>
  </si>
  <si>
    <t>Montáž kabelů datových FTP, UTP, STP ukončení kabelu konektorem</t>
  </si>
  <si>
    <t>"D.1.4.4 PS 11-04-51 2.003 - Schematický kabelový plán SSZ"= 
"- montáž konektorů RJ-45 zakončující kabel FTP cat6a z řadiče k zařízení V2X na stožáru SSZ č. 4:"= 
1*2=2.000 [A]</t>
  </si>
  <si>
    <t>37452040</t>
  </si>
  <si>
    <t>prvek ukončovací datového rozvodu keystone 1xRJ45 STP Cat6A samořezný kabelová pojistka</t>
  </si>
  <si>
    <t>"D.1.4.4 PS 11-04-51 2.003 - Schematický kabelový plán SSZ"= 
"- dodávka konektorů RJ-45 zakončující kabel FTP cat6a z řadiče k zařízení V2X na stožáru SSZ č. 4:"= 
1*2=2.000 [A]</t>
  </si>
  <si>
    <t>Ostatní konstrukce a práce, bourání</t>
  </si>
  <si>
    <t>914111111</t>
  </si>
  <si>
    <t>Montáž svislé dopravní značky základní velikosti do 1 m2 objímkami na sloupky nebo konzoly</t>
  </si>
  <si>
    <t>"D.1.4.4 PS 11-04-51 2.006 - Stožáry SSZ - umístění návěstidel"= 
"montáž stávající dopravní značky P6 na stožár č. 2:"= 
1=1.000 [A] 
"montáž nových dopravních značek P4 + E2b na stožár č. 7:"= 
2=2.000 [B] 
"montáž nových dopravních značek P4 + E2b na stožár č. 8:"= 
2=2.000 [C] 
"Celkem: "A+B+C=</t>
  </si>
  <si>
    <t>40445608</t>
  </si>
  <si>
    <t>značky upravující přednost P1, P4 700mm</t>
  </si>
  <si>
    <t>"D.1.4.4 PS 11-04-51 2.006 - Stožáry SSZ - umístění návěstidel"= 
"- dodávka dopravních značek P4:"= 
"stožár č. 7:"= 
1=1.000 [A] 
"stožár č. 8:"= 
1=1.000 [B] 
"Celkem: "A+B=</t>
  </si>
  <si>
    <t>40445647</t>
  </si>
  <si>
    <t>dodatkové tabulky E1, E2a,b , E6, E9, E10 E12c, E17 500x500mm</t>
  </si>
  <si>
    <t>"D.1.4.4 PS 11-04-51 2.006 - Stožáry SSZ - umístění návěstidel"= 
"- dodávka dopravních značek E2b:"= 
"stožár č. 7:"= 
1=1.000 [A] 
"stožár č. 8:"= 
1=1.000 [B] 
"Celkem: "A+B=</t>
  </si>
  <si>
    <t>40445225</t>
  </si>
  <si>
    <t>sloupek pro dopravní značku Zn D 60mm v 3,5m</t>
  </si>
  <si>
    <t>"D.1.4.4 PS 11-04-51 2.006 - Stožáry SSZ - umístění návěstidel"= 
"- nástavec dopravní značky P4 na stožár č. 4:"= 
"D.1.4.4 PS 11-04-51 2.006 - Stožáry SSZ - umístění návěstidel"= 
"- nástavec dopravní značky P6 na stožár č. 2:"= 
"- nástavec dopravní značky P4 na stožár č. 7:"= 
"- nástavec dopravní značky P4 na stožár č. 8:"= 
1=1.000 [A]</t>
  </si>
  <si>
    <t>40445256</t>
  </si>
  <si>
    <t>svorka upínací na sloupek dopravní značky D 60mm</t>
  </si>
  <si>
    <t>"D.1.4.4 PS 11-04-51 2.006 - Stožáry SSZ - umístění návěstidel"= 
"- dodávka svorek pro dopravní značku P6 na stožár č. 2:"= 
2*2=4.000 [A] 
"- dodávka svorek pro dopravní značky P4 + E2b na stožár č. 7:"= 
4*2=8.000 [B] 
"- dodávka svorek pro dopravní značky P4 + E2b na stožár č. 8:"= 
4*2=8.000 [C] 
"Celkem: "A+B+C=</t>
  </si>
  <si>
    <t>40445253</t>
  </si>
  <si>
    <t>víčko plastové na sloupek D 60mm</t>
  </si>
  <si>
    <t>"D.1.4.4 PS 11-04-51 2.006 - Stožáry SSZ - umístění návěstidel"= 
"- víčko pro nástavec dopravní značky P6 na stožár č. 2:"= 
1=1.000 [A] 
"- víčko pro nástavec dopravní značky P4 na stožár č. 7:"= 
1=1.000 [B] 
"- víčko pro nástavec dopravní značky P4 na stožár č. 8:"= 
1=1.000 [C] 
"Celkem: "A+B+C=</t>
  </si>
  <si>
    <t>914111112</t>
  </si>
  <si>
    <t>Montáž svislé dopravní značky základní velikosti do 1 m2 páskováním na sloupy</t>
  </si>
  <si>
    <t>"D.1.4.4 PS 11-04-51 2.006 - Stožáry SSZ - umístění návěstidel"= 
"- montáž nové dopravní značky P6:"= 
"stožár č. 3:"= 
1=1.000 [A] 
"- montáž stávajících dopravních značek P2 + E2b:"= 
"stožár č. 4:"= 
2=2.000 [B] 
"Celkem: "A+B=</t>
  </si>
  <si>
    <t>40445615</t>
  </si>
  <si>
    <t>značky upravující přednost P6 700mm</t>
  </si>
  <si>
    <t>"D.1.4.4 PS 11-04-51 2.006 - Stožáry SSZ - umístění návěstidel"= 
"- dodávka dopravní značky P6:"= 
"stožár č. 3:"= 
1=1.000 [A]</t>
  </si>
  <si>
    <t>40445258-R</t>
  </si>
  <si>
    <t>Upínka UP2 FeZn</t>
  </si>
  <si>
    <t>"D.1.4.4 PS 11-04-51 2.006 - Stožáry SSZ - umístění návěstidel"= 
"- montáž nové dopravní značky P6:"= 
"stožár č. 3:"= 
1*2=2.000 [A] 
"- montáž stávajících dopravních značek P2 + E2b:"= 
"stožár č. 4:"= 
2*2=4.000 [B] 
"- montáž nástavce stávající dopravní značky P6 na stožár č. 2:"= 
2=2.000 [C] 
"- montáž nástavce dopravní značky  P4 + E2b:"= 
"- stožár č. 7:"= 
2=2.000 [D] 
"- montáž nástavce dopravní značky  P4 + E2b:"= 
"- stožár č. 8:"= 
2=2.000 [E] 
"Celkem: "A+B+C+D+E=</t>
  </si>
  <si>
    <t>40445260</t>
  </si>
  <si>
    <t>"D.1.4.4 PS 11-04-51 2.006 - Stožáry SSZ - umístění návěstidel"= 
"montáž stávající dopravní značky P6 na stožár č. 2:"= 
2*(2*3.14*0.1)=1.256 [A] 
"- montáž nových dopravních značek P4 + E2b na stožár č. 7:"= 
2*(2*3.14*0.1)=1.256 [B] 
"- montáž nových dopravních značek P4 + E2b na stožár č. 8:"= 
2*(2*3.14*0.1)=1.256 [C] 
"- montáž nové dopravní značky P6:"= 
"stožár č. 3:"= 
2*(2*3.14*0.1)=1.256 [D] 
"- montáž stávajících dopravních značek P2 + E2b:"= 
"stožár č. 4:"= 
4*(2*3.14*0.1)=2.512 [E] 
"Celkem: "A+B+C+D+E=</t>
  </si>
  <si>
    <t>40445261</t>
  </si>
  <si>
    <t>"D.1.4.4 PS 11-04-51 2.006 - Stožáry SSZ - umístění návěstidel"= 
"montáž stávající dopravní značky P6 na stožár č. 2:"= 
2/100=0.020 [A] 
"- montáž nových dopravních značek P4 + E2b na stožár č. 7:"= 
2/100=0.020 [B] 
"- montáž nových dopravních značek P4 + E2b na stožár č. 8:"= 
2/100=0.020 [C] 
"- montáž nové dopravní značky P6:"= 
"stožár č. 3:"= 
2/100=0.020 [D] 
"- montáž stávajících dopravních značek P2 + E2b:"= 
"stožár č. 4:"= 
4/100=0.040 [E] 
"Celkem: "A+B+C+D+E=</t>
  </si>
  <si>
    <t>919112233</t>
  </si>
  <si>
    <t>Řezání dilatačních spár v živičném krytu vytvoření komůrky pro těsnící zálivku šířky 20 mm, hloubky 40 mm</t>
  </si>
  <si>
    <t>"D.1.4.4 PS 11-04-51 2.002 - Situace"= 
"řezání drážky hloubky 120 mm pro uložení vedení indukčních smyček - odměřeno v AutoCadu:"= 
(18+14+16+16+17+12+15+12+13+17)*3=450.000 [A]</t>
  </si>
  <si>
    <t>919121233</t>
  </si>
  <si>
    <t>Utěsnění dilatačních spár zálivkou za studena v cementobetonovém nebo živičném krytu včetně adhezního nátěru bez těsnicího profilu pod zálivkou, pro komůrky šíř</t>
  </si>
  <si>
    <t>Utěsnění dilatačních spár zálivkou za studena v cementobetonovém nebo živičném krytu včetně adhezního nátěru bez těsnicího profilu pod zálivkou, pro komůrky šířky 20 mm, hloubky 40 mm</t>
  </si>
  <si>
    <t>977141120</t>
  </si>
  <si>
    <t>Vrty pro kotvy do betonu s vyplněním epoxidovým tmelem, průměru 20 mm, hloubky 130 mm</t>
  </si>
  <si>
    <t>"D.1.4.4 PS 11-04-51 2.006 - Stožáry SSZ - umístění návěstidel"= 
"Stožár č. 6:"= 
4*1=4.000 [A]</t>
  </si>
  <si>
    <t>31197008</t>
  </si>
  <si>
    <t>tyč závitová Pz 4.6 M20</t>
  </si>
  <si>
    <t>13021205</t>
  </si>
  <si>
    <t>matice napínací DIN 1480 ocelová pozinkovaná M20</t>
  </si>
  <si>
    <t>40445255-R</t>
  </si>
  <si>
    <t>krytka klobouková pro šestihran M20</t>
  </si>
  <si>
    <t>31120009</t>
  </si>
  <si>
    <t>podložka DIN 125-A ZB D 20mm</t>
  </si>
  <si>
    <t>"D.1.4.4 PS 11-04-51 2.006 - Stožáry SSZ - umístění návěstidel"= 
"Stožár č. 6:"= 
0.04*1=0.040 [A]</t>
  </si>
  <si>
    <t>997221551</t>
  </si>
  <si>
    <t>Vodorovná doprava suti bez naložení, ale se složením a s hrubým urovnáním ze sypkých materiálů, na vzdálenost do 1 km</t>
  </si>
  <si>
    <t>997221559</t>
  </si>
  <si>
    <t>Vodorovná doprava suti bez naložení, ale se složením a s hrubým urovnáním Příplatek k ceně za každý další i započatý 1 km přes 1 km</t>
  </si>
  <si>
    <t>"D.1.4.4 PS 11-04-51 2.002 - Situace"= 
"- uložení přebytečné zeminy z výkopu 35 x 60  - příplatek za dalších 19 km:"= 
120*0.35*0.2*1.7*19=271.320 [A] 
"- uložení přebytečné zeminy z výkopu 50 x 80  - příplatek za dalších 19 km:"= 
155*0.5*0.2*1.7*19=500.650 [B] 
"- uložení přebytečné zeminy z výkopu 65 x 120  - příplatek za dalších 19 km:"= 
17*0.65*0.3*1.7*19=107.075 [C] 
"D.1.4.4 PS 11-04-51 2.002 - Situace"= 
"D.1.4.4 PS 11-04-51 2.006 - Stožáry SSZ - umístění návěstidel"= 
"- uložení přebytečné zeminy z výkopu jam pro základy chodeckých stožárů č. 2, 6 a 7  - příplatek za dalších 19 km:"= 
((0.6)^3)*3*1.7*19=20.930 [D] 
"- uložení přebytečné zeminy z výkopu jam pro základy výložníkových stožárů č. 3, 4 a 5  - příplatek za dalších 19 km:"= 
(1.0*1.0*1.7)*3*1.7*19=164.730 [E] 
"D.1.4.4 PS 11-04-51 2.002 - Situace"= 
"- uložení přebytečné zeminy z výkopu jámy pro základ řadiče SSZ  - příplatek za dalších 19 km:"= 
1.4*1.5*1.0*1.7*19=67.830 [F] 
"- uložení přebytečné zeminy z výkopu jámy pro základ pilíře RE  - příplatek za dalších 19 km:"= 
0.8*0.6*1.0*1.7*19=15.504 [G] 
"- uložení přebytečné zeminy z výkopu jámy pro základ kabelového rozvaděče ZR (RD - PZS)  - příplatek za dalších 19 km:"= 
0.8*0.6*1.0*1.7*19=15.504 [H] 
"- uložení přebytečné zeminy z výkopu jam pro šachty spojek indukčních smyček  - příplatek za dalších 19 km:"= 
((0.6)^3)*8*1.7*19=55.814 [I] 
"- uložení přebytečné zeminy z výkopu jámy pro kabelovou komoru  - příplatek za dalších 19 km:"= 
1.6*1.0*2.1*1.7*19=108.528 [J] 
"- uložení přebytečného podkladu z rozbraného chodníku - položka číslo 2  - příplatek za dalších 19 km:"= 
34.500*19=655.500 [K] 
"Celkem: "A+B+C+D+E+F+G+H+I+J+K=</t>
  </si>
  <si>
    <t>997221561</t>
  </si>
  <si>
    <t>Vodorovná doprava suti bez naložení, ale se složením a s hrubým urovnáním z kusových materiálů, na vzdálenost do 1 km</t>
  </si>
  <si>
    <t>"D.1.4.4 PS 11-04-51 1.001 - Technická zpráva"= 
"D.1.4.4 PS 11-04-51 2.002 - Situace"= 
"- 10% suti z rozebraného stávajícího dlážděného chodníku - položka č. 1:"= 
33.925*0.1=3.393 [A]</t>
  </si>
  <si>
    <t>997221569</t>
  </si>
  <si>
    <t>"D.1.4.4 PS 11-04-51 1.001 - Technická zpráva"= 
"D.1.4.4 PS 11-04-51 2.002 - Situace"= 
"- 10% suti z rozebraného stávajícího dlážděného chodníku - položka č. 1 - příplatek za dopravu do 19 km (celkem 20 km):"= 
33.925*0.1*19=64.458 [A]</t>
  </si>
  <si>
    <t>997221861</t>
  </si>
  <si>
    <t>Poplatek za uložení stavebního odpadu na recyklační skládce (skládkovné) z prostého betonu zatříděného do Katalogu odpadů pod kódem 17 01 01</t>
  </si>
  <si>
    <t>998223011</t>
  </si>
  <si>
    <t>Přesun hmot pro pozemní komunikace s krytem dlážděným dopravní vzdálenost do 200 m jakékoliv délky objektu</t>
  </si>
  <si>
    <t>VRN1</t>
  </si>
  <si>
    <t>Průzkumné, geodetické a projektové práce</t>
  </si>
  <si>
    <t>241</t>
  </si>
  <si>
    <t>012303000</t>
  </si>
  <si>
    <t>Geodetické práce po výstavbě</t>
  </si>
  <si>
    <t>"D.1.4.4 PS 11-04-51 1.001 - Technická zpráva"= 
"- zaměření skutečného stavu SSZ:"= 
1=1.000 [A]</t>
  </si>
  <si>
    <t>242</t>
  </si>
  <si>
    <t>013244000</t>
  </si>
  <si>
    <t>Dokumentace pro provádění stavby</t>
  </si>
  <si>
    <t>"D.1.4.4 PS 11-04-51 1.001 - Technická zpráva"= 
"- dílenská dokumentace:"= 
1=1.000 [A]</t>
  </si>
  <si>
    <t>243</t>
  </si>
  <si>
    <t>013254000</t>
  </si>
  <si>
    <t>Dokumentace skutečného provedení stavby</t>
  </si>
  <si>
    <t>"D.1.4.4 PS 11-04-51 1.001 - Technická zpráva"= 
"- dokumentace skutečného provedení SSZ:"= 
1=1.000 [A]</t>
  </si>
  <si>
    <t>VRN4</t>
  </si>
  <si>
    <t>Inženýrská činnost</t>
  </si>
  <si>
    <t>244</t>
  </si>
  <si>
    <t>044002000</t>
  </si>
  <si>
    <t>Revize</t>
  </si>
  <si>
    <t>"D.1.4.4 PS 11-04-51 1.001 - Technická zpráva"= 
"- výchozí revize SSZ:"= 
1=1.000 [A]</t>
  </si>
  <si>
    <t>Z</t>
  </si>
  <si>
    <t>Ostatní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</si>
  <si>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</si>
  <si>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</si>
  <si>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</si>
  <si>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</si>
  <si>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</si>
  <si>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</si>
  <si>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</si>
  <si>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</si>
  <si>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</si>
  <si>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</si>
  <si>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</si>
  <si>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</si>
  <si>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</si>
  <si>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</si>
  <si>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</si>
  <si>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</si>
  <si>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2016_OTSKP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</si>
  <si>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</si>
  <si>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</si>
  <si>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VSEOB005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</si>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</sst>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0+C10+C22+C25</f>
      </c>
    </row>
    <row r="7" spans="2:3" ht="12.75" customHeight="1">
      <c r="B7" s="8" t="s">
        <v>7</v>
      </c>
      <c s="10">
        <f>0+E10+E22+E25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</f>
      </c>
      <c s="14">
        <f>C10*0.21</f>
      </c>
      <c s="14">
        <f>0+E11+E12+E13+E14+E15+E16+E17+E18+E19+E20+E21</f>
      </c>
      <c s="13">
        <f>0+F11+F12+F13+F14+F15+F16+F17+F18+F19+F20+F21</f>
      </c>
    </row>
    <row r="11" spans="1:6" ht="12.75">
      <c r="A11" s="11" t="s">
        <v>16</v>
      </c>
      <c s="12" t="s">
        <v>17</v>
      </c>
      <c s="14">
        <f>'SO 11-10-01'!K8+'SO 11-10-01'!M8</f>
      </c>
      <c s="14">
        <f>C11*0.21</f>
      </c>
      <c s="14">
        <f>C11+D11</f>
      </c>
      <c s="13">
        <f>'SO 11-10-01'!T7</f>
      </c>
    </row>
    <row r="12" spans="1:6" ht="12.75">
      <c r="A12" s="11" t="s">
        <v>190</v>
      </c>
      <c s="12" t="s">
        <v>191</v>
      </c>
      <c s="14">
        <f>'SO 11-11-01'!K8+'SO 11-11-01'!M8</f>
      </c>
      <c s="14">
        <f>C12*0.21</f>
      </c>
      <c s="14">
        <f>C12+D12</f>
      </c>
      <c s="13">
        <f>'SO 11-11-01'!T7</f>
      </c>
    </row>
    <row r="13" spans="1:6" ht="12.75">
      <c r="A13" s="11" t="s">
        <v>286</v>
      </c>
      <c s="12" t="s">
        <v>287</v>
      </c>
      <c s="14">
        <f>'SO 11-13-01'!K8+'SO 11-13-01'!M8</f>
      </c>
      <c s="14">
        <f>C13*0.21</f>
      </c>
      <c s="14">
        <f>C13+D13</f>
      </c>
      <c s="13">
        <f>'SO 11-13-01'!T7</f>
      </c>
    </row>
    <row r="14" spans="1:6" ht="12.75">
      <c r="A14" s="11" t="s">
        <v>336</v>
      </c>
      <c s="12" t="s">
        <v>337</v>
      </c>
      <c s="14">
        <f>'SO 11-23-01'!K8+'SO 11-23-01'!M8</f>
      </c>
      <c s="14">
        <f>C14*0.21</f>
      </c>
      <c s="14">
        <f>C14+D14</f>
      </c>
      <c s="13">
        <f>'SO 11-23-01'!T7</f>
      </c>
    </row>
    <row r="15" spans="1:6" ht="12.75">
      <c r="A15" s="11" t="s">
        <v>434</v>
      </c>
      <c s="12" t="s">
        <v>435</v>
      </c>
      <c s="14">
        <f>'SO 11-32-01'!K8+'SO 11-32-01'!M8</f>
      </c>
      <c s="14">
        <f>C15*0.21</f>
      </c>
      <c s="14">
        <f>C15+D15</f>
      </c>
      <c s="13">
        <f>'SO 11-32-01'!T7</f>
      </c>
    </row>
    <row r="16" spans="1:6" ht="12.75">
      <c r="A16" s="11" t="s">
        <v>651</v>
      </c>
      <c s="12" t="s">
        <v>652</v>
      </c>
      <c s="14">
        <f>'SO 11-33-01'!K8+'SO 11-33-01'!M8</f>
      </c>
      <c s="14">
        <f>C16*0.21</f>
      </c>
      <c s="14">
        <f>C16+D16</f>
      </c>
      <c s="13">
        <f>'SO 11-33-01'!T7</f>
      </c>
    </row>
    <row r="17" spans="1:6" ht="12.75">
      <c r="A17" s="11" t="s">
        <v>842</v>
      </c>
      <c s="12" t="s">
        <v>843</v>
      </c>
      <c s="14">
        <f>'SO 11-50-01'!K8+'SO 11-50-01'!M8</f>
      </c>
      <c s="14">
        <f>C17*0.21</f>
      </c>
      <c s="14">
        <f>C17+D17</f>
      </c>
      <c s="13">
        <f>'SO 11-50-01'!T7</f>
      </c>
    </row>
    <row r="18" spans="1:6" ht="12.75">
      <c r="A18" s="11" t="s">
        <v>925</v>
      </c>
      <c s="12" t="s">
        <v>926</v>
      </c>
      <c s="14">
        <f>'SO 11-50-02'!K8+'SO 11-50-02'!M8</f>
      </c>
      <c s="14">
        <f>C18*0.21</f>
      </c>
      <c s="14">
        <f>C18+D18</f>
      </c>
      <c s="13">
        <f>'SO 11-50-02'!T7</f>
      </c>
    </row>
    <row r="19" spans="1:6" ht="12.75">
      <c r="A19" s="11" t="s">
        <v>1092</v>
      </c>
      <c s="12" t="s">
        <v>1093</v>
      </c>
      <c s="14">
        <f>'SO 11-50-03'!K8+'SO 11-50-03'!M8</f>
      </c>
      <c s="14">
        <f>C19*0.21</f>
      </c>
      <c s="14">
        <f>C19+D19</f>
      </c>
      <c s="13">
        <f>'SO 11-50-03'!T7</f>
      </c>
    </row>
    <row r="20" spans="1:6" ht="12.75">
      <c r="A20" s="11" t="s">
        <v>1127</v>
      </c>
      <c s="12" t="s">
        <v>1128</v>
      </c>
      <c s="14">
        <f>'SO 11-86-01'!K8+'SO 11-86-01'!M8</f>
      </c>
      <c s="14">
        <f>C20*0.21</f>
      </c>
      <c s="14">
        <f>C20+D20</f>
      </c>
      <c s="13">
        <f>'SO 11-86-01'!T7</f>
      </c>
    </row>
    <row r="21" spans="1:6" ht="12.75">
      <c r="A21" s="11" t="s">
        <v>1210</v>
      </c>
      <c s="12" t="s">
        <v>1211</v>
      </c>
      <c s="14">
        <f>'SO 11-86-02'!K8+'SO 11-86-02'!M8</f>
      </c>
      <c s="14">
        <f>C21*0.21</f>
      </c>
      <c s="14">
        <f>C21+D21</f>
      </c>
      <c s="13">
        <f>'SO 11-86-02'!T7</f>
      </c>
    </row>
    <row r="22" spans="1:6" ht="12.75">
      <c r="A22" s="11" t="s">
        <v>165</v>
      </c>
      <c s="12" t="s">
        <v>1313</v>
      </c>
      <c s="14">
        <f>0+C23+C24</f>
      </c>
      <c s="14">
        <f>C22*0.21</f>
      </c>
      <c s="14">
        <f>0+E23+E24</f>
      </c>
      <c s="13">
        <f>0+F23+F24</f>
      </c>
    </row>
    <row r="23" spans="1:6" ht="12.75">
      <c r="A23" s="11" t="s">
        <v>1314</v>
      </c>
      <c s="12" t="s">
        <v>1315</v>
      </c>
      <c s="14">
        <f>'PS 11-01-31'!K8+'PS 11-01-31'!M8</f>
      </c>
      <c s="14">
        <f>C23*0.21</f>
      </c>
      <c s="14">
        <f>C23+D23</f>
      </c>
      <c s="13">
        <f>'PS 11-01-31'!T7</f>
      </c>
    </row>
    <row r="24" spans="1:6" ht="12.75">
      <c r="A24" s="11" t="s">
        <v>1627</v>
      </c>
      <c s="12" t="s">
        <v>1628</v>
      </c>
      <c s="14">
        <f>'PS 11-04-51'!K8+'PS 11-04-51'!M8</f>
      </c>
      <c s="14">
        <f>C24*0.21</f>
      </c>
      <c s="14">
        <f>C24+D24</f>
      </c>
      <c s="13">
        <f>'PS 11-04-51'!T7</f>
      </c>
    </row>
    <row r="25" spans="1:6" ht="12.75">
      <c r="A25" s="11" t="s">
        <v>2463</v>
      </c>
      <c s="12" t="s">
        <v>2464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2465</v>
      </c>
      <c s="12" t="s">
        <v>2466</v>
      </c>
      <c s="14">
        <f>'SO 98-98'!K8+'SO 98-98'!M8</f>
      </c>
      <c s="14">
        <f>C26*0.21</f>
      </c>
      <c s="14">
        <f>C26+D26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COUNTIFS(L8:L141,"=0",A8:A141,"P")+COUNTIFS(L8:L141,"",A8:A141,"P")+SUM(Q8:Q141)</f>
      </c>
    </row>
    <row r="8" spans="1:13" ht="12.75">
      <c r="A8" t="s">
        <v>43</v>
      </c>
      <c r="C8" s="28" t="s">
        <v>1094</v>
      </c>
      <c r="E8" s="30" t="s">
        <v>1093</v>
      </c>
      <c r="J8" s="29">
        <f>0+J9+J30+J39+J64+J77+J118+J123+J128</f>
      </c>
      <c s="29">
        <f>0+K9+K30+K39+K64+K77+K118+K123+K128</f>
      </c>
      <c s="29">
        <f>0+L9+L30+L39+L64+L77+L118+L123+L128</f>
      </c>
      <c s="29">
        <f>0+M9+M30+M39+M64+M77+M118+M123+M128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</v>
      </c>
      <c s="34" t="s">
        <v>854</v>
      </c>
      <c s="35" t="s">
        <v>5</v>
      </c>
      <c s="6" t="s">
        <v>855</v>
      </c>
      <c s="36" t="s">
        <v>60</v>
      </c>
      <c s="37">
        <v>17.1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1095</v>
      </c>
    </row>
    <row r="13" spans="1:5" ht="63.75">
      <c r="A13" t="s">
        <v>56</v>
      </c>
      <c r="E13" s="39" t="s">
        <v>292</v>
      </c>
    </row>
    <row r="14" spans="1:16" ht="12.75">
      <c r="A14" t="s">
        <v>48</v>
      </c>
      <c s="34" t="s">
        <v>26</v>
      </c>
      <c s="34" t="s">
        <v>206</v>
      </c>
      <c s="35" t="s">
        <v>5</v>
      </c>
      <c s="6" t="s">
        <v>207</v>
      </c>
      <c s="36" t="s">
        <v>60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1096</v>
      </c>
    </row>
    <row r="17" spans="1:5" ht="318.75">
      <c r="A17" t="s">
        <v>56</v>
      </c>
      <c r="E17" s="39" t="s">
        <v>209</v>
      </c>
    </row>
    <row r="18" spans="1:16" ht="12.75">
      <c r="A18" t="s">
        <v>48</v>
      </c>
      <c s="34" t="s">
        <v>25</v>
      </c>
      <c s="34" t="s">
        <v>210</v>
      </c>
      <c s="35" t="s">
        <v>5</v>
      </c>
      <c s="6" t="s">
        <v>211</v>
      </c>
      <c s="36" t="s">
        <v>60</v>
      </c>
      <c s="37">
        <v>1.5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1097</v>
      </c>
    </row>
    <row r="21" spans="1:5" ht="318.75">
      <c r="A21" t="s">
        <v>56</v>
      </c>
      <c r="E21" s="39" t="s">
        <v>209</v>
      </c>
    </row>
    <row r="22" spans="1:16" ht="12.75">
      <c r="A22" t="s">
        <v>48</v>
      </c>
      <c s="34" t="s">
        <v>66</v>
      </c>
      <c s="34" t="s">
        <v>224</v>
      </c>
      <c s="35" t="s">
        <v>5</v>
      </c>
      <c s="6" t="s">
        <v>225</v>
      </c>
      <c s="36" t="s">
        <v>60</v>
      </c>
      <c s="37">
        <v>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1098</v>
      </c>
    </row>
    <row r="25" spans="1:5" ht="293.25">
      <c r="A25" t="s">
        <v>56</v>
      </c>
      <c r="E25" s="39" t="s">
        <v>227</v>
      </c>
    </row>
    <row r="26" spans="1:16" ht="12.75">
      <c r="A26" t="s">
        <v>48</v>
      </c>
      <c s="34" t="s">
        <v>72</v>
      </c>
      <c s="34" t="s">
        <v>228</v>
      </c>
      <c s="35" t="s">
        <v>5</v>
      </c>
      <c s="6" t="s">
        <v>229</v>
      </c>
      <c s="36" t="s">
        <v>134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1099</v>
      </c>
    </row>
    <row r="29" spans="1:5" ht="25.5">
      <c r="A29" t="s">
        <v>56</v>
      </c>
      <c r="E29" s="39" t="s">
        <v>231</v>
      </c>
    </row>
    <row r="30" spans="1:13" ht="12.75">
      <c r="A30" t="s">
        <v>45</v>
      </c>
      <c r="C30" s="31" t="s">
        <v>241</v>
      </c>
      <c r="E30" s="33" t="s">
        <v>242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48</v>
      </c>
      <c s="34" t="s">
        <v>76</v>
      </c>
      <c s="34" t="s">
        <v>977</v>
      </c>
      <c s="35" t="s">
        <v>5</v>
      </c>
      <c s="6" t="s">
        <v>978</v>
      </c>
      <c s="36" t="s">
        <v>60</v>
      </c>
      <c s="37">
        <v>0.84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76.5">
      <c r="A33" s="35" t="s">
        <v>54</v>
      </c>
      <c r="E33" s="40" t="s">
        <v>1100</v>
      </c>
    </row>
    <row r="34" spans="1:5" ht="229.5">
      <c r="A34" t="s">
        <v>56</v>
      </c>
      <c r="E34" s="39" t="s">
        <v>980</v>
      </c>
    </row>
    <row r="35" spans="1:16" ht="12.75">
      <c r="A35" t="s">
        <v>48</v>
      </c>
      <c s="34" t="s">
        <v>81</v>
      </c>
      <c s="34" t="s">
        <v>884</v>
      </c>
      <c s="35" t="s">
        <v>5</v>
      </c>
      <c s="6" t="s">
        <v>885</v>
      </c>
      <c s="36" t="s">
        <v>60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76.5">
      <c r="A37" s="35" t="s">
        <v>54</v>
      </c>
      <c r="E37" s="40" t="s">
        <v>1101</v>
      </c>
    </row>
    <row r="38" spans="1:5" ht="369.75">
      <c r="A38" t="s">
        <v>56</v>
      </c>
      <c r="E38" s="39" t="s">
        <v>274</v>
      </c>
    </row>
    <row r="39" spans="1:13" ht="12.75">
      <c r="A39" t="s">
        <v>45</v>
      </c>
      <c r="C39" s="31" t="s">
        <v>371</v>
      </c>
      <c r="E39" s="33" t="s">
        <v>372</v>
      </c>
      <c r="J39" s="32">
        <f>0</f>
      </c>
      <c s="32">
        <f>0</f>
      </c>
      <c s="32">
        <f>0+L40+L44+L48+L52+L56+L60</f>
      </c>
      <c s="32">
        <f>0+M40+M44+M48+M52+M56+M60</f>
      </c>
    </row>
    <row r="40" spans="1:16" ht="12.75">
      <c r="A40" t="s">
        <v>48</v>
      </c>
      <c s="34" t="s">
        <v>85</v>
      </c>
      <c s="34" t="s">
        <v>982</v>
      </c>
      <c s="35" t="s">
        <v>5</v>
      </c>
      <c s="6" t="s">
        <v>983</v>
      </c>
      <c s="36" t="s">
        <v>134</v>
      </c>
      <c s="37">
        <v>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1102</v>
      </c>
    </row>
    <row r="43" spans="1:5" ht="140.25">
      <c r="A43" t="s">
        <v>56</v>
      </c>
      <c r="E43" s="39" t="s">
        <v>985</v>
      </c>
    </row>
    <row r="44" spans="1:16" ht="12.75">
      <c r="A44" t="s">
        <v>48</v>
      </c>
      <c s="34" t="s">
        <v>90</v>
      </c>
      <c s="34" t="s">
        <v>987</v>
      </c>
      <c s="35" t="s">
        <v>5</v>
      </c>
      <c s="6" t="s">
        <v>988</v>
      </c>
      <c s="36" t="s">
        <v>134</v>
      </c>
      <c s="37">
        <v>60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76.5">
      <c r="A46" s="35" t="s">
        <v>54</v>
      </c>
      <c r="E46" s="40" t="s">
        <v>1103</v>
      </c>
    </row>
    <row r="47" spans="1:5" ht="51">
      <c r="A47" t="s">
        <v>56</v>
      </c>
      <c r="E47" s="39" t="s">
        <v>990</v>
      </c>
    </row>
    <row r="48" spans="1:16" ht="12.75">
      <c r="A48" t="s">
        <v>48</v>
      </c>
      <c s="34" t="s">
        <v>95</v>
      </c>
      <c s="34" t="s">
        <v>991</v>
      </c>
      <c s="35" t="s">
        <v>5</v>
      </c>
      <c s="6" t="s">
        <v>992</v>
      </c>
      <c s="36" t="s">
        <v>134</v>
      </c>
      <c s="37">
        <v>90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76.5">
      <c r="A50" s="35" t="s">
        <v>54</v>
      </c>
      <c r="E50" s="40" t="s">
        <v>1104</v>
      </c>
    </row>
    <row r="51" spans="1:5" ht="51">
      <c r="A51" t="s">
        <v>56</v>
      </c>
      <c r="E51" s="39" t="s">
        <v>990</v>
      </c>
    </row>
    <row r="52" spans="1:16" ht="12.75">
      <c r="A52" t="s">
        <v>48</v>
      </c>
      <c s="34" t="s">
        <v>100</v>
      </c>
      <c s="34" t="s">
        <v>994</v>
      </c>
      <c s="35" t="s">
        <v>5</v>
      </c>
      <c s="6" t="s">
        <v>995</v>
      </c>
      <c s="36" t="s">
        <v>134</v>
      </c>
      <c s="37">
        <v>75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76.5">
      <c r="A54" s="35" t="s">
        <v>54</v>
      </c>
      <c r="E54" s="40" t="s">
        <v>1105</v>
      </c>
    </row>
    <row r="55" spans="1:5" ht="51">
      <c r="A55" t="s">
        <v>56</v>
      </c>
      <c r="E55" s="39" t="s">
        <v>990</v>
      </c>
    </row>
    <row r="56" spans="1:16" ht="12.75">
      <c r="A56" t="s">
        <v>48</v>
      </c>
      <c s="34" t="s">
        <v>105</v>
      </c>
      <c s="34" t="s">
        <v>997</v>
      </c>
      <c s="35" t="s">
        <v>5</v>
      </c>
      <c s="6" t="s">
        <v>998</v>
      </c>
      <c s="36" t="s">
        <v>134</v>
      </c>
      <c s="37">
        <v>90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76.5">
      <c r="A58" s="35" t="s">
        <v>54</v>
      </c>
      <c r="E58" s="40" t="s">
        <v>1106</v>
      </c>
    </row>
    <row r="59" spans="1:5" ht="140.25">
      <c r="A59" t="s">
        <v>56</v>
      </c>
      <c r="E59" s="39" t="s">
        <v>1000</v>
      </c>
    </row>
    <row r="60" spans="1:16" ht="12.75">
      <c r="A60" t="s">
        <v>48</v>
      </c>
      <c s="34" t="s">
        <v>110</v>
      </c>
      <c s="34" t="s">
        <v>1001</v>
      </c>
      <c s="35" t="s">
        <v>5</v>
      </c>
      <c s="6" t="s">
        <v>1002</v>
      </c>
      <c s="36" t="s">
        <v>134</v>
      </c>
      <c s="37">
        <v>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76.5">
      <c r="A62" s="35" t="s">
        <v>54</v>
      </c>
      <c r="E62" s="40" t="s">
        <v>1107</v>
      </c>
    </row>
    <row r="63" spans="1:5" ht="140.25">
      <c r="A63" t="s">
        <v>56</v>
      </c>
      <c r="E63" s="39" t="s">
        <v>1000</v>
      </c>
    </row>
    <row r="64" spans="1:13" ht="12.75">
      <c r="A64" t="s">
        <v>45</v>
      </c>
      <c r="C64" s="31" t="s">
        <v>253</v>
      </c>
      <c r="E64" s="33" t="s">
        <v>254</v>
      </c>
      <c r="J64" s="32">
        <f>0</f>
      </c>
      <c s="32">
        <f>0</f>
      </c>
      <c s="32">
        <f>0+L65+L69+L73</f>
      </c>
      <c s="32">
        <f>0+M65+M69+M73</f>
      </c>
    </row>
    <row r="65" spans="1:16" ht="12.75">
      <c r="A65" t="s">
        <v>48</v>
      </c>
      <c s="34" t="s">
        <v>115</v>
      </c>
      <c s="34" t="s">
        <v>255</v>
      </c>
      <c s="35" t="s">
        <v>5</v>
      </c>
      <c s="6" t="s">
        <v>256</v>
      </c>
      <c s="36" t="s">
        <v>69</v>
      </c>
      <c s="37">
        <v>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1108</v>
      </c>
    </row>
    <row r="68" spans="1:5" ht="255">
      <c r="A68" t="s">
        <v>56</v>
      </c>
      <c r="E68" s="39" t="s">
        <v>258</v>
      </c>
    </row>
    <row r="69" spans="1:16" ht="12.75">
      <c r="A69" t="s">
        <v>48</v>
      </c>
      <c s="34" t="s">
        <v>120</v>
      </c>
      <c s="34" t="s">
        <v>1020</v>
      </c>
      <c s="35" t="s">
        <v>5</v>
      </c>
      <c s="6" t="s">
        <v>1021</v>
      </c>
      <c s="36" t="s">
        <v>51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14.75">
      <c r="A71" s="35" t="s">
        <v>54</v>
      </c>
      <c r="E71" s="40" t="s">
        <v>1109</v>
      </c>
    </row>
    <row r="72" spans="1:5" ht="76.5">
      <c r="A72" t="s">
        <v>56</v>
      </c>
      <c r="E72" s="39" t="s">
        <v>1023</v>
      </c>
    </row>
    <row r="73" spans="1:16" ht="12.75">
      <c r="A73" t="s">
        <v>48</v>
      </c>
      <c s="34" t="s">
        <v>126</v>
      </c>
      <c s="34" t="s">
        <v>1026</v>
      </c>
      <c s="35" t="s">
        <v>5</v>
      </c>
      <c s="6" t="s">
        <v>1027</v>
      </c>
      <c s="36" t="s">
        <v>51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76.5">
      <c r="A75" s="35" t="s">
        <v>54</v>
      </c>
      <c r="E75" s="40" t="s">
        <v>1110</v>
      </c>
    </row>
    <row r="76" spans="1:5" ht="51">
      <c r="A76" t="s">
        <v>56</v>
      </c>
      <c r="E76" s="39" t="s">
        <v>1029</v>
      </c>
    </row>
    <row r="77" spans="1:13" ht="12.75">
      <c r="A77" t="s">
        <v>45</v>
      </c>
      <c r="C77" s="31" t="s">
        <v>297</v>
      </c>
      <c r="E77" s="33" t="s">
        <v>298</v>
      </c>
      <c r="J77" s="32">
        <f>0</f>
      </c>
      <c s="32">
        <f>0</f>
      </c>
      <c s="32">
        <f>0+L78+L82+L86+L90+L94+L98+L102+L106+L110+L114</f>
      </c>
      <c s="32">
        <f>0+M78+M82+M86+M90+M94+M98+M102+M106+M110+M114</f>
      </c>
    </row>
    <row r="78" spans="1:16" ht="25.5">
      <c r="A78" t="s">
        <v>48</v>
      </c>
      <c s="34" t="s">
        <v>131</v>
      </c>
      <c s="34" t="s">
        <v>299</v>
      </c>
      <c s="35" t="s">
        <v>5</v>
      </c>
      <c s="6" t="s">
        <v>300</v>
      </c>
      <c s="36" t="s">
        <v>51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1111</v>
      </c>
    </row>
    <row r="81" spans="1:5" ht="25.5">
      <c r="A81" t="s">
        <v>56</v>
      </c>
      <c r="E81" s="39" t="s">
        <v>302</v>
      </c>
    </row>
    <row r="82" spans="1:16" ht="25.5">
      <c r="A82" t="s">
        <v>48</v>
      </c>
      <c s="34" t="s">
        <v>139</v>
      </c>
      <c s="34" t="s">
        <v>1032</v>
      </c>
      <c s="35" t="s">
        <v>5</v>
      </c>
      <c s="6" t="s">
        <v>1033</v>
      </c>
      <c s="36" t="s">
        <v>51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40.25">
      <c r="A84" s="35" t="s">
        <v>54</v>
      </c>
      <c r="E84" s="40" t="s">
        <v>1112</v>
      </c>
    </row>
    <row r="85" spans="1:5" ht="25.5">
      <c r="A85" t="s">
        <v>56</v>
      </c>
      <c r="E85" s="39" t="s">
        <v>306</v>
      </c>
    </row>
    <row r="86" spans="1:16" ht="25.5">
      <c r="A86" t="s">
        <v>48</v>
      </c>
      <c s="34" t="s">
        <v>144</v>
      </c>
      <c s="34" t="s">
        <v>307</v>
      </c>
      <c s="35" t="s">
        <v>5</v>
      </c>
      <c s="6" t="s">
        <v>308</v>
      </c>
      <c s="36" t="s">
        <v>51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76.5">
      <c r="A88" s="35" t="s">
        <v>54</v>
      </c>
      <c r="E88" s="40" t="s">
        <v>1113</v>
      </c>
    </row>
    <row r="89" spans="1:5" ht="25.5">
      <c r="A89" t="s">
        <v>56</v>
      </c>
      <c r="E89" s="39" t="s">
        <v>310</v>
      </c>
    </row>
    <row r="90" spans="1:16" ht="12.75">
      <c r="A90" t="s">
        <v>48</v>
      </c>
      <c s="34" t="s">
        <v>149</v>
      </c>
      <c s="34" t="s">
        <v>1039</v>
      </c>
      <c s="35" t="s">
        <v>5</v>
      </c>
      <c s="6" t="s">
        <v>1040</v>
      </c>
      <c s="36" t="s">
        <v>51</v>
      </c>
      <c s="37">
        <v>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1111</v>
      </c>
    </row>
    <row r="93" spans="1:5" ht="25.5">
      <c r="A93" t="s">
        <v>56</v>
      </c>
      <c r="E93" s="39" t="s">
        <v>302</v>
      </c>
    </row>
    <row r="94" spans="1:16" ht="25.5">
      <c r="A94" t="s">
        <v>48</v>
      </c>
      <c s="34" t="s">
        <v>154</v>
      </c>
      <c s="34" t="s">
        <v>1046</v>
      </c>
      <c s="35" t="s">
        <v>5</v>
      </c>
      <c s="6" t="s">
        <v>1047</v>
      </c>
      <c s="36" t="s">
        <v>134</v>
      </c>
      <c s="37">
        <v>31.375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53">
      <c r="A96" s="35" t="s">
        <v>54</v>
      </c>
      <c r="E96" s="40" t="s">
        <v>1114</v>
      </c>
    </row>
    <row r="97" spans="1:5" ht="38.25">
      <c r="A97" t="s">
        <v>56</v>
      </c>
      <c r="E97" s="39" t="s">
        <v>1045</v>
      </c>
    </row>
    <row r="98" spans="1:16" ht="25.5">
      <c r="A98" t="s">
        <v>48</v>
      </c>
      <c s="34" t="s">
        <v>161</v>
      </c>
      <c s="34" t="s">
        <v>1115</v>
      </c>
      <c s="35" t="s">
        <v>5</v>
      </c>
      <c s="6" t="s">
        <v>1116</v>
      </c>
      <c s="36" t="s">
        <v>134</v>
      </c>
      <c s="37">
        <v>3.6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76.5">
      <c r="A100" s="35" t="s">
        <v>54</v>
      </c>
      <c r="E100" s="40" t="s">
        <v>1117</v>
      </c>
    </row>
    <row r="101" spans="1:5" ht="38.25">
      <c r="A101" t="s">
        <v>56</v>
      </c>
      <c r="E101" s="39" t="s">
        <v>1045</v>
      </c>
    </row>
    <row r="102" spans="1:16" ht="12.75">
      <c r="A102" t="s">
        <v>48</v>
      </c>
      <c s="34" t="s">
        <v>169</v>
      </c>
      <c s="34" t="s">
        <v>1049</v>
      </c>
      <c s="35" t="s">
        <v>5</v>
      </c>
      <c s="6" t="s">
        <v>1050</v>
      </c>
      <c s="36" t="s">
        <v>69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1118</v>
      </c>
    </row>
    <row r="105" spans="1:5" ht="51">
      <c r="A105" t="s">
        <v>56</v>
      </c>
      <c r="E105" s="39" t="s">
        <v>911</v>
      </c>
    </row>
    <row r="106" spans="1:16" ht="12.75">
      <c r="A106" t="s">
        <v>48</v>
      </c>
      <c s="34" t="s">
        <v>174</v>
      </c>
      <c s="34" t="s">
        <v>1052</v>
      </c>
      <c s="35" t="s">
        <v>5</v>
      </c>
      <c s="6" t="s">
        <v>1053</v>
      </c>
      <c s="36" t="s">
        <v>69</v>
      </c>
      <c s="37">
        <v>10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1119</v>
      </c>
    </row>
    <row r="109" spans="1:5" ht="51">
      <c r="A109" t="s">
        <v>56</v>
      </c>
      <c r="E109" s="39" t="s">
        <v>1055</v>
      </c>
    </row>
    <row r="110" spans="1:16" ht="12.75">
      <c r="A110" t="s">
        <v>48</v>
      </c>
      <c s="34" t="s">
        <v>179</v>
      </c>
      <c s="34" t="s">
        <v>1056</v>
      </c>
      <c s="35" t="s">
        <v>5</v>
      </c>
      <c s="6" t="s">
        <v>1057</v>
      </c>
      <c s="36" t="s">
        <v>69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76.5">
      <c r="A112" s="35" t="s">
        <v>54</v>
      </c>
      <c r="E112" s="40" t="s">
        <v>1120</v>
      </c>
    </row>
    <row r="113" spans="1:5" ht="25.5">
      <c r="A113" t="s">
        <v>56</v>
      </c>
      <c r="E113" s="39" t="s">
        <v>1059</v>
      </c>
    </row>
    <row r="114" spans="1:16" ht="12.75">
      <c r="A114" t="s">
        <v>48</v>
      </c>
      <c s="34" t="s">
        <v>184</v>
      </c>
      <c s="34" t="s">
        <v>1066</v>
      </c>
      <c s="35" t="s">
        <v>5</v>
      </c>
      <c s="6" t="s">
        <v>1067</v>
      </c>
      <c s="36" t="s">
        <v>69</v>
      </c>
      <c s="37">
        <v>60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</v>
      </c>
      <c>
        <f>(M114*21)/100</f>
      </c>
      <c t="s">
        <v>26</v>
      </c>
    </row>
    <row r="115" spans="1:5" ht="12.75">
      <c r="A115" s="35" t="s">
        <v>53</v>
      </c>
      <c r="E115" s="39" t="s">
        <v>5</v>
      </c>
    </row>
    <row r="116" spans="1:5" ht="63.75">
      <c r="A116" s="35" t="s">
        <v>54</v>
      </c>
      <c r="E116" s="40" t="s">
        <v>1121</v>
      </c>
    </row>
    <row r="117" spans="1:5" ht="38.25">
      <c r="A117" t="s">
        <v>56</v>
      </c>
      <c r="E117" s="39" t="s">
        <v>1069</v>
      </c>
    </row>
    <row r="118" spans="1:13" ht="12.75">
      <c r="A118" t="s">
        <v>45</v>
      </c>
      <c r="C118" s="31" t="s">
        <v>124</v>
      </c>
      <c r="E118" s="33" t="s">
        <v>125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48</v>
      </c>
      <c s="34" t="s">
        <v>535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89.25">
      <c r="A121" s="35" t="s">
        <v>54</v>
      </c>
      <c r="E121" s="40" t="s">
        <v>1122</v>
      </c>
    </row>
    <row r="122" spans="1:5" ht="12.75">
      <c r="A122" t="s">
        <v>56</v>
      </c>
      <c r="E122" s="39" t="s">
        <v>326</v>
      </c>
    </row>
    <row r="123" spans="1:13" ht="12.75">
      <c r="A123" t="s">
        <v>45</v>
      </c>
      <c r="C123" s="31" t="s">
        <v>137</v>
      </c>
      <c r="E123" s="33" t="s">
        <v>138</v>
      </c>
      <c r="J123" s="32">
        <f>0</f>
      </c>
      <c s="32">
        <f>0</f>
      </c>
      <c s="32">
        <f>0+L124</f>
      </c>
      <c s="32">
        <f>0+M124</f>
      </c>
    </row>
    <row r="124" spans="1:16" ht="12.75">
      <c r="A124" t="s">
        <v>48</v>
      </c>
      <c s="34" t="s">
        <v>539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1085</v>
      </c>
    </row>
    <row r="127" spans="1:5" ht="89.25">
      <c r="A127" t="s">
        <v>56</v>
      </c>
      <c r="E127" s="39" t="s">
        <v>1086</v>
      </c>
    </row>
    <row r="128" spans="1:13" ht="12.75">
      <c r="A128" t="s">
        <v>45</v>
      </c>
      <c r="C128" s="31" t="s">
        <v>159</v>
      </c>
      <c r="E128" s="33" t="s">
        <v>160</v>
      </c>
      <c r="J128" s="32">
        <f>0</f>
      </c>
      <c s="32">
        <f>0</f>
      </c>
      <c s="32">
        <f>0+L129+L133+L137+L141</f>
      </c>
      <c s="32">
        <f>0+M129+M133+M137+M141</f>
      </c>
    </row>
    <row r="129" spans="1:16" ht="38.25">
      <c r="A129" t="s">
        <v>48</v>
      </c>
      <c s="34" t="s">
        <v>544</v>
      </c>
      <c s="34" t="s">
        <v>423</v>
      </c>
      <c s="35" t="s">
        <v>424</v>
      </c>
      <c s="6" t="s">
        <v>916</v>
      </c>
      <c s="36" t="s">
        <v>165</v>
      </c>
      <c s="37">
        <v>6.65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14.75">
      <c r="A131" s="35" t="s">
        <v>54</v>
      </c>
      <c r="E131" s="40" t="s">
        <v>1123</v>
      </c>
    </row>
    <row r="132" spans="1:5" ht="12.75">
      <c r="A132" t="s">
        <v>56</v>
      </c>
      <c r="E132" s="39" t="s">
        <v>5</v>
      </c>
    </row>
    <row r="133" spans="1:16" ht="38.25">
      <c r="A133" t="s">
        <v>48</v>
      </c>
      <c s="34" t="s">
        <v>356</v>
      </c>
      <c s="34" t="s">
        <v>331</v>
      </c>
      <c s="35" t="s">
        <v>332</v>
      </c>
      <c s="6" t="s">
        <v>333</v>
      </c>
      <c s="36" t="s">
        <v>165</v>
      </c>
      <c s="37">
        <v>37.62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1124</v>
      </c>
    </row>
    <row r="136" spans="1:5" ht="89.25">
      <c r="A136" t="s">
        <v>56</v>
      </c>
      <c r="E136" s="39" t="s">
        <v>168</v>
      </c>
    </row>
    <row r="137" spans="1:16" ht="38.25">
      <c r="A137" t="s">
        <v>48</v>
      </c>
      <c s="34" t="s">
        <v>587</v>
      </c>
      <c s="34" t="s">
        <v>429</v>
      </c>
      <c s="35" t="s">
        <v>430</v>
      </c>
      <c s="6" t="s">
        <v>919</v>
      </c>
      <c s="36" t="s">
        <v>165</v>
      </c>
      <c s="37">
        <v>2.4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166</v>
      </c>
    </row>
    <row r="139" spans="1:5" ht="76.5">
      <c r="A139" s="35" t="s">
        <v>54</v>
      </c>
      <c r="E139" s="40" t="s">
        <v>1125</v>
      </c>
    </row>
    <row r="140" spans="1:5" ht="89.25">
      <c r="A140" t="s">
        <v>56</v>
      </c>
      <c r="E140" s="39" t="s">
        <v>168</v>
      </c>
    </row>
    <row r="141" spans="1:16" ht="25.5">
      <c r="A141" t="s">
        <v>48</v>
      </c>
      <c s="34" t="s">
        <v>591</v>
      </c>
      <c s="34" t="s">
        <v>185</v>
      </c>
      <c s="35" t="s">
        <v>186</v>
      </c>
      <c s="6" t="s">
        <v>187</v>
      </c>
      <c s="36" t="s">
        <v>165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166</v>
      </c>
    </row>
    <row r="143" spans="1:5" ht="76.5">
      <c r="A143" s="35" t="s">
        <v>54</v>
      </c>
      <c r="E143" s="40" t="s">
        <v>1126</v>
      </c>
    </row>
    <row r="144" spans="1:5" ht="102">
      <c r="A144" t="s">
        <v>56</v>
      </c>
      <c r="E144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COUNTIFS(L8:L121,"=0",A8:A121,"P")+COUNTIFS(L8:L121,"",A8:A121,"P")+SUM(Q8:Q121)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0+J9+J34+J39+J48</f>
      </c>
      <c s="29">
        <f>0+K9+K34+K39+K48</f>
      </c>
      <c s="29">
        <f>0+L9+L34+L39+L48</f>
      </c>
      <c s="29">
        <f>0+M9+M34+M39+M48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</v>
      </c>
      <c s="34" t="s">
        <v>1130</v>
      </c>
      <c s="35" t="s">
        <v>5</v>
      </c>
      <c s="6" t="s">
        <v>1131</v>
      </c>
      <c s="36" t="s">
        <v>60</v>
      </c>
      <c s="37">
        <v>3.264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25.5">
      <c r="A12" s="35" t="s">
        <v>54</v>
      </c>
      <c r="E12" s="40" t="s">
        <v>1133</v>
      </c>
    </row>
    <row r="13" spans="1:5" ht="318.75">
      <c r="A13" t="s">
        <v>56</v>
      </c>
      <c r="E13" s="39" t="s">
        <v>1134</v>
      </c>
    </row>
    <row r="14" spans="1:16" ht="12.75">
      <c r="A14" t="s">
        <v>48</v>
      </c>
      <c s="34" t="s">
        <v>26</v>
      </c>
      <c s="34" t="s">
        <v>1135</v>
      </c>
      <c s="35" t="s">
        <v>5</v>
      </c>
      <c s="6" t="s">
        <v>1136</v>
      </c>
      <c s="36" t="s">
        <v>60</v>
      </c>
      <c s="37">
        <v>24.92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25.5">
      <c r="A16" s="35" t="s">
        <v>54</v>
      </c>
      <c r="E16" s="40" t="s">
        <v>1137</v>
      </c>
    </row>
    <row r="17" spans="1:5" ht="318.75">
      <c r="A17" t="s">
        <v>56</v>
      </c>
      <c r="E17" s="39" t="s">
        <v>1134</v>
      </c>
    </row>
    <row r="18" spans="1:16" ht="12.75">
      <c r="A18" t="s">
        <v>48</v>
      </c>
      <c s="34" t="s">
        <v>25</v>
      </c>
      <c s="34" t="s">
        <v>1138</v>
      </c>
      <c s="35" t="s">
        <v>5</v>
      </c>
      <c s="6" t="s">
        <v>1139</v>
      </c>
      <c s="36" t="s">
        <v>69</v>
      </c>
      <c s="37">
        <v>49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25.5">
      <c r="A20" s="35" t="s">
        <v>54</v>
      </c>
      <c r="E20" s="40" t="s">
        <v>1140</v>
      </c>
    </row>
    <row r="21" spans="1:5" ht="25.5">
      <c r="A21" t="s">
        <v>56</v>
      </c>
      <c r="E21" s="39" t="s">
        <v>1141</v>
      </c>
    </row>
    <row r="22" spans="1:16" ht="12.75">
      <c r="A22" t="s">
        <v>48</v>
      </c>
      <c s="34" t="s">
        <v>66</v>
      </c>
      <c s="34" t="s">
        <v>217</v>
      </c>
      <c s="35" t="s">
        <v>5</v>
      </c>
      <c s="6" t="s">
        <v>218</v>
      </c>
      <c s="36" t="s">
        <v>60</v>
      </c>
      <c s="37">
        <v>24.92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25.5">
      <c r="A24" s="35" t="s">
        <v>54</v>
      </c>
      <c r="E24" s="40" t="s">
        <v>1137</v>
      </c>
    </row>
    <row r="25" spans="1:5" ht="229.5">
      <c r="A25" t="s">
        <v>56</v>
      </c>
      <c r="E25" s="39" t="s">
        <v>219</v>
      </c>
    </row>
    <row r="26" spans="1:16" ht="12.75">
      <c r="A26" t="s">
        <v>48</v>
      </c>
      <c s="34" t="s">
        <v>72</v>
      </c>
      <c s="34" t="s">
        <v>1142</v>
      </c>
      <c s="35" t="s">
        <v>5</v>
      </c>
      <c s="6" t="s">
        <v>1143</v>
      </c>
      <c s="36" t="s">
        <v>134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1144</v>
      </c>
    </row>
    <row r="30" spans="1:16" ht="12.75">
      <c r="A30" t="s">
        <v>48</v>
      </c>
      <c s="34" t="s">
        <v>76</v>
      </c>
      <c s="34" t="s">
        <v>866</v>
      </c>
      <c s="35" t="s">
        <v>5</v>
      </c>
      <c s="6" t="s">
        <v>867</v>
      </c>
      <c s="36" t="s">
        <v>134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12.75">
      <c r="A32" s="35" t="s">
        <v>54</v>
      </c>
      <c r="E32" s="40" t="s">
        <v>5</v>
      </c>
    </row>
    <row r="33" spans="1:5" ht="25.5">
      <c r="A33" t="s">
        <v>56</v>
      </c>
      <c r="E33" s="39" t="s">
        <v>869</v>
      </c>
    </row>
    <row r="34" spans="1:13" ht="12.75">
      <c r="A34" t="s">
        <v>45</v>
      </c>
      <c r="C34" s="31" t="s">
        <v>26</v>
      </c>
      <c r="E34" s="33" t="s">
        <v>232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81</v>
      </c>
      <c s="34" t="s">
        <v>1145</v>
      </c>
      <c s="35" t="s">
        <v>5</v>
      </c>
      <c s="6" t="s">
        <v>1146</v>
      </c>
      <c s="36" t="s">
        <v>60</v>
      </c>
      <c s="37">
        <v>3.264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1133</v>
      </c>
    </row>
    <row r="38" spans="1:5" ht="369.75">
      <c r="A38" t="s">
        <v>56</v>
      </c>
      <c r="E38" s="39" t="s">
        <v>1147</v>
      </c>
    </row>
    <row r="39" spans="1:13" ht="12.75">
      <c r="A39" t="s">
        <v>45</v>
      </c>
      <c r="C39" s="31" t="s">
        <v>818</v>
      </c>
      <c r="E39" s="33" t="s">
        <v>1148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187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1151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241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1154</v>
      </c>
    </row>
    <row r="48" spans="1:13" ht="12.75">
      <c r="A48" t="s">
        <v>45</v>
      </c>
      <c r="C48" s="31" t="s">
        <v>830</v>
      </c>
      <c r="E48" s="33" t="s">
        <v>1155</v>
      </c>
      <c r="J48" s="32">
        <f>0</f>
      </c>
      <c s="32">
        <f>0</f>
      </c>
      <c s="32">
        <f>0+L49+L53+L57+L61+L65+L69+L73+L77+L81+L85+L89+L93+L97+L101+L105+L109+L113+L117+L121</f>
      </c>
      <c s="32">
        <f>0+M49+M53+M57+M61+M65+M69+M73+M77+M81+M85+M89+M93+M97+M101+M105+M109+M113+M117+M121</f>
      </c>
    </row>
    <row r="49" spans="1:16" ht="12.75">
      <c r="A49" t="s">
        <v>48</v>
      </c>
      <c s="34" t="s">
        <v>95</v>
      </c>
      <c s="34" t="s">
        <v>1156</v>
      </c>
      <c s="35" t="s">
        <v>5</v>
      </c>
      <c s="6" t="s">
        <v>1157</v>
      </c>
      <c s="36" t="s">
        <v>69</v>
      </c>
      <c s="37">
        <v>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1132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25.5">
      <c r="A51" s="35" t="s">
        <v>54</v>
      </c>
      <c r="E51" s="40" t="s">
        <v>1158</v>
      </c>
    </row>
    <row r="52" spans="1:5" ht="127.5">
      <c r="A52" t="s">
        <v>56</v>
      </c>
      <c r="E52" s="39" t="s">
        <v>1159</v>
      </c>
    </row>
    <row r="53" spans="1:16" ht="12.75">
      <c r="A53" t="s">
        <v>48</v>
      </c>
      <c s="34" t="s">
        <v>100</v>
      </c>
      <c s="34" t="s">
        <v>1160</v>
      </c>
      <c s="35" t="s">
        <v>5</v>
      </c>
      <c s="6" t="s">
        <v>1161</v>
      </c>
      <c s="36" t="s">
        <v>51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76.5">
      <c r="A56" t="s">
        <v>56</v>
      </c>
      <c r="E56" s="39" t="s">
        <v>1162</v>
      </c>
    </row>
    <row r="57" spans="1:16" ht="12.75">
      <c r="A57" t="s">
        <v>48</v>
      </c>
      <c s="34" t="s">
        <v>105</v>
      </c>
      <c s="34" t="s">
        <v>1163</v>
      </c>
      <c s="35" t="s">
        <v>5</v>
      </c>
      <c s="6" t="s">
        <v>1164</v>
      </c>
      <c s="36" t="s">
        <v>51</v>
      </c>
      <c s="37">
        <v>3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02">
      <c r="A60" t="s">
        <v>56</v>
      </c>
      <c r="E60" s="39" t="s">
        <v>1165</v>
      </c>
    </row>
    <row r="61" spans="1:16" ht="12.75">
      <c r="A61" t="s">
        <v>48</v>
      </c>
      <c s="34" t="s">
        <v>110</v>
      </c>
      <c s="34" t="s">
        <v>1166</v>
      </c>
      <c s="35" t="s">
        <v>5</v>
      </c>
      <c s="6" t="s">
        <v>1167</v>
      </c>
      <c s="36" t="s">
        <v>69</v>
      </c>
      <c s="37">
        <v>24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89.25">
      <c r="A64" t="s">
        <v>56</v>
      </c>
      <c r="E64" s="39" t="s">
        <v>1168</v>
      </c>
    </row>
    <row r="65" spans="1:16" ht="12.75">
      <c r="A65" t="s">
        <v>48</v>
      </c>
      <c s="34" t="s">
        <v>115</v>
      </c>
      <c s="34" t="s">
        <v>1169</v>
      </c>
      <c s="35" t="s">
        <v>5</v>
      </c>
      <c s="6" t="s">
        <v>1170</v>
      </c>
      <c s="36" t="s">
        <v>69</v>
      </c>
      <c s="37">
        <v>241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89.25">
      <c r="A68" t="s">
        <v>56</v>
      </c>
      <c r="E68" s="39" t="s">
        <v>1168</v>
      </c>
    </row>
    <row r="69" spans="1:16" ht="25.5">
      <c r="A69" t="s">
        <v>48</v>
      </c>
      <c s="34" t="s">
        <v>120</v>
      </c>
      <c s="34" t="s">
        <v>1171</v>
      </c>
      <c s="35" t="s">
        <v>5</v>
      </c>
      <c s="6" t="s">
        <v>1172</v>
      </c>
      <c s="36" t="s">
        <v>51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02">
      <c r="A72" t="s">
        <v>56</v>
      </c>
      <c r="E72" s="39" t="s">
        <v>1173</v>
      </c>
    </row>
    <row r="73" spans="1:16" ht="25.5">
      <c r="A73" t="s">
        <v>48</v>
      </c>
      <c s="34" t="s">
        <v>126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102">
      <c r="A76" t="s">
        <v>56</v>
      </c>
      <c r="E76" s="39" t="s">
        <v>1173</v>
      </c>
    </row>
    <row r="77" spans="1:16" ht="25.5">
      <c r="A77" t="s">
        <v>48</v>
      </c>
      <c s="34" t="s">
        <v>131</v>
      </c>
      <c s="34" t="s">
        <v>1176</v>
      </c>
      <c s="35" t="s">
        <v>5</v>
      </c>
      <c s="6" t="s">
        <v>1177</v>
      </c>
      <c s="36" t="s">
        <v>51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1173</v>
      </c>
    </row>
    <row r="81" spans="1:16" ht="12.75">
      <c r="A81" t="s">
        <v>48</v>
      </c>
      <c s="34" t="s">
        <v>139</v>
      </c>
      <c s="34" t="s">
        <v>1178</v>
      </c>
      <c s="35" t="s">
        <v>5</v>
      </c>
      <c s="6" t="s">
        <v>1179</v>
      </c>
      <c s="36" t="s">
        <v>51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114.75">
      <c r="A84" t="s">
        <v>56</v>
      </c>
      <c r="E84" s="39" t="s">
        <v>1180</v>
      </c>
    </row>
    <row r="85" spans="1:16" ht="25.5">
      <c r="A85" t="s">
        <v>48</v>
      </c>
      <c s="34" t="s">
        <v>144</v>
      </c>
      <c s="34" t="s">
        <v>1181</v>
      </c>
      <c s="35" t="s">
        <v>5</v>
      </c>
      <c s="6" t="s">
        <v>1182</v>
      </c>
      <c s="36" t="s">
        <v>51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114.75">
      <c r="A88" t="s">
        <v>56</v>
      </c>
      <c r="E88" s="39" t="s">
        <v>1183</v>
      </c>
    </row>
    <row r="89" spans="1:16" ht="12.75">
      <c r="A89" t="s">
        <v>48</v>
      </c>
      <c s="34" t="s">
        <v>149</v>
      </c>
      <c s="34" t="s">
        <v>1184</v>
      </c>
      <c s="35" t="s">
        <v>5</v>
      </c>
      <c s="6" t="s">
        <v>1185</v>
      </c>
      <c s="36" t="s">
        <v>51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114.75">
      <c r="A92" t="s">
        <v>56</v>
      </c>
      <c r="E92" s="39" t="s">
        <v>1183</v>
      </c>
    </row>
    <row r="93" spans="1:16" ht="25.5">
      <c r="A93" t="s">
        <v>48</v>
      </c>
      <c s="34" t="s">
        <v>154</v>
      </c>
      <c s="34" t="s">
        <v>1186</v>
      </c>
      <c s="35" t="s">
        <v>5</v>
      </c>
      <c s="6" t="s">
        <v>1187</v>
      </c>
      <c s="36" t="s">
        <v>51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102">
      <c r="A96" t="s">
        <v>56</v>
      </c>
      <c r="E96" s="39" t="s">
        <v>1188</v>
      </c>
    </row>
    <row r="97" spans="1:16" ht="12.75">
      <c r="A97" t="s">
        <v>48</v>
      </c>
      <c s="34" t="s">
        <v>161</v>
      </c>
      <c s="34" t="s">
        <v>1189</v>
      </c>
      <c s="35" t="s">
        <v>5</v>
      </c>
      <c s="6" t="s">
        <v>1190</v>
      </c>
      <c s="36" t="s">
        <v>51</v>
      </c>
      <c s="37">
        <v>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89.25">
      <c r="A100" t="s">
        <v>56</v>
      </c>
      <c r="E100" s="39" t="s">
        <v>1191</v>
      </c>
    </row>
    <row r="101" spans="1:16" ht="25.5">
      <c r="A101" t="s">
        <v>48</v>
      </c>
      <c s="34" t="s">
        <v>169</v>
      </c>
      <c s="34" t="s">
        <v>1192</v>
      </c>
      <c s="35" t="s">
        <v>5</v>
      </c>
      <c s="6" t="s">
        <v>1193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02">
      <c r="A104" t="s">
        <v>56</v>
      </c>
      <c r="E104" s="39" t="s">
        <v>1188</v>
      </c>
    </row>
    <row r="105" spans="1:16" ht="25.5">
      <c r="A105" t="s">
        <v>48</v>
      </c>
      <c s="34" t="s">
        <v>174</v>
      </c>
      <c s="34" t="s">
        <v>1194</v>
      </c>
      <c s="35" t="s">
        <v>5</v>
      </c>
      <c s="6" t="s">
        <v>1195</v>
      </c>
      <c s="36" t="s">
        <v>51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89.25">
      <c r="A108" t="s">
        <v>56</v>
      </c>
      <c r="E108" s="39" t="s">
        <v>1196</v>
      </c>
    </row>
    <row r="109" spans="1:16" ht="25.5">
      <c r="A109" t="s">
        <v>48</v>
      </c>
      <c s="34" t="s">
        <v>179</v>
      </c>
      <c s="34" t="s">
        <v>1197</v>
      </c>
      <c s="35" t="s">
        <v>5</v>
      </c>
      <c s="6" t="s">
        <v>1198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114.75">
      <c r="A112" t="s">
        <v>56</v>
      </c>
      <c r="E112" s="39" t="s">
        <v>1199</v>
      </c>
    </row>
    <row r="113" spans="1:16" ht="12.75">
      <c r="A113" t="s">
        <v>48</v>
      </c>
      <c s="34" t="s">
        <v>184</v>
      </c>
      <c s="34" t="s">
        <v>1200</v>
      </c>
      <c s="35" t="s">
        <v>5</v>
      </c>
      <c s="6" t="s">
        <v>1201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76.5">
      <c r="A116" t="s">
        <v>56</v>
      </c>
      <c r="E116" s="39" t="s">
        <v>1202</v>
      </c>
    </row>
    <row r="117" spans="1:16" ht="12.75">
      <c r="A117" t="s">
        <v>48</v>
      </c>
      <c s="34" t="s">
        <v>535</v>
      </c>
      <c s="34" t="s">
        <v>1203</v>
      </c>
      <c s="35" t="s">
        <v>5</v>
      </c>
      <c s="6" t="s">
        <v>1204</v>
      </c>
      <c s="36" t="s">
        <v>1205</v>
      </c>
      <c s="37">
        <v>16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1206</v>
      </c>
    </row>
    <row r="121" spans="1:16" ht="12.75">
      <c r="A121" t="s">
        <v>48</v>
      </c>
      <c s="34" t="s">
        <v>539</v>
      </c>
      <c s="34" t="s">
        <v>1207</v>
      </c>
      <c s="35" t="s">
        <v>5</v>
      </c>
      <c s="6" t="s">
        <v>1208</v>
      </c>
      <c s="36" t="s">
        <v>51</v>
      </c>
      <c s="37">
        <v>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1209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COUNTIFS(L8:L177,"=0",A8:A177,"P")+COUNTIFS(L8:L177,"",A8:A177,"P")+SUM(Q8:Q177)</f>
      </c>
    </row>
    <row r="8" spans="1:13" ht="12.75">
      <c r="A8" t="s">
        <v>43</v>
      </c>
      <c r="C8" s="28" t="s">
        <v>1212</v>
      </c>
      <c r="E8" s="30" t="s">
        <v>1211</v>
      </c>
      <c r="J8" s="29">
        <f>0+J9+J14+J31+J64</f>
      </c>
      <c s="29">
        <f>0+K9+K14+K31+K64</f>
      </c>
      <c s="29">
        <f>0+L9+L14+L31+L64</f>
      </c>
      <c s="29">
        <f>0+M9+M14+M31+M64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1216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3" ht="12.75">
      <c r="A14" t="s">
        <v>45</v>
      </c>
      <c r="C14" s="31" t="s">
        <v>4</v>
      </c>
      <c r="E14" s="33" t="s">
        <v>193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1217</v>
      </c>
      <c s="35" t="s">
        <v>5</v>
      </c>
      <c s="6" t="s">
        <v>1218</v>
      </c>
      <c s="36" t="s">
        <v>60</v>
      </c>
      <c s="37">
        <v>1.4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1219</v>
      </c>
    </row>
    <row r="18" spans="1:5" ht="318.75">
      <c r="A18" t="s">
        <v>56</v>
      </c>
      <c r="E18" s="39" t="s">
        <v>1220</v>
      </c>
    </row>
    <row r="19" spans="1:16" ht="12.75">
      <c r="A19" t="s">
        <v>48</v>
      </c>
      <c s="34" t="s">
        <v>25</v>
      </c>
      <c s="34" t="s">
        <v>217</v>
      </c>
      <c s="35" t="s">
        <v>5</v>
      </c>
      <c s="6" t="s">
        <v>218</v>
      </c>
      <c s="36" t="s">
        <v>60</v>
      </c>
      <c s="37">
        <v>1.4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1132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12.75">
      <c r="A21" s="35" t="s">
        <v>54</v>
      </c>
      <c r="E21" s="40" t="s">
        <v>5</v>
      </c>
    </row>
    <row r="22" spans="1:5" ht="229.5">
      <c r="A22" t="s">
        <v>56</v>
      </c>
      <c r="E22" s="39" t="s">
        <v>1221</v>
      </c>
    </row>
    <row r="23" spans="1:16" ht="12.75">
      <c r="A23" t="s">
        <v>48</v>
      </c>
      <c s="34" t="s">
        <v>66</v>
      </c>
      <c s="34" t="s">
        <v>1142</v>
      </c>
      <c s="35" t="s">
        <v>5</v>
      </c>
      <c s="6" t="s">
        <v>1143</v>
      </c>
      <c s="36" t="s">
        <v>134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5</v>
      </c>
    </row>
    <row r="26" spans="1:5" ht="12.75">
      <c r="A26" t="s">
        <v>56</v>
      </c>
      <c r="E26" s="39" t="s">
        <v>1144</v>
      </c>
    </row>
    <row r="27" spans="1:16" ht="12.75">
      <c r="A27" t="s">
        <v>48</v>
      </c>
      <c s="34" t="s">
        <v>72</v>
      </c>
      <c s="34" t="s">
        <v>866</v>
      </c>
      <c s="35" t="s">
        <v>5</v>
      </c>
      <c s="6" t="s">
        <v>867</v>
      </c>
      <c s="36" t="s">
        <v>134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12.75">
      <c r="A29" s="35" t="s">
        <v>54</v>
      </c>
      <c r="E29" s="40" t="s">
        <v>5</v>
      </c>
    </row>
    <row r="30" spans="1:5" ht="25.5">
      <c r="A30" t="s">
        <v>56</v>
      </c>
      <c r="E30" s="39" t="s">
        <v>869</v>
      </c>
    </row>
    <row r="31" spans="1:13" ht="12.75">
      <c r="A31" t="s">
        <v>45</v>
      </c>
      <c r="C31" s="31" t="s">
        <v>818</v>
      </c>
      <c r="E31" s="33" t="s">
        <v>1148</v>
      </c>
      <c r="J31" s="32">
        <f>0</f>
      </c>
      <c s="32">
        <f>0</f>
      </c>
      <c s="32">
        <f>0+L32+L36+L40+L44+L48+L52+L56+L60</f>
      </c>
      <c s="32">
        <f>0+M32+M36+M40+M44+M48+M52+M56+M60</f>
      </c>
    </row>
    <row r="32" spans="1:16" ht="25.5">
      <c r="A32" t="s">
        <v>48</v>
      </c>
      <c s="34" t="s">
        <v>76</v>
      </c>
      <c s="34" t="s">
        <v>1222</v>
      </c>
      <c s="35" t="s">
        <v>5</v>
      </c>
      <c s="6" t="s">
        <v>1223</v>
      </c>
      <c s="36" t="s">
        <v>51</v>
      </c>
      <c s="37">
        <v>10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2.75">
      <c r="A34" s="35" t="s">
        <v>54</v>
      </c>
      <c r="E34" s="40" t="s">
        <v>5</v>
      </c>
    </row>
    <row r="35" spans="1:5" ht="76.5">
      <c r="A35" t="s">
        <v>56</v>
      </c>
      <c r="E35" s="39" t="s">
        <v>1224</v>
      </c>
    </row>
    <row r="36" spans="1:16" ht="12.75">
      <c r="A36" t="s">
        <v>48</v>
      </c>
      <c s="34" t="s">
        <v>81</v>
      </c>
      <c s="34" t="s">
        <v>1225</v>
      </c>
      <c s="35" t="s">
        <v>5</v>
      </c>
      <c s="6" t="s">
        <v>1226</v>
      </c>
      <c s="36" t="s">
        <v>51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2.75">
      <c r="A38" s="35" t="s">
        <v>54</v>
      </c>
      <c r="E38" s="40" t="s">
        <v>5</v>
      </c>
    </row>
    <row r="39" spans="1:5" ht="114.75">
      <c r="A39" t="s">
        <v>56</v>
      </c>
      <c r="E39" s="39" t="s">
        <v>1227</v>
      </c>
    </row>
    <row r="40" spans="1:16" ht="12.75">
      <c r="A40" t="s">
        <v>48</v>
      </c>
      <c s="34" t="s">
        <v>85</v>
      </c>
      <c s="34" t="s">
        <v>1149</v>
      </c>
      <c s="35" t="s">
        <v>5</v>
      </c>
      <c s="6" t="s">
        <v>1150</v>
      </c>
      <c s="36" t="s">
        <v>69</v>
      </c>
      <c s="37">
        <v>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12.75">
      <c r="A42" s="35" t="s">
        <v>54</v>
      </c>
      <c r="E42" s="40" t="s">
        <v>5</v>
      </c>
    </row>
    <row r="43" spans="1:5" ht="89.25">
      <c r="A43" t="s">
        <v>56</v>
      </c>
      <c r="E43" s="39" t="s">
        <v>1228</v>
      </c>
    </row>
    <row r="44" spans="1:16" ht="12.75">
      <c r="A44" t="s">
        <v>48</v>
      </c>
      <c s="34" t="s">
        <v>90</v>
      </c>
      <c s="34" t="s">
        <v>1152</v>
      </c>
      <c s="35" t="s">
        <v>5</v>
      </c>
      <c s="6" t="s">
        <v>1153</v>
      </c>
      <c s="36" t="s">
        <v>69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1132</v>
      </c>
      <c>
        <f>(M44*21)/100</f>
      </c>
      <c t="s">
        <v>26</v>
      </c>
    </row>
    <row r="45" spans="1:5" ht="12.75">
      <c r="A45" s="35" t="s">
        <v>53</v>
      </c>
      <c r="E45" s="39" t="s">
        <v>5</v>
      </c>
    </row>
    <row r="46" spans="1:5" ht="12.75">
      <c r="A46" s="35" t="s">
        <v>54</v>
      </c>
      <c r="E46" s="40" t="s">
        <v>5</v>
      </c>
    </row>
    <row r="47" spans="1:5" ht="140.25">
      <c r="A47" t="s">
        <v>56</v>
      </c>
      <c r="E47" s="39" t="s">
        <v>1229</v>
      </c>
    </row>
    <row r="48" spans="1:16" ht="12.75">
      <c r="A48" t="s">
        <v>48</v>
      </c>
      <c s="34" t="s">
        <v>95</v>
      </c>
      <c s="34" t="s">
        <v>1230</v>
      </c>
      <c s="35" t="s">
        <v>5</v>
      </c>
      <c s="6" t="s">
        <v>1231</v>
      </c>
      <c s="36" t="s">
        <v>51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12.75">
      <c r="A50" s="35" t="s">
        <v>54</v>
      </c>
      <c r="E50" s="40" t="s">
        <v>5</v>
      </c>
    </row>
    <row r="51" spans="1:5" ht="76.5">
      <c r="A51" t="s">
        <v>56</v>
      </c>
      <c r="E51" s="39" t="s">
        <v>1232</v>
      </c>
    </row>
    <row r="52" spans="1:16" ht="12.75">
      <c r="A52" t="s">
        <v>48</v>
      </c>
      <c s="34" t="s">
        <v>100</v>
      </c>
      <c s="34" t="s">
        <v>1233</v>
      </c>
      <c s="35" t="s">
        <v>5</v>
      </c>
      <c s="6" t="s">
        <v>1234</v>
      </c>
      <c s="36" t="s">
        <v>51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1132</v>
      </c>
      <c>
        <f>(M52*21)/100</f>
      </c>
      <c t="s">
        <v>26</v>
      </c>
    </row>
    <row r="53" spans="1:5" ht="12.75">
      <c r="A53" s="35" t="s">
        <v>53</v>
      </c>
      <c r="E53" s="39" t="s">
        <v>5</v>
      </c>
    </row>
    <row r="54" spans="1:5" ht="12.75">
      <c r="A54" s="35" t="s">
        <v>54</v>
      </c>
      <c r="E54" s="40" t="s">
        <v>5</v>
      </c>
    </row>
    <row r="55" spans="1:5" ht="114.75">
      <c r="A55" t="s">
        <v>56</v>
      </c>
      <c r="E55" s="39" t="s">
        <v>1235</v>
      </c>
    </row>
    <row r="56" spans="1:16" ht="25.5">
      <c r="A56" t="s">
        <v>48</v>
      </c>
      <c s="34" t="s">
        <v>105</v>
      </c>
      <c s="34" t="s">
        <v>1236</v>
      </c>
      <c s="35" t="s">
        <v>5</v>
      </c>
      <c s="6" t="s">
        <v>1237</v>
      </c>
      <c s="36" t="s">
        <v>51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1132</v>
      </c>
      <c>
        <f>(M56*21)/100</f>
      </c>
      <c t="s">
        <v>26</v>
      </c>
    </row>
    <row r="57" spans="1:5" ht="12.75">
      <c r="A57" s="35" t="s">
        <v>53</v>
      </c>
      <c r="E57" s="39" t="s">
        <v>5</v>
      </c>
    </row>
    <row r="58" spans="1:5" ht="12.75">
      <c r="A58" s="35" t="s">
        <v>54</v>
      </c>
      <c r="E58" s="40" t="s">
        <v>5</v>
      </c>
    </row>
    <row r="59" spans="1:5" ht="114.75">
      <c r="A59" t="s">
        <v>56</v>
      </c>
      <c r="E59" s="39" t="s">
        <v>1238</v>
      </c>
    </row>
    <row r="60" spans="1:16" ht="12.75">
      <c r="A60" t="s">
        <v>48</v>
      </c>
      <c s="34" t="s">
        <v>110</v>
      </c>
      <c s="34" t="s">
        <v>1239</v>
      </c>
      <c s="35" t="s">
        <v>5</v>
      </c>
      <c s="6" t="s">
        <v>1240</v>
      </c>
      <c s="36" t="s">
        <v>69</v>
      </c>
      <c s="37">
        <v>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2.75">
      <c r="A62" s="35" t="s">
        <v>54</v>
      </c>
      <c r="E62" s="40" t="s">
        <v>5</v>
      </c>
    </row>
    <row r="63" spans="1:5" ht="127.5">
      <c r="A63" t="s">
        <v>56</v>
      </c>
      <c r="E63" s="39" t="s">
        <v>1241</v>
      </c>
    </row>
    <row r="64" spans="1:13" ht="12.75">
      <c r="A64" t="s">
        <v>45</v>
      </c>
      <c r="C64" s="31" t="s">
        <v>830</v>
      </c>
      <c r="E64" s="33" t="s">
        <v>1155</v>
      </c>
      <c r="J64" s="32">
        <f>0</f>
      </c>
      <c s="32">
        <f>0</f>
      </c>
      <c s="32">
        <f>0+L65+L69+L73+L77+L81+L85+L89+L93+L97+L101+L105+L109+L113+L117+L121+L125+L129+L133+L137+L141+L145+L149+L153+L157+L161+L165+L169+L173+L177</f>
      </c>
      <c s="32">
        <f>0+M65+M69+M73+M77+M81+M85+M89+M93+M97+M101+M105+M109+M113+M117+M121+M125+M129+M133+M137+M141+M145+M149+M153+M157+M161+M165+M169+M173+M177</f>
      </c>
    </row>
    <row r="65" spans="1:16" ht="12.75">
      <c r="A65" t="s">
        <v>48</v>
      </c>
      <c s="34" t="s">
        <v>115</v>
      </c>
      <c s="34" t="s">
        <v>1242</v>
      </c>
      <c s="35" t="s">
        <v>5</v>
      </c>
      <c s="6" t="s">
        <v>1243</v>
      </c>
      <c s="36" t="s">
        <v>51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76.5">
      <c r="A68" t="s">
        <v>56</v>
      </c>
      <c r="E68" s="39" t="s">
        <v>1244</v>
      </c>
    </row>
    <row r="69" spans="1:16" ht="25.5">
      <c r="A69" t="s">
        <v>48</v>
      </c>
      <c s="34" t="s">
        <v>120</v>
      </c>
      <c s="34" t="s">
        <v>1245</v>
      </c>
      <c s="35" t="s">
        <v>5</v>
      </c>
      <c s="6" t="s">
        <v>1246</v>
      </c>
      <c s="36" t="s">
        <v>69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89.25">
      <c r="A72" t="s">
        <v>56</v>
      </c>
      <c r="E72" s="39" t="s">
        <v>1247</v>
      </c>
    </row>
    <row r="73" spans="1:16" ht="12.75">
      <c r="A73" t="s">
        <v>48</v>
      </c>
      <c s="34" t="s">
        <v>126</v>
      </c>
      <c s="34" t="s">
        <v>1169</v>
      </c>
      <c s="35" t="s">
        <v>5</v>
      </c>
      <c s="6" t="s">
        <v>1170</v>
      </c>
      <c s="36" t="s">
        <v>69</v>
      </c>
      <c s="37">
        <v>17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1132</v>
      </c>
      <c>
        <f>(M73*21)/100</f>
      </c>
      <c t="s">
        <v>26</v>
      </c>
    </row>
    <row r="74" spans="1:5" ht="12.75">
      <c r="A74" s="35" t="s">
        <v>53</v>
      </c>
      <c r="E74" s="39" t="s">
        <v>5</v>
      </c>
    </row>
    <row r="75" spans="1:5" ht="12.75">
      <c r="A75" s="35" t="s">
        <v>54</v>
      </c>
      <c r="E75" s="40" t="s">
        <v>5</v>
      </c>
    </row>
    <row r="76" spans="1:5" ht="89.25">
      <c r="A76" t="s">
        <v>56</v>
      </c>
      <c r="E76" s="39" t="s">
        <v>1248</v>
      </c>
    </row>
    <row r="77" spans="1:16" ht="25.5">
      <c r="A77" t="s">
        <v>48</v>
      </c>
      <c s="34" t="s">
        <v>131</v>
      </c>
      <c s="34" t="s">
        <v>1249</v>
      </c>
      <c s="35" t="s">
        <v>5</v>
      </c>
      <c s="6" t="s">
        <v>1250</v>
      </c>
      <c s="36" t="s">
        <v>51</v>
      </c>
      <c s="37">
        <v>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1132</v>
      </c>
      <c>
        <f>(M77*21)/100</f>
      </c>
      <c t="s">
        <v>26</v>
      </c>
    </row>
    <row r="78" spans="1:5" ht="12.75">
      <c r="A78" s="35" t="s">
        <v>53</v>
      </c>
      <c r="E78" s="39" t="s">
        <v>5</v>
      </c>
    </row>
    <row r="79" spans="1:5" ht="12.75">
      <c r="A79" s="35" t="s">
        <v>54</v>
      </c>
      <c r="E79" s="40" t="s">
        <v>5</v>
      </c>
    </row>
    <row r="80" spans="1:5" ht="102">
      <c r="A80" t="s">
        <v>56</v>
      </c>
      <c r="E80" s="39" t="s">
        <v>1251</v>
      </c>
    </row>
    <row r="81" spans="1:16" ht="25.5">
      <c r="A81" t="s">
        <v>48</v>
      </c>
      <c s="34" t="s">
        <v>139</v>
      </c>
      <c s="34" t="s">
        <v>1174</v>
      </c>
      <c s="35" t="s">
        <v>5</v>
      </c>
      <c s="6" t="s">
        <v>1175</v>
      </c>
      <c s="36" t="s">
        <v>51</v>
      </c>
      <c s="37">
        <v>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2.75">
      <c r="A83" s="35" t="s">
        <v>54</v>
      </c>
      <c r="E83" s="40" t="s">
        <v>5</v>
      </c>
    </row>
    <row r="84" spans="1:5" ht="89.25">
      <c r="A84" t="s">
        <v>56</v>
      </c>
      <c r="E84" s="39" t="s">
        <v>1252</v>
      </c>
    </row>
    <row r="85" spans="1:16" ht="12.75">
      <c r="A85" t="s">
        <v>48</v>
      </c>
      <c s="34" t="s">
        <v>144</v>
      </c>
      <c s="34" t="s">
        <v>1253</v>
      </c>
      <c s="35" t="s">
        <v>5</v>
      </c>
      <c s="6" t="s">
        <v>1254</v>
      </c>
      <c s="36" t="s">
        <v>69</v>
      </c>
      <c s="37">
        <v>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12.75">
      <c r="A87" s="35" t="s">
        <v>54</v>
      </c>
      <c r="E87" s="40" t="s">
        <v>5</v>
      </c>
    </row>
    <row r="88" spans="1:5" ht="76.5">
      <c r="A88" t="s">
        <v>56</v>
      </c>
      <c r="E88" s="39" t="s">
        <v>1255</v>
      </c>
    </row>
    <row r="89" spans="1:16" ht="12.75">
      <c r="A89" t="s">
        <v>48</v>
      </c>
      <c s="34" t="s">
        <v>149</v>
      </c>
      <c s="34" t="s">
        <v>1256</v>
      </c>
      <c s="35" t="s">
        <v>5</v>
      </c>
      <c s="6" t="s">
        <v>1257</v>
      </c>
      <c s="36" t="s">
        <v>51</v>
      </c>
      <c s="37">
        <v>10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1132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12.75">
      <c r="A91" s="35" t="s">
        <v>54</v>
      </c>
      <c r="E91" s="40" t="s">
        <v>5</v>
      </c>
    </row>
    <row r="92" spans="1:5" ht="89.25">
      <c r="A92" t="s">
        <v>56</v>
      </c>
      <c r="E92" s="39" t="s">
        <v>1258</v>
      </c>
    </row>
    <row r="93" spans="1:16" ht="25.5">
      <c r="A93" t="s">
        <v>48</v>
      </c>
      <c s="34" t="s">
        <v>154</v>
      </c>
      <c s="34" t="s">
        <v>1259</v>
      </c>
      <c s="35" t="s">
        <v>5</v>
      </c>
      <c s="6" t="s">
        <v>1260</v>
      </c>
      <c s="36" t="s">
        <v>51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1132</v>
      </c>
      <c>
        <f>(M93*21)/100</f>
      </c>
      <c t="s">
        <v>26</v>
      </c>
    </row>
    <row r="94" spans="1:5" ht="12.75">
      <c r="A94" s="35" t="s">
        <v>53</v>
      </c>
      <c r="E94" s="39" t="s">
        <v>5</v>
      </c>
    </row>
    <row r="95" spans="1:5" ht="12.75">
      <c r="A95" s="35" t="s">
        <v>54</v>
      </c>
      <c r="E95" s="40" t="s">
        <v>5</v>
      </c>
    </row>
    <row r="96" spans="1:5" ht="89.25">
      <c r="A96" t="s">
        <v>56</v>
      </c>
      <c r="E96" s="39" t="s">
        <v>1261</v>
      </c>
    </row>
    <row r="97" spans="1:16" ht="12.75">
      <c r="A97" t="s">
        <v>48</v>
      </c>
      <c s="34" t="s">
        <v>161</v>
      </c>
      <c s="34" t="s">
        <v>1262</v>
      </c>
      <c s="35" t="s">
        <v>5</v>
      </c>
      <c s="6" t="s">
        <v>1263</v>
      </c>
      <c s="36" t="s">
        <v>51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1132</v>
      </c>
      <c>
        <f>(M97*21)/100</f>
      </c>
      <c t="s">
        <v>26</v>
      </c>
    </row>
    <row r="98" spans="1:5" ht="12.75">
      <c r="A98" s="35" t="s">
        <v>53</v>
      </c>
      <c r="E98" s="39" t="s">
        <v>5</v>
      </c>
    </row>
    <row r="99" spans="1:5" ht="12.75">
      <c r="A99" s="35" t="s">
        <v>54</v>
      </c>
      <c r="E99" s="40" t="s">
        <v>5</v>
      </c>
    </row>
    <row r="100" spans="1:5" ht="114.75">
      <c r="A100" t="s">
        <v>56</v>
      </c>
      <c r="E100" s="39" t="s">
        <v>1180</v>
      </c>
    </row>
    <row r="101" spans="1:16" ht="25.5">
      <c r="A101" t="s">
        <v>48</v>
      </c>
      <c s="34" t="s">
        <v>169</v>
      </c>
      <c s="34" t="s">
        <v>1264</v>
      </c>
      <c s="35" t="s">
        <v>5</v>
      </c>
      <c s="6" t="s">
        <v>1265</v>
      </c>
      <c s="36" t="s">
        <v>51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1132</v>
      </c>
      <c>
        <f>(M101*21)/100</f>
      </c>
      <c t="s">
        <v>26</v>
      </c>
    </row>
    <row r="102" spans="1:5" ht="12.75">
      <c r="A102" s="35" t="s">
        <v>53</v>
      </c>
      <c r="E102" s="39" t="s">
        <v>5</v>
      </c>
    </row>
    <row r="103" spans="1:5" ht="12.75">
      <c r="A103" s="35" t="s">
        <v>54</v>
      </c>
      <c r="E103" s="40" t="s">
        <v>5</v>
      </c>
    </row>
    <row r="104" spans="1:5" ht="127.5">
      <c r="A104" t="s">
        <v>56</v>
      </c>
      <c r="E104" s="39" t="s">
        <v>1266</v>
      </c>
    </row>
    <row r="105" spans="1:16" ht="12.75">
      <c r="A105" t="s">
        <v>48</v>
      </c>
      <c s="34" t="s">
        <v>174</v>
      </c>
      <c s="34" t="s">
        <v>1267</v>
      </c>
      <c s="35" t="s">
        <v>5</v>
      </c>
      <c s="6" t="s">
        <v>1268</v>
      </c>
      <c s="36" t="s">
        <v>51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1132</v>
      </c>
      <c>
        <f>(M105*21)/100</f>
      </c>
      <c t="s">
        <v>26</v>
      </c>
    </row>
    <row r="106" spans="1:5" ht="12.75">
      <c r="A106" s="35" t="s">
        <v>53</v>
      </c>
      <c r="E106" s="39" t="s">
        <v>5</v>
      </c>
    </row>
    <row r="107" spans="1:5" ht="12.75">
      <c r="A107" s="35" t="s">
        <v>54</v>
      </c>
      <c r="E107" s="40" t="s">
        <v>5</v>
      </c>
    </row>
    <row r="108" spans="1:5" ht="102">
      <c r="A108" t="s">
        <v>56</v>
      </c>
      <c r="E108" s="39" t="s">
        <v>1269</v>
      </c>
    </row>
    <row r="109" spans="1:16" ht="12.75">
      <c r="A109" t="s">
        <v>48</v>
      </c>
      <c s="34" t="s">
        <v>179</v>
      </c>
      <c s="34" t="s">
        <v>1270</v>
      </c>
      <c s="35" t="s">
        <v>5</v>
      </c>
      <c s="6" t="s">
        <v>1271</v>
      </c>
      <c s="36" t="s">
        <v>51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1132</v>
      </c>
      <c>
        <f>(M109*21)/100</f>
      </c>
      <c t="s">
        <v>26</v>
      </c>
    </row>
    <row r="110" spans="1:5" ht="12.75">
      <c r="A110" s="35" t="s">
        <v>53</v>
      </c>
      <c r="E110" s="39" t="s">
        <v>5</v>
      </c>
    </row>
    <row r="111" spans="1:5" ht="12.75">
      <c r="A111" s="35" t="s">
        <v>54</v>
      </c>
      <c r="E111" s="40" t="s">
        <v>5</v>
      </c>
    </row>
    <row r="112" spans="1:5" ht="89.25">
      <c r="A112" t="s">
        <v>56</v>
      </c>
      <c r="E112" s="39" t="s">
        <v>1272</v>
      </c>
    </row>
    <row r="113" spans="1:16" ht="25.5">
      <c r="A113" t="s">
        <v>48</v>
      </c>
      <c s="34" t="s">
        <v>184</v>
      </c>
      <c s="34" t="s">
        <v>1273</v>
      </c>
      <c s="35" t="s">
        <v>5</v>
      </c>
      <c s="6" t="s">
        <v>1274</v>
      </c>
      <c s="36" t="s">
        <v>51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1132</v>
      </c>
      <c>
        <f>(M113*21)/100</f>
      </c>
      <c t="s">
        <v>26</v>
      </c>
    </row>
    <row r="114" spans="1:5" ht="12.75">
      <c r="A114" s="35" t="s">
        <v>53</v>
      </c>
      <c r="E114" s="39" t="s">
        <v>5</v>
      </c>
    </row>
    <row r="115" spans="1:5" ht="12.75">
      <c r="A115" s="35" t="s">
        <v>54</v>
      </c>
      <c r="E115" s="40" t="s">
        <v>5</v>
      </c>
    </row>
    <row r="116" spans="1:5" ht="102">
      <c r="A116" t="s">
        <v>56</v>
      </c>
      <c r="E116" s="39" t="s">
        <v>1275</v>
      </c>
    </row>
    <row r="117" spans="1:16" ht="12.75">
      <c r="A117" t="s">
        <v>48</v>
      </c>
      <c s="34" t="s">
        <v>535</v>
      </c>
      <c s="34" t="s">
        <v>1276</v>
      </c>
      <c s="35" t="s">
        <v>5</v>
      </c>
      <c s="6" t="s">
        <v>1277</v>
      </c>
      <c s="36" t="s">
        <v>51</v>
      </c>
      <c s="37">
        <v>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1132</v>
      </c>
      <c>
        <f>(M117*21)/100</f>
      </c>
      <c t="s">
        <v>26</v>
      </c>
    </row>
    <row r="118" spans="1:5" ht="12.75">
      <c r="A118" s="35" t="s">
        <v>53</v>
      </c>
      <c r="E118" s="39" t="s">
        <v>5</v>
      </c>
    </row>
    <row r="119" spans="1:5" ht="12.75">
      <c r="A119" s="35" t="s">
        <v>54</v>
      </c>
      <c r="E119" s="40" t="s">
        <v>5</v>
      </c>
    </row>
    <row r="120" spans="1:5" ht="89.25">
      <c r="A120" t="s">
        <v>56</v>
      </c>
      <c r="E120" s="39" t="s">
        <v>1272</v>
      </c>
    </row>
    <row r="121" spans="1:16" ht="12.75">
      <c r="A121" t="s">
        <v>48</v>
      </c>
      <c s="34" t="s">
        <v>539</v>
      </c>
      <c s="34" t="s">
        <v>1278</v>
      </c>
      <c s="35" t="s">
        <v>5</v>
      </c>
      <c s="6" t="s">
        <v>1279</v>
      </c>
      <c s="36" t="s">
        <v>51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1132</v>
      </c>
      <c>
        <f>(M121*21)/100</f>
      </c>
      <c t="s">
        <v>26</v>
      </c>
    </row>
    <row r="122" spans="1:5" ht="12.75">
      <c r="A122" s="35" t="s">
        <v>53</v>
      </c>
      <c r="E122" s="39" t="s">
        <v>5</v>
      </c>
    </row>
    <row r="123" spans="1:5" ht="12.75">
      <c r="A123" s="35" t="s">
        <v>54</v>
      </c>
      <c r="E123" s="40" t="s">
        <v>5</v>
      </c>
    </row>
    <row r="124" spans="1:5" ht="102">
      <c r="A124" t="s">
        <v>56</v>
      </c>
      <c r="E124" s="39" t="s">
        <v>1275</v>
      </c>
    </row>
    <row r="125" spans="1:16" ht="12.75">
      <c r="A125" t="s">
        <v>48</v>
      </c>
      <c s="34" t="s">
        <v>544</v>
      </c>
      <c s="34" t="s">
        <v>1280</v>
      </c>
      <c s="35" t="s">
        <v>5</v>
      </c>
      <c s="6" t="s">
        <v>1281</v>
      </c>
      <c s="36" t="s">
        <v>51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1132</v>
      </c>
      <c>
        <f>(M125*21)/100</f>
      </c>
      <c t="s">
        <v>26</v>
      </c>
    </row>
    <row r="126" spans="1:5" ht="12.75">
      <c r="A126" s="35" t="s">
        <v>53</v>
      </c>
      <c r="E126" s="39" t="s">
        <v>5</v>
      </c>
    </row>
    <row r="127" spans="1:5" ht="12.75">
      <c r="A127" s="35" t="s">
        <v>54</v>
      </c>
      <c r="E127" s="40" t="s">
        <v>5</v>
      </c>
    </row>
    <row r="128" spans="1:5" ht="102">
      <c r="A128" t="s">
        <v>56</v>
      </c>
      <c r="E128" s="39" t="s">
        <v>1275</v>
      </c>
    </row>
    <row r="129" spans="1:16" ht="12.75">
      <c r="A129" t="s">
        <v>48</v>
      </c>
      <c s="34" t="s">
        <v>356</v>
      </c>
      <c s="34" t="s">
        <v>1282</v>
      </c>
      <c s="35" t="s">
        <v>5</v>
      </c>
      <c s="6" t="s">
        <v>1283</v>
      </c>
      <c s="36" t="s">
        <v>51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1132</v>
      </c>
      <c>
        <f>(M129*21)/100</f>
      </c>
      <c t="s">
        <v>26</v>
      </c>
    </row>
    <row r="130" spans="1:5" ht="12.75">
      <c r="A130" s="35" t="s">
        <v>53</v>
      </c>
      <c r="E130" s="39" t="s">
        <v>5</v>
      </c>
    </row>
    <row r="131" spans="1:5" ht="12.75">
      <c r="A131" s="35" t="s">
        <v>54</v>
      </c>
      <c r="E131" s="40" t="s">
        <v>5</v>
      </c>
    </row>
    <row r="132" spans="1:5" ht="89.25">
      <c r="A132" t="s">
        <v>56</v>
      </c>
      <c r="E132" s="39" t="s">
        <v>1272</v>
      </c>
    </row>
    <row r="133" spans="1:16" ht="12.75">
      <c r="A133" t="s">
        <v>48</v>
      </c>
      <c s="34" t="s">
        <v>587</v>
      </c>
      <c s="34" t="s">
        <v>1284</v>
      </c>
      <c s="35" t="s">
        <v>5</v>
      </c>
      <c s="6" t="s">
        <v>1285</v>
      </c>
      <c s="36" t="s">
        <v>51</v>
      </c>
      <c s="37">
        <v>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1132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12.75">
      <c r="A135" s="35" t="s">
        <v>54</v>
      </c>
      <c r="E135" s="40" t="s">
        <v>5</v>
      </c>
    </row>
    <row r="136" spans="1:5" ht="89.25">
      <c r="A136" t="s">
        <v>56</v>
      </c>
      <c r="E136" s="39" t="s">
        <v>1286</v>
      </c>
    </row>
    <row r="137" spans="1:16" ht="12.75">
      <c r="A137" t="s">
        <v>48</v>
      </c>
      <c s="34" t="s">
        <v>591</v>
      </c>
      <c s="34" t="s">
        <v>1287</v>
      </c>
      <c s="35" t="s">
        <v>5</v>
      </c>
      <c s="6" t="s">
        <v>1288</v>
      </c>
      <c s="36" t="s">
        <v>51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1132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12.75">
      <c r="A139" s="35" t="s">
        <v>54</v>
      </c>
      <c r="E139" s="40" t="s">
        <v>5</v>
      </c>
    </row>
    <row r="140" spans="1:5" ht="89.25">
      <c r="A140" t="s">
        <v>56</v>
      </c>
      <c r="E140" s="39" t="s">
        <v>1272</v>
      </c>
    </row>
    <row r="141" spans="1:16" ht="12.75">
      <c r="A141" t="s">
        <v>48</v>
      </c>
      <c s="34" t="s">
        <v>596</v>
      </c>
      <c s="34" t="s">
        <v>1289</v>
      </c>
      <c s="35" t="s">
        <v>5</v>
      </c>
      <c s="6" t="s">
        <v>1290</v>
      </c>
      <c s="36" t="s">
        <v>51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1132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12.75">
      <c r="A143" s="35" t="s">
        <v>54</v>
      </c>
      <c r="E143" s="40" t="s">
        <v>5</v>
      </c>
    </row>
    <row r="144" spans="1:5" ht="102">
      <c r="A144" t="s">
        <v>56</v>
      </c>
      <c r="E144" s="39" t="s">
        <v>1275</v>
      </c>
    </row>
    <row r="145" spans="1:16" ht="12.75">
      <c r="A145" t="s">
        <v>48</v>
      </c>
      <c s="34" t="s">
        <v>601</v>
      </c>
      <c s="34" t="s">
        <v>1291</v>
      </c>
      <c s="35" t="s">
        <v>5</v>
      </c>
      <c s="6" t="s">
        <v>1292</v>
      </c>
      <c s="36" t="s">
        <v>51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1132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12.75">
      <c r="A147" s="35" t="s">
        <v>54</v>
      </c>
      <c r="E147" s="40" t="s">
        <v>5</v>
      </c>
    </row>
    <row r="148" spans="1:5" ht="102">
      <c r="A148" t="s">
        <v>56</v>
      </c>
      <c r="E148" s="39" t="s">
        <v>1293</v>
      </c>
    </row>
    <row r="149" spans="1:16" ht="12.75">
      <c r="A149" t="s">
        <v>48</v>
      </c>
      <c s="34" t="s">
        <v>607</v>
      </c>
      <c s="34" t="s">
        <v>1294</v>
      </c>
      <c s="35" t="s">
        <v>5</v>
      </c>
      <c s="6" t="s">
        <v>1295</v>
      </c>
      <c s="36" t="s">
        <v>51</v>
      </c>
      <c s="37">
        <v>10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1132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12.75">
      <c r="A151" s="35" t="s">
        <v>54</v>
      </c>
      <c r="E151" s="40" t="s">
        <v>5</v>
      </c>
    </row>
    <row r="152" spans="1:5" ht="102">
      <c r="A152" t="s">
        <v>56</v>
      </c>
      <c r="E152" s="39" t="s">
        <v>1293</v>
      </c>
    </row>
    <row r="153" spans="1:16" ht="25.5">
      <c r="A153" t="s">
        <v>48</v>
      </c>
      <c s="34" t="s">
        <v>612</v>
      </c>
      <c s="34" t="s">
        <v>1197</v>
      </c>
      <c s="35" t="s">
        <v>5</v>
      </c>
      <c s="6" t="s">
        <v>1296</v>
      </c>
      <c s="36" t="s">
        <v>51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1132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12.75">
      <c r="A155" s="35" t="s">
        <v>54</v>
      </c>
      <c r="E155" s="40" t="s">
        <v>5</v>
      </c>
    </row>
    <row r="156" spans="1:5" ht="114.75">
      <c r="A156" t="s">
        <v>56</v>
      </c>
      <c r="E156" s="39" t="s">
        <v>1297</v>
      </c>
    </row>
    <row r="157" spans="1:16" ht="25.5">
      <c r="A157" t="s">
        <v>48</v>
      </c>
      <c s="34" t="s">
        <v>616</v>
      </c>
      <c s="34" t="s">
        <v>1298</v>
      </c>
      <c s="35" t="s">
        <v>5</v>
      </c>
      <c s="6" t="s">
        <v>1299</v>
      </c>
      <c s="36" t="s">
        <v>51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1132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12.75">
      <c r="A159" s="35" t="s">
        <v>54</v>
      </c>
      <c r="E159" s="40" t="s">
        <v>5</v>
      </c>
    </row>
    <row r="160" spans="1:5" ht="89.25">
      <c r="A160" t="s">
        <v>56</v>
      </c>
      <c r="E160" s="39" t="s">
        <v>1300</v>
      </c>
    </row>
    <row r="161" spans="1:16" ht="12.75">
      <c r="A161" t="s">
        <v>48</v>
      </c>
      <c s="34" t="s">
        <v>620</v>
      </c>
      <c s="34" t="s">
        <v>1203</v>
      </c>
      <c s="35" t="s">
        <v>5</v>
      </c>
      <c s="6" t="s">
        <v>1204</v>
      </c>
      <c s="36" t="s">
        <v>1205</v>
      </c>
      <c s="37">
        <v>20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1132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12.75">
      <c r="A163" s="35" t="s">
        <v>54</v>
      </c>
      <c r="E163" s="40" t="s">
        <v>5</v>
      </c>
    </row>
    <row r="164" spans="1:5" ht="89.25">
      <c r="A164" t="s">
        <v>56</v>
      </c>
      <c r="E164" s="39" t="s">
        <v>1301</v>
      </c>
    </row>
    <row r="165" spans="1:16" ht="12.75">
      <c r="A165" t="s">
        <v>48</v>
      </c>
      <c s="34" t="s">
        <v>624</v>
      </c>
      <c s="34" t="s">
        <v>1302</v>
      </c>
      <c s="35" t="s">
        <v>5</v>
      </c>
      <c s="6" t="s">
        <v>1303</v>
      </c>
      <c s="36" t="s">
        <v>1205</v>
      </c>
      <c s="37">
        <v>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1132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12.75">
      <c r="A167" s="35" t="s">
        <v>54</v>
      </c>
      <c r="E167" s="40" t="s">
        <v>5</v>
      </c>
    </row>
    <row r="168" spans="1:5" ht="89.25">
      <c r="A168" t="s">
        <v>56</v>
      </c>
      <c r="E168" s="39" t="s">
        <v>1304</v>
      </c>
    </row>
    <row r="169" spans="1:16" ht="12.75">
      <c r="A169" t="s">
        <v>48</v>
      </c>
      <c s="34" t="s">
        <v>241</v>
      </c>
      <c s="34" t="s">
        <v>1305</v>
      </c>
      <c s="35" t="s">
        <v>5</v>
      </c>
      <c s="6" t="s">
        <v>1306</v>
      </c>
      <c s="36" t="s">
        <v>1205</v>
      </c>
      <c s="37">
        <v>4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1132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12.75">
      <c r="A171" s="35" t="s">
        <v>54</v>
      </c>
      <c r="E171" s="40" t="s">
        <v>5</v>
      </c>
    </row>
    <row r="172" spans="1:5" ht="89.25">
      <c r="A172" t="s">
        <v>56</v>
      </c>
      <c r="E172" s="39" t="s">
        <v>1307</v>
      </c>
    </row>
    <row r="173" spans="1:16" ht="12.75">
      <c r="A173" t="s">
        <v>48</v>
      </c>
      <c s="34" t="s">
        <v>633</v>
      </c>
      <c s="34" t="s">
        <v>1308</v>
      </c>
      <c s="35" t="s">
        <v>5</v>
      </c>
      <c s="6" t="s">
        <v>1309</v>
      </c>
      <c s="36" t="s">
        <v>1205</v>
      </c>
      <c s="37">
        <v>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1132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12.75">
      <c r="A175" s="35" t="s">
        <v>54</v>
      </c>
      <c r="E175" s="40" t="s">
        <v>5</v>
      </c>
    </row>
    <row r="176" spans="1:5" ht="89.25">
      <c r="A176" t="s">
        <v>56</v>
      </c>
      <c r="E176" s="39" t="s">
        <v>1310</v>
      </c>
    </row>
    <row r="177" spans="1:16" ht="12.75">
      <c r="A177" t="s">
        <v>48</v>
      </c>
      <c s="34" t="s">
        <v>637</v>
      </c>
      <c s="34" t="s">
        <v>1311</v>
      </c>
      <c s="35" t="s">
        <v>5</v>
      </c>
      <c s="6" t="s">
        <v>1312</v>
      </c>
      <c s="36" t="s">
        <v>51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1132</v>
      </c>
      <c>
        <f>(M177*21)/100</f>
      </c>
      <c t="s">
        <v>26</v>
      </c>
    </row>
    <row r="178" spans="1:5" ht="12.75">
      <c r="A178" s="35" t="s">
        <v>53</v>
      </c>
      <c r="E178" s="39" t="s">
        <v>5</v>
      </c>
    </row>
    <row r="179" spans="1:5" ht="12.75">
      <c r="A179" s="35" t="s">
        <v>54</v>
      </c>
      <c r="E179" s="40" t="s">
        <v>5</v>
      </c>
    </row>
    <row r="180" spans="1:5" ht="102">
      <c r="A180" t="s">
        <v>56</v>
      </c>
      <c r="E180" s="39" t="s">
        <v>1275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4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COUNTIFS(L8:L433,"=0",A8:A433,"P")+COUNTIFS(L8:L433,"",A8:A433,"P")+SUM(Q8:Q433)</f>
      </c>
    </row>
    <row r="8" spans="1:13" ht="12.75">
      <c r="A8" t="s">
        <v>43</v>
      </c>
      <c r="C8" s="28" t="s">
        <v>1316</v>
      </c>
      <c r="E8" s="30" t="s">
        <v>1315</v>
      </c>
      <c r="J8" s="29">
        <f>0+J9+J22+J47+J52+J73+J114+J167+J248+J265+J342+J363+J424</f>
      </c>
      <c s="29">
        <f>0+K9+K22+K47+K52+K73+K114+K167+K248+K265+K342+K363+K424</f>
      </c>
      <c s="29">
        <f>0+L9+L22+L47+L52+L73+L114+L167+L248+L265+L342+L363+L424</f>
      </c>
      <c s="29">
        <f>0+M9+M22+M47+M52+M73+M114+M167+M248+M265+M342+M363+M424</f>
      </c>
    </row>
    <row r="9" spans="1:13" ht="12.75">
      <c r="A9" t="s">
        <v>45</v>
      </c>
      <c r="C9" s="31" t="s">
        <v>1213</v>
      </c>
      <c r="E9" s="33" t="s">
        <v>340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1317</v>
      </c>
      <c s="35" t="s">
        <v>5</v>
      </c>
      <c s="6" t="s">
        <v>1318</v>
      </c>
      <c s="36" t="s">
        <v>134</v>
      </c>
      <c s="37">
        <v>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1319</v>
      </c>
    </row>
    <row r="14" spans="1:16" ht="12.75">
      <c r="A14" t="s">
        <v>48</v>
      </c>
      <c s="34" t="s">
        <v>26</v>
      </c>
      <c s="34" t="s">
        <v>1214</v>
      </c>
      <c s="35" t="s">
        <v>5</v>
      </c>
      <c s="6" t="s">
        <v>1215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1320</v>
      </c>
    </row>
    <row r="18" spans="1:16" ht="12.75">
      <c r="A18" t="s">
        <v>48</v>
      </c>
      <c s="34" t="s">
        <v>25</v>
      </c>
      <c s="34" t="s">
        <v>1321</v>
      </c>
      <c s="35" t="s">
        <v>5</v>
      </c>
      <c s="6" t="s">
        <v>1322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346</v>
      </c>
    </row>
    <row r="22" spans="1:13" ht="12.75">
      <c r="A22" t="s">
        <v>45</v>
      </c>
      <c r="C22" s="31" t="s">
        <v>4</v>
      </c>
      <c r="E22" s="33" t="s">
        <v>193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48</v>
      </c>
      <c s="34" t="s">
        <v>66</v>
      </c>
      <c s="34" t="s">
        <v>1323</v>
      </c>
      <c s="35" t="s">
        <v>5</v>
      </c>
      <c s="6" t="s">
        <v>1324</v>
      </c>
      <c s="36" t="s">
        <v>60</v>
      </c>
      <c s="37">
        <v>2.625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1132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25.5">
      <c r="A25" s="35" t="s">
        <v>54</v>
      </c>
      <c r="E25" s="40" t="s">
        <v>1325</v>
      </c>
    </row>
    <row r="26" spans="1:5" ht="318.75">
      <c r="A26" t="s">
        <v>56</v>
      </c>
      <c r="E26" s="39" t="s">
        <v>1326</v>
      </c>
    </row>
    <row r="27" spans="1:16" ht="12.75">
      <c r="A27" t="s">
        <v>48</v>
      </c>
      <c s="34" t="s">
        <v>72</v>
      </c>
      <c s="34" t="s">
        <v>1135</v>
      </c>
      <c s="35" t="s">
        <v>5</v>
      </c>
      <c s="6" t="s">
        <v>1136</v>
      </c>
      <c s="36" t="s">
        <v>60</v>
      </c>
      <c s="37">
        <v>32.2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1132</v>
      </c>
      <c>
        <f>(M27*21)/100</f>
      </c>
      <c t="s">
        <v>26</v>
      </c>
    </row>
    <row r="28" spans="1:5" ht="12.75">
      <c r="A28" s="35" t="s">
        <v>53</v>
      </c>
      <c r="E28" s="39" t="s">
        <v>5</v>
      </c>
    </row>
    <row r="29" spans="1:5" ht="25.5">
      <c r="A29" s="35" t="s">
        <v>54</v>
      </c>
      <c r="E29" s="40" t="s">
        <v>1327</v>
      </c>
    </row>
    <row r="30" spans="1:5" ht="318.75">
      <c r="A30" t="s">
        <v>56</v>
      </c>
      <c r="E30" s="39" t="s">
        <v>1326</v>
      </c>
    </row>
    <row r="31" spans="1:16" ht="12.75">
      <c r="A31" t="s">
        <v>48</v>
      </c>
      <c s="34" t="s">
        <v>76</v>
      </c>
      <c s="34" t="s">
        <v>1138</v>
      </c>
      <c s="35" t="s">
        <v>5</v>
      </c>
      <c s="6" t="s">
        <v>1139</v>
      </c>
      <c s="36" t="s">
        <v>69</v>
      </c>
      <c s="37">
        <v>138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1132</v>
      </c>
      <c>
        <f>(M31*21)/100</f>
      </c>
      <c t="s">
        <v>26</v>
      </c>
    </row>
    <row r="32" spans="1:5" ht="12.75">
      <c r="A32" s="35" t="s">
        <v>53</v>
      </c>
      <c r="E32" s="39" t="s">
        <v>5</v>
      </c>
    </row>
    <row r="33" spans="1:5" ht="25.5">
      <c r="A33" s="35" t="s">
        <v>54</v>
      </c>
      <c r="E33" s="40" t="s">
        <v>1328</v>
      </c>
    </row>
    <row r="34" spans="1:5" ht="25.5">
      <c r="A34" t="s">
        <v>56</v>
      </c>
      <c r="E34" s="39" t="s">
        <v>1141</v>
      </c>
    </row>
    <row r="35" spans="1:16" ht="12.75">
      <c r="A35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26.775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1132</v>
      </c>
      <c>
        <f>(M35*21)/100</f>
      </c>
      <c t="s">
        <v>26</v>
      </c>
    </row>
    <row r="36" spans="1:5" ht="12.75">
      <c r="A36" s="35" t="s">
        <v>53</v>
      </c>
      <c r="E36" s="39" t="s">
        <v>5</v>
      </c>
    </row>
    <row r="37" spans="1:5" ht="25.5">
      <c r="A37" s="35" t="s">
        <v>54</v>
      </c>
      <c r="E37" s="40" t="s">
        <v>1329</v>
      </c>
    </row>
    <row r="38" spans="1:5" ht="229.5">
      <c r="A38" t="s">
        <v>56</v>
      </c>
      <c r="E38" s="39" t="s">
        <v>1221</v>
      </c>
    </row>
    <row r="39" spans="1:16" ht="12.75">
      <c r="A39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8.05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1132</v>
      </c>
      <c>
        <f>(M39*21)/100</f>
      </c>
      <c t="s">
        <v>26</v>
      </c>
    </row>
    <row r="40" spans="1:5" ht="12.75">
      <c r="A40" s="35" t="s">
        <v>53</v>
      </c>
      <c r="E40" s="39" t="s">
        <v>5</v>
      </c>
    </row>
    <row r="41" spans="1:5" ht="25.5">
      <c r="A41" s="35" t="s">
        <v>54</v>
      </c>
      <c r="E41" s="40" t="s">
        <v>1330</v>
      </c>
    </row>
    <row r="42" spans="1:5" ht="242.25">
      <c r="A42" t="s">
        <v>56</v>
      </c>
      <c r="E42" s="39" t="s">
        <v>1331</v>
      </c>
    </row>
    <row r="43" spans="1:16" ht="12.75">
      <c r="A43" t="s">
        <v>48</v>
      </c>
      <c s="34" t="s">
        <v>90</v>
      </c>
      <c s="34" t="s">
        <v>1142</v>
      </c>
      <c s="35" t="s">
        <v>5</v>
      </c>
      <c s="6" t="s">
        <v>1143</v>
      </c>
      <c s="36" t="s">
        <v>134</v>
      </c>
      <c s="37">
        <v>230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1132</v>
      </c>
      <c>
        <f>(M43*21)/100</f>
      </c>
      <c t="s">
        <v>26</v>
      </c>
    </row>
    <row r="44" spans="1:5" ht="12.75">
      <c r="A44" s="35" t="s">
        <v>53</v>
      </c>
      <c r="E44" s="39" t="s">
        <v>5</v>
      </c>
    </row>
    <row r="45" spans="1:5" ht="25.5">
      <c r="A45" s="35" t="s">
        <v>54</v>
      </c>
      <c r="E45" s="40" t="s">
        <v>1332</v>
      </c>
    </row>
    <row r="46" spans="1:5" ht="12.75">
      <c r="A46" t="s">
        <v>56</v>
      </c>
      <c r="E46" s="39" t="s">
        <v>1144</v>
      </c>
    </row>
    <row r="47" spans="1:13" ht="12.75">
      <c r="A47" t="s">
        <v>45</v>
      </c>
      <c r="C47" s="31" t="s">
        <v>26</v>
      </c>
      <c r="E47" s="33" t="s">
        <v>232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48</v>
      </c>
      <c s="34" t="s">
        <v>95</v>
      </c>
      <c s="34" t="s">
        <v>1333</v>
      </c>
      <c s="35" t="s">
        <v>5</v>
      </c>
      <c s="6" t="s">
        <v>1334</v>
      </c>
      <c s="36" t="s">
        <v>60</v>
      </c>
      <c s="37">
        <v>1.5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1132</v>
      </c>
      <c>
        <f>(M48*21)/100</f>
      </c>
      <c t="s">
        <v>26</v>
      </c>
    </row>
    <row r="49" spans="1:5" ht="12.75">
      <c r="A49" s="35" t="s">
        <v>53</v>
      </c>
      <c r="E49" s="39" t="s">
        <v>5</v>
      </c>
    </row>
    <row r="50" spans="1:5" ht="25.5">
      <c r="A50" s="35" t="s">
        <v>54</v>
      </c>
      <c r="E50" s="40" t="s">
        <v>1335</v>
      </c>
    </row>
    <row r="51" spans="1:5" ht="229.5">
      <c r="A51" t="s">
        <v>56</v>
      </c>
      <c r="E51" s="39" t="s">
        <v>1336</v>
      </c>
    </row>
    <row r="52" spans="1:13" ht="12.75">
      <c r="A52" t="s">
        <v>45</v>
      </c>
      <c r="C52" s="31" t="s">
        <v>818</v>
      </c>
      <c r="E52" s="33" t="s">
        <v>1148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100</v>
      </c>
      <c s="34" t="s">
        <v>1225</v>
      </c>
      <c s="35" t="s">
        <v>5</v>
      </c>
      <c s="6" t="s">
        <v>1226</v>
      </c>
      <c s="36" t="s">
        <v>51</v>
      </c>
      <c s="37">
        <v>16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1132</v>
      </c>
      <c>
        <f>(M53*21)/100</f>
      </c>
      <c t="s">
        <v>26</v>
      </c>
    </row>
    <row r="54" spans="1:5" ht="12.75">
      <c r="A54" s="35" t="s">
        <v>53</v>
      </c>
      <c r="E54" s="39" t="s">
        <v>5</v>
      </c>
    </row>
    <row r="55" spans="1:5" ht="12.75">
      <c r="A55" s="35" t="s">
        <v>54</v>
      </c>
      <c r="E55" s="40" t="s">
        <v>5</v>
      </c>
    </row>
    <row r="56" spans="1:5" ht="114.75">
      <c r="A56" t="s">
        <v>56</v>
      </c>
      <c r="E56" s="39" t="s">
        <v>1227</v>
      </c>
    </row>
    <row r="57" spans="1:16" ht="12.75">
      <c r="A57" t="s">
        <v>48</v>
      </c>
      <c s="34" t="s">
        <v>105</v>
      </c>
      <c s="34" t="s">
        <v>1337</v>
      </c>
      <c s="35" t="s">
        <v>5</v>
      </c>
      <c s="6" t="s">
        <v>1338</v>
      </c>
      <c s="36" t="s">
        <v>69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1132</v>
      </c>
      <c>
        <f>(M57*21)/100</f>
      </c>
      <c t="s">
        <v>26</v>
      </c>
    </row>
    <row r="58" spans="1:5" ht="12.75">
      <c r="A58" s="35" t="s">
        <v>53</v>
      </c>
      <c r="E58" s="39" t="s">
        <v>5</v>
      </c>
    </row>
    <row r="59" spans="1:5" ht="12.75">
      <c r="A59" s="35" t="s">
        <v>54</v>
      </c>
      <c r="E59" s="40" t="s">
        <v>5</v>
      </c>
    </row>
    <row r="60" spans="1:5" ht="114.75">
      <c r="A60" t="s">
        <v>56</v>
      </c>
      <c r="E60" s="39" t="s">
        <v>1339</v>
      </c>
    </row>
    <row r="61" spans="1:16" ht="12.75">
      <c r="A61" t="s">
        <v>48</v>
      </c>
      <c s="34" t="s">
        <v>110</v>
      </c>
      <c s="34" t="s">
        <v>1340</v>
      </c>
      <c s="35" t="s">
        <v>5</v>
      </c>
      <c s="6" t="s">
        <v>1341</v>
      </c>
      <c s="36" t="s">
        <v>69</v>
      </c>
      <c s="37">
        <v>138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1132</v>
      </c>
      <c>
        <f>(M61*21)/100</f>
      </c>
      <c t="s">
        <v>26</v>
      </c>
    </row>
    <row r="62" spans="1:5" ht="12.75">
      <c r="A62" s="35" t="s">
        <v>53</v>
      </c>
      <c r="E62" s="39" t="s">
        <v>5</v>
      </c>
    </row>
    <row r="63" spans="1:5" ht="12.75">
      <c r="A63" s="35" t="s">
        <v>54</v>
      </c>
      <c r="E63" s="40" t="s">
        <v>5</v>
      </c>
    </row>
    <row r="64" spans="1:5" ht="76.5">
      <c r="A64" t="s">
        <v>56</v>
      </c>
      <c r="E64" s="39" t="s">
        <v>1232</v>
      </c>
    </row>
    <row r="65" spans="1:16" ht="12.75">
      <c r="A65" t="s">
        <v>48</v>
      </c>
      <c s="34" t="s">
        <v>115</v>
      </c>
      <c s="34" t="s">
        <v>1342</v>
      </c>
      <c s="35" t="s">
        <v>5</v>
      </c>
      <c s="6" t="s">
        <v>1343</v>
      </c>
      <c s="36" t="s">
        <v>69</v>
      </c>
      <c s="37">
        <v>35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12.75">
      <c r="A67" s="35" t="s">
        <v>54</v>
      </c>
      <c r="E67" s="40" t="s">
        <v>5</v>
      </c>
    </row>
    <row r="68" spans="1:5" ht="140.25">
      <c r="A68" t="s">
        <v>56</v>
      </c>
      <c r="E68" s="39" t="s">
        <v>1344</v>
      </c>
    </row>
    <row r="69" spans="1:16" ht="25.5">
      <c r="A69" t="s">
        <v>48</v>
      </c>
      <c s="34" t="s">
        <v>120</v>
      </c>
      <c s="34" t="s">
        <v>1236</v>
      </c>
      <c s="35" t="s">
        <v>5</v>
      </c>
      <c s="6" t="s">
        <v>1237</v>
      </c>
      <c s="36" t="s">
        <v>51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1132</v>
      </c>
      <c>
        <f>(M69*21)/100</f>
      </c>
      <c t="s">
        <v>26</v>
      </c>
    </row>
    <row r="70" spans="1:5" ht="12.75">
      <c r="A70" s="35" t="s">
        <v>53</v>
      </c>
      <c r="E70" s="39" t="s">
        <v>5</v>
      </c>
    </row>
    <row r="71" spans="1:5" ht="12.75">
      <c r="A71" s="35" t="s">
        <v>54</v>
      </c>
      <c r="E71" s="40" t="s">
        <v>5</v>
      </c>
    </row>
    <row r="72" spans="1:5" ht="114.75">
      <c r="A72" t="s">
        <v>56</v>
      </c>
      <c r="E72" s="39" t="s">
        <v>1238</v>
      </c>
    </row>
    <row r="73" spans="1:13" ht="12.75">
      <c r="A73" t="s">
        <v>45</v>
      </c>
      <c r="C73" s="31" t="s">
        <v>830</v>
      </c>
      <c r="E73" s="33" t="s">
        <v>1155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12.75">
      <c r="A74" t="s">
        <v>48</v>
      </c>
      <c s="34" t="s">
        <v>126</v>
      </c>
      <c s="34" t="s">
        <v>1345</v>
      </c>
      <c s="35" t="s">
        <v>5</v>
      </c>
      <c s="6" t="s">
        <v>1346</v>
      </c>
      <c s="36" t="s">
        <v>69</v>
      </c>
      <c s="37">
        <v>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1132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12.75">
      <c r="A76" s="35" t="s">
        <v>54</v>
      </c>
      <c r="E76" s="40" t="s">
        <v>5</v>
      </c>
    </row>
    <row r="77" spans="1:5" ht="127.5">
      <c r="A77" t="s">
        <v>56</v>
      </c>
      <c r="E77" s="39" t="s">
        <v>1347</v>
      </c>
    </row>
    <row r="78" spans="1:16" ht="12.75">
      <c r="A78" t="s">
        <v>48</v>
      </c>
      <c s="34" t="s">
        <v>131</v>
      </c>
      <c s="34" t="s">
        <v>1348</v>
      </c>
      <c s="35" t="s">
        <v>5</v>
      </c>
      <c s="6" t="s">
        <v>1349</v>
      </c>
      <c s="36" t="s">
        <v>51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1132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12.75">
      <c r="A80" s="35" t="s">
        <v>54</v>
      </c>
      <c r="E80" s="40" t="s">
        <v>5</v>
      </c>
    </row>
    <row r="81" spans="1:5" ht="102">
      <c r="A81" t="s">
        <v>56</v>
      </c>
      <c r="E81" s="39" t="s">
        <v>1350</v>
      </c>
    </row>
    <row r="82" spans="1:16" ht="25.5">
      <c r="A82" t="s">
        <v>48</v>
      </c>
      <c s="34" t="s">
        <v>139</v>
      </c>
      <c s="34" t="s">
        <v>1351</v>
      </c>
      <c s="35" t="s">
        <v>5</v>
      </c>
      <c s="6" t="s">
        <v>1352</v>
      </c>
      <c s="36" t="s">
        <v>69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1132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12.75">
      <c r="A84" s="35" t="s">
        <v>54</v>
      </c>
      <c r="E84" s="40" t="s">
        <v>5</v>
      </c>
    </row>
    <row r="85" spans="1:5" ht="89.25">
      <c r="A85" t="s">
        <v>56</v>
      </c>
      <c r="E85" s="39" t="s">
        <v>1247</v>
      </c>
    </row>
    <row r="86" spans="1:16" ht="12.75">
      <c r="A86" t="s">
        <v>48</v>
      </c>
      <c s="34" t="s">
        <v>144</v>
      </c>
      <c s="34" t="s">
        <v>1166</v>
      </c>
      <c s="35" t="s">
        <v>5</v>
      </c>
      <c s="6" t="s">
        <v>1167</v>
      </c>
      <c s="36" t="s">
        <v>69</v>
      </c>
      <c s="37">
        <v>10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1132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12.75">
      <c r="A88" s="35" t="s">
        <v>54</v>
      </c>
      <c r="E88" s="40" t="s">
        <v>5</v>
      </c>
    </row>
    <row r="89" spans="1:5" ht="89.25">
      <c r="A89" t="s">
        <v>56</v>
      </c>
      <c r="E89" s="39" t="s">
        <v>1247</v>
      </c>
    </row>
    <row r="90" spans="1:16" ht="12.75">
      <c r="A90" t="s">
        <v>48</v>
      </c>
      <c s="34" t="s">
        <v>149</v>
      </c>
      <c s="34" t="s">
        <v>1169</v>
      </c>
      <c s="35" t="s">
        <v>5</v>
      </c>
      <c s="6" t="s">
        <v>1170</v>
      </c>
      <c s="36" t="s">
        <v>69</v>
      </c>
      <c s="37">
        <v>275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1132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25.5">
      <c r="A92" s="35" t="s">
        <v>54</v>
      </c>
      <c r="E92" s="40" t="s">
        <v>1353</v>
      </c>
    </row>
    <row r="93" spans="1:5" ht="89.25">
      <c r="A93" t="s">
        <v>56</v>
      </c>
      <c r="E93" s="39" t="s">
        <v>1247</v>
      </c>
    </row>
    <row r="94" spans="1:16" ht="25.5">
      <c r="A94" t="s">
        <v>48</v>
      </c>
      <c s="34" t="s">
        <v>154</v>
      </c>
      <c s="34" t="s">
        <v>1354</v>
      </c>
      <c s="35" t="s">
        <v>5</v>
      </c>
      <c s="6" t="s">
        <v>1355</v>
      </c>
      <c s="36" t="s">
        <v>51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1132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12.75">
      <c r="A96" s="35" t="s">
        <v>54</v>
      </c>
      <c r="E96" s="40" t="s">
        <v>5</v>
      </c>
    </row>
    <row r="97" spans="1:5" ht="102">
      <c r="A97" t="s">
        <v>56</v>
      </c>
      <c r="E97" s="39" t="s">
        <v>1251</v>
      </c>
    </row>
    <row r="98" spans="1:16" ht="25.5">
      <c r="A98" t="s">
        <v>48</v>
      </c>
      <c s="34" t="s">
        <v>161</v>
      </c>
      <c s="34" t="s">
        <v>1171</v>
      </c>
      <c s="35" t="s">
        <v>5</v>
      </c>
      <c s="6" t="s">
        <v>1172</v>
      </c>
      <c s="36" t="s">
        <v>51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1132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12.75">
      <c r="A100" s="35" t="s">
        <v>54</v>
      </c>
      <c r="E100" s="40" t="s">
        <v>5</v>
      </c>
    </row>
    <row r="101" spans="1:5" ht="102">
      <c r="A101" t="s">
        <v>56</v>
      </c>
      <c r="E101" s="39" t="s">
        <v>1251</v>
      </c>
    </row>
    <row r="102" spans="1:16" ht="25.5">
      <c r="A102" t="s">
        <v>48</v>
      </c>
      <c s="34" t="s">
        <v>169</v>
      </c>
      <c s="34" t="s">
        <v>1174</v>
      </c>
      <c s="35" t="s">
        <v>5</v>
      </c>
      <c s="6" t="s">
        <v>1175</v>
      </c>
      <c s="36" t="s">
        <v>51</v>
      </c>
      <c s="37">
        <v>14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1132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2.75">
      <c r="A104" s="35" t="s">
        <v>54</v>
      </c>
      <c r="E104" s="40" t="s">
        <v>5</v>
      </c>
    </row>
    <row r="105" spans="1:5" ht="102">
      <c r="A105" t="s">
        <v>56</v>
      </c>
      <c r="E105" s="39" t="s">
        <v>1251</v>
      </c>
    </row>
    <row r="106" spans="1:16" ht="12.75">
      <c r="A106" t="s">
        <v>48</v>
      </c>
      <c s="34" t="s">
        <v>174</v>
      </c>
      <c s="34" t="s">
        <v>1356</v>
      </c>
      <c s="35" t="s">
        <v>5</v>
      </c>
      <c s="6" t="s">
        <v>1357</v>
      </c>
      <c s="36" t="s">
        <v>51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1132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12.75">
      <c r="A108" s="35" t="s">
        <v>54</v>
      </c>
      <c r="E108" s="40" t="s">
        <v>5</v>
      </c>
    </row>
    <row r="109" spans="1:5" ht="127.5">
      <c r="A109" t="s">
        <v>56</v>
      </c>
      <c r="E109" s="39" t="s">
        <v>1358</v>
      </c>
    </row>
    <row r="110" spans="1:16" ht="12.75">
      <c r="A110" t="s">
        <v>48</v>
      </c>
      <c s="34" t="s">
        <v>179</v>
      </c>
      <c s="34" t="s">
        <v>1203</v>
      </c>
      <c s="35" t="s">
        <v>5</v>
      </c>
      <c s="6" t="s">
        <v>1204</v>
      </c>
      <c s="36" t="s">
        <v>1205</v>
      </c>
      <c s="37">
        <v>10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1132</v>
      </c>
      <c>
        <f>(M110*21)/100</f>
      </c>
      <c t="s">
        <v>26</v>
      </c>
    </row>
    <row r="111" spans="1:5" ht="12.75">
      <c r="A111" s="35" t="s">
        <v>53</v>
      </c>
      <c r="E111" s="39" t="s">
        <v>5</v>
      </c>
    </row>
    <row r="112" spans="1:5" ht="12.75">
      <c r="A112" s="35" t="s">
        <v>54</v>
      </c>
      <c r="E112" s="40" t="s">
        <v>5</v>
      </c>
    </row>
    <row r="113" spans="1:5" ht="89.25">
      <c r="A113" t="s">
        <v>56</v>
      </c>
      <c r="E113" s="39" t="s">
        <v>1301</v>
      </c>
    </row>
    <row r="114" spans="1:13" ht="12.75">
      <c r="A114" t="s">
        <v>45</v>
      </c>
      <c r="C114" s="31" t="s">
        <v>1359</v>
      </c>
      <c r="E114" s="33" t="s">
        <v>1360</v>
      </c>
      <c r="J114" s="32">
        <f>0</f>
      </c>
      <c s="32">
        <f>0</f>
      </c>
      <c s="32">
        <f>0+L115+L119+L123+L127+L131+L135+L139+L143+L147+L151+L155+L159+L163</f>
      </c>
      <c s="32">
        <f>0+M115+M119+M123+M127+M131+M135+M139+M143+M147+M151+M155+M159+M163</f>
      </c>
    </row>
    <row r="115" spans="1:16" ht="12.75">
      <c r="A115" t="s">
        <v>48</v>
      </c>
      <c s="34" t="s">
        <v>184</v>
      </c>
      <c s="34" t="s">
        <v>1361</v>
      </c>
      <c s="35" t="s">
        <v>5</v>
      </c>
      <c s="6" t="s">
        <v>1362</v>
      </c>
      <c s="36" t="s">
        <v>1363</v>
      </c>
      <c s="37">
        <v>7.165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1132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51">
      <c r="A117" s="35" t="s">
        <v>54</v>
      </c>
      <c r="E117" s="40" t="s">
        <v>1364</v>
      </c>
    </row>
    <row r="118" spans="1:5" ht="76.5">
      <c r="A118" t="s">
        <v>56</v>
      </c>
      <c r="E118" s="39" t="s">
        <v>1365</v>
      </c>
    </row>
    <row r="119" spans="1:16" ht="12.75">
      <c r="A119" t="s">
        <v>48</v>
      </c>
      <c s="34" t="s">
        <v>535</v>
      </c>
      <c s="34" t="s">
        <v>1366</v>
      </c>
      <c s="35" t="s">
        <v>5</v>
      </c>
      <c s="6" t="s">
        <v>1367</v>
      </c>
      <c s="36" t="s">
        <v>1363</v>
      </c>
      <c s="37">
        <v>7.165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1132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51">
      <c r="A121" s="35" t="s">
        <v>54</v>
      </c>
      <c r="E121" s="40" t="s">
        <v>1368</v>
      </c>
    </row>
    <row r="122" spans="1:5" ht="76.5">
      <c r="A122" t="s">
        <v>56</v>
      </c>
      <c r="E122" s="39" t="s">
        <v>1369</v>
      </c>
    </row>
    <row r="123" spans="1:16" ht="12.75">
      <c r="A123" t="s">
        <v>48</v>
      </c>
      <c s="34" t="s">
        <v>539</v>
      </c>
      <c s="34" t="s">
        <v>1370</v>
      </c>
      <c s="35" t="s">
        <v>5</v>
      </c>
      <c s="6" t="s">
        <v>1371</v>
      </c>
      <c s="36" t="s">
        <v>1363</v>
      </c>
      <c s="37">
        <v>0.56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1132</v>
      </c>
      <c>
        <f>(M123*21)/100</f>
      </c>
      <c t="s">
        <v>26</v>
      </c>
    </row>
    <row r="124" spans="1:5" ht="12.75">
      <c r="A124" s="35" t="s">
        <v>53</v>
      </c>
      <c r="E124" s="39" t="s">
        <v>5</v>
      </c>
    </row>
    <row r="125" spans="1:5" ht="38.25">
      <c r="A125" s="35" t="s">
        <v>54</v>
      </c>
      <c r="E125" s="40" t="s">
        <v>1372</v>
      </c>
    </row>
    <row r="126" spans="1:5" ht="76.5">
      <c r="A126" t="s">
        <v>56</v>
      </c>
      <c r="E126" s="39" t="s">
        <v>1373</v>
      </c>
    </row>
    <row r="127" spans="1:16" ht="12.75">
      <c r="A127" t="s">
        <v>48</v>
      </c>
      <c s="34" t="s">
        <v>544</v>
      </c>
      <c s="34" t="s">
        <v>1374</v>
      </c>
      <c s="35" t="s">
        <v>5</v>
      </c>
      <c s="6" t="s">
        <v>1375</v>
      </c>
      <c s="36" t="s">
        <v>1363</v>
      </c>
      <c s="37">
        <v>0.56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1132</v>
      </c>
      <c>
        <f>(M127*21)/100</f>
      </c>
      <c t="s">
        <v>26</v>
      </c>
    </row>
    <row r="128" spans="1:5" ht="12.75">
      <c r="A128" s="35" t="s">
        <v>53</v>
      </c>
      <c r="E128" s="39" t="s">
        <v>5</v>
      </c>
    </row>
    <row r="129" spans="1:5" ht="38.25">
      <c r="A129" s="35" t="s">
        <v>54</v>
      </c>
      <c r="E129" s="40" t="s">
        <v>1372</v>
      </c>
    </row>
    <row r="130" spans="1:5" ht="76.5">
      <c r="A130" t="s">
        <v>56</v>
      </c>
      <c r="E130" s="39" t="s">
        <v>1369</v>
      </c>
    </row>
    <row r="131" spans="1:16" ht="12.75">
      <c r="A131" t="s">
        <v>48</v>
      </c>
      <c s="34" t="s">
        <v>356</v>
      </c>
      <c s="34" t="s">
        <v>1376</v>
      </c>
      <c s="35" t="s">
        <v>5</v>
      </c>
      <c s="6" t="s">
        <v>1377</v>
      </c>
      <c s="36" t="s">
        <v>1363</v>
      </c>
      <c s="37">
        <v>0.22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1132</v>
      </c>
      <c>
        <f>(M131*21)/100</f>
      </c>
      <c t="s">
        <v>26</v>
      </c>
    </row>
    <row r="132" spans="1:5" ht="12.75">
      <c r="A132" s="35" t="s">
        <v>53</v>
      </c>
      <c r="E132" s="39" t="s">
        <v>5</v>
      </c>
    </row>
    <row r="133" spans="1:5" ht="12.75">
      <c r="A133" s="35" t="s">
        <v>54</v>
      </c>
      <c r="E133" s="40" t="s">
        <v>1378</v>
      </c>
    </row>
    <row r="134" spans="1:5" ht="76.5">
      <c r="A134" t="s">
        <v>56</v>
      </c>
      <c r="E134" s="39" t="s">
        <v>1379</v>
      </c>
    </row>
    <row r="135" spans="1:16" ht="12.75">
      <c r="A135" t="s">
        <v>48</v>
      </c>
      <c s="34" t="s">
        <v>587</v>
      </c>
      <c s="34" t="s">
        <v>1380</v>
      </c>
      <c s="35" t="s">
        <v>5</v>
      </c>
      <c s="6" t="s">
        <v>1381</v>
      </c>
      <c s="36" t="s">
        <v>1363</v>
      </c>
      <c s="37">
        <v>0.22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1132</v>
      </c>
      <c>
        <f>(M135*21)/100</f>
      </c>
      <c t="s">
        <v>26</v>
      </c>
    </row>
    <row r="136" spans="1:5" ht="12.75">
      <c r="A136" s="35" t="s">
        <v>53</v>
      </c>
      <c r="E136" s="39" t="s">
        <v>5</v>
      </c>
    </row>
    <row r="137" spans="1:5" ht="12.75">
      <c r="A137" s="35" t="s">
        <v>54</v>
      </c>
      <c r="E137" s="40" t="s">
        <v>1378</v>
      </c>
    </row>
    <row r="138" spans="1:5" ht="76.5">
      <c r="A138" t="s">
        <v>56</v>
      </c>
      <c r="E138" s="39" t="s">
        <v>1369</v>
      </c>
    </row>
    <row r="139" spans="1:16" ht="25.5">
      <c r="A139" t="s">
        <v>48</v>
      </c>
      <c s="34" t="s">
        <v>591</v>
      </c>
      <c s="34" t="s">
        <v>1382</v>
      </c>
      <c s="35" t="s">
        <v>5</v>
      </c>
      <c s="6" t="s">
        <v>1383</v>
      </c>
      <c s="36" t="s">
        <v>51</v>
      </c>
      <c s="37">
        <v>37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1132</v>
      </c>
      <c>
        <f>(M139*21)/100</f>
      </c>
      <c t="s">
        <v>26</v>
      </c>
    </row>
    <row r="140" spans="1:5" ht="12.75">
      <c r="A140" s="35" t="s">
        <v>53</v>
      </c>
      <c r="E140" s="39" t="s">
        <v>5</v>
      </c>
    </row>
    <row r="141" spans="1:5" ht="12.75">
      <c r="A141" s="35" t="s">
        <v>54</v>
      </c>
      <c r="E141" s="40" t="s">
        <v>5</v>
      </c>
    </row>
    <row r="142" spans="1:5" ht="114.75">
      <c r="A142" t="s">
        <v>56</v>
      </c>
      <c r="E142" s="39" t="s">
        <v>1384</v>
      </c>
    </row>
    <row r="143" spans="1:16" ht="25.5">
      <c r="A143" t="s">
        <v>48</v>
      </c>
      <c s="34" t="s">
        <v>596</v>
      </c>
      <c s="34" t="s">
        <v>1385</v>
      </c>
      <c s="35" t="s">
        <v>5</v>
      </c>
      <c s="6" t="s">
        <v>1386</v>
      </c>
      <c s="36" t="s">
        <v>51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1132</v>
      </c>
      <c>
        <f>(M143*21)/100</f>
      </c>
      <c t="s">
        <v>26</v>
      </c>
    </row>
    <row r="144" spans="1:5" ht="12.75">
      <c r="A144" s="35" t="s">
        <v>53</v>
      </c>
      <c r="E144" s="39" t="s">
        <v>5</v>
      </c>
    </row>
    <row r="145" spans="1:5" ht="12.75">
      <c r="A145" s="35" t="s">
        <v>54</v>
      </c>
      <c r="E145" s="40" t="s">
        <v>5</v>
      </c>
    </row>
    <row r="146" spans="1:5" ht="114.75">
      <c r="A146" t="s">
        <v>56</v>
      </c>
      <c r="E146" s="39" t="s">
        <v>1384</v>
      </c>
    </row>
    <row r="147" spans="1:16" ht="25.5">
      <c r="A147" t="s">
        <v>48</v>
      </c>
      <c s="34" t="s">
        <v>601</v>
      </c>
      <c s="34" t="s">
        <v>1387</v>
      </c>
      <c s="35" t="s">
        <v>5</v>
      </c>
      <c s="6" t="s">
        <v>1388</v>
      </c>
      <c s="36" t="s">
        <v>51</v>
      </c>
      <c s="37">
        <v>8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1132</v>
      </c>
      <c>
        <f>(M147*21)/100</f>
      </c>
      <c t="s">
        <v>26</v>
      </c>
    </row>
    <row r="148" spans="1:5" ht="12.75">
      <c r="A148" s="35" t="s">
        <v>53</v>
      </c>
      <c r="E148" s="39" t="s">
        <v>5</v>
      </c>
    </row>
    <row r="149" spans="1:5" ht="12.75">
      <c r="A149" s="35" t="s">
        <v>54</v>
      </c>
      <c r="E149" s="40" t="s">
        <v>5</v>
      </c>
    </row>
    <row r="150" spans="1:5" ht="140.25">
      <c r="A150" t="s">
        <v>56</v>
      </c>
      <c r="E150" s="39" t="s">
        <v>1389</v>
      </c>
    </row>
    <row r="151" spans="1:16" ht="25.5">
      <c r="A151" t="s">
        <v>48</v>
      </c>
      <c s="34" t="s">
        <v>607</v>
      </c>
      <c s="34" t="s">
        <v>1390</v>
      </c>
      <c s="35" t="s">
        <v>5</v>
      </c>
      <c s="6" t="s">
        <v>1391</v>
      </c>
      <c s="36" t="s">
        <v>51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1132</v>
      </c>
      <c>
        <f>(M151*21)/100</f>
      </c>
      <c t="s">
        <v>26</v>
      </c>
    </row>
    <row r="152" spans="1:5" ht="12.75">
      <c r="A152" s="35" t="s">
        <v>53</v>
      </c>
      <c r="E152" s="39" t="s">
        <v>5</v>
      </c>
    </row>
    <row r="153" spans="1:5" ht="12.75">
      <c r="A153" s="35" t="s">
        <v>54</v>
      </c>
      <c r="E153" s="40" t="s">
        <v>5</v>
      </c>
    </row>
    <row r="154" spans="1:5" ht="140.25">
      <c r="A154" t="s">
        <v>56</v>
      </c>
      <c r="E154" s="39" t="s">
        <v>1392</v>
      </c>
    </row>
    <row r="155" spans="1:16" ht="12.75">
      <c r="A155" t="s">
        <v>48</v>
      </c>
      <c s="34" t="s">
        <v>612</v>
      </c>
      <c s="34" t="s">
        <v>1393</v>
      </c>
      <c s="35" t="s">
        <v>5</v>
      </c>
      <c s="6" t="s">
        <v>1394</v>
      </c>
      <c s="36" t="s">
        <v>51</v>
      </c>
      <c s="37">
        <v>66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1132</v>
      </c>
      <c>
        <f>(M155*21)/100</f>
      </c>
      <c t="s">
        <v>26</v>
      </c>
    </row>
    <row r="156" spans="1:5" ht="12.75">
      <c r="A156" s="35" t="s">
        <v>53</v>
      </c>
      <c r="E156" s="39" t="s">
        <v>5</v>
      </c>
    </row>
    <row r="157" spans="1:5" ht="12.75">
      <c r="A157" s="35" t="s">
        <v>54</v>
      </c>
      <c r="E157" s="40" t="s">
        <v>5</v>
      </c>
    </row>
    <row r="158" spans="1:5" ht="102">
      <c r="A158" t="s">
        <v>56</v>
      </c>
      <c r="E158" s="39" t="s">
        <v>1395</v>
      </c>
    </row>
    <row r="159" spans="1:16" ht="12.75">
      <c r="A159" t="s">
        <v>48</v>
      </c>
      <c s="34" t="s">
        <v>1396</v>
      </c>
      <c s="34" t="s">
        <v>1397</v>
      </c>
      <c s="35" t="s">
        <v>5</v>
      </c>
      <c s="6" t="s">
        <v>1398</v>
      </c>
      <c s="36" t="s">
        <v>1363</v>
      </c>
      <c s="37">
        <v>0.035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52</v>
      </c>
      <c>
        <f>(M159*0)/100</f>
      </c>
      <c t="s">
        <v>1213</v>
      </c>
    </row>
    <row r="160" spans="1:5" ht="12.75">
      <c r="A160" s="35" t="s">
        <v>53</v>
      </c>
      <c r="E160" s="39" t="s">
        <v>5</v>
      </c>
    </row>
    <row r="161" spans="1:5" ht="12.75">
      <c r="A161" s="35" t="s">
        <v>54</v>
      </c>
      <c r="E161" s="40" t="s">
        <v>1399</v>
      </c>
    </row>
    <row r="162" spans="1:5" ht="76.5">
      <c r="A162" t="s">
        <v>56</v>
      </c>
      <c r="E162" s="39" t="s">
        <v>1400</v>
      </c>
    </row>
    <row r="163" spans="1:16" ht="12.75">
      <c r="A163" t="s">
        <v>48</v>
      </c>
      <c s="34" t="s">
        <v>1401</v>
      </c>
      <c s="34" t="s">
        <v>1402</v>
      </c>
      <c s="35" t="s">
        <v>5</v>
      </c>
      <c s="6" t="s">
        <v>1403</v>
      </c>
      <c s="36" t="s">
        <v>1363</v>
      </c>
      <c s="37">
        <v>0.035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52</v>
      </c>
      <c>
        <f>(M163*0)/100</f>
      </c>
      <c t="s">
        <v>1213</v>
      </c>
    </row>
    <row r="164" spans="1:5" ht="12.75">
      <c r="A164" s="35" t="s">
        <v>53</v>
      </c>
      <c r="E164" s="39" t="s">
        <v>5</v>
      </c>
    </row>
    <row r="165" spans="1:5" ht="12.75">
      <c r="A165" s="35" t="s">
        <v>54</v>
      </c>
      <c r="E165" s="40" t="s">
        <v>607</v>
      </c>
    </row>
    <row r="166" spans="1:5" ht="204">
      <c r="A166" t="s">
        <v>56</v>
      </c>
      <c r="E166" s="39" t="s">
        <v>1404</v>
      </c>
    </row>
    <row r="167" spans="1:13" ht="12.75">
      <c r="A167" t="s">
        <v>45</v>
      </c>
      <c r="C167" s="31" t="s">
        <v>1405</v>
      </c>
      <c r="E167" s="33" t="s">
        <v>1406</v>
      </c>
      <c r="J167" s="32">
        <f>0</f>
      </c>
      <c s="32">
        <f>0</f>
      </c>
      <c s="32">
        <f>0+L168+L172+L176+L180+L184+L188+L192+L196+L200+L204+L208+L212+L216+L220+L224+L228+L232+L236+L240+L244</f>
      </c>
      <c s="32">
        <f>0+M168+M172+M176+M180+M184+M188+M192+M196+M200+M204+M208+M212+M216+M220+M224+M228+M232+M236+M240+M244</f>
      </c>
    </row>
    <row r="168" spans="1:16" ht="12.75">
      <c r="A168" t="s">
        <v>48</v>
      </c>
      <c s="34" t="s">
        <v>616</v>
      </c>
      <c s="34" t="s">
        <v>1407</v>
      </c>
      <c s="35" t="s">
        <v>5</v>
      </c>
      <c s="6" t="s">
        <v>1408</v>
      </c>
      <c s="36" t="s">
        <v>69</v>
      </c>
      <c s="37">
        <v>10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1132</v>
      </c>
      <c>
        <f>(M168*21)/100</f>
      </c>
      <c t="s">
        <v>26</v>
      </c>
    </row>
    <row r="169" spans="1:5" ht="12.75">
      <c r="A169" s="35" t="s">
        <v>53</v>
      </c>
      <c r="E169" s="39" t="s">
        <v>5</v>
      </c>
    </row>
    <row r="170" spans="1:5" ht="12.75">
      <c r="A170" s="35" t="s">
        <v>54</v>
      </c>
      <c r="E170" s="40" t="s">
        <v>5</v>
      </c>
    </row>
    <row r="171" spans="1:5" ht="114.75">
      <c r="A171" t="s">
        <v>56</v>
      </c>
      <c r="E171" s="39" t="s">
        <v>1409</v>
      </c>
    </row>
    <row r="172" spans="1:16" ht="12.75">
      <c r="A172" t="s">
        <v>48</v>
      </c>
      <c s="34" t="s">
        <v>620</v>
      </c>
      <c s="34" t="s">
        <v>1410</v>
      </c>
      <c s="35" t="s">
        <v>5</v>
      </c>
      <c s="6" t="s">
        <v>1411</v>
      </c>
      <c s="36" t="s">
        <v>69</v>
      </c>
      <c s="37">
        <v>10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1132</v>
      </c>
      <c>
        <f>(M172*21)/100</f>
      </c>
      <c t="s">
        <v>26</v>
      </c>
    </row>
    <row r="173" spans="1:5" ht="12.75">
      <c r="A173" s="35" t="s">
        <v>53</v>
      </c>
      <c r="E173" s="39" t="s">
        <v>5</v>
      </c>
    </row>
    <row r="174" spans="1:5" ht="12.75">
      <c r="A174" s="35" t="s">
        <v>54</v>
      </c>
      <c r="E174" s="40" t="s">
        <v>5</v>
      </c>
    </row>
    <row r="175" spans="1:5" ht="114.75">
      <c r="A175" t="s">
        <v>56</v>
      </c>
      <c r="E175" s="39" t="s">
        <v>1412</v>
      </c>
    </row>
    <row r="176" spans="1:16" ht="25.5">
      <c r="A176" t="s">
        <v>48</v>
      </c>
      <c s="34" t="s">
        <v>624</v>
      </c>
      <c s="34" t="s">
        <v>1413</v>
      </c>
      <c s="35" t="s">
        <v>5</v>
      </c>
      <c s="6" t="s">
        <v>1414</v>
      </c>
      <c s="36" t="s">
        <v>51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1132</v>
      </c>
      <c>
        <f>(M176*21)/100</f>
      </c>
      <c t="s">
        <v>26</v>
      </c>
    </row>
    <row r="177" spans="1:5" ht="12.75">
      <c r="A177" s="35" t="s">
        <v>53</v>
      </c>
      <c r="E177" s="39" t="s">
        <v>5</v>
      </c>
    </row>
    <row r="178" spans="1:5" ht="12.75">
      <c r="A178" s="35" t="s">
        <v>54</v>
      </c>
      <c r="E178" s="40" t="s">
        <v>5</v>
      </c>
    </row>
    <row r="179" spans="1:5" ht="165.75">
      <c r="A179" t="s">
        <v>56</v>
      </c>
      <c r="E179" s="39" t="s">
        <v>1415</v>
      </c>
    </row>
    <row r="180" spans="1:16" ht="12.75">
      <c r="A180" t="s">
        <v>48</v>
      </c>
      <c s="34" t="s">
        <v>241</v>
      </c>
      <c s="34" t="s">
        <v>1416</v>
      </c>
      <c s="35" t="s">
        <v>5</v>
      </c>
      <c s="6" t="s">
        <v>1417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1132</v>
      </c>
      <c>
        <f>(M180*21)/100</f>
      </c>
      <c t="s">
        <v>26</v>
      </c>
    </row>
    <row r="181" spans="1:5" ht="12.75">
      <c r="A181" s="35" t="s">
        <v>53</v>
      </c>
      <c r="E181" s="39" t="s">
        <v>5</v>
      </c>
    </row>
    <row r="182" spans="1:5" ht="12.75">
      <c r="A182" s="35" t="s">
        <v>54</v>
      </c>
      <c r="E182" s="40" t="s">
        <v>5</v>
      </c>
    </row>
    <row r="183" spans="1:5" ht="114.75">
      <c r="A183" t="s">
        <v>56</v>
      </c>
      <c r="E183" s="39" t="s">
        <v>1418</v>
      </c>
    </row>
    <row r="184" spans="1:16" ht="12.75">
      <c r="A184" t="s">
        <v>48</v>
      </c>
      <c s="34" t="s">
        <v>633</v>
      </c>
      <c s="34" t="s">
        <v>1419</v>
      </c>
      <c s="35" t="s">
        <v>5</v>
      </c>
      <c s="6" t="s">
        <v>1420</v>
      </c>
      <c s="36" t="s">
        <v>51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1132</v>
      </c>
      <c>
        <f>(M184*21)/100</f>
      </c>
      <c t="s">
        <v>26</v>
      </c>
    </row>
    <row r="185" spans="1:5" ht="12.75">
      <c r="A185" s="35" t="s">
        <v>53</v>
      </c>
      <c r="E185" s="39" t="s">
        <v>5</v>
      </c>
    </row>
    <row r="186" spans="1:5" ht="12.75">
      <c r="A186" s="35" t="s">
        <v>54</v>
      </c>
      <c r="E186" s="40" t="s">
        <v>5</v>
      </c>
    </row>
    <row r="187" spans="1:5" ht="114.75">
      <c r="A187" t="s">
        <v>56</v>
      </c>
      <c r="E187" s="39" t="s">
        <v>1421</v>
      </c>
    </row>
    <row r="188" spans="1:16" ht="12.75">
      <c r="A188" t="s">
        <v>48</v>
      </c>
      <c s="34" t="s">
        <v>637</v>
      </c>
      <c s="34" t="s">
        <v>1422</v>
      </c>
      <c s="35" t="s">
        <v>5</v>
      </c>
      <c s="6" t="s">
        <v>1423</v>
      </c>
      <c s="36" t="s">
        <v>51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1132</v>
      </c>
      <c>
        <f>(M188*21)/100</f>
      </c>
      <c t="s">
        <v>26</v>
      </c>
    </row>
    <row r="189" spans="1:5" ht="12.75">
      <c r="A189" s="35" t="s">
        <v>53</v>
      </c>
      <c r="E189" s="39" t="s">
        <v>5</v>
      </c>
    </row>
    <row r="190" spans="1:5" ht="12.75">
      <c r="A190" s="35" t="s">
        <v>54</v>
      </c>
      <c r="E190" s="40" t="s">
        <v>5</v>
      </c>
    </row>
    <row r="191" spans="1:5" ht="114.75">
      <c r="A191" t="s">
        <v>56</v>
      </c>
      <c r="E191" s="39" t="s">
        <v>1424</v>
      </c>
    </row>
    <row r="192" spans="1:16" ht="12.75">
      <c r="A192" t="s">
        <v>48</v>
      </c>
      <c s="34" t="s">
        <v>641</v>
      </c>
      <c s="34" t="s">
        <v>1425</v>
      </c>
      <c s="35" t="s">
        <v>5</v>
      </c>
      <c s="6" t="s">
        <v>1426</v>
      </c>
      <c s="36" t="s">
        <v>51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1132</v>
      </c>
      <c>
        <f>(M192*21)/100</f>
      </c>
      <c t="s">
        <v>26</v>
      </c>
    </row>
    <row r="193" spans="1:5" ht="12.75">
      <c r="A193" s="35" t="s">
        <v>53</v>
      </c>
      <c r="E193" s="39" t="s">
        <v>5</v>
      </c>
    </row>
    <row r="194" spans="1:5" ht="12.75">
      <c r="A194" s="35" t="s">
        <v>54</v>
      </c>
      <c r="E194" s="40" t="s">
        <v>5</v>
      </c>
    </row>
    <row r="195" spans="1:5" ht="114.75">
      <c r="A195" t="s">
        <v>56</v>
      </c>
      <c r="E195" s="39" t="s">
        <v>1427</v>
      </c>
    </row>
    <row r="196" spans="1:16" ht="12.75">
      <c r="A196" t="s">
        <v>48</v>
      </c>
      <c s="34" t="s">
        <v>647</v>
      </c>
      <c s="34" t="s">
        <v>1428</v>
      </c>
      <c s="35" t="s">
        <v>5</v>
      </c>
      <c s="6" t="s">
        <v>1429</v>
      </c>
      <c s="36" t="s">
        <v>51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1132</v>
      </c>
      <c>
        <f>(M196*21)/100</f>
      </c>
      <c t="s">
        <v>26</v>
      </c>
    </row>
    <row r="197" spans="1:5" ht="12.75">
      <c r="A197" s="35" t="s">
        <v>53</v>
      </c>
      <c r="E197" s="39" t="s">
        <v>5</v>
      </c>
    </row>
    <row r="198" spans="1:5" ht="12.75">
      <c r="A198" s="35" t="s">
        <v>54</v>
      </c>
      <c r="E198" s="40" t="s">
        <v>5</v>
      </c>
    </row>
    <row r="199" spans="1:5" ht="114.75">
      <c r="A199" t="s">
        <v>56</v>
      </c>
      <c r="E199" s="39" t="s">
        <v>1430</v>
      </c>
    </row>
    <row r="200" spans="1:16" ht="12.75">
      <c r="A200" t="s">
        <v>48</v>
      </c>
      <c s="34" t="s">
        <v>549</v>
      </c>
      <c s="34" t="s">
        <v>1431</v>
      </c>
      <c s="35" t="s">
        <v>5</v>
      </c>
      <c s="6" t="s">
        <v>1432</v>
      </c>
      <c s="36" t="s">
        <v>51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1132</v>
      </c>
      <c>
        <f>(M200*21)/100</f>
      </c>
      <c t="s">
        <v>26</v>
      </c>
    </row>
    <row r="201" spans="1:5" ht="12.75">
      <c r="A201" s="35" t="s">
        <v>53</v>
      </c>
      <c r="E201" s="39" t="s">
        <v>5</v>
      </c>
    </row>
    <row r="202" spans="1:5" ht="12.75">
      <c r="A202" s="35" t="s">
        <v>54</v>
      </c>
      <c r="E202" s="40" t="s">
        <v>5</v>
      </c>
    </row>
    <row r="203" spans="1:5" ht="127.5">
      <c r="A203" t="s">
        <v>56</v>
      </c>
      <c r="E203" s="39" t="s">
        <v>1433</v>
      </c>
    </row>
    <row r="204" spans="1:16" ht="25.5">
      <c r="A204" t="s">
        <v>48</v>
      </c>
      <c s="34" t="s">
        <v>554</v>
      </c>
      <c s="34" t="s">
        <v>1434</v>
      </c>
      <c s="35" t="s">
        <v>5</v>
      </c>
      <c s="6" t="s">
        <v>1435</v>
      </c>
      <c s="36" t="s">
        <v>51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1132</v>
      </c>
      <c>
        <f>(M204*21)/100</f>
      </c>
      <c t="s">
        <v>26</v>
      </c>
    </row>
    <row r="205" spans="1:5" ht="12.75">
      <c r="A205" s="35" t="s">
        <v>53</v>
      </c>
      <c r="E205" s="39" t="s">
        <v>5</v>
      </c>
    </row>
    <row r="206" spans="1:5" ht="12.75">
      <c r="A206" s="35" t="s">
        <v>54</v>
      </c>
      <c r="E206" s="40" t="s">
        <v>5</v>
      </c>
    </row>
    <row r="207" spans="1:5" ht="140.25">
      <c r="A207" t="s">
        <v>56</v>
      </c>
      <c r="E207" s="39" t="s">
        <v>1436</v>
      </c>
    </row>
    <row r="208" spans="1:16" ht="12.75">
      <c r="A208" t="s">
        <v>48</v>
      </c>
      <c s="34" t="s">
        <v>558</v>
      </c>
      <c s="34" t="s">
        <v>1437</v>
      </c>
      <c s="35" t="s">
        <v>5</v>
      </c>
      <c s="6" t="s">
        <v>1438</v>
      </c>
      <c s="36" t="s">
        <v>51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1132</v>
      </c>
      <c>
        <f>(M208*21)/100</f>
      </c>
      <c t="s">
        <v>26</v>
      </c>
    </row>
    <row r="209" spans="1:5" ht="12.75">
      <c r="A209" s="35" t="s">
        <v>53</v>
      </c>
      <c r="E209" s="39" t="s">
        <v>5</v>
      </c>
    </row>
    <row r="210" spans="1:5" ht="12.75">
      <c r="A210" s="35" t="s">
        <v>54</v>
      </c>
      <c r="E210" s="40" t="s">
        <v>5</v>
      </c>
    </row>
    <row r="211" spans="1:5" ht="102">
      <c r="A211" t="s">
        <v>56</v>
      </c>
      <c r="E211" s="39" t="s">
        <v>1439</v>
      </c>
    </row>
    <row r="212" spans="1:16" ht="12.75">
      <c r="A212" t="s">
        <v>48</v>
      </c>
      <c s="34" t="s">
        <v>562</v>
      </c>
      <c s="34" t="s">
        <v>1440</v>
      </c>
      <c s="35" t="s">
        <v>5</v>
      </c>
      <c s="6" t="s">
        <v>1441</v>
      </c>
      <c s="36" t="s">
        <v>51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1132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12.75">
      <c r="A214" s="35" t="s">
        <v>54</v>
      </c>
      <c r="E214" s="40" t="s">
        <v>5</v>
      </c>
    </row>
    <row r="215" spans="1:5" ht="102">
      <c r="A215" t="s">
        <v>56</v>
      </c>
      <c r="E215" s="39" t="s">
        <v>1442</v>
      </c>
    </row>
    <row r="216" spans="1:16" ht="12.75">
      <c r="A216" t="s">
        <v>48</v>
      </c>
      <c s="34" t="s">
        <v>566</v>
      </c>
      <c s="34" t="s">
        <v>1443</v>
      </c>
      <c s="35" t="s">
        <v>5</v>
      </c>
      <c s="6" t="s">
        <v>1444</v>
      </c>
      <c s="36" t="s">
        <v>51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1132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12.75">
      <c r="A218" s="35" t="s">
        <v>54</v>
      </c>
      <c r="E218" s="40" t="s">
        <v>5</v>
      </c>
    </row>
    <row r="219" spans="1:5" ht="127.5">
      <c r="A219" t="s">
        <v>56</v>
      </c>
      <c r="E219" s="39" t="s">
        <v>1445</v>
      </c>
    </row>
    <row r="220" spans="1:16" ht="12.75">
      <c r="A220" t="s">
        <v>48</v>
      </c>
      <c s="34" t="s">
        <v>371</v>
      </c>
      <c s="34" t="s">
        <v>1446</v>
      </c>
      <c s="35" t="s">
        <v>5</v>
      </c>
      <c s="6" t="s">
        <v>1447</v>
      </c>
      <c s="36" t="s">
        <v>51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1132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12.75">
      <c r="A222" s="35" t="s">
        <v>54</v>
      </c>
      <c r="E222" s="40" t="s">
        <v>5</v>
      </c>
    </row>
    <row r="223" spans="1:5" ht="114.75">
      <c r="A223" t="s">
        <v>56</v>
      </c>
      <c r="E223" s="39" t="s">
        <v>1448</v>
      </c>
    </row>
    <row r="224" spans="1:16" ht="12.75">
      <c r="A224" t="s">
        <v>48</v>
      </c>
      <c s="34" t="s">
        <v>576</v>
      </c>
      <c s="34" t="s">
        <v>1449</v>
      </c>
      <c s="35" t="s">
        <v>5</v>
      </c>
      <c s="6" t="s">
        <v>1450</v>
      </c>
      <c s="36" t="s">
        <v>51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1132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12.75">
      <c r="A226" s="35" t="s">
        <v>54</v>
      </c>
      <c r="E226" s="40" t="s">
        <v>5</v>
      </c>
    </row>
    <row r="227" spans="1:5" ht="114.75">
      <c r="A227" t="s">
        <v>56</v>
      </c>
      <c r="E227" s="39" t="s">
        <v>1451</v>
      </c>
    </row>
    <row r="228" spans="1:16" ht="12.75">
      <c r="A228" t="s">
        <v>48</v>
      </c>
      <c s="34" t="s">
        <v>46</v>
      </c>
      <c s="34" t="s">
        <v>1452</v>
      </c>
      <c s="35" t="s">
        <v>5</v>
      </c>
      <c s="6" t="s">
        <v>1453</v>
      </c>
      <c s="36" t="s">
        <v>51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1132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2.75">
      <c r="A230" s="35" t="s">
        <v>54</v>
      </c>
      <c r="E230" s="40" t="s">
        <v>5</v>
      </c>
    </row>
    <row r="231" spans="1:5" ht="127.5">
      <c r="A231" t="s">
        <v>56</v>
      </c>
      <c r="E231" s="39" t="s">
        <v>1454</v>
      </c>
    </row>
    <row r="232" spans="1:16" ht="12.75">
      <c r="A232" t="s">
        <v>48</v>
      </c>
      <c s="34" t="s">
        <v>247</v>
      </c>
      <c s="34" t="s">
        <v>1455</v>
      </c>
      <c s="35" t="s">
        <v>5</v>
      </c>
      <c s="6" t="s">
        <v>1456</v>
      </c>
      <c s="36" t="s">
        <v>51</v>
      </c>
      <c s="37">
        <v>1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1132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12.75">
      <c r="A234" s="35" t="s">
        <v>54</v>
      </c>
      <c r="E234" s="40" t="s">
        <v>5</v>
      </c>
    </row>
    <row r="235" spans="1:5" ht="63.75">
      <c r="A235" t="s">
        <v>56</v>
      </c>
      <c r="E235" s="39" t="s">
        <v>1457</v>
      </c>
    </row>
    <row r="236" spans="1:16" ht="12.75">
      <c r="A236" t="s">
        <v>48</v>
      </c>
      <c s="34" t="s">
        <v>771</v>
      </c>
      <c s="34" t="s">
        <v>1458</v>
      </c>
      <c s="35" t="s">
        <v>5</v>
      </c>
      <c s="6" t="s">
        <v>1459</v>
      </c>
      <c s="36" t="s">
        <v>51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1132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12.75">
      <c r="A238" s="35" t="s">
        <v>54</v>
      </c>
      <c r="E238" s="40" t="s">
        <v>5</v>
      </c>
    </row>
    <row r="239" spans="1:5" ht="63.75">
      <c r="A239" t="s">
        <v>56</v>
      </c>
      <c r="E239" s="39" t="s">
        <v>1457</v>
      </c>
    </row>
    <row r="240" spans="1:16" ht="12.75">
      <c r="A240" t="s">
        <v>48</v>
      </c>
      <c s="34" t="s">
        <v>774</v>
      </c>
      <c s="34" t="s">
        <v>1460</v>
      </c>
      <c s="35" t="s">
        <v>5</v>
      </c>
      <c s="6" t="s">
        <v>1461</v>
      </c>
      <c s="36" t="s">
        <v>51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1132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2.75">
      <c r="A242" s="35" t="s">
        <v>54</v>
      </c>
      <c r="E242" s="40" t="s">
        <v>5</v>
      </c>
    </row>
    <row r="243" spans="1:5" ht="89.25">
      <c r="A243" t="s">
        <v>56</v>
      </c>
      <c r="E243" s="39" t="s">
        <v>1462</v>
      </c>
    </row>
    <row r="244" spans="1:16" ht="12.75">
      <c r="A244" t="s">
        <v>48</v>
      </c>
      <c s="34" t="s">
        <v>777</v>
      </c>
      <c s="34" t="s">
        <v>1463</v>
      </c>
      <c s="35" t="s">
        <v>5</v>
      </c>
      <c s="6" t="s">
        <v>1464</v>
      </c>
      <c s="36" t="s">
        <v>51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1132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12.75">
      <c r="A246" s="35" t="s">
        <v>54</v>
      </c>
      <c r="E246" s="40" t="s">
        <v>5</v>
      </c>
    </row>
    <row r="247" spans="1:5" ht="89.25">
      <c r="A247" t="s">
        <v>56</v>
      </c>
      <c r="E247" s="39" t="s">
        <v>1462</v>
      </c>
    </row>
    <row r="248" spans="1:13" ht="12.75">
      <c r="A248" t="s">
        <v>45</v>
      </c>
      <c r="C248" s="31" t="s">
        <v>1465</v>
      </c>
      <c r="E248" s="33" t="s">
        <v>1466</v>
      </c>
      <c r="J248" s="32">
        <f>0</f>
      </c>
      <c s="32">
        <f>0</f>
      </c>
      <c s="32">
        <f>0+L249+L253+L257+L261</f>
      </c>
      <c s="32">
        <f>0+M249+M253+M257+M261</f>
      </c>
    </row>
    <row r="249" spans="1:16" ht="12.75">
      <c r="A249" t="s">
        <v>48</v>
      </c>
      <c s="34" t="s">
        <v>780</v>
      </c>
      <c s="34" t="s">
        <v>1467</v>
      </c>
      <c s="35" t="s">
        <v>5</v>
      </c>
      <c s="6" t="s">
        <v>1468</v>
      </c>
      <c s="36" t="s">
        <v>51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1132</v>
      </c>
      <c>
        <f>(M249*21)/100</f>
      </c>
      <c t="s">
        <v>26</v>
      </c>
    </row>
    <row r="250" spans="1:5" ht="12.75">
      <c r="A250" s="35" t="s">
        <v>53</v>
      </c>
      <c r="E250" s="39" t="s">
        <v>5</v>
      </c>
    </row>
    <row r="251" spans="1:5" ht="12.75">
      <c r="A251" s="35" t="s">
        <v>54</v>
      </c>
      <c r="E251" s="40" t="s">
        <v>5</v>
      </c>
    </row>
    <row r="252" spans="1:5" ht="127.5">
      <c r="A252" t="s">
        <v>56</v>
      </c>
      <c r="E252" s="39" t="s">
        <v>1469</v>
      </c>
    </row>
    <row r="253" spans="1:16" ht="12.75">
      <c r="A253" t="s">
        <v>48</v>
      </c>
      <c s="34" t="s">
        <v>783</v>
      </c>
      <c s="34" t="s">
        <v>1470</v>
      </c>
      <c s="35" t="s">
        <v>5</v>
      </c>
      <c s="6" t="s">
        <v>1471</v>
      </c>
      <c s="36" t="s">
        <v>51</v>
      </c>
      <c s="37">
        <v>3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1132</v>
      </c>
      <c>
        <f>(M253*21)/100</f>
      </c>
      <c t="s">
        <v>26</v>
      </c>
    </row>
    <row r="254" spans="1:5" ht="12.75">
      <c r="A254" s="35" t="s">
        <v>53</v>
      </c>
      <c r="E254" s="39" t="s">
        <v>5</v>
      </c>
    </row>
    <row r="255" spans="1:5" ht="12.75">
      <c r="A255" s="35" t="s">
        <v>54</v>
      </c>
      <c r="E255" s="40" t="s">
        <v>5</v>
      </c>
    </row>
    <row r="256" spans="1:5" ht="140.25">
      <c r="A256" t="s">
        <v>56</v>
      </c>
      <c r="E256" s="39" t="s">
        <v>1472</v>
      </c>
    </row>
    <row r="257" spans="1:16" ht="12.75">
      <c r="A257" t="s">
        <v>48</v>
      </c>
      <c s="34" t="s">
        <v>786</v>
      </c>
      <c s="34" t="s">
        <v>1473</v>
      </c>
      <c s="35" t="s">
        <v>5</v>
      </c>
      <c s="6" t="s">
        <v>1474</v>
      </c>
      <c s="36" t="s">
        <v>51</v>
      </c>
      <c s="37">
        <v>2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1132</v>
      </c>
      <c>
        <f>(M257*21)/100</f>
      </c>
      <c t="s">
        <v>26</v>
      </c>
    </row>
    <row r="258" spans="1:5" ht="12.75">
      <c r="A258" s="35" t="s">
        <v>53</v>
      </c>
      <c r="E258" s="39" t="s">
        <v>5</v>
      </c>
    </row>
    <row r="259" spans="1:5" ht="12.75">
      <c r="A259" s="35" t="s">
        <v>54</v>
      </c>
      <c r="E259" s="40" t="s">
        <v>5</v>
      </c>
    </row>
    <row r="260" spans="1:5" ht="114.75">
      <c r="A260" t="s">
        <v>56</v>
      </c>
      <c r="E260" s="39" t="s">
        <v>1475</v>
      </c>
    </row>
    <row r="261" spans="1:16" ht="12.75">
      <c r="A261" t="s">
        <v>48</v>
      </c>
      <c s="34" t="s">
        <v>789</v>
      </c>
      <c s="34" t="s">
        <v>1476</v>
      </c>
      <c s="35" t="s">
        <v>5</v>
      </c>
      <c s="6" t="s">
        <v>1477</v>
      </c>
      <c s="36" t="s">
        <v>51</v>
      </c>
      <c s="37">
        <v>2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1132</v>
      </c>
      <c>
        <f>(M261*21)/100</f>
      </c>
      <c t="s">
        <v>26</v>
      </c>
    </row>
    <row r="262" spans="1:5" ht="12.75">
      <c r="A262" s="35" t="s">
        <v>53</v>
      </c>
      <c r="E262" s="39" t="s">
        <v>5</v>
      </c>
    </row>
    <row r="263" spans="1:5" ht="12.75">
      <c r="A263" s="35" t="s">
        <v>54</v>
      </c>
      <c r="E263" s="40" t="s">
        <v>5</v>
      </c>
    </row>
    <row r="264" spans="1:5" ht="114.75">
      <c r="A264" t="s">
        <v>56</v>
      </c>
      <c r="E264" s="39" t="s">
        <v>1475</v>
      </c>
    </row>
    <row r="265" spans="1:13" ht="12.75">
      <c r="A265" t="s">
        <v>45</v>
      </c>
      <c r="C265" s="31" t="s">
        <v>1478</v>
      </c>
      <c r="E265" s="33" t="s">
        <v>1479</v>
      </c>
      <c r="J265" s="32">
        <f>0</f>
      </c>
      <c s="32">
        <f>0</f>
      </c>
      <c s="32">
        <f>0+L266+L270+L274+L278+L282+L286+L290+L294+L298+L302+L306+L310+L314+L318+L322+L326+L330+L334+L338</f>
      </c>
      <c s="32">
        <f>0+M266+M270+M274+M278+M282+M286+M290+M294+M298+M302+M306+M310+M314+M318+M322+M326+M330+M334+M338</f>
      </c>
    </row>
    <row r="266" spans="1:16" ht="25.5">
      <c r="A266" t="s">
        <v>48</v>
      </c>
      <c s="34" t="s">
        <v>792</v>
      </c>
      <c s="34" t="s">
        <v>1480</v>
      </c>
      <c s="35" t="s">
        <v>5</v>
      </c>
      <c s="6" t="s">
        <v>1481</v>
      </c>
      <c s="36" t="s">
        <v>51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1132</v>
      </c>
      <c>
        <f>(M266*21)/100</f>
      </c>
      <c t="s">
        <v>26</v>
      </c>
    </row>
    <row r="267" spans="1:5" ht="12.75">
      <c r="A267" s="35" t="s">
        <v>53</v>
      </c>
      <c r="E267" s="39" t="s">
        <v>5</v>
      </c>
    </row>
    <row r="268" spans="1:5" ht="12.75">
      <c r="A268" s="35" t="s">
        <v>54</v>
      </c>
      <c r="E268" s="40" t="s">
        <v>5</v>
      </c>
    </row>
    <row r="269" spans="1:5" ht="114.75">
      <c r="A269" t="s">
        <v>56</v>
      </c>
      <c r="E269" s="39" t="s">
        <v>1482</v>
      </c>
    </row>
    <row r="270" spans="1:16" ht="25.5">
      <c r="A270" t="s">
        <v>48</v>
      </c>
      <c s="34" t="s">
        <v>795</v>
      </c>
      <c s="34" t="s">
        <v>1483</v>
      </c>
      <c s="35" t="s">
        <v>5</v>
      </c>
      <c s="6" t="s">
        <v>1484</v>
      </c>
      <c s="36" t="s">
        <v>51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1132</v>
      </c>
      <c>
        <f>(M270*21)/100</f>
      </c>
      <c t="s">
        <v>26</v>
      </c>
    </row>
    <row r="271" spans="1:5" ht="12.75">
      <c r="A271" s="35" t="s">
        <v>53</v>
      </c>
      <c r="E271" s="39" t="s">
        <v>5</v>
      </c>
    </row>
    <row r="272" spans="1:5" ht="12.75">
      <c r="A272" s="35" t="s">
        <v>54</v>
      </c>
      <c r="E272" s="40" t="s">
        <v>5</v>
      </c>
    </row>
    <row r="273" spans="1:5" ht="114.75">
      <c r="A273" t="s">
        <v>56</v>
      </c>
      <c r="E273" s="39" t="s">
        <v>1485</v>
      </c>
    </row>
    <row r="274" spans="1:16" ht="25.5">
      <c r="A274" t="s">
        <v>48</v>
      </c>
      <c s="34" t="s">
        <v>525</v>
      </c>
      <c s="34" t="s">
        <v>1486</v>
      </c>
      <c s="35" t="s">
        <v>5</v>
      </c>
      <c s="6" t="s">
        <v>1487</v>
      </c>
      <c s="36" t="s">
        <v>51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1132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12.75">
      <c r="A276" s="35" t="s">
        <v>54</v>
      </c>
      <c r="E276" s="40" t="s">
        <v>5</v>
      </c>
    </row>
    <row r="277" spans="1:5" ht="153">
      <c r="A277" t="s">
        <v>56</v>
      </c>
      <c r="E277" s="39" t="s">
        <v>1488</v>
      </c>
    </row>
    <row r="278" spans="1:16" ht="12.75">
      <c r="A278" t="s">
        <v>48</v>
      </c>
      <c s="34" t="s">
        <v>800</v>
      </c>
      <c s="34" t="s">
        <v>1489</v>
      </c>
      <c s="35" t="s">
        <v>5</v>
      </c>
      <c s="6" t="s">
        <v>1490</v>
      </c>
      <c s="36" t="s">
        <v>51</v>
      </c>
      <c s="37">
        <v>1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1132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12.75">
      <c r="A280" s="35" t="s">
        <v>54</v>
      </c>
      <c r="E280" s="40" t="s">
        <v>5</v>
      </c>
    </row>
    <row r="281" spans="1:5" ht="153">
      <c r="A281" t="s">
        <v>56</v>
      </c>
      <c r="E281" s="39" t="s">
        <v>1491</v>
      </c>
    </row>
    <row r="282" spans="1:16" ht="12.75">
      <c r="A282" t="s">
        <v>48</v>
      </c>
      <c s="34" t="s">
        <v>803</v>
      </c>
      <c s="34" t="s">
        <v>1492</v>
      </c>
      <c s="35" t="s">
        <v>5</v>
      </c>
      <c s="6" t="s">
        <v>1493</v>
      </c>
      <c s="36" t="s">
        <v>51</v>
      </c>
      <c s="37">
        <v>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1132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12.75">
      <c r="A284" s="35" t="s">
        <v>54</v>
      </c>
      <c r="E284" s="40" t="s">
        <v>5</v>
      </c>
    </row>
    <row r="285" spans="1:5" ht="114.75">
      <c r="A285" t="s">
        <v>56</v>
      </c>
      <c r="E285" s="39" t="s">
        <v>1494</v>
      </c>
    </row>
    <row r="286" spans="1:16" ht="12.75">
      <c r="A286" t="s">
        <v>48</v>
      </c>
      <c s="34" t="s">
        <v>806</v>
      </c>
      <c s="34" t="s">
        <v>1495</v>
      </c>
      <c s="35" t="s">
        <v>5</v>
      </c>
      <c s="6" t="s">
        <v>1496</v>
      </c>
      <c s="36" t="s">
        <v>51</v>
      </c>
      <c s="37">
        <v>5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1132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12.75">
      <c r="A288" s="35" t="s">
        <v>54</v>
      </c>
      <c r="E288" s="40" t="s">
        <v>5</v>
      </c>
    </row>
    <row r="289" spans="1:5" ht="114.75">
      <c r="A289" t="s">
        <v>56</v>
      </c>
      <c r="E289" s="39" t="s">
        <v>1497</v>
      </c>
    </row>
    <row r="290" spans="1:16" ht="12.75">
      <c r="A290" t="s">
        <v>48</v>
      </c>
      <c s="34" t="s">
        <v>809</v>
      </c>
      <c s="34" t="s">
        <v>1498</v>
      </c>
      <c s="35" t="s">
        <v>5</v>
      </c>
      <c s="6" t="s">
        <v>1499</v>
      </c>
      <c s="36" t="s">
        <v>51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1132</v>
      </c>
      <c>
        <f>(M290*21)/100</f>
      </c>
      <c t="s">
        <v>26</v>
      </c>
    </row>
    <row r="291" spans="1:5" ht="12.75">
      <c r="A291" s="35" t="s">
        <v>53</v>
      </c>
      <c r="E291" s="39" t="s">
        <v>5</v>
      </c>
    </row>
    <row r="292" spans="1:5" ht="12.75">
      <c r="A292" s="35" t="s">
        <v>54</v>
      </c>
      <c r="E292" s="40" t="s">
        <v>5</v>
      </c>
    </row>
    <row r="293" spans="1:5" ht="140.25">
      <c r="A293" t="s">
        <v>56</v>
      </c>
      <c r="E293" s="39" t="s">
        <v>1500</v>
      </c>
    </row>
    <row r="294" spans="1:16" ht="12.75">
      <c r="A294" t="s">
        <v>48</v>
      </c>
      <c s="34" t="s">
        <v>812</v>
      </c>
      <c s="34" t="s">
        <v>1501</v>
      </c>
      <c s="35" t="s">
        <v>5</v>
      </c>
      <c s="6" t="s">
        <v>1502</v>
      </c>
      <c s="36" t="s">
        <v>51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1132</v>
      </c>
      <c>
        <f>(M294*21)/100</f>
      </c>
      <c t="s">
        <v>26</v>
      </c>
    </row>
    <row r="295" spans="1:5" ht="12.75">
      <c r="A295" s="35" t="s">
        <v>53</v>
      </c>
      <c r="E295" s="39" t="s">
        <v>5</v>
      </c>
    </row>
    <row r="296" spans="1:5" ht="12.75">
      <c r="A296" s="35" t="s">
        <v>54</v>
      </c>
      <c r="E296" s="40" t="s">
        <v>5</v>
      </c>
    </row>
    <row r="297" spans="1:5" ht="114.75">
      <c r="A297" t="s">
        <v>56</v>
      </c>
      <c r="E297" s="39" t="s">
        <v>1503</v>
      </c>
    </row>
    <row r="298" spans="1:16" ht="12.75">
      <c r="A298" t="s">
        <v>48</v>
      </c>
      <c s="34" t="s">
        <v>815</v>
      </c>
      <c s="34" t="s">
        <v>1504</v>
      </c>
      <c s="35" t="s">
        <v>5</v>
      </c>
      <c s="6" t="s">
        <v>1505</v>
      </c>
      <c s="36" t="s">
        <v>51</v>
      </c>
      <c s="37">
        <v>4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1132</v>
      </c>
      <c>
        <f>(M298*21)/100</f>
      </c>
      <c t="s">
        <v>26</v>
      </c>
    </row>
    <row r="299" spans="1:5" ht="12.75">
      <c r="A299" s="35" t="s">
        <v>53</v>
      </c>
      <c r="E299" s="39" t="s">
        <v>5</v>
      </c>
    </row>
    <row r="300" spans="1:5" ht="12.75">
      <c r="A300" s="35" t="s">
        <v>54</v>
      </c>
      <c r="E300" s="40" t="s">
        <v>5</v>
      </c>
    </row>
    <row r="301" spans="1:5" ht="153">
      <c r="A301" t="s">
        <v>56</v>
      </c>
      <c r="E301" s="39" t="s">
        <v>1506</v>
      </c>
    </row>
    <row r="302" spans="1:16" ht="12.75">
      <c r="A302" t="s">
        <v>48</v>
      </c>
      <c s="34" t="s">
        <v>818</v>
      </c>
      <c s="34" t="s">
        <v>1507</v>
      </c>
      <c s="35" t="s">
        <v>5</v>
      </c>
      <c s="6" t="s">
        <v>1508</v>
      </c>
      <c s="36" t="s">
        <v>51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1132</v>
      </c>
      <c>
        <f>(M302*21)/100</f>
      </c>
      <c t="s">
        <v>26</v>
      </c>
    </row>
    <row r="303" spans="1:5" ht="12.75">
      <c r="A303" s="35" t="s">
        <v>53</v>
      </c>
      <c r="E303" s="39" t="s">
        <v>5</v>
      </c>
    </row>
    <row r="304" spans="1:5" ht="12.75">
      <c r="A304" s="35" t="s">
        <v>54</v>
      </c>
      <c r="E304" s="40" t="s">
        <v>5</v>
      </c>
    </row>
    <row r="305" spans="1:5" ht="153">
      <c r="A305" t="s">
        <v>56</v>
      </c>
      <c r="E305" s="39" t="s">
        <v>1509</v>
      </c>
    </row>
    <row r="306" spans="1:16" ht="12.75">
      <c r="A306" t="s">
        <v>48</v>
      </c>
      <c s="34" t="s">
        <v>821</v>
      </c>
      <c s="34" t="s">
        <v>1510</v>
      </c>
      <c s="35" t="s">
        <v>5</v>
      </c>
      <c s="6" t="s">
        <v>1511</v>
      </c>
      <c s="36" t="s">
        <v>51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1132</v>
      </c>
      <c>
        <f>(M306*21)/100</f>
      </c>
      <c t="s">
        <v>26</v>
      </c>
    </row>
    <row r="307" spans="1:5" ht="12.75">
      <c r="A307" s="35" t="s">
        <v>53</v>
      </c>
      <c r="E307" s="39" t="s">
        <v>5</v>
      </c>
    </row>
    <row r="308" spans="1:5" ht="12.75">
      <c r="A308" s="35" t="s">
        <v>54</v>
      </c>
      <c r="E308" s="40" t="s">
        <v>5</v>
      </c>
    </row>
    <row r="309" spans="1:5" ht="114.75">
      <c r="A309" t="s">
        <v>56</v>
      </c>
      <c r="E309" s="39" t="s">
        <v>1512</v>
      </c>
    </row>
    <row r="310" spans="1:16" ht="12.75">
      <c r="A310" t="s">
        <v>48</v>
      </c>
      <c s="34" t="s">
        <v>824</v>
      </c>
      <c s="34" t="s">
        <v>1513</v>
      </c>
      <c s="35" t="s">
        <v>5</v>
      </c>
      <c s="6" t="s">
        <v>1514</v>
      </c>
      <c s="36" t="s">
        <v>51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1132</v>
      </c>
      <c>
        <f>(M310*21)/100</f>
      </c>
      <c t="s">
        <v>26</v>
      </c>
    </row>
    <row r="311" spans="1:5" ht="12.75">
      <c r="A311" s="35" t="s">
        <v>53</v>
      </c>
      <c r="E311" s="39" t="s">
        <v>5</v>
      </c>
    </row>
    <row r="312" spans="1:5" ht="12.75">
      <c r="A312" s="35" t="s">
        <v>54</v>
      </c>
      <c r="E312" s="40" t="s">
        <v>5</v>
      </c>
    </row>
    <row r="313" spans="1:5" ht="114.75">
      <c r="A313" t="s">
        <v>56</v>
      </c>
      <c r="E313" s="39" t="s">
        <v>1515</v>
      </c>
    </row>
    <row r="314" spans="1:16" ht="12.75">
      <c r="A314" t="s">
        <v>48</v>
      </c>
      <c s="34" t="s">
        <v>827</v>
      </c>
      <c s="34" t="s">
        <v>1516</v>
      </c>
      <c s="35" t="s">
        <v>5</v>
      </c>
      <c s="6" t="s">
        <v>1517</v>
      </c>
      <c s="36" t="s">
        <v>51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1132</v>
      </c>
      <c>
        <f>(M314*21)/100</f>
      </c>
      <c t="s">
        <v>26</v>
      </c>
    </row>
    <row r="315" spans="1:5" ht="12.75">
      <c r="A315" s="35" t="s">
        <v>53</v>
      </c>
      <c r="E315" s="39" t="s">
        <v>5</v>
      </c>
    </row>
    <row r="316" spans="1:5" ht="12.75">
      <c r="A316" s="35" t="s">
        <v>54</v>
      </c>
      <c r="E316" s="40" t="s">
        <v>5</v>
      </c>
    </row>
    <row r="317" spans="1:5" ht="114.75">
      <c r="A317" t="s">
        <v>56</v>
      </c>
      <c r="E317" s="39" t="s">
        <v>1518</v>
      </c>
    </row>
    <row r="318" spans="1:16" ht="12.75">
      <c r="A318" t="s">
        <v>48</v>
      </c>
      <c s="34" t="s">
        <v>830</v>
      </c>
      <c s="34" t="s">
        <v>1519</v>
      </c>
      <c s="35" t="s">
        <v>5</v>
      </c>
      <c s="6" t="s">
        <v>1520</v>
      </c>
      <c s="36" t="s">
        <v>51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1132</v>
      </c>
      <c>
        <f>(M318*21)/100</f>
      </c>
      <c t="s">
        <v>26</v>
      </c>
    </row>
    <row r="319" spans="1:5" ht="12.75">
      <c r="A319" s="35" t="s">
        <v>53</v>
      </c>
      <c r="E319" s="39" t="s">
        <v>5</v>
      </c>
    </row>
    <row r="320" spans="1:5" ht="12.75">
      <c r="A320" s="35" t="s">
        <v>54</v>
      </c>
      <c r="E320" s="40" t="s">
        <v>5</v>
      </c>
    </row>
    <row r="321" spans="1:5" ht="114.75">
      <c r="A321" t="s">
        <v>56</v>
      </c>
      <c r="E321" s="39" t="s">
        <v>1521</v>
      </c>
    </row>
    <row r="322" spans="1:16" ht="12.75">
      <c r="A322" t="s">
        <v>48</v>
      </c>
      <c s="34" t="s">
        <v>833</v>
      </c>
      <c s="34" t="s">
        <v>1522</v>
      </c>
      <c s="35" t="s">
        <v>5</v>
      </c>
      <c s="6" t="s">
        <v>1523</v>
      </c>
      <c s="36" t="s">
        <v>51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1132</v>
      </c>
      <c>
        <f>(M322*21)/100</f>
      </c>
      <c t="s">
        <v>26</v>
      </c>
    </row>
    <row r="323" spans="1:5" ht="12.75">
      <c r="A323" s="35" t="s">
        <v>53</v>
      </c>
      <c r="E323" s="39" t="s">
        <v>5</v>
      </c>
    </row>
    <row r="324" spans="1:5" ht="12.75">
      <c r="A324" s="35" t="s">
        <v>54</v>
      </c>
      <c r="E324" s="40" t="s">
        <v>5</v>
      </c>
    </row>
    <row r="325" spans="1:5" ht="102">
      <c r="A325" t="s">
        <v>56</v>
      </c>
      <c r="E325" s="39" t="s">
        <v>1524</v>
      </c>
    </row>
    <row r="326" spans="1:16" ht="12.75">
      <c r="A326" t="s">
        <v>48</v>
      </c>
      <c s="34" t="s">
        <v>836</v>
      </c>
      <c s="34" t="s">
        <v>1525</v>
      </c>
      <c s="35" t="s">
        <v>5</v>
      </c>
      <c s="6" t="s">
        <v>1526</v>
      </c>
      <c s="36" t="s">
        <v>51</v>
      </c>
      <c s="37">
        <v>1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1132</v>
      </c>
      <c>
        <f>(M326*21)/100</f>
      </c>
      <c t="s">
        <v>26</v>
      </c>
    </row>
    <row r="327" spans="1:5" ht="12.75">
      <c r="A327" s="35" t="s">
        <v>53</v>
      </c>
      <c r="E327" s="39" t="s">
        <v>5</v>
      </c>
    </row>
    <row r="328" spans="1:5" ht="12.75">
      <c r="A328" s="35" t="s">
        <v>54</v>
      </c>
      <c r="E328" s="40" t="s">
        <v>5</v>
      </c>
    </row>
    <row r="329" spans="1:5" ht="102">
      <c r="A329" t="s">
        <v>56</v>
      </c>
      <c r="E329" s="39" t="s">
        <v>1524</v>
      </c>
    </row>
    <row r="330" spans="1:16" ht="12.75">
      <c r="A330" t="s">
        <v>48</v>
      </c>
      <c s="34" t="s">
        <v>839</v>
      </c>
      <c s="34" t="s">
        <v>1527</v>
      </c>
      <c s="35" t="s">
        <v>5</v>
      </c>
      <c s="6" t="s">
        <v>1528</v>
      </c>
      <c s="36" t="s">
        <v>51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1132</v>
      </c>
      <c>
        <f>(M330*21)/100</f>
      </c>
      <c t="s">
        <v>26</v>
      </c>
    </row>
    <row r="331" spans="1:5" ht="12.75">
      <c r="A331" s="35" t="s">
        <v>53</v>
      </c>
      <c r="E331" s="39" t="s">
        <v>5</v>
      </c>
    </row>
    <row r="332" spans="1:5" ht="12.75">
      <c r="A332" s="35" t="s">
        <v>54</v>
      </c>
      <c r="E332" s="40" t="s">
        <v>5</v>
      </c>
    </row>
    <row r="333" spans="1:5" ht="127.5">
      <c r="A333" t="s">
        <v>56</v>
      </c>
      <c r="E333" s="39" t="s">
        <v>1529</v>
      </c>
    </row>
    <row r="334" spans="1:16" ht="12.75">
      <c r="A334" t="s">
        <v>48</v>
      </c>
      <c s="34" t="s">
        <v>1530</v>
      </c>
      <c s="34" t="s">
        <v>1531</v>
      </c>
      <c s="35" t="s">
        <v>5</v>
      </c>
      <c s="6" t="s">
        <v>1532</v>
      </c>
      <c s="36" t="s">
        <v>51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1132</v>
      </c>
      <c>
        <f>(M334*21)/100</f>
      </c>
      <c t="s">
        <v>26</v>
      </c>
    </row>
    <row r="335" spans="1:5" ht="12.75">
      <c r="A335" s="35" t="s">
        <v>53</v>
      </c>
      <c r="E335" s="39" t="s">
        <v>5</v>
      </c>
    </row>
    <row r="336" spans="1:5" ht="12.75">
      <c r="A336" s="35" t="s">
        <v>54</v>
      </c>
      <c r="E336" s="40" t="s">
        <v>5</v>
      </c>
    </row>
    <row r="337" spans="1:5" ht="114.75">
      <c r="A337" t="s">
        <v>56</v>
      </c>
      <c r="E337" s="39" t="s">
        <v>1533</v>
      </c>
    </row>
    <row r="338" spans="1:16" ht="12.75">
      <c r="A338" t="s">
        <v>48</v>
      </c>
      <c s="34" t="s">
        <v>1534</v>
      </c>
      <c s="34" t="s">
        <v>1535</v>
      </c>
      <c s="35" t="s">
        <v>5</v>
      </c>
      <c s="6" t="s">
        <v>1536</v>
      </c>
      <c s="36" t="s">
        <v>51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1132</v>
      </c>
      <c>
        <f>(M338*21)/100</f>
      </c>
      <c t="s">
        <v>26</v>
      </c>
    </row>
    <row r="339" spans="1:5" ht="12.75">
      <c r="A339" s="35" t="s">
        <v>53</v>
      </c>
      <c r="E339" s="39" t="s">
        <v>5</v>
      </c>
    </row>
    <row r="340" spans="1:5" ht="12.75">
      <c r="A340" s="35" t="s">
        <v>54</v>
      </c>
      <c r="E340" s="40" t="s">
        <v>5</v>
      </c>
    </row>
    <row r="341" spans="1:5" ht="114.75">
      <c r="A341" t="s">
        <v>56</v>
      </c>
      <c r="E341" s="39" t="s">
        <v>1533</v>
      </c>
    </row>
    <row r="342" spans="1:13" ht="12.75">
      <c r="A342" t="s">
        <v>45</v>
      </c>
      <c r="C342" s="31" t="s">
        <v>1537</v>
      </c>
      <c r="E342" s="33" t="s">
        <v>1538</v>
      </c>
      <c r="J342" s="32">
        <f>0</f>
      </c>
      <c s="32">
        <f>0</f>
      </c>
      <c s="32">
        <f>0+L343+L347+L351+L355+L359</f>
      </c>
      <c s="32">
        <f>0+M343+M347+M351+M355+M359</f>
      </c>
    </row>
    <row r="343" spans="1:16" ht="12.75">
      <c r="A343" t="s">
        <v>48</v>
      </c>
      <c s="34" t="s">
        <v>253</v>
      </c>
      <c s="34" t="s">
        <v>1539</v>
      </c>
      <c s="35" t="s">
        <v>5</v>
      </c>
      <c s="6" t="s">
        <v>1540</v>
      </c>
      <c s="36" t="s">
        <v>1205</v>
      </c>
      <c s="37">
        <v>20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1132</v>
      </c>
      <c>
        <f>(M343*21)/100</f>
      </c>
      <c t="s">
        <v>26</v>
      </c>
    </row>
    <row r="344" spans="1:5" ht="12.75">
      <c r="A344" s="35" t="s">
        <v>53</v>
      </c>
      <c r="E344" s="39" t="s">
        <v>5</v>
      </c>
    </row>
    <row r="345" spans="1:5" ht="12.75">
      <c r="A345" s="35" t="s">
        <v>54</v>
      </c>
      <c r="E345" s="40" t="s">
        <v>5</v>
      </c>
    </row>
    <row r="346" spans="1:5" ht="114.75">
      <c r="A346" t="s">
        <v>56</v>
      </c>
      <c r="E346" s="39" t="s">
        <v>1541</v>
      </c>
    </row>
    <row r="347" spans="1:16" ht="12.75">
      <c r="A347" t="s">
        <v>48</v>
      </c>
      <c s="34" t="s">
        <v>1542</v>
      </c>
      <c s="34" t="s">
        <v>1543</v>
      </c>
      <c s="35" t="s">
        <v>5</v>
      </c>
      <c s="6" t="s">
        <v>1544</v>
      </c>
      <c s="36" t="s">
        <v>1205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1132</v>
      </c>
      <c>
        <f>(M347*21)/100</f>
      </c>
      <c t="s">
        <v>26</v>
      </c>
    </row>
    <row r="348" spans="1:5" ht="12.75">
      <c r="A348" s="35" t="s">
        <v>53</v>
      </c>
      <c r="E348" s="39" t="s">
        <v>5</v>
      </c>
    </row>
    <row r="349" spans="1:5" ht="12.75">
      <c r="A349" s="35" t="s">
        <v>54</v>
      </c>
      <c r="E349" s="40" t="s">
        <v>5</v>
      </c>
    </row>
    <row r="350" spans="1:5" ht="102">
      <c r="A350" t="s">
        <v>56</v>
      </c>
      <c r="E350" s="39" t="s">
        <v>1545</v>
      </c>
    </row>
    <row r="351" spans="1:16" ht="25.5">
      <c r="A351" t="s">
        <v>48</v>
      </c>
      <c s="34" t="s">
        <v>1546</v>
      </c>
      <c s="34" t="s">
        <v>1547</v>
      </c>
      <c s="35" t="s">
        <v>5</v>
      </c>
      <c s="6" t="s">
        <v>1548</v>
      </c>
      <c s="36" t="s">
        <v>51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1132</v>
      </c>
      <c>
        <f>(M351*21)/100</f>
      </c>
      <c t="s">
        <v>26</v>
      </c>
    </row>
    <row r="352" spans="1:5" ht="12.75">
      <c r="A352" s="35" t="s">
        <v>53</v>
      </c>
      <c r="E352" s="39" t="s">
        <v>5</v>
      </c>
    </row>
    <row r="353" spans="1:5" ht="12.75">
      <c r="A353" s="35" t="s">
        <v>54</v>
      </c>
      <c r="E353" s="40" t="s">
        <v>5</v>
      </c>
    </row>
    <row r="354" spans="1:5" ht="102">
      <c r="A354" t="s">
        <v>56</v>
      </c>
      <c r="E354" s="39" t="s">
        <v>1549</v>
      </c>
    </row>
    <row r="355" spans="1:16" ht="12.75">
      <c r="A355" t="s">
        <v>48</v>
      </c>
      <c s="34" t="s">
        <v>1550</v>
      </c>
      <c s="34" t="s">
        <v>1551</v>
      </c>
      <c s="35" t="s">
        <v>5</v>
      </c>
      <c s="6" t="s">
        <v>1552</v>
      </c>
      <c s="36" t="s">
        <v>1205</v>
      </c>
      <c s="37">
        <v>60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1132</v>
      </c>
      <c>
        <f>(M355*21)/100</f>
      </c>
      <c t="s">
        <v>26</v>
      </c>
    </row>
    <row r="356" spans="1:5" ht="12.75">
      <c r="A356" s="35" t="s">
        <v>53</v>
      </c>
      <c r="E356" s="39" t="s">
        <v>5</v>
      </c>
    </row>
    <row r="357" spans="1:5" ht="12.75">
      <c r="A357" s="35" t="s">
        <v>54</v>
      </c>
      <c r="E357" s="40" t="s">
        <v>5</v>
      </c>
    </row>
    <row r="358" spans="1:5" ht="114.75">
      <c r="A358" t="s">
        <v>56</v>
      </c>
      <c r="E358" s="39" t="s">
        <v>1553</v>
      </c>
    </row>
    <row r="359" spans="1:16" ht="12.75">
      <c r="A359" t="s">
        <v>48</v>
      </c>
      <c s="34" t="s">
        <v>1554</v>
      </c>
      <c s="34" t="s">
        <v>1555</v>
      </c>
      <c s="35" t="s">
        <v>5</v>
      </c>
      <c s="6" t="s">
        <v>1556</v>
      </c>
      <c s="36" t="s">
        <v>51</v>
      </c>
      <c s="37">
        <v>1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1132</v>
      </c>
      <c>
        <f>(M359*21)/100</f>
      </c>
      <c t="s">
        <v>26</v>
      </c>
    </row>
    <row r="360" spans="1:5" ht="12.75">
      <c r="A360" s="35" t="s">
        <v>53</v>
      </c>
      <c r="E360" s="39" t="s">
        <v>5</v>
      </c>
    </row>
    <row r="361" spans="1:5" ht="12.75">
      <c r="A361" s="35" t="s">
        <v>54</v>
      </c>
      <c r="E361" s="40" t="s">
        <v>5</v>
      </c>
    </row>
    <row r="362" spans="1:5" ht="76.5">
      <c r="A362" t="s">
        <v>56</v>
      </c>
      <c r="E362" s="39" t="s">
        <v>1557</v>
      </c>
    </row>
    <row r="363" spans="1:13" ht="12.75">
      <c r="A363" t="s">
        <v>45</v>
      </c>
      <c r="C363" s="31" t="s">
        <v>1558</v>
      </c>
      <c r="E363" s="33" t="s">
        <v>1559</v>
      </c>
      <c r="J363" s="32">
        <f>0</f>
      </c>
      <c s="32">
        <f>0</f>
      </c>
      <c s="32">
        <f>0+L364+L368+L372+L376+L380+L384+L388+L392+L396+L400+L404+L408+L412+L416+L420</f>
      </c>
      <c s="32">
        <f>0+M364+M368+M372+M376+M380+M384+M388+M392+M396+M400+M404+M408+M412+M416+M420</f>
      </c>
    </row>
    <row r="364" spans="1:16" ht="25.5">
      <c r="A364" t="s">
        <v>48</v>
      </c>
      <c s="34" t="s">
        <v>1560</v>
      </c>
      <c s="34" t="s">
        <v>1561</v>
      </c>
      <c s="35" t="s">
        <v>5</v>
      </c>
      <c s="6" t="s">
        <v>1562</v>
      </c>
      <c s="36" t="s">
        <v>69</v>
      </c>
      <c s="37">
        <v>10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1132</v>
      </c>
      <c>
        <f>(M364*21)/100</f>
      </c>
      <c t="s">
        <v>26</v>
      </c>
    </row>
    <row r="365" spans="1:5" ht="12.75">
      <c r="A365" s="35" t="s">
        <v>53</v>
      </c>
      <c r="E365" s="39" t="s">
        <v>5</v>
      </c>
    </row>
    <row r="366" spans="1:5" ht="25.5">
      <c r="A366" s="35" t="s">
        <v>54</v>
      </c>
      <c r="E366" s="40" t="s">
        <v>1563</v>
      </c>
    </row>
    <row r="367" spans="1:5" ht="153">
      <c r="A367" t="s">
        <v>56</v>
      </c>
      <c r="E367" s="39" t="s">
        <v>1564</v>
      </c>
    </row>
    <row r="368" spans="1:16" ht="12.75">
      <c r="A368" t="s">
        <v>48</v>
      </c>
      <c s="34" t="s">
        <v>1565</v>
      </c>
      <c s="34" t="s">
        <v>1566</v>
      </c>
      <c s="35" t="s">
        <v>5</v>
      </c>
      <c s="6" t="s">
        <v>1567</v>
      </c>
      <c s="36" t="s">
        <v>1568</v>
      </c>
      <c s="37">
        <v>0.05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1132</v>
      </c>
      <c>
        <f>(M368*21)/100</f>
      </c>
      <c t="s">
        <v>26</v>
      </c>
    </row>
    <row r="369" spans="1:5" ht="12.75">
      <c r="A369" s="35" t="s">
        <v>53</v>
      </c>
      <c r="E369" s="39" t="s">
        <v>5</v>
      </c>
    </row>
    <row r="370" spans="1:5" ht="25.5">
      <c r="A370" s="35" t="s">
        <v>54</v>
      </c>
      <c r="E370" s="40" t="s">
        <v>1569</v>
      </c>
    </row>
    <row r="371" spans="1:5" ht="153">
      <c r="A371" t="s">
        <v>56</v>
      </c>
      <c r="E371" s="39" t="s">
        <v>1570</v>
      </c>
    </row>
    <row r="372" spans="1:16" ht="25.5">
      <c r="A372" t="s">
        <v>48</v>
      </c>
      <c s="34" t="s">
        <v>1571</v>
      </c>
      <c s="34" t="s">
        <v>1572</v>
      </c>
      <c s="35" t="s">
        <v>5</v>
      </c>
      <c s="6" t="s">
        <v>1573</v>
      </c>
      <c s="36" t="s">
        <v>69</v>
      </c>
      <c s="37">
        <v>70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1132</v>
      </c>
      <c>
        <f>(M372*21)/100</f>
      </c>
      <c t="s">
        <v>26</v>
      </c>
    </row>
    <row r="373" spans="1:5" ht="12.75">
      <c r="A373" s="35" t="s">
        <v>53</v>
      </c>
      <c r="E373" s="39" t="s">
        <v>5</v>
      </c>
    </row>
    <row r="374" spans="1:5" ht="51">
      <c r="A374" s="35" t="s">
        <v>54</v>
      </c>
      <c r="E374" s="40" t="s">
        <v>1574</v>
      </c>
    </row>
    <row r="375" spans="1:5" ht="153">
      <c r="A375" t="s">
        <v>56</v>
      </c>
      <c r="E375" s="39" t="s">
        <v>1575</v>
      </c>
    </row>
    <row r="376" spans="1:16" ht="12.75">
      <c r="A376" t="s">
        <v>48</v>
      </c>
      <c s="34" t="s">
        <v>1576</v>
      </c>
      <c s="34" t="s">
        <v>1577</v>
      </c>
      <c s="35" t="s">
        <v>5</v>
      </c>
      <c s="6" t="s">
        <v>1578</v>
      </c>
      <c s="36" t="s">
        <v>1568</v>
      </c>
      <c s="37">
        <v>0.7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1132</v>
      </c>
      <c>
        <f>(M376*21)/100</f>
      </c>
      <c t="s">
        <v>26</v>
      </c>
    </row>
    <row r="377" spans="1:5" ht="12.75">
      <c r="A377" s="35" t="s">
        <v>53</v>
      </c>
      <c r="E377" s="39" t="s">
        <v>5</v>
      </c>
    </row>
    <row r="378" spans="1:5" ht="51">
      <c r="A378" s="35" t="s">
        <v>54</v>
      </c>
      <c r="E378" s="40" t="s">
        <v>1579</v>
      </c>
    </row>
    <row r="379" spans="1:5" ht="153">
      <c r="A379" t="s">
        <v>56</v>
      </c>
      <c r="E379" s="39" t="s">
        <v>1570</v>
      </c>
    </row>
    <row r="380" spans="1:16" ht="12.75">
      <c r="A380" t="s">
        <v>48</v>
      </c>
      <c s="34" t="s">
        <v>1580</v>
      </c>
      <c s="34" t="s">
        <v>1581</v>
      </c>
      <c s="35" t="s">
        <v>5</v>
      </c>
      <c s="6" t="s">
        <v>1582</v>
      </c>
      <c s="36" t="s">
        <v>51</v>
      </c>
      <c s="37">
        <v>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1132</v>
      </c>
      <c>
        <f>(M380*21)/100</f>
      </c>
      <c t="s">
        <v>26</v>
      </c>
    </row>
    <row r="381" spans="1:5" ht="12.75">
      <c r="A381" s="35" t="s">
        <v>53</v>
      </c>
      <c r="E381" s="39" t="s">
        <v>5</v>
      </c>
    </row>
    <row r="382" spans="1:5" ht="12.75">
      <c r="A382" s="35" t="s">
        <v>54</v>
      </c>
      <c r="E382" s="40" t="s">
        <v>5</v>
      </c>
    </row>
    <row r="383" spans="1:5" ht="114.75">
      <c r="A383" t="s">
        <v>56</v>
      </c>
      <c r="E383" s="39" t="s">
        <v>1583</v>
      </c>
    </row>
    <row r="384" spans="1:16" ht="12.75">
      <c r="A384" t="s">
        <v>48</v>
      </c>
      <c s="34" t="s">
        <v>297</v>
      </c>
      <c s="34" t="s">
        <v>1584</v>
      </c>
      <c s="35" t="s">
        <v>5</v>
      </c>
      <c s="6" t="s">
        <v>1585</v>
      </c>
      <c s="36" t="s">
        <v>51</v>
      </c>
      <c s="37">
        <v>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1132</v>
      </c>
      <c>
        <f>(M384*21)/100</f>
      </c>
      <c t="s">
        <v>26</v>
      </c>
    </row>
    <row r="385" spans="1:5" ht="12.75">
      <c r="A385" s="35" t="s">
        <v>53</v>
      </c>
      <c r="E385" s="39" t="s">
        <v>5</v>
      </c>
    </row>
    <row r="386" spans="1:5" ht="12.75">
      <c r="A386" s="35" t="s">
        <v>54</v>
      </c>
      <c r="E386" s="40" t="s">
        <v>5</v>
      </c>
    </row>
    <row r="387" spans="1:5" ht="114.75">
      <c r="A387" t="s">
        <v>56</v>
      </c>
      <c r="E387" s="39" t="s">
        <v>1586</v>
      </c>
    </row>
    <row r="388" spans="1:16" ht="12.75">
      <c r="A388" t="s">
        <v>48</v>
      </c>
      <c s="34" t="s">
        <v>1587</v>
      </c>
      <c s="34" t="s">
        <v>1588</v>
      </c>
      <c s="35" t="s">
        <v>5</v>
      </c>
      <c s="6" t="s">
        <v>1589</v>
      </c>
      <c s="36" t="s">
        <v>51</v>
      </c>
      <c s="37">
        <v>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1132</v>
      </c>
      <c>
        <f>(M388*21)/100</f>
      </c>
      <c t="s">
        <v>26</v>
      </c>
    </row>
    <row r="389" spans="1:5" ht="12.75">
      <c r="A389" s="35" t="s">
        <v>53</v>
      </c>
      <c r="E389" s="39" t="s">
        <v>5</v>
      </c>
    </row>
    <row r="390" spans="1:5" ht="12.75">
      <c r="A390" s="35" t="s">
        <v>54</v>
      </c>
      <c r="E390" s="40" t="s">
        <v>5</v>
      </c>
    </row>
    <row r="391" spans="1:5" ht="153">
      <c r="A391" t="s">
        <v>56</v>
      </c>
      <c r="E391" s="39" t="s">
        <v>1590</v>
      </c>
    </row>
    <row r="392" spans="1:16" ht="12.75">
      <c r="A392" t="s">
        <v>48</v>
      </c>
      <c s="34" t="s">
        <v>124</v>
      </c>
      <c s="34" t="s">
        <v>1591</v>
      </c>
      <c s="35" t="s">
        <v>5</v>
      </c>
      <c s="6" t="s">
        <v>1592</v>
      </c>
      <c s="36" t="s">
        <v>51</v>
      </c>
      <c s="37">
        <v>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1132</v>
      </c>
      <c>
        <f>(M392*21)/100</f>
      </c>
      <c t="s">
        <v>26</v>
      </c>
    </row>
    <row r="393" spans="1:5" ht="12.75">
      <c r="A393" s="35" t="s">
        <v>53</v>
      </c>
      <c r="E393" s="39" t="s">
        <v>5</v>
      </c>
    </row>
    <row r="394" spans="1:5" ht="12.75">
      <c r="A394" s="35" t="s">
        <v>54</v>
      </c>
      <c r="E394" s="40" t="s">
        <v>5</v>
      </c>
    </row>
    <row r="395" spans="1:5" ht="178.5">
      <c r="A395" t="s">
        <v>56</v>
      </c>
      <c r="E395" s="39" t="s">
        <v>1593</v>
      </c>
    </row>
    <row r="396" spans="1:16" ht="12.75">
      <c r="A396" t="s">
        <v>48</v>
      </c>
      <c s="34" t="s">
        <v>1594</v>
      </c>
      <c s="34" t="s">
        <v>1595</v>
      </c>
      <c s="35" t="s">
        <v>5</v>
      </c>
      <c s="6" t="s">
        <v>1596</v>
      </c>
      <c s="36" t="s">
        <v>51</v>
      </c>
      <c s="37">
        <v>4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1132</v>
      </c>
      <c>
        <f>(M396*21)/100</f>
      </c>
      <c t="s">
        <v>26</v>
      </c>
    </row>
    <row r="397" spans="1:5" ht="12.75">
      <c r="A397" s="35" t="s">
        <v>53</v>
      </c>
      <c r="E397" s="39" t="s">
        <v>5</v>
      </c>
    </row>
    <row r="398" spans="1:5" ht="12.75">
      <c r="A398" s="35" t="s">
        <v>54</v>
      </c>
      <c r="E398" s="40" t="s">
        <v>5</v>
      </c>
    </row>
    <row r="399" spans="1:5" ht="178.5">
      <c r="A399" t="s">
        <v>56</v>
      </c>
      <c r="E399" s="39" t="s">
        <v>1597</v>
      </c>
    </row>
    <row r="400" spans="1:16" ht="12.75">
      <c r="A400" t="s">
        <v>48</v>
      </c>
      <c s="34" t="s">
        <v>1598</v>
      </c>
      <c s="34" t="s">
        <v>1599</v>
      </c>
      <c s="35" t="s">
        <v>5</v>
      </c>
      <c s="6" t="s">
        <v>1600</v>
      </c>
      <c s="36" t="s">
        <v>51</v>
      </c>
      <c s="37">
        <v>4</v>
      </c>
      <c s="36">
        <v>0</v>
      </c>
      <c s="36">
        <f>ROUND(G400*H400,6)</f>
      </c>
      <c r="L400" s="38">
        <v>0</v>
      </c>
      <c s="32">
        <f>ROUND(ROUND(L400,2)*ROUND(G400,3),2)</f>
      </c>
      <c s="36" t="s">
        <v>1132</v>
      </c>
      <c>
        <f>(M400*21)/100</f>
      </c>
      <c t="s">
        <v>26</v>
      </c>
    </row>
    <row r="401" spans="1:5" ht="12.75">
      <c r="A401" s="35" t="s">
        <v>53</v>
      </c>
      <c r="E401" s="39" t="s">
        <v>5</v>
      </c>
    </row>
    <row r="402" spans="1:5" ht="12.75">
      <c r="A402" s="35" t="s">
        <v>54</v>
      </c>
      <c r="E402" s="40" t="s">
        <v>5</v>
      </c>
    </row>
    <row r="403" spans="1:5" ht="127.5">
      <c r="A403" t="s">
        <v>56</v>
      </c>
      <c r="E403" s="39" t="s">
        <v>1601</v>
      </c>
    </row>
    <row r="404" spans="1:16" ht="12.75">
      <c r="A404" t="s">
        <v>48</v>
      </c>
      <c s="34" t="s">
        <v>582</v>
      </c>
      <c s="34" t="s">
        <v>1602</v>
      </c>
      <c s="35" t="s">
        <v>5</v>
      </c>
      <c s="6" t="s">
        <v>1603</v>
      </c>
      <c s="36" t="s">
        <v>51</v>
      </c>
      <c s="37">
        <v>2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1132</v>
      </c>
      <c>
        <f>(M404*21)/100</f>
      </c>
      <c t="s">
        <v>26</v>
      </c>
    </row>
    <row r="405" spans="1:5" ht="12.75">
      <c r="A405" s="35" t="s">
        <v>53</v>
      </c>
      <c r="E405" s="39" t="s">
        <v>5</v>
      </c>
    </row>
    <row r="406" spans="1:5" ht="12.75">
      <c r="A406" s="35" t="s">
        <v>54</v>
      </c>
      <c r="E406" s="40" t="s">
        <v>5</v>
      </c>
    </row>
    <row r="407" spans="1:5" ht="165.75">
      <c r="A407" t="s">
        <v>56</v>
      </c>
      <c r="E407" s="39" t="s">
        <v>1604</v>
      </c>
    </row>
    <row r="408" spans="1:16" ht="12.75">
      <c r="A408" t="s">
        <v>48</v>
      </c>
      <c s="34" t="s">
        <v>137</v>
      </c>
      <c s="34" t="s">
        <v>1605</v>
      </c>
      <c s="35" t="s">
        <v>5</v>
      </c>
      <c s="6" t="s">
        <v>1606</v>
      </c>
      <c s="36" t="s">
        <v>51</v>
      </c>
      <c s="37">
        <v>2</v>
      </c>
      <c s="36">
        <v>0</v>
      </c>
      <c s="36">
        <f>ROUND(G408*H408,6)</f>
      </c>
      <c r="L408" s="38">
        <v>0</v>
      </c>
      <c s="32">
        <f>ROUND(ROUND(L408,2)*ROUND(G408,3),2)</f>
      </c>
      <c s="36" t="s">
        <v>1132</v>
      </c>
      <c>
        <f>(M408*21)/100</f>
      </c>
      <c t="s">
        <v>26</v>
      </c>
    </row>
    <row r="409" spans="1:5" ht="12.75">
      <c r="A409" s="35" t="s">
        <v>53</v>
      </c>
      <c r="E409" s="39" t="s">
        <v>5</v>
      </c>
    </row>
    <row r="410" spans="1:5" ht="12.75">
      <c r="A410" s="35" t="s">
        <v>54</v>
      </c>
      <c r="E410" s="40" t="s">
        <v>5</v>
      </c>
    </row>
    <row r="411" spans="1:5" ht="165.75">
      <c r="A411" t="s">
        <v>56</v>
      </c>
      <c r="E411" s="39" t="s">
        <v>1607</v>
      </c>
    </row>
    <row r="412" spans="1:16" ht="12.75">
      <c r="A412" t="s">
        <v>48</v>
      </c>
      <c s="34" t="s">
        <v>1608</v>
      </c>
      <c s="34" t="s">
        <v>1609</v>
      </c>
      <c s="35" t="s">
        <v>5</v>
      </c>
      <c s="6" t="s">
        <v>1610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1132</v>
      </c>
      <c>
        <f>(M412*21)/100</f>
      </c>
      <c t="s">
        <v>26</v>
      </c>
    </row>
    <row r="413" spans="1:5" ht="12.75">
      <c r="A413" s="35" t="s">
        <v>53</v>
      </c>
      <c r="E413" s="39" t="s">
        <v>5</v>
      </c>
    </row>
    <row r="414" spans="1:5" ht="12.75">
      <c r="A414" s="35" t="s">
        <v>54</v>
      </c>
      <c r="E414" s="40" t="s">
        <v>5</v>
      </c>
    </row>
    <row r="415" spans="1:5" ht="165.75">
      <c r="A415" t="s">
        <v>56</v>
      </c>
      <c r="E415" s="39" t="s">
        <v>1604</v>
      </c>
    </row>
    <row r="416" spans="1:16" ht="12.75">
      <c r="A416" t="s">
        <v>48</v>
      </c>
      <c s="34" t="s">
        <v>605</v>
      </c>
      <c s="34" t="s">
        <v>1611</v>
      </c>
      <c s="35" t="s">
        <v>5</v>
      </c>
      <c s="6" t="s">
        <v>1612</v>
      </c>
      <c s="36" t="s">
        <v>51</v>
      </c>
      <c s="37">
        <v>2</v>
      </c>
      <c s="36">
        <v>0</v>
      </c>
      <c s="36">
        <f>ROUND(G416*H416,6)</f>
      </c>
      <c r="L416" s="38">
        <v>0</v>
      </c>
      <c s="32">
        <f>ROUND(ROUND(L416,2)*ROUND(G416,3),2)</f>
      </c>
      <c s="36" t="s">
        <v>1132</v>
      </c>
      <c>
        <f>(M416*21)/100</f>
      </c>
      <c t="s">
        <v>26</v>
      </c>
    </row>
    <row r="417" spans="1:5" ht="12.75">
      <c r="A417" s="35" t="s">
        <v>53</v>
      </c>
      <c r="E417" s="39" t="s">
        <v>5</v>
      </c>
    </row>
    <row r="418" spans="1:5" ht="12.75">
      <c r="A418" s="35" t="s">
        <v>54</v>
      </c>
      <c r="E418" s="40" t="s">
        <v>5</v>
      </c>
    </row>
    <row r="419" spans="1:5" ht="165.75">
      <c r="A419" t="s">
        <v>56</v>
      </c>
      <c r="E419" s="39" t="s">
        <v>1607</v>
      </c>
    </row>
    <row r="420" spans="1:16" ht="12.75">
      <c r="A420" t="s">
        <v>48</v>
      </c>
      <c s="34" t="s">
        <v>724</v>
      </c>
      <c s="34" t="s">
        <v>1613</v>
      </c>
      <c s="35" t="s">
        <v>5</v>
      </c>
      <c s="6" t="s">
        <v>1614</v>
      </c>
      <c s="36" t="s">
        <v>51</v>
      </c>
      <c s="37">
        <v>20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1132</v>
      </c>
      <c>
        <f>(M420*21)/100</f>
      </c>
      <c t="s">
        <v>26</v>
      </c>
    </row>
    <row r="421" spans="1:5" ht="12.75">
      <c r="A421" s="35" t="s">
        <v>53</v>
      </c>
      <c r="E421" s="39" t="s">
        <v>5</v>
      </c>
    </row>
    <row r="422" spans="1:5" ht="12.75">
      <c r="A422" s="35" t="s">
        <v>54</v>
      </c>
      <c r="E422" s="40" t="s">
        <v>5</v>
      </c>
    </row>
    <row r="423" spans="1:5" ht="127.5">
      <c r="A423" t="s">
        <v>56</v>
      </c>
      <c r="E423" s="39" t="s">
        <v>1615</v>
      </c>
    </row>
    <row r="424" spans="1:13" ht="12.75">
      <c r="A424" t="s">
        <v>45</v>
      </c>
      <c r="C424" s="31" t="s">
        <v>90</v>
      </c>
      <c r="E424" s="33" t="s">
        <v>1616</v>
      </c>
      <c r="J424" s="32">
        <f>0</f>
      </c>
      <c s="32">
        <f>0</f>
      </c>
      <c s="32">
        <f>0+L425+L429+L433</f>
      </c>
      <c s="32">
        <f>0+M425+M429+M433</f>
      </c>
    </row>
    <row r="425" spans="1:16" ht="25.5">
      <c r="A425" t="s">
        <v>48</v>
      </c>
      <c s="34" t="s">
        <v>1617</v>
      </c>
      <c s="34" t="s">
        <v>299</v>
      </c>
      <c s="35" t="s">
        <v>5</v>
      </c>
      <c s="6" t="s">
        <v>300</v>
      </c>
      <c s="36" t="s">
        <v>51</v>
      </c>
      <c s="37">
        <v>9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1132</v>
      </c>
      <c>
        <f>(M425*21)/100</f>
      </c>
      <c t="s">
        <v>26</v>
      </c>
    </row>
    <row r="426" spans="1:5" ht="12.75">
      <c r="A426" s="35" t="s">
        <v>53</v>
      </c>
      <c r="E426" s="39" t="s">
        <v>5</v>
      </c>
    </row>
    <row r="427" spans="1:5" ht="12.75">
      <c r="A427" s="35" t="s">
        <v>54</v>
      </c>
      <c r="E427" s="40" t="s">
        <v>5</v>
      </c>
    </row>
    <row r="428" spans="1:5" ht="25.5">
      <c r="A428" t="s">
        <v>56</v>
      </c>
      <c r="E428" s="39" t="s">
        <v>302</v>
      </c>
    </row>
    <row r="429" spans="1:16" ht="25.5">
      <c r="A429" t="s">
        <v>48</v>
      </c>
      <c s="34" t="s">
        <v>1618</v>
      </c>
      <c s="34" t="s">
        <v>1619</v>
      </c>
      <c s="35" t="s">
        <v>5</v>
      </c>
      <c s="6" t="s">
        <v>1620</v>
      </c>
      <c s="36" t="s">
        <v>51</v>
      </c>
      <c s="37">
        <v>11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1132</v>
      </c>
      <c>
        <f>(M429*21)/100</f>
      </c>
      <c t="s">
        <v>26</v>
      </c>
    </row>
    <row r="430" spans="1:5" ht="12.75">
      <c r="A430" s="35" t="s">
        <v>53</v>
      </c>
      <c r="E430" s="39" t="s">
        <v>5</v>
      </c>
    </row>
    <row r="431" spans="1:5" ht="25.5">
      <c r="A431" s="35" t="s">
        <v>54</v>
      </c>
      <c r="E431" s="40" t="s">
        <v>1621</v>
      </c>
    </row>
    <row r="432" spans="1:5" ht="25.5">
      <c r="A432" t="s">
        <v>56</v>
      </c>
      <c r="E432" s="39" t="s">
        <v>1622</v>
      </c>
    </row>
    <row r="433" spans="1:16" ht="12.75">
      <c r="A433" t="s">
        <v>48</v>
      </c>
      <c s="34" t="s">
        <v>1623</v>
      </c>
      <c s="34" t="s">
        <v>1624</v>
      </c>
      <c s="35" t="s">
        <v>5</v>
      </c>
      <c s="6" t="s">
        <v>1625</v>
      </c>
      <c s="36" t="s">
        <v>744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1132</v>
      </c>
      <c>
        <f>(M433*21)/100</f>
      </c>
      <c t="s">
        <v>26</v>
      </c>
    </row>
    <row r="434" spans="1:5" ht="12.75">
      <c r="A434" s="35" t="s">
        <v>53</v>
      </c>
      <c r="E434" s="39" t="s">
        <v>5</v>
      </c>
    </row>
    <row r="435" spans="1:5" ht="12.75">
      <c r="A435" s="35" t="s">
        <v>54</v>
      </c>
      <c r="E435" s="40" t="s">
        <v>5</v>
      </c>
    </row>
    <row r="436" spans="1:5" ht="25.5">
      <c r="A436" t="s">
        <v>56</v>
      </c>
      <c r="E436" s="39" t="s">
        <v>1626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165</v>
      </c>
      <c s="41">
        <f>Rekapitulace!C22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165</v>
      </c>
      <c r="E4" s="26" t="s">
        <v>1313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COUNTIFS(L8:L992,"=0",A8:A992,"P")+COUNTIFS(L8:L992,"",A8:A992,"P")+SUM(Q8:Q992)</f>
      </c>
    </row>
    <row r="8" spans="1:13" ht="12.75">
      <c r="A8" t="s">
        <v>43</v>
      </c>
      <c r="C8" s="28" t="s">
        <v>1629</v>
      </c>
      <c r="E8" s="30" t="s">
        <v>1628</v>
      </c>
      <c r="J8" s="29">
        <f>0+J9+J94+J219+J692+J845+J870+J879+J952+J973+J978+J991</f>
      </c>
      <c s="29">
        <f>0+K9+K94+K219+K692+K845+K870+K879+K952+K973+K978+K991</f>
      </c>
      <c s="29">
        <f>0+L9+L94+L219+L692+L845+L870+L879+L952+L973+L978+L991</f>
      </c>
      <c s="29">
        <f>0+M9+M94+M219+M692+M845+M870+M879+M952+M973+M978+M991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48</v>
      </c>
      <c s="34" t="s">
        <v>4</v>
      </c>
      <c s="34" t="s">
        <v>1630</v>
      </c>
      <c s="35" t="s">
        <v>5</v>
      </c>
      <c s="6" t="s">
        <v>1631</v>
      </c>
      <c s="36" t="s">
        <v>134</v>
      </c>
      <c s="37">
        <v>115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38.25">
      <c r="A11" s="35" t="s">
        <v>53</v>
      </c>
      <c r="E11" s="39" t="s">
        <v>1632</v>
      </c>
    </row>
    <row r="12" spans="1:5" ht="102">
      <c r="A12" s="35" t="s">
        <v>54</v>
      </c>
      <c r="E12" s="40" t="s">
        <v>1633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1634</v>
      </c>
      <c s="35" t="s">
        <v>5</v>
      </c>
      <c s="6" t="s">
        <v>1635</v>
      </c>
      <c s="36" t="s">
        <v>134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1636</v>
      </c>
    </row>
    <row r="16" spans="1:5" ht="102">
      <c r="A16" s="35" t="s">
        <v>54</v>
      </c>
      <c r="E16" s="40" t="s">
        <v>1637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1638</v>
      </c>
      <c s="35" t="s">
        <v>5</v>
      </c>
      <c s="6" t="s">
        <v>1639</v>
      </c>
      <c s="36" t="s">
        <v>134</v>
      </c>
      <c s="37">
        <v>187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12.75">
      <c r="A19" s="35" t="s">
        <v>53</v>
      </c>
      <c r="E19" s="39" t="s">
        <v>1639</v>
      </c>
    </row>
    <row r="20" spans="1:5" ht="38.25">
      <c r="A20" s="35" t="s">
        <v>54</v>
      </c>
      <c r="E20" s="40" t="s">
        <v>1640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1641</v>
      </c>
      <c s="35" t="s">
        <v>5</v>
      </c>
      <c s="6" t="s">
        <v>1642</v>
      </c>
      <c s="36" t="s">
        <v>134</v>
      </c>
      <c s="37">
        <v>187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38.25">
      <c r="A23" s="35" t="s">
        <v>53</v>
      </c>
      <c r="E23" s="39" t="s">
        <v>1643</v>
      </c>
    </row>
    <row r="24" spans="1:5" ht="38.25">
      <c r="A24" s="35" t="s">
        <v>54</v>
      </c>
      <c r="E24" s="40" t="s">
        <v>1640</v>
      </c>
    </row>
    <row r="25" spans="1:5" ht="12.75">
      <c r="A25" t="s">
        <v>56</v>
      </c>
      <c r="E25" s="39" t="s">
        <v>5</v>
      </c>
    </row>
    <row r="26" spans="1:16" ht="25.5">
      <c r="A26" t="s">
        <v>48</v>
      </c>
      <c s="34" t="s">
        <v>72</v>
      </c>
      <c s="34" t="s">
        <v>1644</v>
      </c>
      <c s="35" t="s">
        <v>5</v>
      </c>
      <c s="6" t="s">
        <v>1645</v>
      </c>
      <c s="36" t="s">
        <v>134</v>
      </c>
      <c s="37">
        <v>187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1645</v>
      </c>
    </row>
    <row r="28" spans="1:5" ht="38.25">
      <c r="A28" s="35" t="s">
        <v>54</v>
      </c>
      <c r="E28" s="40" t="s">
        <v>1640</v>
      </c>
    </row>
    <row r="29" spans="1:5" ht="12.75">
      <c r="A29" t="s">
        <v>56</v>
      </c>
      <c r="E29" s="39" t="s">
        <v>5</v>
      </c>
    </row>
    <row r="30" spans="1:16" ht="25.5">
      <c r="A30" t="s">
        <v>48</v>
      </c>
      <c s="34" t="s">
        <v>76</v>
      </c>
      <c s="34" t="s">
        <v>1646</v>
      </c>
      <c s="35" t="s">
        <v>5</v>
      </c>
      <c s="6" t="s">
        <v>1647</v>
      </c>
      <c s="36" t="s">
        <v>134</v>
      </c>
      <c s="37">
        <v>187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439</v>
      </c>
      <c>
        <f>(M30*21)/100</f>
      </c>
      <c t="s">
        <v>26</v>
      </c>
    </row>
    <row r="31" spans="1:5" ht="25.5">
      <c r="A31" s="35" t="s">
        <v>53</v>
      </c>
      <c r="E31" s="39" t="s">
        <v>1647</v>
      </c>
    </row>
    <row r="32" spans="1:5" ht="38.25">
      <c r="A32" s="35" t="s">
        <v>54</v>
      </c>
      <c r="E32" s="40" t="s">
        <v>1648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1649</v>
      </c>
      <c s="35" t="s">
        <v>5</v>
      </c>
      <c s="6" t="s">
        <v>1650</v>
      </c>
      <c s="36" t="s">
        <v>360</v>
      </c>
      <c s="37">
        <v>3.74</v>
      </c>
      <c s="36">
        <v>0.001</v>
      </c>
      <c s="36">
        <f>ROUND(G34*H34,6)</f>
      </c>
      <c r="L34" s="38">
        <v>0</v>
      </c>
      <c s="32">
        <f>ROUND(ROUND(L34,2)*ROUND(G34,3),2)</f>
      </c>
      <c s="36" t="s">
        <v>439</v>
      </c>
      <c>
        <f>(M34*21)/100</f>
      </c>
      <c t="s">
        <v>26</v>
      </c>
    </row>
    <row r="35" spans="1:5" ht="12.75">
      <c r="A35" s="35" t="s">
        <v>53</v>
      </c>
      <c r="E35" s="39" t="s">
        <v>1650</v>
      </c>
    </row>
    <row r="36" spans="1:5" ht="51">
      <c r="A36" s="35" t="s">
        <v>54</v>
      </c>
      <c r="E36" s="40" t="s">
        <v>1651</v>
      </c>
    </row>
    <row r="37" spans="1:5" ht="12.75">
      <c r="A37" t="s">
        <v>56</v>
      </c>
      <c r="E37" s="39" t="s">
        <v>5</v>
      </c>
    </row>
    <row r="38" spans="1:16" ht="25.5">
      <c r="A38" t="s">
        <v>48</v>
      </c>
      <c s="34" t="s">
        <v>85</v>
      </c>
      <c s="34" t="s">
        <v>1652</v>
      </c>
      <c s="35" t="s">
        <v>5</v>
      </c>
      <c s="6" t="s">
        <v>1653</v>
      </c>
      <c s="36" t="s">
        <v>134</v>
      </c>
      <c s="37">
        <v>187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439</v>
      </c>
      <c>
        <f>(M38*21)/100</f>
      </c>
      <c t="s">
        <v>26</v>
      </c>
    </row>
    <row r="39" spans="1:5" ht="25.5">
      <c r="A39" s="35" t="s">
        <v>53</v>
      </c>
      <c r="E39" s="39" t="s">
        <v>1653</v>
      </c>
    </row>
    <row r="40" spans="1:5" ht="38.25">
      <c r="A40" s="35" t="s">
        <v>54</v>
      </c>
      <c r="E40" s="40" t="s">
        <v>1640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1654</v>
      </c>
      <c s="35" t="s">
        <v>5</v>
      </c>
      <c s="6" t="s">
        <v>1655</v>
      </c>
      <c s="36" t="s">
        <v>134</v>
      </c>
      <c s="37">
        <v>187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439</v>
      </c>
      <c>
        <f>(M42*21)/100</f>
      </c>
      <c t="s">
        <v>26</v>
      </c>
    </row>
    <row r="43" spans="1:5" ht="12.75">
      <c r="A43" s="35" t="s">
        <v>53</v>
      </c>
      <c r="E43" s="39" t="s">
        <v>1655</v>
      </c>
    </row>
    <row r="44" spans="1:5" ht="38.25">
      <c r="A44" s="35" t="s">
        <v>54</v>
      </c>
      <c r="E44" s="40" t="s">
        <v>1656</v>
      </c>
    </row>
    <row r="45" spans="1:5" ht="12.75">
      <c r="A45" t="s">
        <v>56</v>
      </c>
      <c r="E45" s="39" t="s">
        <v>5</v>
      </c>
    </row>
    <row r="46" spans="1:16" ht="12.75">
      <c r="A46" t="s">
        <v>48</v>
      </c>
      <c s="34" t="s">
        <v>95</v>
      </c>
      <c s="34" t="s">
        <v>1657</v>
      </c>
      <c s="35" t="s">
        <v>5</v>
      </c>
      <c s="6" t="s">
        <v>1658</v>
      </c>
      <c s="36" t="s">
        <v>134</v>
      </c>
      <c s="37">
        <v>187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439</v>
      </c>
      <c>
        <f>(M46*21)/100</f>
      </c>
      <c t="s">
        <v>26</v>
      </c>
    </row>
    <row r="47" spans="1:5" ht="12.75">
      <c r="A47" s="35" t="s">
        <v>53</v>
      </c>
      <c r="E47" s="39" t="s">
        <v>1658</v>
      </c>
    </row>
    <row r="48" spans="1:5" ht="38.25">
      <c r="A48" s="35" t="s">
        <v>54</v>
      </c>
      <c r="E48" s="40" t="s">
        <v>1656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1659</v>
      </c>
      <c s="35" t="s">
        <v>5</v>
      </c>
      <c s="6" t="s">
        <v>1660</v>
      </c>
      <c s="36" t="s">
        <v>134</v>
      </c>
      <c s="37">
        <v>187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439</v>
      </c>
      <c>
        <f>(M50*21)/100</f>
      </c>
      <c t="s">
        <v>26</v>
      </c>
    </row>
    <row r="51" spans="1:5" ht="12.75">
      <c r="A51" s="35" t="s">
        <v>53</v>
      </c>
      <c r="E51" s="39" t="s">
        <v>1660</v>
      </c>
    </row>
    <row r="52" spans="1:5" ht="38.25">
      <c r="A52" s="35" t="s">
        <v>54</v>
      </c>
      <c r="E52" s="40" t="s">
        <v>1656</v>
      </c>
    </row>
    <row r="53" spans="1:5" ht="12.75">
      <c r="A53" t="s">
        <v>56</v>
      </c>
      <c r="E53" s="39" t="s">
        <v>5</v>
      </c>
    </row>
    <row r="54" spans="1:16" ht="25.5">
      <c r="A54" t="s">
        <v>48</v>
      </c>
      <c s="34" t="s">
        <v>105</v>
      </c>
      <c s="34" t="s">
        <v>1661</v>
      </c>
      <c s="35" t="s">
        <v>5</v>
      </c>
      <c s="6" t="s">
        <v>1662</v>
      </c>
      <c s="36" t="s">
        <v>134</v>
      </c>
      <c s="37">
        <v>187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439</v>
      </c>
      <c>
        <f>(M54*21)/100</f>
      </c>
      <c t="s">
        <v>26</v>
      </c>
    </row>
    <row r="55" spans="1:5" ht="25.5">
      <c r="A55" s="35" t="s">
        <v>53</v>
      </c>
      <c r="E55" s="39" t="s">
        <v>1662</v>
      </c>
    </row>
    <row r="56" spans="1:5" ht="38.25">
      <c r="A56" s="35" t="s">
        <v>54</v>
      </c>
      <c r="E56" s="40" t="s">
        <v>1640</v>
      </c>
    </row>
    <row r="57" spans="1:5" ht="12.75">
      <c r="A57" t="s">
        <v>56</v>
      </c>
      <c r="E57" s="39" t="s">
        <v>5</v>
      </c>
    </row>
    <row r="58" spans="1:16" ht="25.5">
      <c r="A58" t="s">
        <v>48</v>
      </c>
      <c s="34" t="s">
        <v>110</v>
      </c>
      <c s="34" t="s">
        <v>1663</v>
      </c>
      <c s="35" t="s">
        <v>5</v>
      </c>
      <c s="6" t="s">
        <v>1664</v>
      </c>
      <c s="36" t="s">
        <v>134</v>
      </c>
      <c s="37">
        <v>187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439</v>
      </c>
      <c>
        <f>(M58*21)/100</f>
      </c>
      <c t="s">
        <v>26</v>
      </c>
    </row>
    <row r="59" spans="1:5" ht="25.5">
      <c r="A59" s="35" t="s">
        <v>53</v>
      </c>
      <c r="E59" s="39" t="s">
        <v>1664</v>
      </c>
    </row>
    <row r="60" spans="1:5" ht="38.25">
      <c r="A60" s="35" t="s">
        <v>54</v>
      </c>
      <c r="E60" s="40" t="s">
        <v>1665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1666</v>
      </c>
      <c s="35" t="s">
        <v>5</v>
      </c>
      <c s="6" t="s">
        <v>1667</v>
      </c>
      <c s="36" t="s">
        <v>134</v>
      </c>
      <c s="37">
        <v>187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439</v>
      </c>
      <c>
        <f>(M62*21)/100</f>
      </c>
      <c t="s">
        <v>26</v>
      </c>
    </row>
    <row r="63" spans="1:5" ht="12.75">
      <c r="A63" s="35" t="s">
        <v>53</v>
      </c>
      <c r="E63" s="39" t="s">
        <v>1667</v>
      </c>
    </row>
    <row r="64" spans="1:5" ht="38.25">
      <c r="A64" s="35" t="s">
        <v>54</v>
      </c>
      <c r="E64" s="40" t="s">
        <v>1656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1668</v>
      </c>
      <c s="35" t="s">
        <v>5</v>
      </c>
      <c s="6" t="s">
        <v>1669</v>
      </c>
      <c s="36" t="s">
        <v>60</v>
      </c>
      <c s="37">
        <v>1.496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439</v>
      </c>
      <c>
        <f>(M66*21)/100</f>
      </c>
      <c t="s">
        <v>26</v>
      </c>
    </row>
    <row r="67" spans="1:5" ht="12.75">
      <c r="A67" s="35" t="s">
        <v>53</v>
      </c>
      <c r="E67" s="39" t="s">
        <v>1669</v>
      </c>
    </row>
    <row r="68" spans="1:5" ht="51">
      <c r="A68" s="35" t="s">
        <v>54</v>
      </c>
      <c r="E68" s="40" t="s">
        <v>1670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1671</v>
      </c>
      <c s="35" t="s">
        <v>5</v>
      </c>
      <c s="6" t="s">
        <v>1672</v>
      </c>
      <c s="36" t="s">
        <v>60</v>
      </c>
      <c s="37">
        <v>1.496</v>
      </c>
      <c s="36">
        <v>1</v>
      </c>
      <c s="36">
        <f>ROUND(G70*H70,6)</f>
      </c>
      <c r="L70" s="38">
        <v>0</v>
      </c>
      <c s="32">
        <f>ROUND(ROUND(L70,2)*ROUND(G70,3),2)</f>
      </c>
      <c s="36" t="s">
        <v>439</v>
      </c>
      <c>
        <f>(M70*21)/100</f>
      </c>
      <c t="s">
        <v>26</v>
      </c>
    </row>
    <row r="71" spans="1:5" ht="12.75">
      <c r="A71" s="35" t="s">
        <v>53</v>
      </c>
      <c r="E71" s="39" t="s">
        <v>1672</v>
      </c>
    </row>
    <row r="72" spans="1:5" ht="51">
      <c r="A72" s="35" t="s">
        <v>54</v>
      </c>
      <c r="E72" s="40" t="s">
        <v>1670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1673</v>
      </c>
      <c s="35" t="s">
        <v>5</v>
      </c>
      <c s="6" t="s">
        <v>1674</v>
      </c>
      <c s="36" t="s">
        <v>60</v>
      </c>
      <c s="37">
        <v>1.496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439</v>
      </c>
      <c>
        <f>(M74*21)/100</f>
      </c>
      <c t="s">
        <v>26</v>
      </c>
    </row>
    <row r="75" spans="1:5" ht="12.75">
      <c r="A75" s="35" t="s">
        <v>53</v>
      </c>
      <c r="E75" s="39" t="s">
        <v>1674</v>
      </c>
    </row>
    <row r="76" spans="1:5" ht="51">
      <c r="A76" s="35" t="s">
        <v>54</v>
      </c>
      <c r="E76" s="40" t="s">
        <v>1670</v>
      </c>
    </row>
    <row r="77" spans="1:5" ht="12.75">
      <c r="A77" t="s">
        <v>56</v>
      </c>
      <c r="E77" s="39" t="s">
        <v>5</v>
      </c>
    </row>
    <row r="78" spans="1:16" ht="25.5">
      <c r="A78" t="s">
        <v>48</v>
      </c>
      <c s="34" t="s">
        <v>139</v>
      </c>
      <c s="34" t="s">
        <v>1675</v>
      </c>
      <c s="35" t="s">
        <v>5</v>
      </c>
      <c s="6" t="s">
        <v>1676</v>
      </c>
      <c s="36" t="s">
        <v>60</v>
      </c>
      <c s="37">
        <v>8.976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439</v>
      </c>
      <c>
        <f>(M78*21)/100</f>
      </c>
      <c t="s">
        <v>26</v>
      </c>
    </row>
    <row r="79" spans="1:5" ht="25.5">
      <c r="A79" s="35" t="s">
        <v>53</v>
      </c>
      <c r="E79" s="39" t="s">
        <v>1676</v>
      </c>
    </row>
    <row r="80" spans="1:5" ht="51">
      <c r="A80" s="35" t="s">
        <v>54</v>
      </c>
      <c r="E80" s="40" t="s">
        <v>1677</v>
      </c>
    </row>
    <row r="81" spans="1:5" ht="12.75">
      <c r="A81" t="s">
        <v>56</v>
      </c>
      <c r="E81" s="39" t="s">
        <v>5</v>
      </c>
    </row>
    <row r="82" spans="1:16" ht="25.5">
      <c r="A82" t="s">
        <v>48</v>
      </c>
      <c s="34" t="s">
        <v>144</v>
      </c>
      <c s="34" t="s">
        <v>1678</v>
      </c>
      <c s="35" t="s">
        <v>5</v>
      </c>
      <c s="6" t="s">
        <v>1679</v>
      </c>
      <c s="36" t="s">
        <v>60</v>
      </c>
      <c s="37">
        <v>58.361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439</v>
      </c>
      <c>
        <f>(M82*21)/100</f>
      </c>
      <c t="s">
        <v>26</v>
      </c>
    </row>
    <row r="83" spans="1:5" ht="25.5">
      <c r="A83" s="35" t="s">
        <v>53</v>
      </c>
      <c r="E83" s="39" t="s">
        <v>1679</v>
      </c>
    </row>
    <row r="84" spans="1:5" ht="395.25">
      <c r="A84" s="35" t="s">
        <v>54</v>
      </c>
      <c r="E84" s="40" t="s">
        <v>1680</v>
      </c>
    </row>
    <row r="85" spans="1:5" ht="12.75">
      <c r="A85" t="s">
        <v>56</v>
      </c>
      <c r="E85" s="39" t="s">
        <v>5</v>
      </c>
    </row>
    <row r="86" spans="1:16" ht="25.5">
      <c r="A86" t="s">
        <v>48</v>
      </c>
      <c s="34" t="s">
        <v>149</v>
      </c>
      <c s="34" t="s">
        <v>1681</v>
      </c>
      <c s="35" t="s">
        <v>5</v>
      </c>
      <c s="6" t="s">
        <v>1682</v>
      </c>
      <c s="36" t="s">
        <v>165</v>
      </c>
      <c s="37">
        <v>104.39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439</v>
      </c>
      <c>
        <f>(M86*21)/100</f>
      </c>
      <c t="s">
        <v>26</v>
      </c>
    </row>
    <row r="87" spans="1:5" ht="25.5">
      <c r="A87" s="35" t="s">
        <v>53</v>
      </c>
      <c r="E87" s="39" t="s">
        <v>1682</v>
      </c>
    </row>
    <row r="88" spans="1:5" ht="395.25">
      <c r="A88" s="35" t="s">
        <v>54</v>
      </c>
      <c r="E88" s="40" t="s">
        <v>1683</v>
      </c>
    </row>
    <row r="89" spans="1:5" ht="12.75">
      <c r="A89" t="s">
        <v>56</v>
      </c>
      <c r="E89" s="39" t="s">
        <v>5</v>
      </c>
    </row>
    <row r="90" spans="1:16" ht="25.5">
      <c r="A90" t="s">
        <v>48</v>
      </c>
      <c s="34" t="s">
        <v>154</v>
      </c>
      <c s="34" t="s">
        <v>1684</v>
      </c>
      <c s="35" t="s">
        <v>5</v>
      </c>
      <c s="6" t="s">
        <v>1685</v>
      </c>
      <c s="36" t="s">
        <v>134</v>
      </c>
      <c s="37">
        <v>115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439</v>
      </c>
      <c>
        <f>(M90*21)/100</f>
      </c>
      <c t="s">
        <v>26</v>
      </c>
    </row>
    <row r="91" spans="1:5" ht="25.5">
      <c r="A91" s="35" t="s">
        <v>53</v>
      </c>
      <c r="E91" s="39" t="s">
        <v>1685</v>
      </c>
    </row>
    <row r="92" spans="1:5" ht="89.25">
      <c r="A92" s="35" t="s">
        <v>54</v>
      </c>
      <c r="E92" s="40" t="s">
        <v>1686</v>
      </c>
    </row>
    <row r="93" spans="1:5" ht="12.75">
      <c r="A93" t="s">
        <v>56</v>
      </c>
      <c r="E93" s="39" t="s">
        <v>5</v>
      </c>
    </row>
    <row r="94" spans="1:13" ht="12.75">
      <c r="A94" t="s">
        <v>45</v>
      </c>
      <c r="C94" s="31" t="s">
        <v>1687</v>
      </c>
      <c r="E94" s="33" t="s">
        <v>1688</v>
      </c>
      <c r="J94" s="32">
        <f>0</f>
      </c>
      <c s="32">
        <f>0</f>
      </c>
      <c s="32">
        <f>0+L95+L99+L103+L107+L111+L115+L119+L123+L127+L131+L135+L139+L143+L147+L151+L155+L159+L163+L167+L171+L175+L179+L183+L187+L191+L195+L199+L203+L207+L211+L215</f>
      </c>
      <c s="32">
        <f>0+M95+M99+M103+M107+M111+M115+M119+M123+M127+M131+M135+M139+M143+M147+M151+M155+M159+M163+M167+M171+M175+M179+M183+M187+M191+M195+M199+M203+M207+M211+M215</f>
      </c>
    </row>
    <row r="95" spans="1:16" ht="25.5">
      <c r="A95" t="s">
        <v>48</v>
      </c>
      <c s="34" t="s">
        <v>771</v>
      </c>
      <c s="34" t="s">
        <v>1689</v>
      </c>
      <c s="35" t="s">
        <v>5</v>
      </c>
      <c s="6" t="s">
        <v>1690</v>
      </c>
      <c s="36" t="s">
        <v>51</v>
      </c>
      <c s="37">
        <v>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439</v>
      </c>
      <c>
        <f>(M95*21)/100</f>
      </c>
      <c t="s">
        <v>26</v>
      </c>
    </row>
    <row r="96" spans="1:5" ht="25.5">
      <c r="A96" s="35" t="s">
        <v>53</v>
      </c>
      <c r="E96" s="39" t="s">
        <v>1690</v>
      </c>
    </row>
    <row r="97" spans="1:5" ht="51">
      <c r="A97" s="35" t="s">
        <v>54</v>
      </c>
      <c r="E97" s="40" t="s">
        <v>1691</v>
      </c>
    </row>
    <row r="98" spans="1:5" ht="12.75">
      <c r="A98" t="s">
        <v>56</v>
      </c>
      <c r="E98" s="39" t="s">
        <v>5</v>
      </c>
    </row>
    <row r="99" spans="1:16" ht="25.5">
      <c r="A99" t="s">
        <v>48</v>
      </c>
      <c s="34" t="s">
        <v>774</v>
      </c>
      <c s="34" t="s">
        <v>1692</v>
      </c>
      <c s="35" t="s">
        <v>5</v>
      </c>
      <c s="6" t="s">
        <v>1693</v>
      </c>
      <c s="36" t="s">
        <v>51</v>
      </c>
      <c s="37">
        <v>16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439</v>
      </c>
      <c>
        <f>(M99*21)/100</f>
      </c>
      <c t="s">
        <v>26</v>
      </c>
    </row>
    <row r="100" spans="1:5" ht="25.5">
      <c r="A100" s="35" t="s">
        <v>53</v>
      </c>
      <c r="E100" s="39" t="s">
        <v>1693</v>
      </c>
    </row>
    <row r="101" spans="1:5" ht="51">
      <c r="A101" s="35" t="s">
        <v>54</v>
      </c>
      <c r="E101" s="40" t="s">
        <v>1694</v>
      </c>
    </row>
    <row r="102" spans="1:5" ht="12.75">
      <c r="A102" t="s">
        <v>56</v>
      </c>
      <c r="E102" s="39" t="s">
        <v>5</v>
      </c>
    </row>
    <row r="103" spans="1:16" ht="25.5">
      <c r="A103" t="s">
        <v>48</v>
      </c>
      <c s="34" t="s">
        <v>777</v>
      </c>
      <c s="34" t="s">
        <v>1695</v>
      </c>
      <c s="35" t="s">
        <v>5</v>
      </c>
      <c s="6" t="s">
        <v>1696</v>
      </c>
      <c s="36" t="s">
        <v>51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439</v>
      </c>
      <c>
        <f>(M103*21)/100</f>
      </c>
      <c t="s">
        <v>26</v>
      </c>
    </row>
    <row r="104" spans="1:5" ht="25.5">
      <c r="A104" s="35" t="s">
        <v>53</v>
      </c>
      <c r="E104" s="39" t="s">
        <v>1696</v>
      </c>
    </row>
    <row r="105" spans="1:5" ht="51">
      <c r="A105" s="35" t="s">
        <v>54</v>
      </c>
      <c r="E105" s="40" t="s">
        <v>1697</v>
      </c>
    </row>
    <row r="106" spans="1:5" ht="12.75">
      <c r="A106" t="s">
        <v>56</v>
      </c>
      <c r="E106" s="39" t="s">
        <v>5</v>
      </c>
    </row>
    <row r="107" spans="1:16" ht="25.5">
      <c r="A107" t="s">
        <v>48</v>
      </c>
      <c s="34" t="s">
        <v>780</v>
      </c>
      <c s="34" t="s">
        <v>1698</v>
      </c>
      <c s="35" t="s">
        <v>5</v>
      </c>
      <c s="6" t="s">
        <v>1699</v>
      </c>
      <c s="36" t="s">
        <v>51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439</v>
      </c>
      <c>
        <f>(M107*21)/100</f>
      </c>
      <c t="s">
        <v>26</v>
      </c>
    </row>
    <row r="108" spans="1:5" ht="25.5">
      <c r="A108" s="35" t="s">
        <v>53</v>
      </c>
      <c r="E108" s="39" t="s">
        <v>1699</v>
      </c>
    </row>
    <row r="109" spans="1:5" ht="51">
      <c r="A109" s="35" t="s">
        <v>54</v>
      </c>
      <c r="E109" s="40" t="s">
        <v>1700</v>
      </c>
    </row>
    <row r="110" spans="1:5" ht="12.75">
      <c r="A110" t="s">
        <v>56</v>
      </c>
      <c r="E110" s="39" t="s">
        <v>5</v>
      </c>
    </row>
    <row r="111" spans="1:16" ht="25.5">
      <c r="A111" t="s">
        <v>48</v>
      </c>
      <c s="34" t="s">
        <v>783</v>
      </c>
      <c s="34" t="s">
        <v>1701</v>
      </c>
      <c s="35" t="s">
        <v>5</v>
      </c>
      <c s="6" t="s">
        <v>1702</v>
      </c>
      <c s="36" t="s">
        <v>51</v>
      </c>
      <c s="37">
        <v>6</v>
      </c>
      <c s="36">
        <v>0.0037</v>
      </c>
      <c s="36">
        <f>ROUND(G111*H111,6)</f>
      </c>
      <c r="L111" s="38">
        <v>0</v>
      </c>
      <c s="32">
        <f>ROUND(ROUND(L111,2)*ROUND(G111,3),2)</f>
      </c>
      <c s="36" t="s">
        <v>439</v>
      </c>
      <c>
        <f>(M111*21)/100</f>
      </c>
      <c t="s">
        <v>26</v>
      </c>
    </row>
    <row r="112" spans="1:5" ht="25.5">
      <c r="A112" s="35" t="s">
        <v>53</v>
      </c>
      <c r="E112" s="39" t="s">
        <v>1702</v>
      </c>
    </row>
    <row r="113" spans="1:5" ht="38.25">
      <c r="A113" s="35" t="s">
        <v>54</v>
      </c>
      <c r="E113" s="40" t="s">
        <v>1703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786</v>
      </c>
      <c s="34" t="s">
        <v>1704</v>
      </c>
      <c s="35" t="s">
        <v>5</v>
      </c>
      <c s="6" t="s">
        <v>1705</v>
      </c>
      <c s="36" t="s">
        <v>51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439</v>
      </c>
      <c>
        <f>(M115*21)/100</f>
      </c>
      <c t="s">
        <v>26</v>
      </c>
    </row>
    <row r="116" spans="1:5" ht="12.75">
      <c r="A116" s="35" t="s">
        <v>53</v>
      </c>
      <c r="E116" s="39" t="s">
        <v>1705</v>
      </c>
    </row>
    <row r="117" spans="1:5" ht="38.25">
      <c r="A117" s="35" t="s">
        <v>54</v>
      </c>
      <c r="E117" s="40" t="s">
        <v>1706</v>
      </c>
    </row>
    <row r="118" spans="1:5" ht="12.75">
      <c r="A118" t="s">
        <v>56</v>
      </c>
      <c r="E118" s="39" t="s">
        <v>5</v>
      </c>
    </row>
    <row r="119" spans="1:16" ht="25.5">
      <c r="A119" t="s">
        <v>48</v>
      </c>
      <c s="34" t="s">
        <v>789</v>
      </c>
      <c s="34" t="s">
        <v>1707</v>
      </c>
      <c s="35" t="s">
        <v>5</v>
      </c>
      <c s="6" t="s">
        <v>1708</v>
      </c>
      <c s="36" t="s">
        <v>51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1709</v>
      </c>
      <c>
        <f>(M119*21)/100</f>
      </c>
      <c t="s">
        <v>26</v>
      </c>
    </row>
    <row r="120" spans="1:5" ht="25.5">
      <c r="A120" s="35" t="s">
        <v>53</v>
      </c>
      <c r="E120" s="39" t="s">
        <v>1708</v>
      </c>
    </row>
    <row r="121" spans="1:5" ht="38.25">
      <c r="A121" s="35" t="s">
        <v>54</v>
      </c>
      <c r="E121" s="40" t="s">
        <v>1706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792</v>
      </c>
      <c s="34" t="s">
        <v>1710</v>
      </c>
      <c s="35" t="s">
        <v>5</v>
      </c>
      <c s="6" t="s">
        <v>1711</v>
      </c>
      <c s="36" t="s">
        <v>51</v>
      </c>
      <c s="37">
        <v>14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439</v>
      </c>
      <c>
        <f>(M123*21)/100</f>
      </c>
      <c t="s">
        <v>26</v>
      </c>
    </row>
    <row r="124" spans="1:5" ht="12.75">
      <c r="A124" s="35" t="s">
        <v>53</v>
      </c>
      <c r="E124" s="39" t="s">
        <v>1711</v>
      </c>
    </row>
    <row r="125" spans="1:5" ht="25.5">
      <c r="A125" s="35" t="s">
        <v>54</v>
      </c>
      <c r="E125" s="40" t="s">
        <v>1712</v>
      </c>
    </row>
    <row r="126" spans="1:5" ht="12.75">
      <c r="A126" t="s">
        <v>56</v>
      </c>
      <c r="E126" s="39" t="s">
        <v>5</v>
      </c>
    </row>
    <row r="127" spans="1:16" ht="12.75">
      <c r="A127" t="s">
        <v>48</v>
      </c>
      <c s="34" t="s">
        <v>795</v>
      </c>
      <c s="34" t="s">
        <v>1713</v>
      </c>
      <c s="35" t="s">
        <v>5</v>
      </c>
      <c s="6" t="s">
        <v>1714</v>
      </c>
      <c s="36" t="s">
        <v>51</v>
      </c>
      <c s="37">
        <v>14</v>
      </c>
      <c s="36">
        <v>0.00023</v>
      </c>
      <c s="36">
        <f>ROUND(G127*H127,6)</f>
      </c>
      <c r="L127" s="38">
        <v>0</v>
      </c>
      <c s="32">
        <f>ROUND(ROUND(L127,2)*ROUND(G127,3),2)</f>
      </c>
      <c s="36" t="s">
        <v>439</v>
      </c>
      <c>
        <f>(M127*21)/100</f>
      </c>
      <c t="s">
        <v>26</v>
      </c>
    </row>
    <row r="128" spans="1:5" ht="12.75">
      <c r="A128" s="35" t="s">
        <v>53</v>
      </c>
      <c r="E128" s="39" t="s">
        <v>1714</v>
      </c>
    </row>
    <row r="129" spans="1:5" ht="25.5">
      <c r="A129" s="35" t="s">
        <v>54</v>
      </c>
      <c r="E129" s="40" t="s">
        <v>1712</v>
      </c>
    </row>
    <row r="130" spans="1:5" ht="12.75">
      <c r="A130" t="s">
        <v>56</v>
      </c>
      <c r="E130" s="39" t="s">
        <v>5</v>
      </c>
    </row>
    <row r="131" spans="1:16" ht="25.5">
      <c r="A131" t="s">
        <v>48</v>
      </c>
      <c s="34" t="s">
        <v>525</v>
      </c>
      <c s="34" t="s">
        <v>1715</v>
      </c>
      <c s="35" t="s">
        <v>5</v>
      </c>
      <c s="6" t="s">
        <v>1716</v>
      </c>
      <c s="36" t="s">
        <v>69</v>
      </c>
      <c s="37">
        <v>165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1716</v>
      </c>
    </row>
    <row r="133" spans="1:5" ht="63.75">
      <c r="A133" s="35" t="s">
        <v>54</v>
      </c>
      <c r="E133" s="40" t="s">
        <v>1717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800</v>
      </c>
      <c s="34" t="s">
        <v>1718</v>
      </c>
      <c s="35" t="s">
        <v>5</v>
      </c>
      <c s="6" t="s">
        <v>1719</v>
      </c>
      <c s="36" t="s">
        <v>360</v>
      </c>
      <c s="37">
        <v>66</v>
      </c>
      <c s="36">
        <v>0.001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1719</v>
      </c>
    </row>
    <row r="137" spans="1:5" ht="63.75">
      <c r="A137" s="35" t="s">
        <v>54</v>
      </c>
      <c r="E137" s="40" t="s">
        <v>1720</v>
      </c>
    </row>
    <row r="138" spans="1:5" ht="12.75">
      <c r="A138" t="s">
        <v>56</v>
      </c>
      <c r="E138" s="39" t="s">
        <v>5</v>
      </c>
    </row>
    <row r="139" spans="1:16" ht="38.25">
      <c r="A139" t="s">
        <v>48</v>
      </c>
      <c s="34" t="s">
        <v>803</v>
      </c>
      <c s="34" t="s">
        <v>1721</v>
      </c>
      <c s="35" t="s">
        <v>5</v>
      </c>
      <c s="6" t="s">
        <v>1722</v>
      </c>
      <c s="36" t="s">
        <v>69</v>
      </c>
      <c s="37">
        <v>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38.25">
      <c r="A140" s="35" t="s">
        <v>53</v>
      </c>
      <c r="E140" s="39" t="s">
        <v>1723</v>
      </c>
    </row>
    <row r="141" spans="1:5" ht="38.25">
      <c r="A141" s="35" t="s">
        <v>54</v>
      </c>
      <c r="E141" s="40" t="s">
        <v>1724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806</v>
      </c>
      <c s="34" t="s">
        <v>1725</v>
      </c>
      <c s="35" t="s">
        <v>5</v>
      </c>
      <c s="6" t="s">
        <v>1726</v>
      </c>
      <c s="36" t="s">
        <v>69</v>
      </c>
      <c s="37">
        <v>4</v>
      </c>
      <c s="36">
        <v>2E-05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1726</v>
      </c>
    </row>
    <row r="145" spans="1:5" ht="38.25">
      <c r="A145" s="35" t="s">
        <v>54</v>
      </c>
      <c r="E145" s="40" t="s">
        <v>1724</v>
      </c>
    </row>
    <row r="146" spans="1:5" ht="12.75">
      <c r="A146" t="s">
        <v>56</v>
      </c>
      <c r="E146" s="39" t="s">
        <v>5</v>
      </c>
    </row>
    <row r="147" spans="1:16" ht="38.25">
      <c r="A147" t="s">
        <v>48</v>
      </c>
      <c s="34" t="s">
        <v>809</v>
      </c>
      <c s="34" t="s">
        <v>1727</v>
      </c>
      <c s="35" t="s">
        <v>5</v>
      </c>
      <c s="6" t="s">
        <v>1728</v>
      </c>
      <c s="36" t="s">
        <v>69</v>
      </c>
      <c s="37">
        <v>200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1729</v>
      </c>
    </row>
    <row r="149" spans="1:5" ht="38.25">
      <c r="A149" s="35" t="s">
        <v>54</v>
      </c>
      <c r="E149" s="40" t="s">
        <v>1730</v>
      </c>
    </row>
    <row r="150" spans="1:5" ht="12.75">
      <c r="A150" t="s">
        <v>56</v>
      </c>
      <c r="E150" s="39" t="s">
        <v>5</v>
      </c>
    </row>
    <row r="151" spans="1:16" ht="25.5">
      <c r="A151" t="s">
        <v>48</v>
      </c>
      <c s="34" t="s">
        <v>812</v>
      </c>
      <c s="34" t="s">
        <v>1731</v>
      </c>
      <c s="35" t="s">
        <v>5</v>
      </c>
      <c s="6" t="s">
        <v>1732</v>
      </c>
      <c s="36" t="s">
        <v>69</v>
      </c>
      <c s="37">
        <v>210</v>
      </c>
      <c s="36">
        <v>0.00013</v>
      </c>
      <c s="36">
        <f>ROUND(G151*H151,6)</f>
      </c>
      <c r="L151" s="38">
        <v>0</v>
      </c>
      <c s="32">
        <f>ROUND(ROUND(L151,2)*ROUND(G151,3),2)</f>
      </c>
      <c s="36" t="s">
        <v>1709</v>
      </c>
      <c>
        <f>(M151*21)/100</f>
      </c>
      <c t="s">
        <v>26</v>
      </c>
    </row>
    <row r="152" spans="1:5" ht="25.5">
      <c r="A152" s="35" t="s">
        <v>53</v>
      </c>
      <c r="E152" s="39" t="s">
        <v>1732</v>
      </c>
    </row>
    <row r="153" spans="1:5" ht="38.25">
      <c r="A153" s="35" t="s">
        <v>54</v>
      </c>
      <c r="E153" s="40" t="s">
        <v>1733</v>
      </c>
    </row>
    <row r="154" spans="1:5" ht="12.75">
      <c r="A154" t="s">
        <v>56</v>
      </c>
      <c r="E154" s="39" t="s">
        <v>5</v>
      </c>
    </row>
    <row r="155" spans="1:16" ht="38.25">
      <c r="A155" t="s">
        <v>48</v>
      </c>
      <c s="34" t="s">
        <v>815</v>
      </c>
      <c s="34" t="s">
        <v>1734</v>
      </c>
      <c s="35" t="s">
        <v>5</v>
      </c>
      <c s="6" t="s">
        <v>1735</v>
      </c>
      <c s="36" t="s">
        <v>69</v>
      </c>
      <c s="37">
        <v>50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439</v>
      </c>
      <c>
        <f>(M155*21)/100</f>
      </c>
      <c t="s">
        <v>26</v>
      </c>
    </row>
    <row r="156" spans="1:5" ht="38.25">
      <c r="A156" s="35" t="s">
        <v>53</v>
      </c>
      <c r="E156" s="39" t="s">
        <v>1735</v>
      </c>
    </row>
    <row r="157" spans="1:5" ht="38.25">
      <c r="A157" s="35" t="s">
        <v>54</v>
      </c>
      <c r="E157" s="40" t="s">
        <v>1736</v>
      </c>
    </row>
    <row r="158" spans="1:5" ht="12.75">
      <c r="A158" t="s">
        <v>56</v>
      </c>
      <c r="E158" s="39" t="s">
        <v>5</v>
      </c>
    </row>
    <row r="159" spans="1:16" ht="12.75">
      <c r="A159" t="s">
        <v>48</v>
      </c>
      <c s="34" t="s">
        <v>818</v>
      </c>
      <c s="34" t="s">
        <v>1737</v>
      </c>
      <c s="35" t="s">
        <v>5</v>
      </c>
      <c s="6" t="s">
        <v>1738</v>
      </c>
      <c s="36" t="s">
        <v>69</v>
      </c>
      <c s="37">
        <v>52.5</v>
      </c>
      <c s="36">
        <v>0.00017</v>
      </c>
      <c s="36">
        <f>ROUND(G159*H159,6)</f>
      </c>
      <c r="L159" s="38">
        <v>0</v>
      </c>
      <c s="32">
        <f>ROUND(ROUND(L159,2)*ROUND(G159,3),2)</f>
      </c>
      <c s="36" t="s">
        <v>1709</v>
      </c>
      <c>
        <f>(M159*21)/100</f>
      </c>
      <c t="s">
        <v>26</v>
      </c>
    </row>
    <row r="160" spans="1:5" ht="12.75">
      <c r="A160" s="35" t="s">
        <v>53</v>
      </c>
      <c r="E160" s="39" t="s">
        <v>1738</v>
      </c>
    </row>
    <row r="161" spans="1:5" ht="38.25">
      <c r="A161" s="35" t="s">
        <v>54</v>
      </c>
      <c r="E161" s="40" t="s">
        <v>1739</v>
      </c>
    </row>
    <row r="162" spans="1:5" ht="12.75">
      <c r="A162" t="s">
        <v>56</v>
      </c>
      <c r="E162" s="39" t="s">
        <v>5</v>
      </c>
    </row>
    <row r="163" spans="1:16" ht="38.25">
      <c r="A163" t="s">
        <v>48</v>
      </c>
      <c s="34" t="s">
        <v>821</v>
      </c>
      <c s="34" t="s">
        <v>1740</v>
      </c>
      <c s="35" t="s">
        <v>5</v>
      </c>
      <c s="6" t="s">
        <v>1741</v>
      </c>
      <c s="36" t="s">
        <v>69</v>
      </c>
      <c s="37">
        <v>80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439</v>
      </c>
      <c>
        <f>(M163*21)/100</f>
      </c>
      <c t="s">
        <v>26</v>
      </c>
    </row>
    <row r="164" spans="1:5" ht="38.25">
      <c r="A164" s="35" t="s">
        <v>53</v>
      </c>
      <c r="E164" s="39" t="s">
        <v>1741</v>
      </c>
    </row>
    <row r="165" spans="1:5" ht="51">
      <c r="A165" s="35" t="s">
        <v>54</v>
      </c>
      <c r="E165" s="40" t="s">
        <v>1742</v>
      </c>
    </row>
    <row r="166" spans="1:5" ht="12.75">
      <c r="A166" t="s">
        <v>56</v>
      </c>
      <c r="E166" s="39" t="s">
        <v>5</v>
      </c>
    </row>
    <row r="167" spans="1:16" ht="12.75">
      <c r="A167" t="s">
        <v>48</v>
      </c>
      <c s="34" t="s">
        <v>824</v>
      </c>
      <c s="34" t="s">
        <v>1743</v>
      </c>
      <c s="35" t="s">
        <v>5</v>
      </c>
      <c s="6" t="s">
        <v>1744</v>
      </c>
      <c s="36" t="s">
        <v>69</v>
      </c>
      <c s="37">
        <v>84</v>
      </c>
      <c s="36">
        <v>0.00078</v>
      </c>
      <c s="36">
        <f>ROUND(G167*H167,6)</f>
      </c>
      <c r="L167" s="38">
        <v>0</v>
      </c>
      <c s="32">
        <f>ROUND(ROUND(L167,2)*ROUND(G167,3),2)</f>
      </c>
      <c s="36" t="s">
        <v>1709</v>
      </c>
      <c>
        <f>(M167*21)/100</f>
      </c>
      <c t="s">
        <v>26</v>
      </c>
    </row>
    <row r="168" spans="1:5" ht="12.75">
      <c r="A168" s="35" t="s">
        <v>53</v>
      </c>
      <c r="E168" s="39" t="s">
        <v>1744</v>
      </c>
    </row>
    <row r="169" spans="1:5" ht="51">
      <c r="A169" s="35" t="s">
        <v>54</v>
      </c>
      <c r="E169" s="40" t="s">
        <v>1745</v>
      </c>
    </row>
    <row r="170" spans="1:5" ht="12.75">
      <c r="A170" t="s">
        <v>56</v>
      </c>
      <c r="E170" s="39" t="s">
        <v>5</v>
      </c>
    </row>
    <row r="171" spans="1:16" ht="38.25">
      <c r="A171" t="s">
        <v>48</v>
      </c>
      <c s="34" t="s">
        <v>827</v>
      </c>
      <c s="34" t="s">
        <v>1746</v>
      </c>
      <c s="35" t="s">
        <v>5</v>
      </c>
      <c s="6" t="s">
        <v>1747</v>
      </c>
      <c s="36" t="s">
        <v>69</v>
      </c>
      <c s="37">
        <v>145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439</v>
      </c>
      <c>
        <f>(M171*21)/100</f>
      </c>
      <c t="s">
        <v>26</v>
      </c>
    </row>
    <row r="172" spans="1:5" ht="38.25">
      <c r="A172" s="35" t="s">
        <v>53</v>
      </c>
      <c r="E172" s="39" t="s">
        <v>1747</v>
      </c>
    </row>
    <row r="173" spans="1:5" ht="229.5">
      <c r="A173" s="35" t="s">
        <v>54</v>
      </c>
      <c r="E173" s="40" t="s">
        <v>1748</v>
      </c>
    </row>
    <row r="174" spans="1:5" ht="12.75">
      <c r="A174" t="s">
        <v>56</v>
      </c>
      <c r="E174" s="39" t="s">
        <v>5</v>
      </c>
    </row>
    <row r="175" spans="1:16" ht="25.5">
      <c r="A175" t="s">
        <v>48</v>
      </c>
      <c s="34" t="s">
        <v>830</v>
      </c>
      <c s="34" t="s">
        <v>1749</v>
      </c>
      <c s="35" t="s">
        <v>5</v>
      </c>
      <c s="6" t="s">
        <v>1750</v>
      </c>
      <c s="36" t="s">
        <v>69</v>
      </c>
      <c s="37">
        <v>152.25</v>
      </c>
      <c s="36">
        <v>0.0001</v>
      </c>
      <c s="36">
        <f>ROUND(G175*H175,6)</f>
      </c>
      <c r="L175" s="38">
        <v>0</v>
      </c>
      <c s="32">
        <f>ROUND(ROUND(L175,2)*ROUND(G175,3),2)</f>
      </c>
      <c s="36" t="s">
        <v>1709</v>
      </c>
      <c>
        <f>(M175*21)/100</f>
      </c>
      <c t="s">
        <v>26</v>
      </c>
    </row>
    <row r="176" spans="1:5" ht="25.5">
      <c r="A176" s="35" t="s">
        <v>53</v>
      </c>
      <c r="E176" s="39" t="s">
        <v>1750</v>
      </c>
    </row>
    <row r="177" spans="1:5" ht="242.25">
      <c r="A177" s="35" t="s">
        <v>54</v>
      </c>
      <c r="E177" s="40" t="s">
        <v>1751</v>
      </c>
    </row>
    <row r="178" spans="1:5" ht="12.75">
      <c r="A178" t="s">
        <v>56</v>
      </c>
      <c r="E178" s="39" t="s">
        <v>5</v>
      </c>
    </row>
    <row r="179" spans="1:16" ht="38.25">
      <c r="A179" t="s">
        <v>48</v>
      </c>
      <c s="34" t="s">
        <v>833</v>
      </c>
      <c s="34" t="s">
        <v>1752</v>
      </c>
      <c s="35" t="s">
        <v>5</v>
      </c>
      <c s="6" t="s">
        <v>1753</v>
      </c>
      <c s="36" t="s">
        <v>69</v>
      </c>
      <c s="37">
        <v>125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439</v>
      </c>
      <c>
        <f>(M179*21)/100</f>
      </c>
      <c t="s">
        <v>26</v>
      </c>
    </row>
    <row r="180" spans="1:5" ht="38.25">
      <c r="A180" s="35" t="s">
        <v>53</v>
      </c>
      <c r="E180" s="39" t="s">
        <v>1753</v>
      </c>
    </row>
    <row r="181" spans="1:5" ht="153">
      <c r="A181" s="35" t="s">
        <v>54</v>
      </c>
      <c r="E181" s="40" t="s">
        <v>1754</v>
      </c>
    </row>
    <row r="182" spans="1:5" ht="12.75">
      <c r="A182" t="s">
        <v>56</v>
      </c>
      <c r="E182" s="39" t="s">
        <v>5</v>
      </c>
    </row>
    <row r="183" spans="1:16" ht="25.5">
      <c r="A183" t="s">
        <v>48</v>
      </c>
      <c s="34" t="s">
        <v>836</v>
      </c>
      <c s="34" t="s">
        <v>1755</v>
      </c>
      <c s="35" t="s">
        <v>5</v>
      </c>
      <c s="6" t="s">
        <v>1756</v>
      </c>
      <c s="36" t="s">
        <v>69</v>
      </c>
      <c s="37">
        <v>131.25</v>
      </c>
      <c s="36">
        <v>0.00013</v>
      </c>
      <c s="36">
        <f>ROUND(G183*H183,6)</f>
      </c>
      <c r="L183" s="38">
        <v>0</v>
      </c>
      <c s="32">
        <f>ROUND(ROUND(L183,2)*ROUND(G183,3),2)</f>
      </c>
      <c s="36" t="s">
        <v>1709</v>
      </c>
      <c>
        <f>(M183*21)/100</f>
      </c>
      <c t="s">
        <v>26</v>
      </c>
    </row>
    <row r="184" spans="1:5" ht="25.5">
      <c r="A184" s="35" t="s">
        <v>53</v>
      </c>
      <c r="E184" s="39" t="s">
        <v>1756</v>
      </c>
    </row>
    <row r="185" spans="1:5" ht="165.75">
      <c r="A185" s="35" t="s">
        <v>54</v>
      </c>
      <c r="E185" s="40" t="s">
        <v>1757</v>
      </c>
    </row>
    <row r="186" spans="1:5" ht="12.75">
      <c r="A186" t="s">
        <v>56</v>
      </c>
      <c r="E186" s="39" t="s">
        <v>5</v>
      </c>
    </row>
    <row r="187" spans="1:16" ht="25.5">
      <c r="A187" t="s">
        <v>48</v>
      </c>
      <c s="34" t="s">
        <v>839</v>
      </c>
      <c s="34" t="s">
        <v>1758</v>
      </c>
      <c s="35" t="s">
        <v>5</v>
      </c>
      <c s="6" t="s">
        <v>1759</v>
      </c>
      <c s="36" t="s">
        <v>69</v>
      </c>
      <c s="37">
        <v>255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1759</v>
      </c>
    </row>
    <row r="189" spans="1:5" ht="38.25">
      <c r="A189" s="35" t="s">
        <v>54</v>
      </c>
      <c r="E189" s="40" t="s">
        <v>1760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1530</v>
      </c>
      <c s="34" t="s">
        <v>1761</v>
      </c>
      <c s="35" t="s">
        <v>5</v>
      </c>
      <c s="6" t="s">
        <v>1762</v>
      </c>
      <c s="36" t="s">
        <v>69</v>
      </c>
      <c s="37">
        <v>267.75</v>
      </c>
      <c s="36">
        <v>0.00031</v>
      </c>
      <c s="36">
        <f>ROUND(G191*H191,6)</f>
      </c>
      <c r="L191" s="38">
        <v>0</v>
      </c>
      <c s="32">
        <f>ROUND(ROUND(L191,2)*ROUND(G191,3),2)</f>
      </c>
      <c s="36" t="s">
        <v>1709</v>
      </c>
      <c>
        <f>(M191*21)/100</f>
      </c>
      <c t="s">
        <v>26</v>
      </c>
    </row>
    <row r="192" spans="1:5" ht="12.75">
      <c r="A192" s="35" t="s">
        <v>53</v>
      </c>
      <c r="E192" s="39" t="s">
        <v>1762</v>
      </c>
    </row>
    <row r="193" spans="1:5" ht="38.25">
      <c r="A193" s="35" t="s">
        <v>54</v>
      </c>
      <c r="E193" s="40" t="s">
        <v>1763</v>
      </c>
    </row>
    <row r="194" spans="1:5" ht="12.75">
      <c r="A194" t="s">
        <v>56</v>
      </c>
      <c r="E194" s="39" t="s">
        <v>5</v>
      </c>
    </row>
    <row r="195" spans="1:16" ht="25.5">
      <c r="A195" t="s">
        <v>48</v>
      </c>
      <c s="34" t="s">
        <v>1534</v>
      </c>
      <c s="34" t="s">
        <v>1764</v>
      </c>
      <c s="35" t="s">
        <v>5</v>
      </c>
      <c s="6" t="s">
        <v>1765</v>
      </c>
      <c s="36" t="s">
        <v>69</v>
      </c>
      <c s="37">
        <v>55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25.5">
      <c r="A196" s="35" t="s">
        <v>53</v>
      </c>
      <c r="E196" s="39" t="s">
        <v>1765</v>
      </c>
    </row>
    <row r="197" spans="1:5" ht="38.25">
      <c r="A197" s="35" t="s">
        <v>54</v>
      </c>
      <c r="E197" s="40" t="s">
        <v>1766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253</v>
      </c>
      <c s="34" t="s">
        <v>1767</v>
      </c>
      <c s="35" t="s">
        <v>5</v>
      </c>
      <c s="6" t="s">
        <v>1768</v>
      </c>
      <c s="36" t="s">
        <v>69</v>
      </c>
      <c s="37">
        <v>57.75</v>
      </c>
      <c s="36">
        <v>0.00063</v>
      </c>
      <c s="36">
        <f>ROUND(G199*H199,6)</f>
      </c>
      <c r="L199" s="38">
        <v>0</v>
      </c>
      <c s="32">
        <f>ROUND(ROUND(L199,2)*ROUND(G199,3),2)</f>
      </c>
      <c s="36" t="s">
        <v>1709</v>
      </c>
      <c>
        <f>(M199*21)/100</f>
      </c>
      <c t="s">
        <v>26</v>
      </c>
    </row>
    <row r="200" spans="1:5" ht="12.75">
      <c r="A200" s="35" t="s">
        <v>53</v>
      </c>
      <c r="E200" s="39" t="s">
        <v>1768</v>
      </c>
    </row>
    <row r="201" spans="1:5" ht="38.25">
      <c r="A201" s="35" t="s">
        <v>54</v>
      </c>
      <c r="E201" s="40" t="s">
        <v>1769</v>
      </c>
    </row>
    <row r="202" spans="1:5" ht="12.75">
      <c r="A202" t="s">
        <v>56</v>
      </c>
      <c r="E202" s="39" t="s">
        <v>5</v>
      </c>
    </row>
    <row r="203" spans="1:16" ht="25.5">
      <c r="A203" t="s">
        <v>48</v>
      </c>
      <c s="34" t="s">
        <v>1542</v>
      </c>
      <c s="34" t="s">
        <v>1770</v>
      </c>
      <c s="35" t="s">
        <v>5</v>
      </c>
      <c s="6" t="s">
        <v>1771</v>
      </c>
      <c s="36" t="s">
        <v>69</v>
      </c>
      <c s="37">
        <v>130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25.5">
      <c r="A204" s="35" t="s">
        <v>53</v>
      </c>
      <c r="E204" s="39" t="s">
        <v>1771</v>
      </c>
    </row>
    <row r="205" spans="1:5" ht="38.25">
      <c r="A205" s="35" t="s">
        <v>54</v>
      </c>
      <c r="E205" s="40" t="s">
        <v>1772</v>
      </c>
    </row>
    <row r="206" spans="1:5" ht="12.75">
      <c r="A206" t="s">
        <v>56</v>
      </c>
      <c r="E206" s="39" t="s">
        <v>5</v>
      </c>
    </row>
    <row r="207" spans="1:16" ht="12.75">
      <c r="A207" t="s">
        <v>48</v>
      </c>
      <c s="34" t="s">
        <v>1546</v>
      </c>
      <c s="34" t="s">
        <v>1773</v>
      </c>
      <c s="35" t="s">
        <v>5</v>
      </c>
      <c s="6" t="s">
        <v>1774</v>
      </c>
      <c s="36" t="s">
        <v>69</v>
      </c>
      <c s="37">
        <v>136.5</v>
      </c>
      <c s="36">
        <v>0.0009</v>
      </c>
      <c s="36">
        <f>ROUND(G207*H207,6)</f>
      </c>
      <c r="L207" s="38">
        <v>0</v>
      </c>
      <c s="32">
        <f>ROUND(ROUND(L207,2)*ROUND(G207,3),2)</f>
      </c>
      <c s="36" t="s">
        <v>1709</v>
      </c>
      <c>
        <f>(M207*21)/100</f>
      </c>
      <c t="s">
        <v>26</v>
      </c>
    </row>
    <row r="208" spans="1:5" ht="12.75">
      <c r="A208" s="35" t="s">
        <v>53</v>
      </c>
      <c r="E208" s="39" t="s">
        <v>1774</v>
      </c>
    </row>
    <row r="209" spans="1:5" ht="38.25">
      <c r="A209" s="35" t="s">
        <v>54</v>
      </c>
      <c r="E209" s="40" t="s">
        <v>1775</v>
      </c>
    </row>
    <row r="210" spans="1:5" ht="12.75">
      <c r="A210" t="s">
        <v>56</v>
      </c>
      <c r="E210" s="39" t="s">
        <v>5</v>
      </c>
    </row>
    <row r="211" spans="1:16" ht="25.5">
      <c r="A211" t="s">
        <v>48</v>
      </c>
      <c s="34" t="s">
        <v>1550</v>
      </c>
      <c s="34" t="s">
        <v>1776</v>
      </c>
      <c s="35" t="s">
        <v>5</v>
      </c>
      <c s="6" t="s">
        <v>1777</v>
      </c>
      <c s="36" t="s">
        <v>69</v>
      </c>
      <c s="37">
        <v>90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439</v>
      </c>
      <c>
        <f>(M211*21)/100</f>
      </c>
      <c t="s">
        <v>26</v>
      </c>
    </row>
    <row r="212" spans="1:5" ht="25.5">
      <c r="A212" s="35" t="s">
        <v>53</v>
      </c>
      <c r="E212" s="39" t="s">
        <v>1777</v>
      </c>
    </row>
    <row r="213" spans="1:5" ht="38.25">
      <c r="A213" s="35" t="s">
        <v>54</v>
      </c>
      <c r="E213" s="40" t="s">
        <v>1778</v>
      </c>
    </row>
    <row r="214" spans="1:5" ht="12.75">
      <c r="A214" t="s">
        <v>56</v>
      </c>
      <c r="E214" s="39" t="s">
        <v>5</v>
      </c>
    </row>
    <row r="215" spans="1:16" ht="12.75">
      <c r="A215" t="s">
        <v>48</v>
      </c>
      <c s="34" t="s">
        <v>1554</v>
      </c>
      <c s="34" t="s">
        <v>1779</v>
      </c>
      <c s="35" t="s">
        <v>5</v>
      </c>
      <c s="6" t="s">
        <v>1780</v>
      </c>
      <c s="36" t="s">
        <v>69</v>
      </c>
      <c s="37">
        <v>94.5</v>
      </c>
      <c s="36">
        <v>0.0011</v>
      </c>
      <c s="36">
        <f>ROUND(G215*H215,6)</f>
      </c>
      <c r="L215" s="38">
        <v>0</v>
      </c>
      <c s="32">
        <f>ROUND(ROUND(L215,2)*ROUND(G215,3),2)</f>
      </c>
      <c s="36" t="s">
        <v>1709</v>
      </c>
      <c>
        <f>(M215*21)/100</f>
      </c>
      <c t="s">
        <v>26</v>
      </c>
    </row>
    <row r="216" spans="1:5" ht="12.75">
      <c r="A216" s="35" t="s">
        <v>53</v>
      </c>
      <c r="E216" s="39" t="s">
        <v>1780</v>
      </c>
    </row>
    <row r="217" spans="1:5" ht="38.25">
      <c r="A217" s="35" t="s">
        <v>54</v>
      </c>
      <c r="E217" s="40" t="s">
        <v>1781</v>
      </c>
    </row>
    <row r="218" spans="1:5" ht="12.75">
      <c r="A218" t="s">
        <v>56</v>
      </c>
      <c r="E218" s="39" t="s">
        <v>5</v>
      </c>
    </row>
    <row r="219" spans="1:13" ht="12.75">
      <c r="A219" t="s">
        <v>45</v>
      </c>
      <c r="C219" s="31" t="s">
        <v>1782</v>
      </c>
      <c r="E219" s="33" t="s">
        <v>1783</v>
      </c>
      <c r="J219" s="32">
        <f>0</f>
      </c>
      <c s="32">
        <f>0</f>
      </c>
      <c s="32">
        <f>0+L220+L224+L228+L232+L236+L240+L244+L248+L252+L256+L260+L264+L268+L272+L276+L280+L284+L288+L292+L296+L300+L304+L308+L312+L316+L320+L324+L328+L332+L336+L340+L344+L348+L352+L356+L360+L364+L368+L372+L376+L380+L384+L388+L392+L396+L400+L404+L408+L412+L416+L420+L424+L428+L432+L436+L440+L444+L448+L452+L456+L460+L464+L468+L472+L476+L480+L484+L488+L492+L496+L500+L504+L508+L512+L516+L520+L524+L528+L532+L536+L540+L544+L548+L552+L556+L560+L564+L568+L572+L576+L580+L584+L588+L592+L596+L600+L604+L608+L612+L616+L620+L624+L628+L632+L636+L640+L644+L648+L652+L656+L660+L664+L668+L672+L676+L680+L684+L688</f>
      </c>
      <c s="32">
        <f>0+M220+M224+M228+M232+M236+M240+M244+M248+M252+M256+M260+M264+M268+M272+M276+M280+M284+M288+M292+M296+M300+M304+M308+M312+M316+M320+M324+M328+M332+M336+M340+M344+M348+M352+M356+M360+M364+M368+M372+M376+M380+M384+M388+M392+M396+M400+M404+M408+M412+M416+M420+M424+M428+M432+M436+M440+M444+M448+M452+M456+M460+M464+M468+M472+M476+M480+M484+M488+M492+M496+M500+M504+M508+M512+M516+M520+M524+M528+M532+M536+M540+M544+M548+M552+M556+M560+M564+M568+M572+M576+M580+M584+M588+M592+M596+M600+M604+M608+M612+M616+M620+M624+M628+M632+M636+M640+M644+M648+M652+M656+M660+M664+M668+M672+M676+M680+M684+M688</f>
      </c>
    </row>
    <row r="220" spans="1:16" ht="25.5">
      <c r="A220" t="s">
        <v>48</v>
      </c>
      <c s="34" t="s">
        <v>1560</v>
      </c>
      <c s="34" t="s">
        <v>1784</v>
      </c>
      <c s="35" t="s">
        <v>5</v>
      </c>
      <c s="6" t="s">
        <v>1785</v>
      </c>
      <c s="36" t="s">
        <v>69</v>
      </c>
      <c s="37">
        <v>785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63.75">
      <c r="A221" s="35" t="s">
        <v>53</v>
      </c>
      <c r="E221" s="39" t="s">
        <v>1786</v>
      </c>
    </row>
    <row r="222" spans="1:5" ht="76.5">
      <c r="A222" s="35" t="s">
        <v>54</v>
      </c>
      <c r="E222" s="40" t="s">
        <v>1787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1565</v>
      </c>
      <c s="34" t="s">
        <v>1788</v>
      </c>
      <c s="35" t="s">
        <v>5</v>
      </c>
      <c s="6" t="s">
        <v>1789</v>
      </c>
      <c s="36" t="s">
        <v>69</v>
      </c>
      <c s="37">
        <v>740.25</v>
      </c>
      <c s="36">
        <v>0.00014</v>
      </c>
      <c s="36">
        <f>ROUND(G224*H224,6)</f>
      </c>
      <c r="L224" s="38">
        <v>0</v>
      </c>
      <c s="32">
        <f>ROUND(ROUND(L224,2)*ROUND(G224,3),2)</f>
      </c>
      <c s="36" t="s">
        <v>1709</v>
      </c>
      <c>
        <f>(M224*21)/100</f>
      </c>
      <c t="s">
        <v>26</v>
      </c>
    </row>
    <row r="225" spans="1:5" ht="12.75">
      <c r="A225" s="35" t="s">
        <v>53</v>
      </c>
      <c r="E225" s="39" t="s">
        <v>1789</v>
      </c>
    </row>
    <row r="226" spans="1:5" ht="38.25">
      <c r="A226" s="35" t="s">
        <v>54</v>
      </c>
      <c r="E226" s="40" t="s">
        <v>1790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1571</v>
      </c>
      <c s="34" t="s">
        <v>1791</v>
      </c>
      <c s="35" t="s">
        <v>5</v>
      </c>
      <c s="6" t="s">
        <v>1792</v>
      </c>
      <c s="36" t="s">
        <v>69</v>
      </c>
      <c s="37">
        <v>84</v>
      </c>
      <c s="36">
        <v>0.00031</v>
      </c>
      <c s="36">
        <f>ROUND(G228*H228,6)</f>
      </c>
      <c r="L228" s="38">
        <v>0</v>
      </c>
      <c s="32">
        <f>ROUND(ROUND(L228,2)*ROUND(G228,3),2)</f>
      </c>
      <c s="36" t="s">
        <v>1709</v>
      </c>
      <c>
        <f>(M228*21)/100</f>
      </c>
      <c t="s">
        <v>26</v>
      </c>
    </row>
    <row r="229" spans="1:5" ht="12.75">
      <c r="A229" s="35" t="s">
        <v>53</v>
      </c>
      <c r="E229" s="39" t="s">
        <v>1792</v>
      </c>
    </row>
    <row r="230" spans="1:5" ht="38.25">
      <c r="A230" s="35" t="s">
        <v>54</v>
      </c>
      <c r="E230" s="40" t="s">
        <v>1793</v>
      </c>
    </row>
    <row r="231" spans="1:5" ht="12.75">
      <c r="A231" t="s">
        <v>56</v>
      </c>
      <c r="E231" s="39" t="s">
        <v>5</v>
      </c>
    </row>
    <row r="232" spans="1:16" ht="25.5">
      <c r="A232" t="s">
        <v>48</v>
      </c>
      <c s="34" t="s">
        <v>1576</v>
      </c>
      <c s="34" t="s">
        <v>1794</v>
      </c>
      <c s="35" t="s">
        <v>5</v>
      </c>
      <c s="6" t="s">
        <v>1795</v>
      </c>
      <c s="36" t="s">
        <v>69</v>
      </c>
      <c s="37">
        <v>175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439</v>
      </c>
      <c>
        <f>(M232*21)/100</f>
      </c>
      <c t="s">
        <v>26</v>
      </c>
    </row>
    <row r="233" spans="1:5" ht="63.75">
      <c r="A233" s="35" t="s">
        <v>53</v>
      </c>
      <c r="E233" s="39" t="s">
        <v>1796</v>
      </c>
    </row>
    <row r="234" spans="1:5" ht="51">
      <c r="A234" s="35" t="s">
        <v>54</v>
      </c>
      <c r="E234" s="40" t="s">
        <v>1797</v>
      </c>
    </row>
    <row r="235" spans="1:5" ht="12.75">
      <c r="A235" t="s">
        <v>56</v>
      </c>
      <c r="E235" s="39" t="s">
        <v>5</v>
      </c>
    </row>
    <row r="236" spans="1:16" ht="25.5">
      <c r="A236" t="s">
        <v>48</v>
      </c>
      <c s="34" t="s">
        <v>1580</v>
      </c>
      <c s="34" t="s">
        <v>1798</v>
      </c>
      <c s="35" t="s">
        <v>5</v>
      </c>
      <c s="6" t="s">
        <v>1799</v>
      </c>
      <c s="36" t="s">
        <v>69</v>
      </c>
      <c s="37">
        <v>183.75</v>
      </c>
      <c s="36">
        <v>0.00038</v>
      </c>
      <c s="36">
        <f>ROUND(G236*H236,6)</f>
      </c>
      <c r="L236" s="38">
        <v>0</v>
      </c>
      <c s="32">
        <f>ROUND(ROUND(L236,2)*ROUND(G236,3),2)</f>
      </c>
      <c s="36" t="s">
        <v>439</v>
      </c>
      <c>
        <f>(M236*21)/100</f>
      </c>
      <c t="s">
        <v>26</v>
      </c>
    </row>
    <row r="237" spans="1:5" ht="25.5">
      <c r="A237" s="35" t="s">
        <v>53</v>
      </c>
      <c r="E237" s="39" t="s">
        <v>1799</v>
      </c>
    </row>
    <row r="238" spans="1:5" ht="51">
      <c r="A238" s="35" t="s">
        <v>54</v>
      </c>
      <c r="E238" s="40" t="s">
        <v>1800</v>
      </c>
    </row>
    <row r="239" spans="1:5" ht="12.75">
      <c r="A239" t="s">
        <v>56</v>
      </c>
      <c r="E239" s="39" t="s">
        <v>5</v>
      </c>
    </row>
    <row r="240" spans="1:16" ht="25.5">
      <c r="A240" t="s">
        <v>48</v>
      </c>
      <c s="34" t="s">
        <v>297</v>
      </c>
      <c s="34" t="s">
        <v>1801</v>
      </c>
      <c s="35" t="s">
        <v>5</v>
      </c>
      <c s="6" t="s">
        <v>1802</v>
      </c>
      <c s="36" t="s">
        <v>69</v>
      </c>
      <c s="37">
        <v>48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439</v>
      </c>
      <c>
        <f>(M240*21)/100</f>
      </c>
      <c t="s">
        <v>26</v>
      </c>
    </row>
    <row r="241" spans="1:5" ht="25.5">
      <c r="A241" s="35" t="s">
        <v>53</v>
      </c>
      <c r="E241" s="39" t="s">
        <v>1802</v>
      </c>
    </row>
    <row r="242" spans="1:5" ht="38.25">
      <c r="A242" s="35" t="s">
        <v>54</v>
      </c>
      <c r="E242" s="40" t="s">
        <v>1803</v>
      </c>
    </row>
    <row r="243" spans="1:5" ht="12.75">
      <c r="A243" t="s">
        <v>56</v>
      </c>
      <c r="E243" s="39" t="s">
        <v>5</v>
      </c>
    </row>
    <row r="244" spans="1:16" ht="25.5">
      <c r="A244" t="s">
        <v>48</v>
      </c>
      <c s="34" t="s">
        <v>1587</v>
      </c>
      <c s="34" t="s">
        <v>1804</v>
      </c>
      <c s="35" t="s">
        <v>5</v>
      </c>
      <c s="6" t="s">
        <v>1805</v>
      </c>
      <c s="36" t="s">
        <v>51</v>
      </c>
      <c s="37">
        <v>10</v>
      </c>
      <c s="36">
        <v>0.00013</v>
      </c>
      <c s="36">
        <f>ROUND(G244*H244,6)</f>
      </c>
      <c r="L244" s="38">
        <v>0</v>
      </c>
      <c s="32">
        <f>ROUND(ROUND(L244,2)*ROUND(G244,3),2)</f>
      </c>
      <c s="36" t="s">
        <v>439</v>
      </c>
      <c>
        <f>(M244*21)/100</f>
      </c>
      <c t="s">
        <v>26</v>
      </c>
    </row>
    <row r="245" spans="1:5" ht="25.5">
      <c r="A245" s="35" t="s">
        <v>53</v>
      </c>
      <c r="E245" s="39" t="s">
        <v>1805</v>
      </c>
    </row>
    <row r="246" spans="1:5" ht="51">
      <c r="A246" s="35" t="s">
        <v>54</v>
      </c>
      <c r="E246" s="40" t="s">
        <v>1806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124</v>
      </c>
      <c s="34" t="s">
        <v>1807</v>
      </c>
      <c s="35" t="s">
        <v>5</v>
      </c>
      <c s="6" t="s">
        <v>1808</v>
      </c>
      <c s="36" t="s">
        <v>51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1709</v>
      </c>
      <c>
        <f>(M248*21)/100</f>
      </c>
      <c t="s">
        <v>26</v>
      </c>
    </row>
    <row r="249" spans="1:5" ht="12.75">
      <c r="A249" s="35" t="s">
        <v>53</v>
      </c>
      <c r="E249" s="39" t="s">
        <v>1808</v>
      </c>
    </row>
    <row r="250" spans="1:5" ht="51">
      <c r="A250" s="35" t="s">
        <v>54</v>
      </c>
      <c r="E250" s="40" t="s">
        <v>1806</v>
      </c>
    </row>
    <row r="251" spans="1:5" ht="12.75">
      <c r="A251" t="s">
        <v>56</v>
      </c>
      <c r="E251" s="39" t="s">
        <v>5</v>
      </c>
    </row>
    <row r="252" spans="1:16" ht="25.5">
      <c r="A252" t="s">
        <v>48</v>
      </c>
      <c s="34" t="s">
        <v>1594</v>
      </c>
      <c s="34" t="s">
        <v>1809</v>
      </c>
      <c s="35" t="s">
        <v>5</v>
      </c>
      <c s="6" t="s">
        <v>1810</v>
      </c>
      <c s="36" t="s">
        <v>51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439</v>
      </c>
      <c>
        <f>(M252*21)/100</f>
      </c>
      <c t="s">
        <v>26</v>
      </c>
    </row>
    <row r="253" spans="1:5" ht="25.5">
      <c r="A253" s="35" t="s">
        <v>53</v>
      </c>
      <c r="E253" s="39" t="s">
        <v>1810</v>
      </c>
    </row>
    <row r="254" spans="1:5" ht="38.25">
      <c r="A254" s="35" t="s">
        <v>54</v>
      </c>
      <c r="E254" s="40" t="s">
        <v>1811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1598</v>
      </c>
      <c s="34" t="s">
        <v>1812</v>
      </c>
      <c s="35" t="s">
        <v>5</v>
      </c>
      <c s="6" t="s">
        <v>1813</v>
      </c>
      <c s="36" t="s">
        <v>51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439</v>
      </c>
      <c>
        <f>(M256*21)/100</f>
      </c>
      <c t="s">
        <v>26</v>
      </c>
    </row>
    <row r="257" spans="1:5" ht="12.75">
      <c r="A257" s="35" t="s">
        <v>53</v>
      </c>
      <c r="E257" s="39" t="s">
        <v>1813</v>
      </c>
    </row>
    <row r="258" spans="1:5" ht="38.25">
      <c r="A258" s="35" t="s">
        <v>54</v>
      </c>
      <c r="E258" s="40" t="s">
        <v>1814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582</v>
      </c>
      <c s="34" t="s">
        <v>1815</v>
      </c>
      <c s="35" t="s">
        <v>5</v>
      </c>
      <c s="6" t="s">
        <v>1816</v>
      </c>
      <c s="36" t="s">
        <v>51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1709</v>
      </c>
      <c>
        <f>(M260*21)/100</f>
      </c>
      <c t="s">
        <v>26</v>
      </c>
    </row>
    <row r="261" spans="1:5" ht="12.75">
      <c r="A261" s="35" t="s">
        <v>53</v>
      </c>
      <c r="E261" s="39" t="s">
        <v>1816</v>
      </c>
    </row>
    <row r="262" spans="1:5" ht="51">
      <c r="A262" s="35" t="s">
        <v>54</v>
      </c>
      <c r="E262" s="40" t="s">
        <v>1817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137</v>
      </c>
      <c s="34" t="s">
        <v>1818</v>
      </c>
      <c s="35" t="s">
        <v>5</v>
      </c>
      <c s="6" t="s">
        <v>1819</v>
      </c>
      <c s="36" t="s">
        <v>51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1709</v>
      </c>
      <c>
        <f>(M264*21)/100</f>
      </c>
      <c t="s">
        <v>26</v>
      </c>
    </row>
    <row r="265" spans="1:5" ht="12.75">
      <c r="A265" s="35" t="s">
        <v>53</v>
      </c>
      <c r="E265" s="39" t="s">
        <v>1819</v>
      </c>
    </row>
    <row r="266" spans="1:5" ht="38.25">
      <c r="A266" s="35" t="s">
        <v>54</v>
      </c>
      <c r="E266" s="40" t="s">
        <v>1820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1608</v>
      </c>
      <c s="34" t="s">
        <v>1821</v>
      </c>
      <c s="35" t="s">
        <v>5</v>
      </c>
      <c s="6" t="s">
        <v>1822</v>
      </c>
      <c s="36" t="s">
        <v>51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1709</v>
      </c>
      <c>
        <f>(M268*21)/100</f>
      </c>
      <c t="s">
        <v>26</v>
      </c>
    </row>
    <row r="269" spans="1:5" ht="12.75">
      <c r="A269" s="35" t="s">
        <v>53</v>
      </c>
      <c r="E269" s="39" t="s">
        <v>1822</v>
      </c>
    </row>
    <row r="270" spans="1:5" ht="51">
      <c r="A270" s="35" t="s">
        <v>54</v>
      </c>
      <c r="E270" s="40" t="s">
        <v>1823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605</v>
      </c>
      <c s="34" t="s">
        <v>1824</v>
      </c>
      <c s="35" t="s">
        <v>5</v>
      </c>
      <c s="6" t="s">
        <v>1825</v>
      </c>
      <c s="36" t="s">
        <v>51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1709</v>
      </c>
      <c>
        <f>(M272*21)/100</f>
      </c>
      <c t="s">
        <v>26</v>
      </c>
    </row>
    <row r="273" spans="1:5" ht="12.75">
      <c r="A273" s="35" t="s">
        <v>53</v>
      </c>
      <c r="E273" s="39" t="s">
        <v>1825</v>
      </c>
    </row>
    <row r="274" spans="1:5" ht="38.25">
      <c r="A274" s="35" t="s">
        <v>54</v>
      </c>
      <c r="E274" s="40" t="s">
        <v>1826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724</v>
      </c>
      <c s="34" t="s">
        <v>1827</v>
      </c>
      <c s="35" t="s">
        <v>5</v>
      </c>
      <c s="6" t="s">
        <v>1828</v>
      </c>
      <c s="36" t="s">
        <v>51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439</v>
      </c>
      <c>
        <f>(M276*21)/100</f>
      </c>
      <c t="s">
        <v>26</v>
      </c>
    </row>
    <row r="277" spans="1:5" ht="12.75">
      <c r="A277" s="35" t="s">
        <v>53</v>
      </c>
      <c r="E277" s="39" t="s">
        <v>1828</v>
      </c>
    </row>
    <row r="278" spans="1:5" ht="38.25">
      <c r="A278" s="35" t="s">
        <v>54</v>
      </c>
      <c r="E278" s="40" t="s">
        <v>1829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1617</v>
      </c>
      <c s="34" t="s">
        <v>1830</v>
      </c>
      <c s="35" t="s">
        <v>5</v>
      </c>
      <c s="6" t="s">
        <v>1831</v>
      </c>
      <c s="36" t="s">
        <v>51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1709</v>
      </c>
      <c>
        <f>(M280*21)/100</f>
      </c>
      <c t="s">
        <v>26</v>
      </c>
    </row>
    <row r="281" spans="1:5" ht="12.75">
      <c r="A281" s="35" t="s">
        <v>53</v>
      </c>
      <c r="E281" s="39" t="s">
        <v>1831</v>
      </c>
    </row>
    <row r="282" spans="1:5" ht="38.25">
      <c r="A282" s="35" t="s">
        <v>54</v>
      </c>
      <c r="E282" s="40" t="s">
        <v>1832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1618</v>
      </c>
      <c s="34" t="s">
        <v>1833</v>
      </c>
      <c s="35" t="s">
        <v>5</v>
      </c>
      <c s="6" t="s">
        <v>1834</v>
      </c>
      <c s="36" t="s">
        <v>51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439</v>
      </c>
      <c>
        <f>(M284*21)/100</f>
      </c>
      <c t="s">
        <v>26</v>
      </c>
    </row>
    <row r="285" spans="1:5" ht="12.75">
      <c r="A285" s="35" t="s">
        <v>53</v>
      </c>
      <c r="E285" s="39" t="s">
        <v>1834</v>
      </c>
    </row>
    <row r="286" spans="1:5" ht="38.25">
      <c r="A286" s="35" t="s">
        <v>54</v>
      </c>
      <c r="E286" s="40" t="s">
        <v>1835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1623</v>
      </c>
      <c s="34" t="s">
        <v>1836</v>
      </c>
      <c s="35" t="s">
        <v>5</v>
      </c>
      <c s="6" t="s">
        <v>1837</v>
      </c>
      <c s="36" t="s">
        <v>51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1709</v>
      </c>
      <c>
        <f>(M288*21)/100</f>
      </c>
      <c t="s">
        <v>26</v>
      </c>
    </row>
    <row r="289" spans="1:5" ht="12.75">
      <c r="A289" s="35" t="s">
        <v>53</v>
      </c>
      <c r="E289" s="39" t="s">
        <v>1837</v>
      </c>
    </row>
    <row r="290" spans="1:5" ht="38.25">
      <c r="A290" s="35" t="s">
        <v>54</v>
      </c>
      <c r="E290" s="40" t="s">
        <v>1838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1396</v>
      </c>
      <c s="34" t="s">
        <v>1839</v>
      </c>
      <c s="35" t="s">
        <v>5</v>
      </c>
      <c s="6" t="s">
        <v>1840</v>
      </c>
      <c s="36" t="s">
        <v>51</v>
      </c>
      <c s="37">
        <v>12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439</v>
      </c>
      <c>
        <f>(M292*21)/100</f>
      </c>
      <c t="s">
        <v>26</v>
      </c>
    </row>
    <row r="293" spans="1:5" ht="12.75">
      <c r="A293" s="35" t="s">
        <v>53</v>
      </c>
      <c r="E293" s="39" t="s">
        <v>1840</v>
      </c>
    </row>
    <row r="294" spans="1:5" ht="76.5">
      <c r="A294" s="35" t="s">
        <v>54</v>
      </c>
      <c r="E294" s="40" t="s">
        <v>1841</v>
      </c>
    </row>
    <row r="295" spans="1:5" ht="12.75">
      <c r="A295" t="s">
        <v>56</v>
      </c>
      <c r="E295" s="39" t="s">
        <v>5</v>
      </c>
    </row>
    <row r="296" spans="1:16" ht="38.25">
      <c r="A296" t="s">
        <v>48</v>
      </c>
      <c s="34" t="s">
        <v>1401</v>
      </c>
      <c s="34" t="s">
        <v>1842</v>
      </c>
      <c s="35" t="s">
        <v>5</v>
      </c>
      <c s="6" t="s">
        <v>1843</v>
      </c>
      <c s="36" t="s">
        <v>51</v>
      </c>
      <c s="37">
        <v>10</v>
      </c>
      <c s="36">
        <v>6E-05</v>
      </c>
      <c s="36">
        <f>ROUND(G296*H296,6)</f>
      </c>
      <c r="L296" s="38">
        <v>0</v>
      </c>
      <c s="32">
        <f>ROUND(ROUND(L296,2)*ROUND(G296,3),2)</f>
      </c>
      <c s="36" t="s">
        <v>439</v>
      </c>
      <c>
        <f>(M296*21)/100</f>
      </c>
      <c t="s">
        <v>26</v>
      </c>
    </row>
    <row r="297" spans="1:5" ht="38.25">
      <c r="A297" s="35" t="s">
        <v>53</v>
      </c>
      <c r="E297" s="39" t="s">
        <v>1844</v>
      </c>
    </row>
    <row r="298" spans="1:5" ht="38.25">
      <c r="A298" s="35" t="s">
        <v>54</v>
      </c>
      <c r="E298" s="40" t="s">
        <v>1845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1846</v>
      </c>
      <c s="34" t="s">
        <v>1847</v>
      </c>
      <c s="35" t="s">
        <v>5</v>
      </c>
      <c s="6" t="s">
        <v>1848</v>
      </c>
      <c s="36" t="s">
        <v>69</v>
      </c>
      <c s="37">
        <v>1</v>
      </c>
      <c s="36">
        <v>8E-05</v>
      </c>
      <c s="36">
        <f>ROUND(G300*H300,6)</f>
      </c>
      <c r="L300" s="38">
        <v>0</v>
      </c>
      <c s="32">
        <f>ROUND(ROUND(L300,2)*ROUND(G300,3),2)</f>
      </c>
      <c s="36" t="s">
        <v>439</v>
      </c>
      <c>
        <f>(M300*21)/100</f>
      </c>
      <c t="s">
        <v>26</v>
      </c>
    </row>
    <row r="301" spans="1:5" ht="12.75">
      <c r="A301" s="35" t="s">
        <v>53</v>
      </c>
      <c r="E301" s="39" t="s">
        <v>1848</v>
      </c>
    </row>
    <row r="302" spans="1:5" ht="38.25">
      <c r="A302" s="35" t="s">
        <v>54</v>
      </c>
      <c r="E302" s="40" t="s">
        <v>1849</v>
      </c>
    </row>
    <row r="303" spans="1:5" ht="12.75">
      <c r="A303" t="s">
        <v>56</v>
      </c>
      <c r="E303" s="39" t="s">
        <v>5</v>
      </c>
    </row>
    <row r="304" spans="1:16" ht="38.25">
      <c r="A304" t="s">
        <v>48</v>
      </c>
      <c s="34" t="s">
        <v>1850</v>
      </c>
      <c s="34" t="s">
        <v>1851</v>
      </c>
      <c s="35" t="s">
        <v>5</v>
      </c>
      <c s="6" t="s">
        <v>1843</v>
      </c>
      <c s="36" t="s">
        <v>51</v>
      </c>
      <c s="37">
        <v>2</v>
      </c>
      <c s="36">
        <v>8E-05</v>
      </c>
      <c s="36">
        <f>ROUND(G304*H304,6)</f>
      </c>
      <c r="L304" s="38">
        <v>0</v>
      </c>
      <c s="32">
        <f>ROUND(ROUND(L304,2)*ROUND(G304,3),2)</f>
      </c>
      <c s="36" t="s">
        <v>439</v>
      </c>
      <c>
        <f>(M304*21)/100</f>
      </c>
      <c t="s">
        <v>26</v>
      </c>
    </row>
    <row r="305" spans="1:5" ht="38.25">
      <c r="A305" s="35" t="s">
        <v>53</v>
      </c>
      <c r="E305" s="39" t="s">
        <v>1852</v>
      </c>
    </row>
    <row r="306" spans="1:5" ht="38.25">
      <c r="A306" s="35" t="s">
        <v>54</v>
      </c>
      <c r="E306" s="40" t="s">
        <v>1853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1854</v>
      </c>
      <c s="34" t="s">
        <v>1855</v>
      </c>
      <c s="35" t="s">
        <v>5</v>
      </c>
      <c s="6" t="s">
        <v>1856</v>
      </c>
      <c s="36" t="s">
        <v>69</v>
      </c>
      <c s="37">
        <v>0.2</v>
      </c>
      <c s="36">
        <v>9E-05</v>
      </c>
      <c s="36">
        <f>ROUND(G308*H308,6)</f>
      </c>
      <c r="L308" s="38">
        <v>0</v>
      </c>
      <c s="32">
        <f>ROUND(ROUND(L308,2)*ROUND(G308,3),2)</f>
      </c>
      <c s="36" t="s">
        <v>439</v>
      </c>
      <c>
        <f>(M308*21)/100</f>
      </c>
      <c t="s">
        <v>26</v>
      </c>
    </row>
    <row r="309" spans="1:5" ht="12.75">
      <c r="A309" s="35" t="s">
        <v>53</v>
      </c>
      <c r="E309" s="39" t="s">
        <v>1856</v>
      </c>
    </row>
    <row r="310" spans="1:5" ht="38.25">
      <c r="A310" s="35" t="s">
        <v>54</v>
      </c>
      <c r="E310" s="40" t="s">
        <v>1857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1858</v>
      </c>
      <c s="34" t="s">
        <v>1859</v>
      </c>
      <c s="35" t="s">
        <v>5</v>
      </c>
      <c s="6" t="s">
        <v>1860</v>
      </c>
      <c s="36" t="s">
        <v>51</v>
      </c>
      <c s="37">
        <v>14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439</v>
      </c>
      <c>
        <f>(M312*21)/100</f>
      </c>
      <c t="s">
        <v>26</v>
      </c>
    </row>
    <row r="313" spans="1:5" ht="12.75">
      <c r="A313" s="35" t="s">
        <v>53</v>
      </c>
      <c r="E313" s="39" t="s">
        <v>1860</v>
      </c>
    </row>
    <row r="314" spans="1:5" ht="38.25">
      <c r="A314" s="35" t="s">
        <v>54</v>
      </c>
      <c r="E314" s="40" t="s">
        <v>1861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1862</v>
      </c>
      <c s="34" t="s">
        <v>1863</v>
      </c>
      <c s="35" t="s">
        <v>5</v>
      </c>
      <c s="6" t="s">
        <v>1864</v>
      </c>
      <c s="36" t="s">
        <v>51</v>
      </c>
      <c s="37">
        <v>14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1709</v>
      </c>
      <c>
        <f>(M316*21)/100</f>
      </c>
      <c t="s">
        <v>26</v>
      </c>
    </row>
    <row r="317" spans="1:5" ht="12.75">
      <c r="A317" s="35" t="s">
        <v>53</v>
      </c>
      <c r="E317" s="39" t="s">
        <v>1864</v>
      </c>
    </row>
    <row r="318" spans="1:5" ht="38.25">
      <c r="A318" s="35" t="s">
        <v>54</v>
      </c>
      <c r="E318" s="40" t="s">
        <v>1865</v>
      </c>
    </row>
    <row r="319" spans="1:5" ht="12.75">
      <c r="A319" t="s">
        <v>56</v>
      </c>
      <c r="E319" s="39" t="s">
        <v>5</v>
      </c>
    </row>
    <row r="320" spans="1:16" ht="25.5">
      <c r="A320" t="s">
        <v>48</v>
      </c>
      <c s="34" t="s">
        <v>1866</v>
      </c>
      <c s="34" t="s">
        <v>1867</v>
      </c>
      <c s="35" t="s">
        <v>5</v>
      </c>
      <c s="6" t="s">
        <v>1868</v>
      </c>
      <c s="36" t="s">
        <v>51</v>
      </c>
      <c s="37">
        <v>48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439</v>
      </c>
      <c>
        <f>(M320*21)/100</f>
      </c>
      <c t="s">
        <v>26</v>
      </c>
    </row>
    <row r="321" spans="1:5" ht="25.5">
      <c r="A321" s="35" t="s">
        <v>53</v>
      </c>
      <c r="E321" s="39" t="s">
        <v>1868</v>
      </c>
    </row>
    <row r="322" spans="1:5" ht="38.25">
      <c r="A322" s="35" t="s">
        <v>54</v>
      </c>
      <c r="E322" s="40" t="s">
        <v>1869</v>
      </c>
    </row>
    <row r="323" spans="1:5" ht="12.75">
      <c r="A323" t="s">
        <v>56</v>
      </c>
      <c r="E323" s="39" t="s">
        <v>5</v>
      </c>
    </row>
    <row r="324" spans="1:16" ht="12.75">
      <c r="A324" t="s">
        <v>48</v>
      </c>
      <c s="34" t="s">
        <v>1870</v>
      </c>
      <c s="34" t="s">
        <v>1871</v>
      </c>
      <c s="35" t="s">
        <v>5</v>
      </c>
      <c s="6" t="s">
        <v>1872</v>
      </c>
      <c s="36" t="s">
        <v>51</v>
      </c>
      <c s="37">
        <v>48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439</v>
      </c>
      <c>
        <f>(M324*21)/100</f>
      </c>
      <c t="s">
        <v>26</v>
      </c>
    </row>
    <row r="325" spans="1:5" ht="12.75">
      <c r="A325" s="35" t="s">
        <v>53</v>
      </c>
      <c r="E325" s="39" t="s">
        <v>1872</v>
      </c>
    </row>
    <row r="326" spans="1:5" ht="38.25">
      <c r="A326" s="35" t="s">
        <v>54</v>
      </c>
      <c r="E326" s="40" t="s">
        <v>1869</v>
      </c>
    </row>
    <row r="327" spans="1:5" ht="12.75">
      <c r="A327" t="s">
        <v>56</v>
      </c>
      <c r="E327" s="39" t="s">
        <v>5</v>
      </c>
    </row>
    <row r="328" spans="1:16" ht="25.5">
      <c r="A328" t="s">
        <v>48</v>
      </c>
      <c s="34" t="s">
        <v>1873</v>
      </c>
      <c s="34" t="s">
        <v>1874</v>
      </c>
      <c s="35" t="s">
        <v>5</v>
      </c>
      <c s="6" t="s">
        <v>1875</v>
      </c>
      <c s="36" t="s">
        <v>51</v>
      </c>
      <c s="37">
        <v>10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439</v>
      </c>
      <c>
        <f>(M328*21)/100</f>
      </c>
      <c t="s">
        <v>26</v>
      </c>
    </row>
    <row r="329" spans="1:5" ht="25.5">
      <c r="A329" s="35" t="s">
        <v>53</v>
      </c>
      <c r="E329" s="39" t="s">
        <v>1875</v>
      </c>
    </row>
    <row r="330" spans="1:5" ht="38.25">
      <c r="A330" s="35" t="s">
        <v>54</v>
      </c>
      <c r="E330" s="40" t="s">
        <v>1876</v>
      </c>
    </row>
    <row r="331" spans="1:5" ht="12.75">
      <c r="A331" t="s">
        <v>56</v>
      </c>
      <c r="E331" s="39" t="s">
        <v>5</v>
      </c>
    </row>
    <row r="332" spans="1:16" ht="25.5">
      <c r="A332" t="s">
        <v>48</v>
      </c>
      <c s="34" t="s">
        <v>1877</v>
      </c>
      <c s="34" t="s">
        <v>1878</v>
      </c>
      <c s="35" t="s">
        <v>5</v>
      </c>
      <c s="6" t="s">
        <v>1879</v>
      </c>
      <c s="36" t="s">
        <v>1880</v>
      </c>
      <c s="37">
        <v>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439</v>
      </c>
      <c>
        <f>(M332*21)/100</f>
      </c>
      <c t="s">
        <v>26</v>
      </c>
    </row>
    <row r="333" spans="1:5" ht="25.5">
      <c r="A333" s="35" t="s">
        <v>53</v>
      </c>
      <c r="E333" s="39" t="s">
        <v>1879</v>
      </c>
    </row>
    <row r="334" spans="1:5" ht="38.25">
      <c r="A334" s="35" t="s">
        <v>54</v>
      </c>
      <c r="E334" s="40" t="s">
        <v>1881</v>
      </c>
    </row>
    <row r="335" spans="1:5" ht="12.75">
      <c r="A335" t="s">
        <v>56</v>
      </c>
      <c r="E335" s="39" t="s">
        <v>5</v>
      </c>
    </row>
    <row r="336" spans="1:16" ht="25.5">
      <c r="A336" t="s">
        <v>48</v>
      </c>
      <c s="34" t="s">
        <v>1882</v>
      </c>
      <c s="34" t="s">
        <v>1883</v>
      </c>
      <c s="35" t="s">
        <v>5</v>
      </c>
      <c s="6" t="s">
        <v>1884</v>
      </c>
      <c s="36" t="s">
        <v>51</v>
      </c>
      <c s="37">
        <v>229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439</v>
      </c>
      <c>
        <f>(M336*21)/100</f>
      </c>
      <c t="s">
        <v>26</v>
      </c>
    </row>
    <row r="337" spans="1:5" ht="38.25">
      <c r="A337" s="35" t="s">
        <v>53</v>
      </c>
      <c r="E337" s="39" t="s">
        <v>1885</v>
      </c>
    </row>
    <row r="338" spans="1:5" ht="51">
      <c r="A338" s="35" t="s">
        <v>54</v>
      </c>
      <c r="E338" s="40" t="s">
        <v>1886</v>
      </c>
    </row>
    <row r="339" spans="1:5" ht="12.75">
      <c r="A339" t="s">
        <v>56</v>
      </c>
      <c r="E339" s="39" t="s">
        <v>5</v>
      </c>
    </row>
    <row r="340" spans="1:16" ht="25.5">
      <c r="A340" t="s">
        <v>48</v>
      </c>
      <c s="34" t="s">
        <v>1887</v>
      </c>
      <c s="34" t="s">
        <v>1888</v>
      </c>
      <c s="35" t="s">
        <v>5</v>
      </c>
      <c s="6" t="s">
        <v>1889</v>
      </c>
      <c s="36" t="s">
        <v>51</v>
      </c>
      <c s="37">
        <v>11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439</v>
      </c>
      <c>
        <f>(M340*21)/100</f>
      </c>
      <c t="s">
        <v>26</v>
      </c>
    </row>
    <row r="341" spans="1:5" ht="25.5">
      <c r="A341" s="35" t="s">
        <v>53</v>
      </c>
      <c r="E341" s="39" t="s">
        <v>1889</v>
      </c>
    </row>
    <row r="342" spans="1:5" ht="38.25">
      <c r="A342" s="35" t="s">
        <v>54</v>
      </c>
      <c r="E342" s="40" t="s">
        <v>1890</v>
      </c>
    </row>
    <row r="343" spans="1:5" ht="12.75">
      <c r="A343" t="s">
        <v>56</v>
      </c>
      <c r="E343" s="39" t="s">
        <v>5</v>
      </c>
    </row>
    <row r="344" spans="1:16" ht="12.75">
      <c r="A344" t="s">
        <v>48</v>
      </c>
      <c s="34" t="s">
        <v>1891</v>
      </c>
      <c s="34" t="s">
        <v>1892</v>
      </c>
      <c s="35" t="s">
        <v>5</v>
      </c>
      <c s="6" t="s">
        <v>1893</v>
      </c>
      <c s="36" t="s">
        <v>51</v>
      </c>
      <c s="37">
        <v>11</v>
      </c>
      <c s="36">
        <v>0.0002</v>
      </c>
      <c s="36">
        <f>ROUND(G344*H344,6)</f>
      </c>
      <c r="L344" s="38">
        <v>0</v>
      </c>
      <c s="32">
        <f>ROUND(ROUND(L344,2)*ROUND(G344,3),2)</f>
      </c>
      <c s="36" t="s">
        <v>439</v>
      </c>
      <c>
        <f>(M344*21)/100</f>
      </c>
      <c t="s">
        <v>26</v>
      </c>
    </row>
    <row r="345" spans="1:5" ht="12.75">
      <c r="A345" s="35" t="s">
        <v>53</v>
      </c>
      <c r="E345" s="39" t="s">
        <v>1893</v>
      </c>
    </row>
    <row r="346" spans="1:5" ht="38.25">
      <c r="A346" s="35" t="s">
        <v>54</v>
      </c>
      <c r="E346" s="40" t="s">
        <v>1890</v>
      </c>
    </row>
    <row r="347" spans="1:5" ht="12.75">
      <c r="A347" t="s">
        <v>56</v>
      </c>
      <c r="E347" s="39" t="s">
        <v>5</v>
      </c>
    </row>
    <row r="348" spans="1:16" ht="12.75">
      <c r="A348" t="s">
        <v>48</v>
      </c>
      <c s="34" t="s">
        <v>1894</v>
      </c>
      <c s="34" t="s">
        <v>1895</v>
      </c>
      <c s="35" t="s">
        <v>5</v>
      </c>
      <c s="6" t="s">
        <v>1896</v>
      </c>
      <c s="36" t="s">
        <v>69</v>
      </c>
      <c s="37">
        <v>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439</v>
      </c>
      <c>
        <f>(M348*21)/100</f>
      </c>
      <c t="s">
        <v>26</v>
      </c>
    </row>
    <row r="349" spans="1:5" ht="12.75">
      <c r="A349" s="35" t="s">
        <v>53</v>
      </c>
      <c r="E349" s="39" t="s">
        <v>1896</v>
      </c>
    </row>
    <row r="350" spans="1:5" ht="38.25">
      <c r="A350" s="35" t="s">
        <v>54</v>
      </c>
      <c r="E350" s="40" t="s">
        <v>1897</v>
      </c>
    </row>
    <row r="351" spans="1:5" ht="12.75">
      <c r="A351" t="s">
        <v>56</v>
      </c>
      <c r="E351" s="39" t="s">
        <v>5</v>
      </c>
    </row>
    <row r="352" spans="1:16" ht="12.75">
      <c r="A352" t="s">
        <v>48</v>
      </c>
      <c s="34" t="s">
        <v>1898</v>
      </c>
      <c s="34" t="s">
        <v>1899</v>
      </c>
      <c s="35" t="s">
        <v>5</v>
      </c>
      <c s="6" t="s">
        <v>1900</v>
      </c>
      <c s="36" t="s">
        <v>69</v>
      </c>
      <c s="37">
        <v>50</v>
      </c>
      <c s="36">
        <v>0.00027</v>
      </c>
      <c s="36">
        <f>ROUND(G352*H352,6)</f>
      </c>
      <c r="L352" s="38">
        <v>0</v>
      </c>
      <c s="32">
        <f>ROUND(ROUND(L352,2)*ROUND(G352,3),2)</f>
      </c>
      <c s="36" t="s">
        <v>439</v>
      </c>
      <c>
        <f>(M352*21)/100</f>
      </c>
      <c t="s">
        <v>26</v>
      </c>
    </row>
    <row r="353" spans="1:5" ht="12.75">
      <c r="A353" s="35" t="s">
        <v>53</v>
      </c>
      <c r="E353" s="39" t="s">
        <v>1900</v>
      </c>
    </row>
    <row r="354" spans="1:5" ht="38.25">
      <c r="A354" s="35" t="s">
        <v>54</v>
      </c>
      <c r="E354" s="40" t="s">
        <v>1897</v>
      </c>
    </row>
    <row r="355" spans="1:5" ht="12.75">
      <c r="A355" t="s">
        <v>56</v>
      </c>
      <c r="E355" s="39" t="s">
        <v>5</v>
      </c>
    </row>
    <row r="356" spans="1:16" ht="12.75">
      <c r="A356" t="s">
        <v>48</v>
      </c>
      <c s="34" t="s">
        <v>1901</v>
      </c>
      <c s="34" t="s">
        <v>1902</v>
      </c>
      <c s="35" t="s">
        <v>5</v>
      </c>
      <c s="6" t="s">
        <v>1903</v>
      </c>
      <c s="36" t="s">
        <v>51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439</v>
      </c>
      <c>
        <f>(M356*21)/100</f>
      </c>
      <c t="s">
        <v>26</v>
      </c>
    </row>
    <row r="357" spans="1:5" ht="12.75">
      <c r="A357" s="35" t="s">
        <v>53</v>
      </c>
      <c r="E357" s="39" t="s">
        <v>1903</v>
      </c>
    </row>
    <row r="358" spans="1:5" ht="38.25">
      <c r="A358" s="35" t="s">
        <v>54</v>
      </c>
      <c r="E358" s="40" t="s">
        <v>1904</v>
      </c>
    </row>
    <row r="359" spans="1:5" ht="12.75">
      <c r="A359" t="s">
        <v>56</v>
      </c>
      <c r="E359" s="39" t="s">
        <v>5</v>
      </c>
    </row>
    <row r="360" spans="1:16" ht="12.75">
      <c r="A360" t="s">
        <v>48</v>
      </c>
      <c s="34" t="s">
        <v>1905</v>
      </c>
      <c s="34" t="s">
        <v>1906</v>
      </c>
      <c s="35" t="s">
        <v>5</v>
      </c>
      <c s="6" t="s">
        <v>1907</v>
      </c>
      <c s="36" t="s">
        <v>1908</v>
      </c>
      <c s="37">
        <v>0.05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439</v>
      </c>
      <c>
        <f>(M360*21)/100</f>
      </c>
      <c t="s">
        <v>26</v>
      </c>
    </row>
    <row r="361" spans="1:5" ht="12.75">
      <c r="A361" s="35" t="s">
        <v>53</v>
      </c>
      <c r="E361" s="39" t="s">
        <v>1907</v>
      </c>
    </row>
    <row r="362" spans="1:5" ht="38.25">
      <c r="A362" s="35" t="s">
        <v>54</v>
      </c>
      <c r="E362" s="40" t="s">
        <v>1909</v>
      </c>
    </row>
    <row r="363" spans="1:5" ht="12.75">
      <c r="A363" t="s">
        <v>56</v>
      </c>
      <c r="E363" s="39" t="s">
        <v>5</v>
      </c>
    </row>
    <row r="364" spans="1:16" ht="12.75">
      <c r="A364" t="s">
        <v>48</v>
      </c>
      <c s="34" t="s">
        <v>1910</v>
      </c>
      <c s="34" t="s">
        <v>1911</v>
      </c>
      <c s="35" t="s">
        <v>5</v>
      </c>
      <c s="6" t="s">
        <v>1912</v>
      </c>
      <c s="36" t="s">
        <v>51</v>
      </c>
      <c s="37">
        <v>2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439</v>
      </c>
      <c>
        <f>(M364*21)/100</f>
      </c>
      <c t="s">
        <v>26</v>
      </c>
    </row>
    <row r="365" spans="1:5" ht="12.75">
      <c r="A365" s="35" t="s">
        <v>53</v>
      </c>
      <c r="E365" s="39" t="s">
        <v>1912</v>
      </c>
    </row>
    <row r="366" spans="1:5" ht="38.25">
      <c r="A366" s="35" t="s">
        <v>54</v>
      </c>
      <c r="E366" s="40" t="s">
        <v>1913</v>
      </c>
    </row>
    <row r="367" spans="1:5" ht="12.75">
      <c r="A367" t="s">
        <v>56</v>
      </c>
      <c r="E367" s="39" t="s">
        <v>5</v>
      </c>
    </row>
    <row r="368" spans="1:16" ht="12.75">
      <c r="A368" t="s">
        <v>48</v>
      </c>
      <c s="34" t="s">
        <v>1914</v>
      </c>
      <c s="34" t="s">
        <v>1915</v>
      </c>
      <c s="35" t="s">
        <v>5</v>
      </c>
      <c s="6" t="s">
        <v>1916</v>
      </c>
      <c s="36" t="s">
        <v>51</v>
      </c>
      <c s="37">
        <v>2</v>
      </c>
      <c s="36">
        <v>9E-05</v>
      </c>
      <c s="36">
        <f>ROUND(G368*H368,6)</f>
      </c>
      <c r="L368" s="38">
        <v>0</v>
      </c>
      <c s="32">
        <f>ROUND(ROUND(L368,2)*ROUND(G368,3),2)</f>
      </c>
      <c s="36" t="s">
        <v>439</v>
      </c>
      <c>
        <f>(M368*21)/100</f>
      </c>
      <c t="s">
        <v>26</v>
      </c>
    </row>
    <row r="369" spans="1:5" ht="12.75">
      <c r="A369" s="35" t="s">
        <v>53</v>
      </c>
      <c r="E369" s="39" t="s">
        <v>1916</v>
      </c>
    </row>
    <row r="370" spans="1:5" ht="38.25">
      <c r="A370" s="35" t="s">
        <v>54</v>
      </c>
      <c r="E370" s="40" t="s">
        <v>1913</v>
      </c>
    </row>
    <row r="371" spans="1:5" ht="12.75">
      <c r="A371" t="s">
        <v>56</v>
      </c>
      <c r="E371" s="39" t="s">
        <v>5</v>
      </c>
    </row>
    <row r="372" spans="1:16" ht="12.75">
      <c r="A372" t="s">
        <v>48</v>
      </c>
      <c s="34" t="s">
        <v>1917</v>
      </c>
      <c s="34" t="s">
        <v>1918</v>
      </c>
      <c s="35" t="s">
        <v>5</v>
      </c>
      <c s="6" t="s">
        <v>1919</v>
      </c>
      <c s="36" t="s">
        <v>51</v>
      </c>
      <c s="37">
        <v>1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439</v>
      </c>
      <c>
        <f>(M372*21)/100</f>
      </c>
      <c t="s">
        <v>26</v>
      </c>
    </row>
    <row r="373" spans="1:5" ht="12.75">
      <c r="A373" s="35" t="s">
        <v>53</v>
      </c>
      <c r="E373" s="39" t="s">
        <v>1919</v>
      </c>
    </row>
    <row r="374" spans="1:5" ht="51">
      <c r="A374" s="35" t="s">
        <v>54</v>
      </c>
      <c r="E374" s="40" t="s">
        <v>1920</v>
      </c>
    </row>
    <row r="375" spans="1:5" ht="12.75">
      <c r="A375" t="s">
        <v>56</v>
      </c>
      <c r="E375" s="39" t="s">
        <v>5</v>
      </c>
    </row>
    <row r="376" spans="1:16" ht="12.75">
      <c r="A376" t="s">
        <v>48</v>
      </c>
      <c s="34" t="s">
        <v>1921</v>
      </c>
      <c s="34" t="s">
        <v>1922</v>
      </c>
      <c s="35" t="s">
        <v>5</v>
      </c>
      <c s="6" t="s">
        <v>1923</v>
      </c>
      <c s="36" t="s">
        <v>51</v>
      </c>
      <c s="37">
        <v>1</v>
      </c>
      <c s="36">
        <v>0.06</v>
      </c>
      <c s="36">
        <f>ROUND(G376*H376,6)</f>
      </c>
      <c r="L376" s="38">
        <v>0</v>
      </c>
      <c s="32">
        <f>ROUND(ROUND(L376,2)*ROUND(G376,3),2)</f>
      </c>
      <c s="36" t="s">
        <v>1709</v>
      </c>
      <c>
        <f>(M376*21)/100</f>
      </c>
      <c t="s">
        <v>26</v>
      </c>
    </row>
    <row r="377" spans="1:5" ht="12.75">
      <c r="A377" s="35" t="s">
        <v>53</v>
      </c>
      <c r="E377" s="39" t="s">
        <v>1923</v>
      </c>
    </row>
    <row r="378" spans="1:5" ht="51">
      <c r="A378" s="35" t="s">
        <v>54</v>
      </c>
      <c r="E378" s="40" t="s">
        <v>1924</v>
      </c>
    </row>
    <row r="379" spans="1:5" ht="12.75">
      <c r="A379" t="s">
        <v>56</v>
      </c>
      <c r="E379" s="39" t="s">
        <v>5</v>
      </c>
    </row>
    <row r="380" spans="1:16" ht="12.75">
      <c r="A380" t="s">
        <v>48</v>
      </c>
      <c s="34" t="s">
        <v>1925</v>
      </c>
      <c s="34" t="s">
        <v>1926</v>
      </c>
      <c s="35" t="s">
        <v>5</v>
      </c>
      <c s="6" t="s">
        <v>1927</v>
      </c>
      <c s="36" t="s">
        <v>51</v>
      </c>
      <c s="37">
        <v>1</v>
      </c>
      <c s="36">
        <v>0.035</v>
      </c>
      <c s="36">
        <f>ROUND(G380*H380,6)</f>
      </c>
      <c r="L380" s="38">
        <v>0</v>
      </c>
      <c s="32">
        <f>ROUND(ROUND(L380,2)*ROUND(G380,3),2)</f>
      </c>
      <c s="36" t="s">
        <v>1709</v>
      </c>
      <c>
        <f>(M380*21)/100</f>
      </c>
      <c t="s">
        <v>26</v>
      </c>
    </row>
    <row r="381" spans="1:5" ht="12.75">
      <c r="A381" s="35" t="s">
        <v>53</v>
      </c>
      <c r="E381" s="39" t="s">
        <v>1927</v>
      </c>
    </row>
    <row r="382" spans="1:5" ht="51">
      <c r="A382" s="35" t="s">
        <v>54</v>
      </c>
      <c r="E382" s="40" t="s">
        <v>1924</v>
      </c>
    </row>
    <row r="383" spans="1:5" ht="12.75">
      <c r="A383" t="s">
        <v>56</v>
      </c>
      <c r="E383" s="39" t="s">
        <v>5</v>
      </c>
    </row>
    <row r="384" spans="1:16" ht="12.75">
      <c r="A384" t="s">
        <v>48</v>
      </c>
      <c s="34" t="s">
        <v>1928</v>
      </c>
      <c s="34" t="s">
        <v>1929</v>
      </c>
      <c s="35" t="s">
        <v>5</v>
      </c>
      <c s="6" t="s">
        <v>1930</v>
      </c>
      <c s="36" t="s">
        <v>69</v>
      </c>
      <c s="37">
        <v>50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1709</v>
      </c>
      <c>
        <f>(M384*21)/100</f>
      </c>
      <c t="s">
        <v>26</v>
      </c>
    </row>
    <row r="385" spans="1:5" ht="12.75">
      <c r="A385" s="35" t="s">
        <v>53</v>
      </c>
      <c r="E385" s="39" t="s">
        <v>1930</v>
      </c>
    </row>
    <row r="386" spans="1:5" ht="51">
      <c r="A386" s="35" t="s">
        <v>54</v>
      </c>
      <c r="E386" s="40" t="s">
        <v>1931</v>
      </c>
    </row>
    <row r="387" spans="1:5" ht="12.75">
      <c r="A387" t="s">
        <v>56</v>
      </c>
      <c r="E387" s="39" t="s">
        <v>5</v>
      </c>
    </row>
    <row r="388" spans="1:16" ht="25.5">
      <c r="A388" t="s">
        <v>48</v>
      </c>
      <c s="34" t="s">
        <v>1932</v>
      </c>
      <c s="34" t="s">
        <v>1933</v>
      </c>
      <c s="35" t="s">
        <v>5</v>
      </c>
      <c s="6" t="s">
        <v>1934</v>
      </c>
      <c s="36" t="s">
        <v>69</v>
      </c>
      <c s="37">
        <v>52.5</v>
      </c>
      <c s="36">
        <v>5E-05</v>
      </c>
      <c s="36">
        <f>ROUND(G388*H388,6)</f>
      </c>
      <c r="L388" s="38">
        <v>0</v>
      </c>
      <c s="32">
        <f>ROUND(ROUND(L388,2)*ROUND(G388,3),2)</f>
      </c>
      <c s="36" t="s">
        <v>439</v>
      </c>
      <c>
        <f>(M388*21)/100</f>
      </c>
      <c t="s">
        <v>26</v>
      </c>
    </row>
    <row r="389" spans="1:5" ht="25.5">
      <c r="A389" s="35" t="s">
        <v>53</v>
      </c>
      <c r="E389" s="39" t="s">
        <v>1934</v>
      </c>
    </row>
    <row r="390" spans="1:5" ht="51">
      <c r="A390" s="35" t="s">
        <v>54</v>
      </c>
      <c r="E390" s="40" t="s">
        <v>1935</v>
      </c>
    </row>
    <row r="391" spans="1:5" ht="12.75">
      <c r="A391" t="s">
        <v>56</v>
      </c>
      <c r="E391" s="39" t="s">
        <v>5</v>
      </c>
    </row>
    <row r="392" spans="1:16" ht="12.75">
      <c r="A392" t="s">
        <v>48</v>
      </c>
      <c s="34" t="s">
        <v>1936</v>
      </c>
      <c s="34" t="s">
        <v>1937</v>
      </c>
      <c s="35" t="s">
        <v>5</v>
      </c>
      <c s="6" t="s">
        <v>1938</v>
      </c>
      <c s="36" t="s">
        <v>51</v>
      </c>
      <c s="37">
        <v>344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439</v>
      </c>
      <c>
        <f>(M392*21)/100</f>
      </c>
      <c t="s">
        <v>26</v>
      </c>
    </row>
    <row r="393" spans="1:5" ht="12.75">
      <c r="A393" s="35" t="s">
        <v>53</v>
      </c>
      <c r="E393" s="39" t="s">
        <v>1938</v>
      </c>
    </row>
    <row r="394" spans="1:5" ht="229.5">
      <c r="A394" s="35" t="s">
        <v>54</v>
      </c>
      <c r="E394" s="40" t="s">
        <v>1939</v>
      </c>
    </row>
    <row r="395" spans="1:5" ht="12.75">
      <c r="A395" t="s">
        <v>56</v>
      </c>
      <c r="E395" s="39" t="s">
        <v>5</v>
      </c>
    </row>
    <row r="396" spans="1:16" ht="25.5">
      <c r="A396" t="s">
        <v>48</v>
      </c>
      <c s="34" t="s">
        <v>1940</v>
      </c>
      <c s="34" t="s">
        <v>1941</v>
      </c>
      <c s="35" t="s">
        <v>5</v>
      </c>
      <c s="6" t="s">
        <v>1942</v>
      </c>
      <c s="36" t="s">
        <v>51</v>
      </c>
      <c s="37">
        <v>2</v>
      </c>
      <c s="36">
        <v>0</v>
      </c>
      <c s="36">
        <f>ROUND(G396*H396,6)</f>
      </c>
      <c r="L396" s="38">
        <v>0</v>
      </c>
      <c s="32">
        <f>ROUND(ROUND(L396,2)*ROUND(G396,3),2)</f>
      </c>
      <c s="36" t="s">
        <v>439</v>
      </c>
      <c>
        <f>(M396*21)/100</f>
      </c>
      <c t="s">
        <v>26</v>
      </c>
    </row>
    <row r="397" spans="1:5" ht="38.25">
      <c r="A397" s="35" t="s">
        <v>53</v>
      </c>
      <c r="E397" s="39" t="s">
        <v>1943</v>
      </c>
    </row>
    <row r="398" spans="1:5" ht="38.25">
      <c r="A398" s="35" t="s">
        <v>54</v>
      </c>
      <c r="E398" s="40" t="s">
        <v>1944</v>
      </c>
    </row>
    <row r="399" spans="1:5" ht="12.75">
      <c r="A399" t="s">
        <v>56</v>
      </c>
      <c r="E399" s="39" t="s">
        <v>5</v>
      </c>
    </row>
    <row r="400" spans="1:16" ht="12.75">
      <c r="A400" t="s">
        <v>48</v>
      </c>
      <c s="34" t="s">
        <v>1945</v>
      </c>
      <c s="34" t="s">
        <v>1946</v>
      </c>
      <c s="35" t="s">
        <v>5</v>
      </c>
      <c s="6" t="s">
        <v>1856</v>
      </c>
      <c s="36" t="s">
        <v>69</v>
      </c>
      <c s="37">
        <v>0.2</v>
      </c>
      <c s="36">
        <v>9E-05</v>
      </c>
      <c s="36">
        <f>ROUND(G400*H400,6)</f>
      </c>
      <c r="L400" s="38">
        <v>0</v>
      </c>
      <c s="32">
        <f>ROUND(ROUND(L400,2)*ROUND(G400,3),2)</f>
      </c>
      <c s="36" t="s">
        <v>439</v>
      </c>
      <c>
        <f>(M400*21)/100</f>
      </c>
      <c t="s">
        <v>26</v>
      </c>
    </row>
    <row r="401" spans="1:5" ht="12.75">
      <c r="A401" s="35" t="s">
        <v>53</v>
      </c>
      <c r="E401" s="39" t="s">
        <v>1856</v>
      </c>
    </row>
    <row r="402" spans="1:5" ht="38.25">
      <c r="A402" s="35" t="s">
        <v>54</v>
      </c>
      <c r="E402" s="40" t="s">
        <v>1947</v>
      </c>
    </row>
    <row r="403" spans="1:5" ht="12.75">
      <c r="A403" t="s">
        <v>56</v>
      </c>
      <c r="E403" s="39" t="s">
        <v>5</v>
      </c>
    </row>
    <row r="404" spans="1:16" ht="25.5">
      <c r="A404" t="s">
        <v>48</v>
      </c>
      <c s="34" t="s">
        <v>1948</v>
      </c>
      <c s="34" t="s">
        <v>1949</v>
      </c>
      <c s="35" t="s">
        <v>5</v>
      </c>
      <c s="6" t="s">
        <v>1950</v>
      </c>
      <c s="36" t="s">
        <v>51</v>
      </c>
      <c s="37">
        <v>6</v>
      </c>
      <c s="36">
        <v>0</v>
      </c>
      <c s="36">
        <f>ROUND(G404*H404,6)</f>
      </c>
      <c r="L404" s="38">
        <v>0</v>
      </c>
      <c s="32">
        <f>ROUND(ROUND(L404,2)*ROUND(G404,3),2)</f>
      </c>
      <c s="36" t="s">
        <v>439</v>
      </c>
      <c>
        <f>(M404*21)/100</f>
      </c>
      <c t="s">
        <v>26</v>
      </c>
    </row>
    <row r="405" spans="1:5" ht="25.5">
      <c r="A405" s="35" t="s">
        <v>53</v>
      </c>
      <c r="E405" s="39" t="s">
        <v>1950</v>
      </c>
    </row>
    <row r="406" spans="1:5" ht="38.25">
      <c r="A406" s="35" t="s">
        <v>54</v>
      </c>
      <c r="E406" s="40" t="s">
        <v>1951</v>
      </c>
    </row>
    <row r="407" spans="1:5" ht="12.75">
      <c r="A407" t="s">
        <v>56</v>
      </c>
      <c r="E407" s="39" t="s">
        <v>5</v>
      </c>
    </row>
    <row r="408" spans="1:16" ht="12.75">
      <c r="A408" t="s">
        <v>48</v>
      </c>
      <c s="34" t="s">
        <v>1952</v>
      </c>
      <c s="34" t="s">
        <v>1855</v>
      </c>
      <c s="35" t="s">
        <v>4</v>
      </c>
      <c s="6" t="s">
        <v>1856</v>
      </c>
      <c s="36" t="s">
        <v>69</v>
      </c>
      <c s="37">
        <v>0.6</v>
      </c>
      <c s="36">
        <v>9E-05</v>
      </c>
      <c s="36">
        <f>ROUND(G408*H408,6)</f>
      </c>
      <c r="L408" s="38">
        <v>0</v>
      </c>
      <c s="32">
        <f>ROUND(ROUND(L408,2)*ROUND(G408,3),2)</f>
      </c>
      <c s="36" t="s">
        <v>439</v>
      </c>
      <c>
        <f>(M408*21)/100</f>
      </c>
      <c t="s">
        <v>26</v>
      </c>
    </row>
    <row r="409" spans="1:5" ht="12.75">
      <c r="A409" s="35" t="s">
        <v>53</v>
      </c>
      <c r="E409" s="39" t="s">
        <v>1856</v>
      </c>
    </row>
    <row r="410" spans="1:5" ht="38.25">
      <c r="A410" s="35" t="s">
        <v>54</v>
      </c>
      <c r="E410" s="40" t="s">
        <v>1953</v>
      </c>
    </row>
    <row r="411" spans="1:5" ht="12.75">
      <c r="A411" t="s">
        <v>56</v>
      </c>
      <c r="E411" s="39" t="s">
        <v>5</v>
      </c>
    </row>
    <row r="412" spans="1:16" ht="25.5">
      <c r="A412" t="s">
        <v>48</v>
      </c>
      <c s="34" t="s">
        <v>1954</v>
      </c>
      <c s="34" t="s">
        <v>1955</v>
      </c>
      <c s="35" t="s">
        <v>5</v>
      </c>
      <c s="6" t="s">
        <v>1956</v>
      </c>
      <c s="36" t="s">
        <v>51</v>
      </c>
      <c s="37">
        <v>2</v>
      </c>
      <c s="36">
        <v>0</v>
      </c>
      <c s="36">
        <f>ROUND(G412*H412,6)</f>
      </c>
      <c r="L412" s="38">
        <v>0</v>
      </c>
      <c s="32">
        <f>ROUND(ROUND(L412,2)*ROUND(G412,3),2)</f>
      </c>
      <c s="36" t="s">
        <v>439</v>
      </c>
      <c>
        <f>(M412*21)/100</f>
      </c>
      <c t="s">
        <v>26</v>
      </c>
    </row>
    <row r="413" spans="1:5" ht="25.5">
      <c r="A413" s="35" t="s">
        <v>53</v>
      </c>
      <c r="E413" s="39" t="s">
        <v>1956</v>
      </c>
    </row>
    <row r="414" spans="1:5" ht="38.25">
      <c r="A414" s="35" t="s">
        <v>54</v>
      </c>
      <c r="E414" s="40" t="s">
        <v>1957</v>
      </c>
    </row>
    <row r="415" spans="1:5" ht="12.75">
      <c r="A415" t="s">
        <v>56</v>
      </c>
      <c r="E415" s="39" t="s">
        <v>5</v>
      </c>
    </row>
    <row r="416" spans="1:16" ht="12.75">
      <c r="A416" t="s">
        <v>48</v>
      </c>
      <c s="34" t="s">
        <v>1958</v>
      </c>
      <c s="34" t="s">
        <v>1959</v>
      </c>
      <c s="35" t="s">
        <v>5</v>
      </c>
      <c s="6" t="s">
        <v>1960</v>
      </c>
      <c s="36" t="s">
        <v>69</v>
      </c>
      <c s="37">
        <v>0.2</v>
      </c>
      <c s="36">
        <v>0.0001</v>
      </c>
      <c s="36">
        <f>ROUND(G416*H416,6)</f>
      </c>
      <c r="L416" s="38">
        <v>0</v>
      </c>
      <c s="32">
        <f>ROUND(ROUND(L416,2)*ROUND(G416,3),2)</f>
      </c>
      <c s="36" t="s">
        <v>439</v>
      </c>
      <c>
        <f>(M416*21)/100</f>
      </c>
      <c t="s">
        <v>26</v>
      </c>
    </row>
    <row r="417" spans="1:5" ht="12.75">
      <c r="A417" s="35" t="s">
        <v>53</v>
      </c>
      <c r="E417" s="39" t="s">
        <v>1960</v>
      </c>
    </row>
    <row r="418" spans="1:5" ht="38.25">
      <c r="A418" s="35" t="s">
        <v>54</v>
      </c>
      <c r="E418" s="40" t="s">
        <v>1961</v>
      </c>
    </row>
    <row r="419" spans="1:5" ht="12.75">
      <c r="A419" t="s">
        <v>56</v>
      </c>
      <c r="E419" s="39" t="s">
        <v>5</v>
      </c>
    </row>
    <row r="420" spans="1:16" ht="25.5">
      <c r="A420" t="s">
        <v>48</v>
      </c>
      <c s="34" t="s">
        <v>1962</v>
      </c>
      <c s="34" t="s">
        <v>1963</v>
      </c>
      <c s="35" t="s">
        <v>5</v>
      </c>
      <c s="6" t="s">
        <v>1964</v>
      </c>
      <c s="36" t="s">
        <v>51</v>
      </c>
      <c s="37">
        <v>4</v>
      </c>
      <c s="36">
        <v>0</v>
      </c>
      <c s="36">
        <f>ROUND(G420*H420,6)</f>
      </c>
      <c r="L420" s="38">
        <v>0</v>
      </c>
      <c s="32">
        <f>ROUND(ROUND(L420,2)*ROUND(G420,3),2)</f>
      </c>
      <c s="36" t="s">
        <v>439</v>
      </c>
      <c>
        <f>(M420*21)/100</f>
      </c>
      <c t="s">
        <v>26</v>
      </c>
    </row>
    <row r="421" spans="1:5" ht="25.5">
      <c r="A421" s="35" t="s">
        <v>53</v>
      </c>
      <c r="E421" s="39" t="s">
        <v>1964</v>
      </c>
    </row>
    <row r="422" spans="1:5" ht="38.25">
      <c r="A422" s="35" t="s">
        <v>54</v>
      </c>
      <c r="E422" s="40" t="s">
        <v>1965</v>
      </c>
    </row>
    <row r="423" spans="1:5" ht="12.75">
      <c r="A423" t="s">
        <v>56</v>
      </c>
      <c r="E423" s="39" t="s">
        <v>5</v>
      </c>
    </row>
    <row r="424" spans="1:16" ht="12.75">
      <c r="A424" t="s">
        <v>48</v>
      </c>
      <c s="34" t="s">
        <v>1966</v>
      </c>
      <c s="34" t="s">
        <v>1967</v>
      </c>
      <c s="35" t="s">
        <v>5</v>
      </c>
      <c s="6" t="s">
        <v>1968</v>
      </c>
      <c s="36" t="s">
        <v>69</v>
      </c>
      <c s="37">
        <v>0.4</v>
      </c>
      <c s="36">
        <v>0.00011</v>
      </c>
      <c s="36">
        <f>ROUND(G424*H424,6)</f>
      </c>
      <c r="L424" s="38">
        <v>0</v>
      </c>
      <c s="32">
        <f>ROUND(ROUND(L424,2)*ROUND(G424,3),2)</f>
      </c>
      <c s="36" t="s">
        <v>439</v>
      </c>
      <c>
        <f>(M424*21)/100</f>
      </c>
      <c t="s">
        <v>26</v>
      </c>
    </row>
    <row r="425" spans="1:5" ht="12.75">
      <c r="A425" s="35" t="s">
        <v>53</v>
      </c>
      <c r="E425" s="39" t="s">
        <v>1968</v>
      </c>
    </row>
    <row r="426" spans="1:5" ht="38.25">
      <c r="A426" s="35" t="s">
        <v>54</v>
      </c>
      <c r="E426" s="40" t="s">
        <v>1969</v>
      </c>
    </row>
    <row r="427" spans="1:5" ht="12.75">
      <c r="A427" t="s">
        <v>56</v>
      </c>
      <c r="E427" s="39" t="s">
        <v>5</v>
      </c>
    </row>
    <row r="428" spans="1:16" ht="25.5">
      <c r="A428" t="s">
        <v>48</v>
      </c>
      <c s="34" t="s">
        <v>1970</v>
      </c>
      <c s="34" t="s">
        <v>1971</v>
      </c>
      <c s="35" t="s">
        <v>5</v>
      </c>
      <c s="6" t="s">
        <v>1972</v>
      </c>
      <c s="36" t="s">
        <v>51</v>
      </c>
      <c s="37">
        <v>4</v>
      </c>
      <c s="36">
        <v>0</v>
      </c>
      <c s="36">
        <f>ROUND(G428*H428,6)</f>
      </c>
      <c r="L428" s="38">
        <v>0</v>
      </c>
      <c s="32">
        <f>ROUND(ROUND(L428,2)*ROUND(G428,3),2)</f>
      </c>
      <c s="36" t="s">
        <v>439</v>
      </c>
      <c>
        <f>(M428*21)/100</f>
      </c>
      <c t="s">
        <v>26</v>
      </c>
    </row>
    <row r="429" spans="1:5" ht="25.5">
      <c r="A429" s="35" t="s">
        <v>53</v>
      </c>
      <c r="E429" s="39" t="s">
        <v>1972</v>
      </c>
    </row>
    <row r="430" spans="1:5" ht="38.25">
      <c r="A430" s="35" t="s">
        <v>54</v>
      </c>
      <c r="E430" s="40" t="s">
        <v>1973</v>
      </c>
    </row>
    <row r="431" spans="1:5" ht="12.75">
      <c r="A431" t="s">
        <v>56</v>
      </c>
      <c r="E431" s="39" t="s">
        <v>5</v>
      </c>
    </row>
    <row r="432" spans="1:16" ht="12.75">
      <c r="A432" t="s">
        <v>48</v>
      </c>
      <c s="34" t="s">
        <v>1974</v>
      </c>
      <c s="34" t="s">
        <v>1967</v>
      </c>
      <c s="35" t="s">
        <v>4</v>
      </c>
      <c s="6" t="s">
        <v>1968</v>
      </c>
      <c s="36" t="s">
        <v>69</v>
      </c>
      <c s="37">
        <v>0.4</v>
      </c>
      <c s="36">
        <v>0.00011</v>
      </c>
      <c s="36">
        <f>ROUND(G432*H432,6)</f>
      </c>
      <c r="L432" s="38">
        <v>0</v>
      </c>
      <c s="32">
        <f>ROUND(ROUND(L432,2)*ROUND(G432,3),2)</f>
      </c>
      <c s="36" t="s">
        <v>439</v>
      </c>
      <c>
        <f>(M432*21)/100</f>
      </c>
      <c t="s">
        <v>26</v>
      </c>
    </row>
    <row r="433" spans="1:5" ht="12.75">
      <c r="A433" s="35" t="s">
        <v>53</v>
      </c>
      <c r="E433" s="39" t="s">
        <v>1968</v>
      </c>
    </row>
    <row r="434" spans="1:5" ht="38.25">
      <c r="A434" s="35" t="s">
        <v>54</v>
      </c>
      <c r="E434" s="40" t="s">
        <v>1975</v>
      </c>
    </row>
    <row r="435" spans="1:5" ht="12.75">
      <c r="A435" t="s">
        <v>56</v>
      </c>
      <c r="E435" s="39" t="s">
        <v>5</v>
      </c>
    </row>
    <row r="436" spans="1:16" ht="12.75">
      <c r="A436" t="s">
        <v>48</v>
      </c>
      <c s="34" t="s">
        <v>1976</v>
      </c>
      <c s="34" t="s">
        <v>1977</v>
      </c>
      <c s="35" t="s">
        <v>5</v>
      </c>
      <c s="6" t="s">
        <v>1978</v>
      </c>
      <c s="36" t="s">
        <v>51</v>
      </c>
      <c s="37">
        <v>60</v>
      </c>
      <c s="36">
        <v>0</v>
      </c>
      <c s="36">
        <f>ROUND(G436*H436,6)</f>
      </c>
      <c r="L436" s="38">
        <v>0</v>
      </c>
      <c s="32">
        <f>ROUND(ROUND(L436,2)*ROUND(G436,3),2)</f>
      </c>
      <c s="36" t="s">
        <v>439</v>
      </c>
      <c>
        <f>(M436*21)/100</f>
      </c>
      <c t="s">
        <v>26</v>
      </c>
    </row>
    <row r="437" spans="1:5" ht="12.75">
      <c r="A437" s="35" t="s">
        <v>53</v>
      </c>
      <c r="E437" s="39" t="s">
        <v>1978</v>
      </c>
    </row>
    <row r="438" spans="1:5" ht="229.5">
      <c r="A438" s="35" t="s">
        <v>54</v>
      </c>
      <c r="E438" s="40" t="s">
        <v>1979</v>
      </c>
    </row>
    <row r="439" spans="1:5" ht="12.75">
      <c r="A439" t="s">
        <v>56</v>
      </c>
      <c r="E439" s="39" t="s">
        <v>5</v>
      </c>
    </row>
    <row r="440" spans="1:16" ht="25.5">
      <c r="A440" t="s">
        <v>48</v>
      </c>
      <c s="34" t="s">
        <v>1980</v>
      </c>
      <c s="34" t="s">
        <v>1981</v>
      </c>
      <c s="35" t="s">
        <v>5</v>
      </c>
      <c s="6" t="s">
        <v>1982</v>
      </c>
      <c s="36" t="s">
        <v>51</v>
      </c>
      <c s="37">
        <v>4</v>
      </c>
      <c s="36">
        <v>0.5701</v>
      </c>
      <c s="36">
        <f>ROUND(G440*H440,6)</f>
      </c>
      <c r="L440" s="38">
        <v>0</v>
      </c>
      <c s="32">
        <f>ROUND(ROUND(L440,2)*ROUND(G440,3),2)</f>
      </c>
      <c s="36" t="s">
        <v>439</v>
      </c>
      <c>
        <f>(M440*21)/100</f>
      </c>
      <c t="s">
        <v>26</v>
      </c>
    </row>
    <row r="441" spans="1:5" ht="38.25">
      <c r="A441" s="35" t="s">
        <v>53</v>
      </c>
      <c r="E441" s="39" t="s">
        <v>1983</v>
      </c>
    </row>
    <row r="442" spans="1:5" ht="127.5">
      <c r="A442" s="35" t="s">
        <v>54</v>
      </c>
      <c r="E442" s="40" t="s">
        <v>1984</v>
      </c>
    </row>
    <row r="443" spans="1:5" ht="12.75">
      <c r="A443" t="s">
        <v>56</v>
      </c>
      <c r="E443" s="39" t="s">
        <v>5</v>
      </c>
    </row>
    <row r="444" spans="1:16" ht="12.75">
      <c r="A444" t="s">
        <v>48</v>
      </c>
      <c s="34" t="s">
        <v>1985</v>
      </c>
      <c s="34" t="s">
        <v>1986</v>
      </c>
      <c s="35" t="s">
        <v>5</v>
      </c>
      <c s="6" t="s">
        <v>1987</v>
      </c>
      <c s="36" t="s">
        <v>51</v>
      </c>
      <c s="37">
        <v>3</v>
      </c>
      <c s="36">
        <v>0</v>
      </c>
      <c s="36">
        <f>ROUND(G444*H444,6)</f>
      </c>
      <c r="L444" s="38">
        <v>0</v>
      </c>
      <c s="32">
        <f>ROUND(ROUND(L444,2)*ROUND(G444,3),2)</f>
      </c>
      <c s="36" t="s">
        <v>1709</v>
      </c>
      <c>
        <f>(M444*21)/100</f>
      </c>
      <c t="s">
        <v>26</v>
      </c>
    </row>
    <row r="445" spans="1:5" ht="12.75">
      <c r="A445" s="35" t="s">
        <v>53</v>
      </c>
      <c r="E445" s="39" t="s">
        <v>1987</v>
      </c>
    </row>
    <row r="446" spans="1:5" ht="102">
      <c r="A446" s="35" t="s">
        <v>54</v>
      </c>
      <c r="E446" s="40" t="s">
        <v>1988</v>
      </c>
    </row>
    <row r="447" spans="1:5" ht="12.75">
      <c r="A447" t="s">
        <v>56</v>
      </c>
      <c r="E447" s="39" t="s">
        <v>5</v>
      </c>
    </row>
    <row r="448" spans="1:16" ht="12.75">
      <c r="A448" t="s">
        <v>48</v>
      </c>
      <c s="34" t="s">
        <v>1989</v>
      </c>
      <c s="34" t="s">
        <v>1990</v>
      </c>
      <c s="35" t="s">
        <v>5</v>
      </c>
      <c s="6" t="s">
        <v>1991</v>
      </c>
      <c s="36" t="s">
        <v>51</v>
      </c>
      <c s="37">
        <v>1</v>
      </c>
      <c s="36">
        <v>0</v>
      </c>
      <c s="36">
        <f>ROUND(G448*H448,6)</f>
      </c>
      <c r="L448" s="38">
        <v>0</v>
      </c>
      <c s="32">
        <f>ROUND(ROUND(L448,2)*ROUND(G448,3),2)</f>
      </c>
      <c s="36" t="s">
        <v>1709</v>
      </c>
      <c>
        <f>(M448*21)/100</f>
      </c>
      <c t="s">
        <v>26</v>
      </c>
    </row>
    <row r="449" spans="1:5" ht="12.75">
      <c r="A449" s="35" t="s">
        <v>53</v>
      </c>
      <c r="E449" s="39" t="s">
        <v>1991</v>
      </c>
    </row>
    <row r="450" spans="1:5" ht="38.25">
      <c r="A450" s="35" t="s">
        <v>54</v>
      </c>
      <c r="E450" s="40" t="s">
        <v>1992</v>
      </c>
    </row>
    <row r="451" spans="1:5" ht="12.75">
      <c r="A451" t="s">
        <v>56</v>
      </c>
      <c r="E451" s="39" t="s">
        <v>5</v>
      </c>
    </row>
    <row r="452" spans="1:16" ht="12.75">
      <c r="A452" t="s">
        <v>48</v>
      </c>
      <c s="34" t="s">
        <v>1993</v>
      </c>
      <c s="34" t="s">
        <v>1994</v>
      </c>
      <c s="35" t="s">
        <v>5</v>
      </c>
      <c s="6" t="s">
        <v>1995</v>
      </c>
      <c s="36" t="s">
        <v>51</v>
      </c>
      <c s="37">
        <v>3</v>
      </c>
      <c s="36">
        <v>0</v>
      </c>
      <c s="36">
        <f>ROUND(G452*H452,6)</f>
      </c>
      <c r="L452" s="38">
        <v>0</v>
      </c>
      <c s="32">
        <f>ROUND(ROUND(L452,2)*ROUND(G452,3),2)</f>
      </c>
      <c s="36" t="s">
        <v>1709</v>
      </c>
      <c>
        <f>(M452*21)/100</f>
      </c>
      <c t="s">
        <v>26</v>
      </c>
    </row>
    <row r="453" spans="1:5" ht="12.75">
      <c r="A453" s="35" t="s">
        <v>53</v>
      </c>
      <c r="E453" s="39" t="s">
        <v>1995</v>
      </c>
    </row>
    <row r="454" spans="1:5" ht="102">
      <c r="A454" s="35" t="s">
        <v>54</v>
      </c>
      <c r="E454" s="40" t="s">
        <v>1988</v>
      </c>
    </row>
    <row r="455" spans="1:5" ht="12.75">
      <c r="A455" t="s">
        <v>56</v>
      </c>
      <c r="E455" s="39" t="s">
        <v>5</v>
      </c>
    </row>
    <row r="456" spans="1:16" ht="25.5">
      <c r="A456" t="s">
        <v>48</v>
      </c>
      <c s="34" t="s">
        <v>1996</v>
      </c>
      <c s="34" t="s">
        <v>1981</v>
      </c>
      <c s="35" t="s">
        <v>4</v>
      </c>
      <c s="6" t="s">
        <v>1982</v>
      </c>
      <c s="36" t="s">
        <v>51</v>
      </c>
      <c s="37">
        <v>1</v>
      </c>
      <c s="36">
        <v>0.5701</v>
      </c>
      <c s="36">
        <f>ROUND(G456*H456,6)</f>
      </c>
      <c r="L456" s="38">
        <v>0</v>
      </c>
      <c s="32">
        <f>ROUND(ROUND(L456,2)*ROUND(G456,3),2)</f>
      </c>
      <c s="36" t="s">
        <v>439</v>
      </c>
      <c>
        <f>(M456*21)/100</f>
      </c>
      <c t="s">
        <v>26</v>
      </c>
    </row>
    <row r="457" spans="1:5" ht="38.25">
      <c r="A457" s="35" t="s">
        <v>53</v>
      </c>
      <c r="E457" s="39" t="s">
        <v>1983</v>
      </c>
    </row>
    <row r="458" spans="1:5" ht="38.25">
      <c r="A458" s="35" t="s">
        <v>54</v>
      </c>
      <c r="E458" s="40" t="s">
        <v>1997</v>
      </c>
    </row>
    <row r="459" spans="1:5" ht="12.75">
      <c r="A459" t="s">
        <v>56</v>
      </c>
      <c r="E459" s="39" t="s">
        <v>5</v>
      </c>
    </row>
    <row r="460" spans="1:16" ht="12.75">
      <c r="A460" t="s">
        <v>48</v>
      </c>
      <c s="34" t="s">
        <v>1998</v>
      </c>
      <c s="34" t="s">
        <v>1999</v>
      </c>
      <c s="35" t="s">
        <v>5</v>
      </c>
      <c s="6" t="s">
        <v>2000</v>
      </c>
      <c s="36" t="s">
        <v>51</v>
      </c>
      <c s="37">
        <v>1</v>
      </c>
      <c s="36">
        <v>0</v>
      </c>
      <c s="36">
        <f>ROUND(G460*H460,6)</f>
      </c>
      <c r="L460" s="38">
        <v>0</v>
      </c>
      <c s="32">
        <f>ROUND(ROUND(L460,2)*ROUND(G460,3),2)</f>
      </c>
      <c s="36" t="s">
        <v>1709</v>
      </c>
      <c>
        <f>(M460*21)/100</f>
      </c>
      <c t="s">
        <v>26</v>
      </c>
    </row>
    <row r="461" spans="1:5" ht="12.75">
      <c r="A461" s="35" t="s">
        <v>53</v>
      </c>
      <c r="E461" s="39" t="s">
        <v>2000</v>
      </c>
    </row>
    <row r="462" spans="1:5" ht="38.25">
      <c r="A462" s="35" t="s">
        <v>54</v>
      </c>
      <c r="E462" s="40" t="s">
        <v>1997</v>
      </c>
    </row>
    <row r="463" spans="1:5" ht="12.75">
      <c r="A463" t="s">
        <v>56</v>
      </c>
      <c r="E463" s="39" t="s">
        <v>5</v>
      </c>
    </row>
    <row r="464" spans="1:16" ht="25.5">
      <c r="A464" t="s">
        <v>48</v>
      </c>
      <c s="34" t="s">
        <v>2001</v>
      </c>
      <c s="34" t="s">
        <v>2002</v>
      </c>
      <c s="35" t="s">
        <v>5</v>
      </c>
      <c s="6" t="s">
        <v>2003</v>
      </c>
      <c s="36" t="s">
        <v>51</v>
      </c>
      <c s="37">
        <v>3</v>
      </c>
      <c s="36">
        <v>2.20015</v>
      </c>
      <c s="36">
        <f>ROUND(G464*H464,6)</f>
      </c>
      <c r="L464" s="38">
        <v>0</v>
      </c>
      <c s="32">
        <f>ROUND(ROUND(L464,2)*ROUND(G464,3),2)</f>
      </c>
      <c s="36" t="s">
        <v>439</v>
      </c>
      <c>
        <f>(M464*21)/100</f>
      </c>
      <c t="s">
        <v>26</v>
      </c>
    </row>
    <row r="465" spans="1:5" ht="38.25">
      <c r="A465" s="35" t="s">
        <v>53</v>
      </c>
      <c r="E465" s="39" t="s">
        <v>2004</v>
      </c>
    </row>
    <row r="466" spans="1:5" ht="102">
      <c r="A466" s="35" t="s">
        <v>54</v>
      </c>
      <c r="E466" s="40" t="s">
        <v>2005</v>
      </c>
    </row>
    <row r="467" spans="1:5" ht="12.75">
      <c r="A467" t="s">
        <v>56</v>
      </c>
      <c r="E467" s="39" t="s">
        <v>5</v>
      </c>
    </row>
    <row r="468" spans="1:16" ht="25.5">
      <c r="A468" t="s">
        <v>48</v>
      </c>
      <c s="34" t="s">
        <v>2006</v>
      </c>
      <c s="34" t="s">
        <v>2007</v>
      </c>
      <c s="35" t="s">
        <v>5</v>
      </c>
      <c s="6" t="s">
        <v>2008</v>
      </c>
      <c s="36" t="s">
        <v>51</v>
      </c>
      <c s="37">
        <v>4</v>
      </c>
      <c s="36">
        <v>0</v>
      </c>
      <c s="36">
        <f>ROUND(G468*H468,6)</f>
      </c>
      <c r="L468" s="38">
        <v>0</v>
      </c>
      <c s="32">
        <f>ROUND(ROUND(L468,2)*ROUND(G468,3),2)</f>
      </c>
      <c s="36" t="s">
        <v>439</v>
      </c>
      <c>
        <f>(M468*21)/100</f>
      </c>
      <c t="s">
        <v>26</v>
      </c>
    </row>
    <row r="469" spans="1:5" ht="38.25">
      <c r="A469" s="35" t="s">
        <v>53</v>
      </c>
      <c r="E469" s="39" t="s">
        <v>2009</v>
      </c>
    </row>
    <row r="470" spans="1:5" ht="127.5">
      <c r="A470" s="35" t="s">
        <v>54</v>
      </c>
      <c r="E470" s="40" t="s">
        <v>2010</v>
      </c>
    </row>
    <row r="471" spans="1:5" ht="12.75">
      <c r="A471" t="s">
        <v>56</v>
      </c>
      <c r="E471" s="39" t="s">
        <v>5</v>
      </c>
    </row>
    <row r="472" spans="1:16" ht="12.75">
      <c r="A472" t="s">
        <v>48</v>
      </c>
      <c s="34" t="s">
        <v>2011</v>
      </c>
      <c s="34" t="s">
        <v>2012</v>
      </c>
      <c s="35" t="s">
        <v>5</v>
      </c>
      <c s="6" t="s">
        <v>2013</v>
      </c>
      <c s="36" t="s">
        <v>51</v>
      </c>
      <c s="37">
        <v>3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1709</v>
      </c>
      <c>
        <f>(M472*21)/100</f>
      </c>
      <c t="s">
        <v>26</v>
      </c>
    </row>
    <row r="473" spans="1:5" ht="12.75">
      <c r="A473" s="35" t="s">
        <v>53</v>
      </c>
      <c r="E473" s="39" t="s">
        <v>2013</v>
      </c>
    </row>
    <row r="474" spans="1:5" ht="102">
      <c r="A474" s="35" t="s">
        <v>54</v>
      </c>
      <c r="E474" s="40" t="s">
        <v>2005</v>
      </c>
    </row>
    <row r="475" spans="1:5" ht="12.75">
      <c r="A475" t="s">
        <v>56</v>
      </c>
      <c r="E475" s="39" t="s">
        <v>5</v>
      </c>
    </row>
    <row r="476" spans="1:16" ht="12.75">
      <c r="A476" t="s">
        <v>48</v>
      </c>
      <c s="34" t="s">
        <v>2014</v>
      </c>
      <c s="34" t="s">
        <v>2015</v>
      </c>
      <c s="35" t="s">
        <v>5</v>
      </c>
      <c s="6" t="s">
        <v>2016</v>
      </c>
      <c s="36" t="s">
        <v>51</v>
      </c>
      <c s="37">
        <v>8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439</v>
      </c>
      <c>
        <f>(M476*21)/100</f>
      </c>
      <c t="s">
        <v>26</v>
      </c>
    </row>
    <row r="477" spans="1:5" ht="12.75">
      <c r="A477" s="35" t="s">
        <v>53</v>
      </c>
      <c r="E477" s="39" t="s">
        <v>2016</v>
      </c>
    </row>
    <row r="478" spans="1:5" ht="229.5">
      <c r="A478" s="35" t="s">
        <v>54</v>
      </c>
      <c r="E478" s="40" t="s">
        <v>2017</v>
      </c>
    </row>
    <row r="479" spans="1:5" ht="12.75">
      <c r="A479" t="s">
        <v>56</v>
      </c>
      <c r="E479" s="39" t="s">
        <v>5</v>
      </c>
    </row>
    <row r="480" spans="1:16" ht="12.75">
      <c r="A480" t="s">
        <v>48</v>
      </c>
      <c s="34" t="s">
        <v>2018</v>
      </c>
      <c s="34" t="s">
        <v>2019</v>
      </c>
      <c s="35" t="s">
        <v>5</v>
      </c>
      <c s="6" t="s">
        <v>2020</v>
      </c>
      <c s="36" t="s">
        <v>51</v>
      </c>
      <c s="37">
        <v>8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1709</v>
      </c>
      <c>
        <f>(M480*21)/100</f>
      </c>
      <c t="s">
        <v>26</v>
      </c>
    </row>
    <row r="481" spans="1:5" ht="12.75">
      <c r="A481" s="35" t="s">
        <v>53</v>
      </c>
      <c r="E481" s="39" t="s">
        <v>2020</v>
      </c>
    </row>
    <row r="482" spans="1:5" ht="229.5">
      <c r="A482" s="35" t="s">
        <v>54</v>
      </c>
      <c r="E482" s="40" t="s">
        <v>2017</v>
      </c>
    </row>
    <row r="483" spans="1:5" ht="12.75">
      <c r="A483" t="s">
        <v>56</v>
      </c>
      <c r="E483" s="39" t="s">
        <v>5</v>
      </c>
    </row>
    <row r="484" spans="1:16" ht="25.5">
      <c r="A484" t="s">
        <v>48</v>
      </c>
      <c s="34" t="s">
        <v>2021</v>
      </c>
      <c s="34" t="s">
        <v>2022</v>
      </c>
      <c s="35" t="s">
        <v>5</v>
      </c>
      <c s="6" t="s">
        <v>2023</v>
      </c>
      <c s="36" t="s">
        <v>51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439</v>
      </c>
      <c>
        <f>(M484*21)/100</f>
      </c>
      <c t="s">
        <v>26</v>
      </c>
    </row>
    <row r="485" spans="1:5" ht="51">
      <c r="A485" s="35" t="s">
        <v>53</v>
      </c>
      <c r="E485" s="39" t="s">
        <v>2024</v>
      </c>
    </row>
    <row r="486" spans="1:5" ht="38.25">
      <c r="A486" s="35" t="s">
        <v>54</v>
      </c>
      <c r="E486" s="40" t="s">
        <v>1992</v>
      </c>
    </row>
    <row r="487" spans="1:5" ht="12.75">
      <c r="A487" t="s">
        <v>56</v>
      </c>
      <c r="E487" s="39" t="s">
        <v>5</v>
      </c>
    </row>
    <row r="488" spans="1:16" ht="38.25">
      <c r="A488" t="s">
        <v>48</v>
      </c>
      <c s="34" t="s">
        <v>2025</v>
      </c>
      <c s="34" t="s">
        <v>2026</v>
      </c>
      <c s="35" t="s">
        <v>5</v>
      </c>
      <c s="6" t="s">
        <v>2027</v>
      </c>
      <c s="36" t="s">
        <v>51</v>
      </c>
      <c s="37">
        <v>1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439</v>
      </c>
      <c>
        <f>(M488*21)/100</f>
      </c>
      <c t="s">
        <v>26</v>
      </c>
    </row>
    <row r="489" spans="1:5" ht="38.25">
      <c r="A489" s="35" t="s">
        <v>53</v>
      </c>
      <c r="E489" s="39" t="s">
        <v>2028</v>
      </c>
    </row>
    <row r="490" spans="1:5" ht="38.25">
      <c r="A490" s="35" t="s">
        <v>54</v>
      </c>
      <c r="E490" s="40" t="s">
        <v>1992</v>
      </c>
    </row>
    <row r="491" spans="1:5" ht="12.75">
      <c r="A491" t="s">
        <v>56</v>
      </c>
      <c r="E491" s="39" t="s">
        <v>5</v>
      </c>
    </row>
    <row r="492" spans="1:16" ht="12.75">
      <c r="A492" t="s">
        <v>48</v>
      </c>
      <c s="34" t="s">
        <v>2029</v>
      </c>
      <c s="34" t="s">
        <v>2030</v>
      </c>
      <c s="35" t="s">
        <v>5</v>
      </c>
      <c s="6" t="s">
        <v>2031</v>
      </c>
      <c s="36" t="s">
        <v>51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1709</v>
      </c>
      <c>
        <f>(M492*21)/100</f>
      </c>
      <c t="s">
        <v>26</v>
      </c>
    </row>
    <row r="493" spans="1:5" ht="12.75">
      <c r="A493" s="35" t="s">
        <v>53</v>
      </c>
      <c r="E493" s="39" t="s">
        <v>2031</v>
      </c>
    </row>
    <row r="494" spans="1:5" ht="38.25">
      <c r="A494" s="35" t="s">
        <v>54</v>
      </c>
      <c r="E494" s="40" t="s">
        <v>1992</v>
      </c>
    </row>
    <row r="495" spans="1:5" ht="12.75">
      <c r="A495" t="s">
        <v>56</v>
      </c>
      <c r="E495" s="39" t="s">
        <v>5</v>
      </c>
    </row>
    <row r="496" spans="1:16" ht="12.75">
      <c r="A496" t="s">
        <v>48</v>
      </c>
      <c s="34" t="s">
        <v>2032</v>
      </c>
      <c s="34" t="s">
        <v>2033</v>
      </c>
      <c s="35" t="s">
        <v>5</v>
      </c>
      <c s="6" t="s">
        <v>2034</v>
      </c>
      <c s="36" t="s">
        <v>51</v>
      </c>
      <c s="37">
        <v>1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1709</v>
      </c>
      <c>
        <f>(M496*21)/100</f>
      </c>
      <c t="s">
        <v>26</v>
      </c>
    </row>
    <row r="497" spans="1:5" ht="12.75">
      <c r="A497" s="35" t="s">
        <v>53</v>
      </c>
      <c r="E497" s="39" t="s">
        <v>2034</v>
      </c>
    </row>
    <row r="498" spans="1:5" ht="38.25">
      <c r="A498" s="35" t="s">
        <v>54</v>
      </c>
      <c r="E498" s="40" t="s">
        <v>1992</v>
      </c>
    </row>
    <row r="499" spans="1:5" ht="12.75">
      <c r="A499" t="s">
        <v>56</v>
      </c>
      <c r="E499" s="39" t="s">
        <v>5</v>
      </c>
    </row>
    <row r="500" spans="1:16" ht="12.75">
      <c r="A500" t="s">
        <v>48</v>
      </c>
      <c s="34" t="s">
        <v>2035</v>
      </c>
      <c s="34" t="s">
        <v>2036</v>
      </c>
      <c s="35" t="s">
        <v>5</v>
      </c>
      <c s="6" t="s">
        <v>2037</v>
      </c>
      <c s="36" t="s">
        <v>51</v>
      </c>
      <c s="37">
        <v>1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1709</v>
      </c>
      <c>
        <f>(M500*21)/100</f>
      </c>
      <c t="s">
        <v>26</v>
      </c>
    </row>
    <row r="501" spans="1:5" ht="12.75">
      <c r="A501" s="35" t="s">
        <v>53</v>
      </c>
      <c r="E501" s="39" t="s">
        <v>2037</v>
      </c>
    </row>
    <row r="502" spans="1:5" ht="38.25">
      <c r="A502" s="35" t="s">
        <v>54</v>
      </c>
      <c r="E502" s="40" t="s">
        <v>1992</v>
      </c>
    </row>
    <row r="503" spans="1:5" ht="12.75">
      <c r="A503" t="s">
        <v>56</v>
      </c>
      <c r="E503" s="39" t="s">
        <v>5</v>
      </c>
    </row>
    <row r="504" spans="1:16" ht="25.5">
      <c r="A504" t="s">
        <v>48</v>
      </c>
      <c s="34" t="s">
        <v>2038</v>
      </c>
      <c s="34" t="s">
        <v>2039</v>
      </c>
      <c s="35" t="s">
        <v>5</v>
      </c>
      <c s="6" t="s">
        <v>2023</v>
      </c>
      <c s="36" t="s">
        <v>51</v>
      </c>
      <c s="37">
        <v>6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439</v>
      </c>
      <c>
        <f>(M504*21)/100</f>
      </c>
      <c t="s">
        <v>26</v>
      </c>
    </row>
    <row r="505" spans="1:5" ht="51">
      <c r="A505" s="35" t="s">
        <v>53</v>
      </c>
      <c r="E505" s="39" t="s">
        <v>2040</v>
      </c>
    </row>
    <row r="506" spans="1:5" ht="153">
      <c r="A506" s="35" t="s">
        <v>54</v>
      </c>
      <c r="E506" s="40" t="s">
        <v>2041</v>
      </c>
    </row>
    <row r="507" spans="1:5" ht="12.75">
      <c r="A507" t="s">
        <v>56</v>
      </c>
      <c r="E507" s="39" t="s">
        <v>5</v>
      </c>
    </row>
    <row r="508" spans="1:16" ht="38.25">
      <c r="A508" t="s">
        <v>48</v>
      </c>
      <c s="34" t="s">
        <v>2042</v>
      </c>
      <c s="34" t="s">
        <v>2043</v>
      </c>
      <c s="35" t="s">
        <v>5</v>
      </c>
      <c s="6" t="s">
        <v>2027</v>
      </c>
      <c s="36" t="s">
        <v>51</v>
      </c>
      <c s="37">
        <v>6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439</v>
      </c>
      <c>
        <f>(M508*21)/100</f>
      </c>
      <c t="s">
        <v>26</v>
      </c>
    </row>
    <row r="509" spans="1:5" ht="38.25">
      <c r="A509" s="35" t="s">
        <v>53</v>
      </c>
      <c r="E509" s="39" t="s">
        <v>2044</v>
      </c>
    </row>
    <row r="510" spans="1:5" ht="153">
      <c r="A510" s="35" t="s">
        <v>54</v>
      </c>
      <c r="E510" s="40" t="s">
        <v>2041</v>
      </c>
    </row>
    <row r="511" spans="1:5" ht="12.75">
      <c r="A511" t="s">
        <v>56</v>
      </c>
      <c r="E511" s="39" t="s">
        <v>5</v>
      </c>
    </row>
    <row r="512" spans="1:16" ht="25.5">
      <c r="A512" t="s">
        <v>48</v>
      </c>
      <c s="34" t="s">
        <v>2045</v>
      </c>
      <c s="34" t="s">
        <v>2046</v>
      </c>
      <c s="35" t="s">
        <v>5</v>
      </c>
      <c s="6" t="s">
        <v>2047</v>
      </c>
      <c s="36" t="s">
        <v>51</v>
      </c>
      <c s="37">
        <v>2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1709</v>
      </c>
      <c>
        <f>(M512*21)/100</f>
      </c>
      <c t="s">
        <v>26</v>
      </c>
    </row>
    <row r="513" spans="1:5" ht="25.5">
      <c r="A513" s="35" t="s">
        <v>53</v>
      </c>
      <c r="E513" s="39" t="s">
        <v>2047</v>
      </c>
    </row>
    <row r="514" spans="1:5" ht="76.5">
      <c r="A514" s="35" t="s">
        <v>54</v>
      </c>
      <c r="E514" s="40" t="s">
        <v>2048</v>
      </c>
    </row>
    <row r="515" spans="1:5" ht="12.75">
      <c r="A515" t="s">
        <v>56</v>
      </c>
      <c r="E515" s="39" t="s">
        <v>5</v>
      </c>
    </row>
    <row r="516" spans="1:16" ht="25.5">
      <c r="A516" t="s">
        <v>48</v>
      </c>
      <c s="34" t="s">
        <v>2049</v>
      </c>
      <c s="34" t="s">
        <v>2050</v>
      </c>
      <c s="35" t="s">
        <v>5</v>
      </c>
      <c s="6" t="s">
        <v>2051</v>
      </c>
      <c s="36" t="s">
        <v>51</v>
      </c>
      <c s="37">
        <v>4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1709</v>
      </c>
      <c>
        <f>(M516*21)/100</f>
      </c>
      <c t="s">
        <v>26</v>
      </c>
    </row>
    <row r="517" spans="1:5" ht="25.5">
      <c r="A517" s="35" t="s">
        <v>53</v>
      </c>
      <c r="E517" s="39" t="s">
        <v>2051</v>
      </c>
    </row>
    <row r="518" spans="1:5" ht="102">
      <c r="A518" s="35" t="s">
        <v>54</v>
      </c>
      <c r="E518" s="40" t="s">
        <v>2052</v>
      </c>
    </row>
    <row r="519" spans="1:5" ht="12.75">
      <c r="A519" t="s">
        <v>56</v>
      </c>
      <c r="E519" s="39" t="s">
        <v>5</v>
      </c>
    </row>
    <row r="520" spans="1:16" ht="12.75">
      <c r="A520" t="s">
        <v>48</v>
      </c>
      <c s="34" t="s">
        <v>2053</v>
      </c>
      <c s="34" t="s">
        <v>2054</v>
      </c>
      <c s="35" t="s">
        <v>5</v>
      </c>
      <c s="6" t="s">
        <v>2055</v>
      </c>
      <c s="36" t="s">
        <v>51</v>
      </c>
      <c s="37">
        <v>4</v>
      </c>
      <c s="36">
        <v>0</v>
      </c>
      <c s="36">
        <f>ROUND(G520*H520,6)</f>
      </c>
      <c r="L520" s="38">
        <v>0</v>
      </c>
      <c s="32">
        <f>ROUND(ROUND(L520,2)*ROUND(G520,3),2)</f>
      </c>
      <c s="36" t="s">
        <v>1709</v>
      </c>
      <c>
        <f>(M520*21)/100</f>
      </c>
      <c t="s">
        <v>26</v>
      </c>
    </row>
    <row r="521" spans="1:5" ht="12.75">
      <c r="A521" s="35" t="s">
        <v>53</v>
      </c>
      <c r="E521" s="39" t="s">
        <v>2055</v>
      </c>
    </row>
    <row r="522" spans="1:5" ht="102">
      <c r="A522" s="35" t="s">
        <v>54</v>
      </c>
      <c r="E522" s="40" t="s">
        <v>2052</v>
      </c>
    </row>
    <row r="523" spans="1:5" ht="12.75">
      <c r="A523" t="s">
        <v>56</v>
      </c>
      <c r="E523" s="39" t="s">
        <v>5</v>
      </c>
    </row>
    <row r="524" spans="1:16" ht="12.75">
      <c r="A524" t="s">
        <v>48</v>
      </c>
      <c s="34" t="s">
        <v>2056</v>
      </c>
      <c s="34" t="s">
        <v>2030</v>
      </c>
      <c s="35" t="s">
        <v>4</v>
      </c>
      <c s="6" t="s">
        <v>2031</v>
      </c>
      <c s="36" t="s">
        <v>51</v>
      </c>
      <c s="37">
        <v>4</v>
      </c>
      <c s="36">
        <v>0</v>
      </c>
      <c s="36">
        <f>ROUND(G524*H524,6)</f>
      </c>
      <c r="L524" s="38">
        <v>0</v>
      </c>
      <c s="32">
        <f>ROUND(ROUND(L524,2)*ROUND(G524,3),2)</f>
      </c>
      <c s="36" t="s">
        <v>1709</v>
      </c>
      <c>
        <f>(M524*21)/100</f>
      </c>
      <c t="s">
        <v>26</v>
      </c>
    </row>
    <row r="525" spans="1:5" ht="12.75">
      <c r="A525" s="35" t="s">
        <v>53</v>
      </c>
      <c r="E525" s="39" t="s">
        <v>2031</v>
      </c>
    </row>
    <row r="526" spans="1:5" ht="102">
      <c r="A526" s="35" t="s">
        <v>54</v>
      </c>
      <c r="E526" s="40" t="s">
        <v>2052</v>
      </c>
    </row>
    <row r="527" spans="1:5" ht="12.75">
      <c r="A527" t="s">
        <v>56</v>
      </c>
      <c r="E527" s="39" t="s">
        <v>5</v>
      </c>
    </row>
    <row r="528" spans="1:16" ht="25.5">
      <c r="A528" t="s">
        <v>48</v>
      </c>
      <c s="34" t="s">
        <v>2057</v>
      </c>
      <c s="34" t="s">
        <v>2058</v>
      </c>
      <c s="35" t="s">
        <v>5</v>
      </c>
      <c s="6" t="s">
        <v>2023</v>
      </c>
      <c s="36" t="s">
        <v>51</v>
      </c>
      <c s="37">
        <v>6</v>
      </c>
      <c s="36">
        <v>0</v>
      </c>
      <c s="36">
        <f>ROUND(G528*H528,6)</f>
      </c>
      <c r="L528" s="38">
        <v>0</v>
      </c>
      <c s="32">
        <f>ROUND(ROUND(L528,2)*ROUND(G528,3),2)</f>
      </c>
      <c s="36" t="s">
        <v>439</v>
      </c>
      <c>
        <f>(M528*21)/100</f>
      </c>
      <c t="s">
        <v>26</v>
      </c>
    </row>
    <row r="529" spans="1:5" ht="51">
      <c r="A529" s="35" t="s">
        <v>53</v>
      </c>
      <c r="E529" s="39" t="s">
        <v>2059</v>
      </c>
    </row>
    <row r="530" spans="1:5" ht="153">
      <c r="A530" s="35" t="s">
        <v>54</v>
      </c>
      <c r="E530" s="40" t="s">
        <v>2060</v>
      </c>
    </row>
    <row r="531" spans="1:5" ht="12.75">
      <c r="A531" t="s">
        <v>56</v>
      </c>
      <c r="E531" s="39" t="s">
        <v>5</v>
      </c>
    </row>
    <row r="532" spans="1:16" ht="38.25">
      <c r="A532" t="s">
        <v>48</v>
      </c>
      <c s="34" t="s">
        <v>2061</v>
      </c>
      <c s="34" t="s">
        <v>2062</v>
      </c>
      <c s="35" t="s">
        <v>5</v>
      </c>
      <c s="6" t="s">
        <v>2027</v>
      </c>
      <c s="36" t="s">
        <v>51</v>
      </c>
      <c s="37">
        <v>6</v>
      </c>
      <c s="36">
        <v>0</v>
      </c>
      <c s="36">
        <f>ROUND(G532*H532,6)</f>
      </c>
      <c r="L532" s="38">
        <v>0</v>
      </c>
      <c s="32">
        <f>ROUND(ROUND(L532,2)*ROUND(G532,3),2)</f>
      </c>
      <c s="36" t="s">
        <v>439</v>
      </c>
      <c>
        <f>(M532*21)/100</f>
      </c>
      <c t="s">
        <v>26</v>
      </c>
    </row>
    <row r="533" spans="1:5" ht="38.25">
      <c r="A533" s="35" t="s">
        <v>53</v>
      </c>
      <c r="E533" s="39" t="s">
        <v>2063</v>
      </c>
    </row>
    <row r="534" spans="1:5" ht="153">
      <c r="A534" s="35" t="s">
        <v>54</v>
      </c>
      <c r="E534" s="40" t="s">
        <v>2060</v>
      </c>
    </row>
    <row r="535" spans="1:5" ht="12.75">
      <c r="A535" t="s">
        <v>56</v>
      </c>
      <c r="E535" s="39" t="s">
        <v>5</v>
      </c>
    </row>
    <row r="536" spans="1:16" ht="25.5">
      <c r="A536" t="s">
        <v>48</v>
      </c>
      <c s="34" t="s">
        <v>2064</v>
      </c>
      <c s="34" t="s">
        <v>2065</v>
      </c>
      <c s="35" t="s">
        <v>5</v>
      </c>
      <c s="6" t="s">
        <v>2023</v>
      </c>
      <c s="36" t="s">
        <v>51</v>
      </c>
      <c s="37">
        <v>5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439</v>
      </c>
      <c>
        <f>(M536*21)/100</f>
      </c>
      <c t="s">
        <v>26</v>
      </c>
    </row>
    <row r="537" spans="1:5" ht="51">
      <c r="A537" s="35" t="s">
        <v>53</v>
      </c>
      <c r="E537" s="39" t="s">
        <v>2066</v>
      </c>
    </row>
    <row r="538" spans="1:5" ht="127.5">
      <c r="A538" s="35" t="s">
        <v>54</v>
      </c>
      <c r="E538" s="40" t="s">
        <v>2067</v>
      </c>
    </row>
    <row r="539" spans="1:5" ht="12.75">
      <c r="A539" t="s">
        <v>56</v>
      </c>
      <c r="E539" s="39" t="s">
        <v>5</v>
      </c>
    </row>
    <row r="540" spans="1:16" ht="38.25">
      <c r="A540" t="s">
        <v>48</v>
      </c>
      <c s="34" t="s">
        <v>2068</v>
      </c>
      <c s="34" t="s">
        <v>2069</v>
      </c>
      <c s="35" t="s">
        <v>5</v>
      </c>
      <c s="6" t="s">
        <v>2027</v>
      </c>
      <c s="36" t="s">
        <v>51</v>
      </c>
      <c s="37">
        <v>5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439</v>
      </c>
      <c>
        <f>(M540*21)/100</f>
      </c>
      <c t="s">
        <v>26</v>
      </c>
    </row>
    <row r="541" spans="1:5" ht="38.25">
      <c r="A541" s="35" t="s">
        <v>53</v>
      </c>
      <c r="E541" s="39" t="s">
        <v>2070</v>
      </c>
    </row>
    <row r="542" spans="1:5" ht="127.5">
      <c r="A542" s="35" t="s">
        <v>54</v>
      </c>
      <c r="E542" s="40" t="s">
        <v>2067</v>
      </c>
    </row>
    <row r="543" spans="1:5" ht="12.75">
      <c r="A543" t="s">
        <v>56</v>
      </c>
      <c r="E543" s="39" t="s">
        <v>5</v>
      </c>
    </row>
    <row r="544" spans="1:16" ht="12.75">
      <c r="A544" t="s">
        <v>48</v>
      </c>
      <c s="34" t="s">
        <v>2071</v>
      </c>
      <c s="34" t="s">
        <v>2072</v>
      </c>
      <c s="35" t="s">
        <v>5</v>
      </c>
      <c s="6" t="s">
        <v>2073</v>
      </c>
      <c s="36" t="s">
        <v>51</v>
      </c>
      <c s="37">
        <v>11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1709</v>
      </c>
      <c>
        <f>(M544*21)/100</f>
      </c>
      <c t="s">
        <v>26</v>
      </c>
    </row>
    <row r="545" spans="1:5" ht="12.75">
      <c r="A545" s="35" t="s">
        <v>53</v>
      </c>
      <c r="E545" s="39" t="s">
        <v>2073</v>
      </c>
    </row>
    <row r="546" spans="1:5" ht="153">
      <c r="A546" s="35" t="s">
        <v>54</v>
      </c>
      <c r="E546" s="40" t="s">
        <v>2074</v>
      </c>
    </row>
    <row r="547" spans="1:5" ht="12.75">
      <c r="A547" t="s">
        <v>56</v>
      </c>
      <c r="E547" s="39" t="s">
        <v>5</v>
      </c>
    </row>
    <row r="548" spans="1:16" ht="12.75">
      <c r="A548" t="s">
        <v>48</v>
      </c>
      <c s="34" t="s">
        <v>2075</v>
      </c>
      <c s="34" t="s">
        <v>2076</v>
      </c>
      <c s="35" t="s">
        <v>5</v>
      </c>
      <c s="6" t="s">
        <v>2077</v>
      </c>
      <c s="36" t="s">
        <v>51</v>
      </c>
      <c s="37">
        <v>5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1709</v>
      </c>
      <c>
        <f>(M548*21)/100</f>
      </c>
      <c t="s">
        <v>26</v>
      </c>
    </row>
    <row r="549" spans="1:5" ht="12.75">
      <c r="A549" s="35" t="s">
        <v>53</v>
      </c>
      <c r="E549" s="39" t="s">
        <v>2077</v>
      </c>
    </row>
    <row r="550" spans="1:5" ht="127.5">
      <c r="A550" s="35" t="s">
        <v>54</v>
      </c>
      <c r="E550" s="40" t="s">
        <v>2067</v>
      </c>
    </row>
    <row r="551" spans="1:5" ht="12.75">
      <c r="A551" t="s">
        <v>56</v>
      </c>
      <c r="E551" s="39" t="s">
        <v>5</v>
      </c>
    </row>
    <row r="552" spans="1:16" ht="12.75">
      <c r="A552" t="s">
        <v>48</v>
      </c>
      <c s="34" t="s">
        <v>2078</v>
      </c>
      <c s="34" t="s">
        <v>2079</v>
      </c>
      <c s="35" t="s">
        <v>5</v>
      </c>
      <c s="6" t="s">
        <v>2080</v>
      </c>
      <c s="36" t="s">
        <v>51</v>
      </c>
      <c s="37">
        <v>9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1709</v>
      </c>
      <c>
        <f>(M552*21)/100</f>
      </c>
      <c t="s">
        <v>26</v>
      </c>
    </row>
    <row r="553" spans="1:5" ht="12.75">
      <c r="A553" s="35" t="s">
        <v>53</v>
      </c>
      <c r="E553" s="39" t="s">
        <v>2080</v>
      </c>
    </row>
    <row r="554" spans="1:5" ht="127.5">
      <c r="A554" s="35" t="s">
        <v>54</v>
      </c>
      <c r="E554" s="40" t="s">
        <v>2081</v>
      </c>
    </row>
    <row r="555" spans="1:5" ht="12.75">
      <c r="A555" t="s">
        <v>56</v>
      </c>
      <c r="E555" s="39" t="s">
        <v>5</v>
      </c>
    </row>
    <row r="556" spans="1:16" ht="12.75">
      <c r="A556" t="s">
        <v>48</v>
      </c>
      <c s="34" t="s">
        <v>2082</v>
      </c>
      <c s="34" t="s">
        <v>2083</v>
      </c>
      <c s="35" t="s">
        <v>5</v>
      </c>
      <c s="6" t="s">
        <v>2084</v>
      </c>
      <c s="36" t="s">
        <v>51</v>
      </c>
      <c s="37">
        <v>18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1709</v>
      </c>
      <c>
        <f>(M556*21)/100</f>
      </c>
      <c t="s">
        <v>26</v>
      </c>
    </row>
    <row r="557" spans="1:5" ht="12.75">
      <c r="A557" s="35" t="s">
        <v>53</v>
      </c>
      <c r="E557" s="39" t="s">
        <v>2084</v>
      </c>
    </row>
    <row r="558" spans="1:5" ht="127.5">
      <c r="A558" s="35" t="s">
        <v>54</v>
      </c>
      <c r="E558" s="40" t="s">
        <v>2085</v>
      </c>
    </row>
    <row r="559" spans="1:5" ht="12.75">
      <c r="A559" t="s">
        <v>56</v>
      </c>
      <c r="E559" s="39" t="s">
        <v>5</v>
      </c>
    </row>
    <row r="560" spans="1:16" ht="12.75">
      <c r="A560" t="s">
        <v>48</v>
      </c>
      <c s="34" t="s">
        <v>2086</v>
      </c>
      <c s="34" t="s">
        <v>2087</v>
      </c>
      <c s="35" t="s">
        <v>5</v>
      </c>
      <c s="6" t="s">
        <v>2088</v>
      </c>
      <c s="36" t="s">
        <v>51</v>
      </c>
      <c s="37">
        <v>36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1709</v>
      </c>
      <c>
        <f>(M560*21)/100</f>
      </c>
      <c t="s">
        <v>26</v>
      </c>
    </row>
    <row r="561" spans="1:5" ht="12.75">
      <c r="A561" s="35" t="s">
        <v>53</v>
      </c>
      <c r="E561" s="39" t="s">
        <v>2088</v>
      </c>
    </row>
    <row r="562" spans="1:5" ht="229.5">
      <c r="A562" s="35" t="s">
        <v>54</v>
      </c>
      <c r="E562" s="40" t="s">
        <v>2089</v>
      </c>
    </row>
    <row r="563" spans="1:5" ht="12.75">
      <c r="A563" t="s">
        <v>56</v>
      </c>
      <c r="E563" s="39" t="s">
        <v>5</v>
      </c>
    </row>
    <row r="564" spans="1:16" ht="12.75">
      <c r="A564" t="s">
        <v>48</v>
      </c>
      <c s="34" t="s">
        <v>2090</v>
      </c>
      <c s="34" t="s">
        <v>2091</v>
      </c>
      <c s="35" t="s">
        <v>5</v>
      </c>
      <c s="6" t="s">
        <v>2092</v>
      </c>
      <c s="36" t="s">
        <v>1880</v>
      </c>
      <c s="37">
        <v>18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1709</v>
      </c>
      <c>
        <f>(M564*21)/100</f>
      </c>
      <c t="s">
        <v>26</v>
      </c>
    </row>
    <row r="565" spans="1:5" ht="12.75">
      <c r="A565" s="35" t="s">
        <v>53</v>
      </c>
      <c r="E565" s="39" t="s">
        <v>2092</v>
      </c>
    </row>
    <row r="566" spans="1:5" ht="229.5">
      <c r="A566" s="35" t="s">
        <v>54</v>
      </c>
      <c r="E566" s="40" t="s">
        <v>2093</v>
      </c>
    </row>
    <row r="567" spans="1:5" ht="12.75">
      <c r="A567" t="s">
        <v>56</v>
      </c>
      <c r="E567" s="39" t="s">
        <v>5</v>
      </c>
    </row>
    <row r="568" spans="1:16" ht="12.75">
      <c r="A568" t="s">
        <v>48</v>
      </c>
      <c s="34" t="s">
        <v>2094</v>
      </c>
      <c s="34" t="s">
        <v>2095</v>
      </c>
      <c s="35" t="s">
        <v>5</v>
      </c>
      <c s="6" t="s">
        <v>2096</v>
      </c>
      <c s="36" t="s">
        <v>51</v>
      </c>
      <c s="37">
        <v>4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1709</v>
      </c>
      <c>
        <f>(M568*21)/100</f>
      </c>
      <c t="s">
        <v>26</v>
      </c>
    </row>
    <row r="569" spans="1:5" ht="12.75">
      <c r="A569" s="35" t="s">
        <v>53</v>
      </c>
      <c r="E569" s="39" t="s">
        <v>2096</v>
      </c>
    </row>
    <row r="570" spans="1:5" ht="76.5">
      <c r="A570" s="35" t="s">
        <v>54</v>
      </c>
      <c r="E570" s="40" t="s">
        <v>2097</v>
      </c>
    </row>
    <row r="571" spans="1:5" ht="12.75">
      <c r="A571" t="s">
        <v>56</v>
      </c>
      <c r="E571" s="39" t="s">
        <v>5</v>
      </c>
    </row>
    <row r="572" spans="1:16" ht="12.75">
      <c r="A572" t="s">
        <v>48</v>
      </c>
      <c s="34" t="s">
        <v>2098</v>
      </c>
      <c s="34" t="s">
        <v>2099</v>
      </c>
      <c s="35" t="s">
        <v>5</v>
      </c>
      <c s="6" t="s">
        <v>2100</v>
      </c>
      <c s="36" t="s">
        <v>69</v>
      </c>
      <c s="37">
        <v>17.584</v>
      </c>
      <c s="36">
        <v>8E-05</v>
      </c>
      <c s="36">
        <f>ROUND(G572*H572,6)</f>
      </c>
      <c r="L572" s="38">
        <v>0</v>
      </c>
      <c s="32">
        <f>ROUND(ROUND(L572,2)*ROUND(G572,3),2)</f>
      </c>
      <c s="36" t="s">
        <v>439</v>
      </c>
      <c>
        <f>(M572*21)/100</f>
      </c>
      <c t="s">
        <v>26</v>
      </c>
    </row>
    <row r="573" spans="1:5" ht="12.75">
      <c r="A573" s="35" t="s">
        <v>53</v>
      </c>
      <c r="E573" s="39" t="s">
        <v>2100</v>
      </c>
    </row>
    <row r="574" spans="1:5" ht="229.5">
      <c r="A574" s="35" t="s">
        <v>54</v>
      </c>
      <c r="E574" s="40" t="s">
        <v>2101</v>
      </c>
    </row>
    <row r="575" spans="1:5" ht="12.75">
      <c r="A575" t="s">
        <v>56</v>
      </c>
      <c r="E575" s="39" t="s">
        <v>5</v>
      </c>
    </row>
    <row r="576" spans="1:16" ht="12.75">
      <c r="A576" t="s">
        <v>48</v>
      </c>
      <c s="34" t="s">
        <v>2102</v>
      </c>
      <c s="34" t="s">
        <v>2103</v>
      </c>
      <c s="35" t="s">
        <v>5</v>
      </c>
      <c s="6" t="s">
        <v>2104</v>
      </c>
      <c s="36" t="s">
        <v>2105</v>
      </c>
      <c s="37">
        <v>0.28</v>
      </c>
      <c s="36">
        <v>0.0005</v>
      </c>
      <c s="36">
        <f>ROUND(G576*H576,6)</f>
      </c>
      <c r="L576" s="38">
        <v>0</v>
      </c>
      <c s="32">
        <f>ROUND(ROUND(L576,2)*ROUND(G576,3),2)</f>
      </c>
      <c s="36" t="s">
        <v>439</v>
      </c>
      <c>
        <f>(M576*21)/100</f>
      </c>
      <c t="s">
        <v>26</v>
      </c>
    </row>
    <row r="577" spans="1:5" ht="12.75">
      <c r="A577" s="35" t="s">
        <v>53</v>
      </c>
      <c r="E577" s="39" t="s">
        <v>2104</v>
      </c>
    </row>
    <row r="578" spans="1:5" ht="229.5">
      <c r="A578" s="35" t="s">
        <v>54</v>
      </c>
      <c r="E578" s="40" t="s">
        <v>2106</v>
      </c>
    </row>
    <row r="579" spans="1:5" ht="12.75">
      <c r="A579" t="s">
        <v>56</v>
      </c>
      <c r="E579" s="39" t="s">
        <v>5</v>
      </c>
    </row>
    <row r="580" spans="1:16" ht="12.75">
      <c r="A580" t="s">
        <v>48</v>
      </c>
      <c s="34" t="s">
        <v>2107</v>
      </c>
      <c s="34" t="s">
        <v>2108</v>
      </c>
      <c s="35" t="s">
        <v>5</v>
      </c>
      <c s="6" t="s">
        <v>2109</v>
      </c>
      <c s="36" t="s">
        <v>51</v>
      </c>
      <c s="37">
        <v>4</v>
      </c>
      <c s="36">
        <v>0</v>
      </c>
      <c s="36">
        <f>ROUND(G580*H580,6)</f>
      </c>
      <c r="L580" s="38">
        <v>0</v>
      </c>
      <c s="32">
        <f>ROUND(ROUND(L580,2)*ROUND(G580,3),2)</f>
      </c>
      <c s="36" t="s">
        <v>439</v>
      </c>
      <c>
        <f>(M580*21)/100</f>
      </c>
      <c t="s">
        <v>26</v>
      </c>
    </row>
    <row r="581" spans="1:5" ht="12.75">
      <c r="A581" s="35" t="s">
        <v>53</v>
      </c>
      <c r="E581" s="39" t="s">
        <v>2109</v>
      </c>
    </row>
    <row r="582" spans="1:5" ht="102">
      <c r="A582" s="35" t="s">
        <v>54</v>
      </c>
      <c r="E582" s="40" t="s">
        <v>2052</v>
      </c>
    </row>
    <row r="583" spans="1:5" ht="12.75">
      <c r="A583" t="s">
        <v>56</v>
      </c>
      <c r="E583" s="39" t="s">
        <v>5</v>
      </c>
    </row>
    <row r="584" spans="1:16" ht="12.75">
      <c r="A584" t="s">
        <v>48</v>
      </c>
      <c s="34" t="s">
        <v>2110</v>
      </c>
      <c s="34" t="s">
        <v>2111</v>
      </c>
      <c s="35" t="s">
        <v>5</v>
      </c>
      <c s="6" t="s">
        <v>2112</v>
      </c>
      <c s="36" t="s">
        <v>51</v>
      </c>
      <c s="37">
        <v>4</v>
      </c>
      <c s="36">
        <v>0</v>
      </c>
      <c s="36">
        <f>ROUND(G584*H584,6)</f>
      </c>
      <c r="L584" s="38">
        <v>0</v>
      </c>
      <c s="32">
        <f>ROUND(ROUND(L584,2)*ROUND(G584,3),2)</f>
      </c>
      <c s="36" t="s">
        <v>1709</v>
      </c>
      <c>
        <f>(M584*21)/100</f>
      </c>
      <c t="s">
        <v>26</v>
      </c>
    </row>
    <row r="585" spans="1:5" ht="12.75">
      <c r="A585" s="35" t="s">
        <v>53</v>
      </c>
      <c r="E585" s="39" t="s">
        <v>2112</v>
      </c>
    </row>
    <row r="586" spans="1:5" ht="102">
      <c r="A586" s="35" t="s">
        <v>54</v>
      </c>
      <c r="E586" s="40" t="s">
        <v>2052</v>
      </c>
    </row>
    <row r="587" spans="1:5" ht="12.75">
      <c r="A587" t="s">
        <v>56</v>
      </c>
      <c r="E587" s="39" t="s">
        <v>5</v>
      </c>
    </row>
    <row r="588" spans="1:16" ht="25.5">
      <c r="A588" t="s">
        <v>48</v>
      </c>
      <c s="34" t="s">
        <v>2113</v>
      </c>
      <c s="34" t="s">
        <v>2114</v>
      </c>
      <c s="35" t="s">
        <v>5</v>
      </c>
      <c s="6" t="s">
        <v>2115</v>
      </c>
      <c s="36" t="s">
        <v>51</v>
      </c>
      <c s="37">
        <v>1</v>
      </c>
      <c s="36">
        <v>0</v>
      </c>
      <c s="36">
        <f>ROUND(G588*H588,6)</f>
      </c>
      <c r="L588" s="38">
        <v>0</v>
      </c>
      <c s="32">
        <f>ROUND(ROUND(L588,2)*ROUND(G588,3),2)</f>
      </c>
      <c s="36" t="s">
        <v>1709</v>
      </c>
      <c>
        <f>(M588*21)/100</f>
      </c>
      <c t="s">
        <v>26</v>
      </c>
    </row>
    <row r="589" spans="1:5" ht="38.25">
      <c r="A589" s="35" t="s">
        <v>53</v>
      </c>
      <c r="E589" s="39" t="s">
        <v>2116</v>
      </c>
    </row>
    <row r="590" spans="1:5" ht="38.25">
      <c r="A590" s="35" t="s">
        <v>54</v>
      </c>
      <c r="E590" s="40" t="s">
        <v>1992</v>
      </c>
    </row>
    <row r="591" spans="1:5" ht="12.75">
      <c r="A591" t="s">
        <v>56</v>
      </c>
      <c r="E591" s="39" t="s">
        <v>5</v>
      </c>
    </row>
    <row r="592" spans="1:16" ht="12.75">
      <c r="A592" t="s">
        <v>48</v>
      </c>
      <c s="34" t="s">
        <v>2117</v>
      </c>
      <c s="34" t="s">
        <v>2118</v>
      </c>
      <c s="35" t="s">
        <v>5</v>
      </c>
      <c s="6" t="s">
        <v>2119</v>
      </c>
      <c s="36" t="s">
        <v>51</v>
      </c>
      <c s="37">
        <v>1</v>
      </c>
      <c s="36">
        <v>0</v>
      </c>
      <c s="36">
        <f>ROUND(G592*H592,6)</f>
      </c>
      <c r="L592" s="38">
        <v>0</v>
      </c>
      <c s="32">
        <f>ROUND(ROUND(L592,2)*ROUND(G592,3),2)</f>
      </c>
      <c s="36" t="s">
        <v>1709</v>
      </c>
      <c>
        <f>(M592*21)/100</f>
      </c>
      <c t="s">
        <v>26</v>
      </c>
    </row>
    <row r="593" spans="1:5" ht="12.75">
      <c r="A593" s="35" t="s">
        <v>53</v>
      </c>
      <c r="E593" s="39" t="s">
        <v>2119</v>
      </c>
    </row>
    <row r="594" spans="1:5" ht="38.25">
      <c r="A594" s="35" t="s">
        <v>54</v>
      </c>
      <c r="E594" s="40" t="s">
        <v>1992</v>
      </c>
    </row>
    <row r="595" spans="1:5" ht="12.75">
      <c r="A595" t="s">
        <v>56</v>
      </c>
      <c r="E595" s="39" t="s">
        <v>5</v>
      </c>
    </row>
    <row r="596" spans="1:16" ht="12.75">
      <c r="A596" t="s">
        <v>48</v>
      </c>
      <c s="34" t="s">
        <v>2120</v>
      </c>
      <c s="34" t="s">
        <v>2121</v>
      </c>
      <c s="35" t="s">
        <v>5</v>
      </c>
      <c s="6" t="s">
        <v>2122</v>
      </c>
      <c s="36" t="s">
        <v>51</v>
      </c>
      <c s="37">
        <v>1</v>
      </c>
      <c s="36">
        <v>0</v>
      </c>
      <c s="36">
        <f>ROUND(G596*H596,6)</f>
      </c>
      <c r="L596" s="38">
        <v>0</v>
      </c>
      <c s="32">
        <f>ROUND(ROUND(L596,2)*ROUND(G596,3),2)</f>
      </c>
      <c s="36" t="s">
        <v>1709</v>
      </c>
      <c>
        <f>(M596*21)/100</f>
      </c>
      <c t="s">
        <v>26</v>
      </c>
    </row>
    <row r="597" spans="1:5" ht="12.75">
      <c r="A597" s="35" t="s">
        <v>53</v>
      </c>
      <c r="E597" s="39" t="s">
        <v>2122</v>
      </c>
    </row>
    <row r="598" spans="1:5" ht="25.5">
      <c r="A598" s="35" t="s">
        <v>54</v>
      </c>
      <c r="E598" s="40" t="s">
        <v>2123</v>
      </c>
    </row>
    <row r="599" spans="1:5" ht="12.75">
      <c r="A599" t="s">
        <v>56</v>
      </c>
      <c r="E599" s="39" t="s">
        <v>5</v>
      </c>
    </row>
    <row r="600" spans="1:16" ht="25.5">
      <c r="A600" t="s">
        <v>48</v>
      </c>
      <c s="34" t="s">
        <v>2124</v>
      </c>
      <c s="34" t="s">
        <v>2125</v>
      </c>
      <c s="35" t="s">
        <v>5</v>
      </c>
      <c s="6" t="s">
        <v>2126</v>
      </c>
      <c s="36" t="s">
        <v>51</v>
      </c>
      <c s="37">
        <v>7</v>
      </c>
      <c s="36">
        <v>0</v>
      </c>
      <c s="36">
        <f>ROUND(G600*H600,6)</f>
      </c>
      <c r="L600" s="38">
        <v>0</v>
      </c>
      <c s="32">
        <f>ROUND(ROUND(L600,2)*ROUND(G600,3),2)</f>
      </c>
      <c s="36" t="s">
        <v>439</v>
      </c>
      <c>
        <f>(M600*21)/100</f>
      </c>
      <c t="s">
        <v>26</v>
      </c>
    </row>
    <row r="601" spans="1:5" ht="38.25">
      <c r="A601" s="35" t="s">
        <v>53</v>
      </c>
      <c r="E601" s="39" t="s">
        <v>2127</v>
      </c>
    </row>
    <row r="602" spans="1:5" ht="102">
      <c r="A602" s="35" t="s">
        <v>54</v>
      </c>
      <c r="E602" s="40" t="s">
        <v>2128</v>
      </c>
    </row>
    <row r="603" spans="1:5" ht="12.75">
      <c r="A603" t="s">
        <v>56</v>
      </c>
      <c r="E603" s="39" t="s">
        <v>5</v>
      </c>
    </row>
    <row r="604" spans="1:16" ht="12.75">
      <c r="A604" t="s">
        <v>48</v>
      </c>
      <c s="34" t="s">
        <v>2129</v>
      </c>
      <c s="34" t="s">
        <v>2130</v>
      </c>
      <c s="35" t="s">
        <v>5</v>
      </c>
      <c s="6" t="s">
        <v>2131</v>
      </c>
      <c s="36" t="s">
        <v>51</v>
      </c>
      <c s="37">
        <v>7</v>
      </c>
      <c s="36">
        <v>0</v>
      </c>
      <c s="36">
        <f>ROUND(G604*H604,6)</f>
      </c>
      <c r="L604" s="38">
        <v>0</v>
      </c>
      <c s="32">
        <f>ROUND(ROUND(L604,2)*ROUND(G604,3),2)</f>
      </c>
      <c s="36" t="s">
        <v>439</v>
      </c>
      <c>
        <f>(M604*21)/100</f>
      </c>
      <c t="s">
        <v>26</v>
      </c>
    </row>
    <row r="605" spans="1:5" ht="12.75">
      <c r="A605" s="35" t="s">
        <v>53</v>
      </c>
      <c r="E605" s="39" t="s">
        <v>2131</v>
      </c>
    </row>
    <row r="606" spans="1:5" ht="102">
      <c r="A606" s="35" t="s">
        <v>54</v>
      </c>
      <c r="E606" s="40" t="s">
        <v>2128</v>
      </c>
    </row>
    <row r="607" spans="1:5" ht="12.75">
      <c r="A607" t="s">
        <v>56</v>
      </c>
      <c r="E607" s="39" t="s">
        <v>5</v>
      </c>
    </row>
    <row r="608" spans="1:16" ht="12.75">
      <c r="A608" t="s">
        <v>48</v>
      </c>
      <c s="34" t="s">
        <v>2132</v>
      </c>
      <c s="34" t="s">
        <v>2133</v>
      </c>
      <c s="35" t="s">
        <v>5</v>
      </c>
      <c s="6" t="s">
        <v>2134</v>
      </c>
      <c s="36" t="s">
        <v>51</v>
      </c>
      <c s="37">
        <v>3</v>
      </c>
      <c s="36">
        <v>0</v>
      </c>
      <c s="36">
        <f>ROUND(G608*H608,6)</f>
      </c>
      <c r="L608" s="38">
        <v>0</v>
      </c>
      <c s="32">
        <f>ROUND(ROUND(L608,2)*ROUND(G608,3),2)</f>
      </c>
      <c s="36" t="s">
        <v>1709</v>
      </c>
      <c>
        <f>(M608*21)/100</f>
      </c>
      <c t="s">
        <v>26</v>
      </c>
    </row>
    <row r="609" spans="1:5" ht="12.75">
      <c r="A609" s="35" t="s">
        <v>53</v>
      </c>
      <c r="E609" s="39" t="s">
        <v>2134</v>
      </c>
    </row>
    <row r="610" spans="1:5" ht="102">
      <c r="A610" s="35" t="s">
        <v>54</v>
      </c>
      <c r="E610" s="40" t="s">
        <v>2135</v>
      </c>
    </row>
    <row r="611" spans="1:5" ht="12.75">
      <c r="A611" t="s">
        <v>56</v>
      </c>
      <c r="E611" s="39" t="s">
        <v>5</v>
      </c>
    </row>
    <row r="612" spans="1:16" ht="12.75">
      <c r="A612" t="s">
        <v>48</v>
      </c>
      <c s="34" t="s">
        <v>2136</v>
      </c>
      <c s="34" t="s">
        <v>2137</v>
      </c>
      <c s="35" t="s">
        <v>5</v>
      </c>
      <c s="6" t="s">
        <v>2138</v>
      </c>
      <c s="36" t="s">
        <v>51</v>
      </c>
      <c s="37">
        <v>4</v>
      </c>
      <c s="36">
        <v>0</v>
      </c>
      <c s="36">
        <f>ROUND(G612*H612,6)</f>
      </c>
      <c r="L612" s="38">
        <v>0</v>
      </c>
      <c s="32">
        <f>ROUND(ROUND(L612,2)*ROUND(G612,3),2)</f>
      </c>
      <c s="36" t="s">
        <v>1709</v>
      </c>
      <c>
        <f>(M612*21)/100</f>
      </c>
      <c t="s">
        <v>26</v>
      </c>
    </row>
    <row r="613" spans="1:5" ht="12.75">
      <c r="A613" s="35" t="s">
        <v>53</v>
      </c>
      <c r="E613" s="39" t="s">
        <v>2138</v>
      </c>
    </row>
    <row r="614" spans="1:5" ht="102">
      <c r="A614" s="35" t="s">
        <v>54</v>
      </c>
      <c r="E614" s="40" t="s">
        <v>2139</v>
      </c>
    </row>
    <row r="615" spans="1:5" ht="12.75">
      <c r="A615" t="s">
        <v>56</v>
      </c>
      <c r="E615" s="39" t="s">
        <v>5</v>
      </c>
    </row>
    <row r="616" spans="1:16" ht="25.5">
      <c r="A616" t="s">
        <v>48</v>
      </c>
      <c s="34" t="s">
        <v>2140</v>
      </c>
      <c s="34" t="s">
        <v>2141</v>
      </c>
      <c s="35" t="s">
        <v>5</v>
      </c>
      <c s="6" t="s">
        <v>2142</v>
      </c>
      <c s="36" t="s">
        <v>51</v>
      </c>
      <c s="37">
        <v>4</v>
      </c>
      <c s="36">
        <v>0</v>
      </c>
      <c s="36">
        <f>ROUND(G616*H616,6)</f>
      </c>
      <c r="L616" s="38">
        <v>0</v>
      </c>
      <c s="32">
        <f>ROUND(ROUND(L616,2)*ROUND(G616,3),2)</f>
      </c>
      <c s="36" t="s">
        <v>439</v>
      </c>
      <c>
        <f>(M616*21)/100</f>
      </c>
      <c t="s">
        <v>26</v>
      </c>
    </row>
    <row r="617" spans="1:5" ht="38.25">
      <c r="A617" s="35" t="s">
        <v>53</v>
      </c>
      <c r="E617" s="39" t="s">
        <v>2143</v>
      </c>
    </row>
    <row r="618" spans="1:5" ht="102">
      <c r="A618" s="35" t="s">
        <v>54</v>
      </c>
      <c r="E618" s="40" t="s">
        <v>2052</v>
      </c>
    </row>
    <row r="619" spans="1:5" ht="12.75">
      <c r="A619" t="s">
        <v>56</v>
      </c>
      <c r="E619" s="39" t="s">
        <v>5</v>
      </c>
    </row>
    <row r="620" spans="1:16" ht="12.75">
      <c r="A620" t="s">
        <v>48</v>
      </c>
      <c s="34" t="s">
        <v>2144</v>
      </c>
      <c s="34" t="s">
        <v>2145</v>
      </c>
      <c s="35" t="s">
        <v>5</v>
      </c>
      <c s="6" t="s">
        <v>2146</v>
      </c>
      <c s="36" t="s">
        <v>51</v>
      </c>
      <c s="37">
        <v>4</v>
      </c>
      <c s="36">
        <v>0</v>
      </c>
      <c s="36">
        <f>ROUND(G620*H620,6)</f>
      </c>
      <c r="L620" s="38">
        <v>0</v>
      </c>
      <c s="32">
        <f>ROUND(ROUND(L620,2)*ROUND(G620,3),2)</f>
      </c>
      <c s="36" t="s">
        <v>1709</v>
      </c>
      <c>
        <f>(M620*21)/100</f>
      </c>
      <c t="s">
        <v>26</v>
      </c>
    </row>
    <row r="621" spans="1:5" ht="12.75">
      <c r="A621" s="35" t="s">
        <v>53</v>
      </c>
      <c r="E621" s="39" t="s">
        <v>2146</v>
      </c>
    </row>
    <row r="622" spans="1:5" ht="102">
      <c r="A622" s="35" t="s">
        <v>54</v>
      </c>
      <c r="E622" s="40" t="s">
        <v>2052</v>
      </c>
    </row>
    <row r="623" spans="1:5" ht="12.75">
      <c r="A623" t="s">
        <v>56</v>
      </c>
      <c r="E623" s="39" t="s">
        <v>5</v>
      </c>
    </row>
    <row r="624" spans="1:16" ht="12.75">
      <c r="A624" t="s">
        <v>48</v>
      </c>
      <c s="34" t="s">
        <v>2147</v>
      </c>
      <c s="34" t="s">
        <v>2148</v>
      </c>
      <c s="35" t="s">
        <v>5</v>
      </c>
      <c s="6" t="s">
        <v>2149</v>
      </c>
      <c s="36" t="s">
        <v>51</v>
      </c>
      <c s="37">
        <v>5</v>
      </c>
      <c s="36">
        <v>0</v>
      </c>
      <c s="36">
        <f>ROUND(G624*H624,6)</f>
      </c>
      <c r="L624" s="38">
        <v>0</v>
      </c>
      <c s="32">
        <f>ROUND(ROUND(L624,2)*ROUND(G624,3),2)</f>
      </c>
      <c s="36" t="s">
        <v>439</v>
      </c>
      <c>
        <f>(M624*21)/100</f>
      </c>
      <c t="s">
        <v>26</v>
      </c>
    </row>
    <row r="625" spans="1:5" ht="12.75">
      <c r="A625" s="35" t="s">
        <v>53</v>
      </c>
      <c r="E625" s="39" t="s">
        <v>2149</v>
      </c>
    </row>
    <row r="626" spans="1:5" ht="127.5">
      <c r="A626" s="35" t="s">
        <v>54</v>
      </c>
      <c r="E626" s="40" t="s">
        <v>2067</v>
      </c>
    </row>
    <row r="627" spans="1:5" ht="12.75">
      <c r="A627" t="s">
        <v>56</v>
      </c>
      <c r="E627" s="39" t="s">
        <v>5</v>
      </c>
    </row>
    <row r="628" spans="1:16" ht="12.75">
      <c r="A628" t="s">
        <v>48</v>
      </c>
      <c s="34" t="s">
        <v>2150</v>
      </c>
      <c s="34" t="s">
        <v>2151</v>
      </c>
      <c s="35" t="s">
        <v>5</v>
      </c>
      <c s="6" t="s">
        <v>2152</v>
      </c>
      <c s="36" t="s">
        <v>51</v>
      </c>
      <c s="37">
        <v>5</v>
      </c>
      <c s="36">
        <v>0</v>
      </c>
      <c s="36">
        <f>ROUND(G628*H628,6)</f>
      </c>
      <c r="L628" s="38">
        <v>0</v>
      </c>
      <c s="32">
        <f>ROUND(ROUND(L628,2)*ROUND(G628,3),2)</f>
      </c>
      <c s="36" t="s">
        <v>1709</v>
      </c>
      <c>
        <f>(M628*21)/100</f>
      </c>
      <c t="s">
        <v>26</v>
      </c>
    </row>
    <row r="629" spans="1:5" ht="12.75">
      <c r="A629" s="35" t="s">
        <v>53</v>
      </c>
      <c r="E629" s="39" t="s">
        <v>2152</v>
      </c>
    </row>
    <row r="630" spans="1:5" ht="127.5">
      <c r="A630" s="35" t="s">
        <v>54</v>
      </c>
      <c r="E630" s="40" t="s">
        <v>2067</v>
      </c>
    </row>
    <row r="631" spans="1:5" ht="12.75">
      <c r="A631" t="s">
        <v>56</v>
      </c>
      <c r="E631" s="39" t="s">
        <v>5</v>
      </c>
    </row>
    <row r="632" spans="1:16" ht="25.5">
      <c r="A632" t="s">
        <v>48</v>
      </c>
      <c s="34" t="s">
        <v>2153</v>
      </c>
      <c s="34" t="s">
        <v>2154</v>
      </c>
      <c s="35" t="s">
        <v>5</v>
      </c>
      <c s="6" t="s">
        <v>2155</v>
      </c>
      <c s="36" t="s">
        <v>51</v>
      </c>
      <c s="37">
        <v>1</v>
      </c>
      <c s="36">
        <v>0.0015</v>
      </c>
      <c s="36">
        <f>ROUND(G632*H632,6)</f>
      </c>
      <c r="L632" s="38">
        <v>0</v>
      </c>
      <c s="32">
        <f>ROUND(ROUND(L632,2)*ROUND(G632,3),2)</f>
      </c>
      <c s="36" t="s">
        <v>439</v>
      </c>
      <c>
        <f>(M632*21)/100</f>
      </c>
      <c t="s">
        <v>26</v>
      </c>
    </row>
    <row r="633" spans="1:5" ht="25.5">
      <c r="A633" s="35" t="s">
        <v>53</v>
      </c>
      <c r="E633" s="39" t="s">
        <v>2155</v>
      </c>
    </row>
    <row r="634" spans="1:5" ht="38.25">
      <c r="A634" s="35" t="s">
        <v>54</v>
      </c>
      <c r="E634" s="40" t="s">
        <v>2156</v>
      </c>
    </row>
    <row r="635" spans="1:5" ht="12.75">
      <c r="A635" t="s">
        <v>56</v>
      </c>
      <c r="E635" s="39" t="s">
        <v>5</v>
      </c>
    </row>
    <row r="636" spans="1:16" ht="12.75">
      <c r="A636" t="s">
        <v>48</v>
      </c>
      <c s="34" t="s">
        <v>2157</v>
      </c>
      <c s="34" t="s">
        <v>2158</v>
      </c>
      <c s="35" t="s">
        <v>5</v>
      </c>
      <c s="6" t="s">
        <v>2159</v>
      </c>
      <c s="36" t="s">
        <v>51</v>
      </c>
      <c s="37">
        <v>1</v>
      </c>
      <c s="36">
        <v>0</v>
      </c>
      <c s="36">
        <f>ROUND(G636*H636,6)</f>
      </c>
      <c r="L636" s="38">
        <v>0</v>
      </c>
      <c s="32">
        <f>ROUND(ROUND(L636,2)*ROUND(G636,3),2)</f>
      </c>
      <c s="36" t="s">
        <v>1709</v>
      </c>
      <c>
        <f>(M636*21)/100</f>
      </c>
      <c t="s">
        <v>26</v>
      </c>
    </row>
    <row r="637" spans="1:5" ht="12.75">
      <c r="A637" s="35" t="s">
        <v>53</v>
      </c>
      <c r="E637" s="39" t="s">
        <v>2159</v>
      </c>
    </row>
    <row r="638" spans="1:5" ht="38.25">
      <c r="A638" s="35" t="s">
        <v>54</v>
      </c>
      <c r="E638" s="40" t="s">
        <v>2160</v>
      </c>
    </row>
    <row r="639" spans="1:5" ht="12.75">
      <c r="A639" t="s">
        <v>56</v>
      </c>
      <c r="E639" s="39" t="s">
        <v>5</v>
      </c>
    </row>
    <row r="640" spans="1:16" ht="12.75">
      <c r="A640" t="s">
        <v>48</v>
      </c>
      <c s="34" t="s">
        <v>2161</v>
      </c>
      <c s="34" t="s">
        <v>2162</v>
      </c>
      <c s="35" t="s">
        <v>5</v>
      </c>
      <c s="6" t="s">
        <v>2163</v>
      </c>
      <c s="36" t="s">
        <v>51</v>
      </c>
      <c s="37">
        <v>1</v>
      </c>
      <c s="36">
        <v>0</v>
      </c>
      <c s="36">
        <f>ROUND(G640*H640,6)</f>
      </c>
      <c r="L640" s="38">
        <v>0</v>
      </c>
      <c s="32">
        <f>ROUND(ROUND(L640,2)*ROUND(G640,3),2)</f>
      </c>
      <c s="36" t="s">
        <v>1709</v>
      </c>
      <c>
        <f>(M640*21)/100</f>
      </c>
      <c t="s">
        <v>26</v>
      </c>
    </row>
    <row r="641" spans="1:5" ht="12.75">
      <c r="A641" s="35" t="s">
        <v>53</v>
      </c>
      <c r="E641" s="39" t="s">
        <v>2163</v>
      </c>
    </row>
    <row r="642" spans="1:5" ht="38.25">
      <c r="A642" s="35" t="s">
        <v>54</v>
      </c>
      <c r="E642" s="40" t="s">
        <v>2164</v>
      </c>
    </row>
    <row r="643" spans="1:5" ht="12.75">
      <c r="A643" t="s">
        <v>56</v>
      </c>
      <c r="E643" s="39" t="s">
        <v>5</v>
      </c>
    </row>
    <row r="644" spans="1:16" ht="12.75">
      <c r="A644" t="s">
        <v>48</v>
      </c>
      <c s="34" t="s">
        <v>2165</v>
      </c>
      <c s="34" t="s">
        <v>2166</v>
      </c>
      <c s="35" t="s">
        <v>5</v>
      </c>
      <c s="6" t="s">
        <v>2167</v>
      </c>
      <c s="36" t="s">
        <v>51</v>
      </c>
      <c s="37">
        <v>1</v>
      </c>
      <c s="36">
        <v>0</v>
      </c>
      <c s="36">
        <f>ROUND(G644*H644,6)</f>
      </c>
      <c r="L644" s="38">
        <v>0</v>
      </c>
      <c s="32">
        <f>ROUND(ROUND(L644,2)*ROUND(G644,3),2)</f>
      </c>
      <c s="36" t="s">
        <v>1709</v>
      </c>
      <c>
        <f>(M644*21)/100</f>
      </c>
      <c t="s">
        <v>26</v>
      </c>
    </row>
    <row r="645" spans="1:5" ht="12.75">
      <c r="A645" s="35" t="s">
        <v>53</v>
      </c>
      <c r="E645" s="39" t="s">
        <v>2167</v>
      </c>
    </row>
    <row r="646" spans="1:5" ht="38.25">
      <c r="A646" s="35" t="s">
        <v>54</v>
      </c>
      <c r="E646" s="40" t="s">
        <v>2164</v>
      </c>
    </row>
    <row r="647" spans="1:5" ht="12.75">
      <c r="A647" t="s">
        <v>56</v>
      </c>
      <c r="E647" s="39" t="s">
        <v>5</v>
      </c>
    </row>
    <row r="648" spans="1:16" ht="12.75">
      <c r="A648" t="s">
        <v>48</v>
      </c>
      <c s="34" t="s">
        <v>2168</v>
      </c>
      <c s="34" t="s">
        <v>2169</v>
      </c>
      <c s="35" t="s">
        <v>5</v>
      </c>
      <c s="6" t="s">
        <v>2170</v>
      </c>
      <c s="36" t="s">
        <v>51</v>
      </c>
      <c s="37">
        <v>1</v>
      </c>
      <c s="36">
        <v>0</v>
      </c>
      <c s="36">
        <f>ROUND(G648*H648,6)</f>
      </c>
      <c r="L648" s="38">
        <v>0</v>
      </c>
      <c s="32">
        <f>ROUND(ROUND(L648,2)*ROUND(G648,3),2)</f>
      </c>
      <c s="36" t="s">
        <v>439</v>
      </c>
      <c>
        <f>(M648*21)/100</f>
      </c>
      <c t="s">
        <v>26</v>
      </c>
    </row>
    <row r="649" spans="1:5" ht="12.75">
      <c r="A649" s="35" t="s">
        <v>53</v>
      </c>
      <c r="E649" s="39" t="s">
        <v>2170</v>
      </c>
    </row>
    <row r="650" spans="1:5" ht="51">
      <c r="A650" s="35" t="s">
        <v>54</v>
      </c>
      <c r="E650" s="40" t="s">
        <v>2171</v>
      </c>
    </row>
    <row r="651" spans="1:5" ht="12.75">
      <c r="A651" t="s">
        <v>56</v>
      </c>
      <c r="E651" s="39" t="s">
        <v>5</v>
      </c>
    </row>
    <row r="652" spans="1:16" ht="25.5">
      <c r="A652" t="s">
        <v>48</v>
      </c>
      <c s="34" t="s">
        <v>2172</v>
      </c>
      <c s="34" t="s">
        <v>2173</v>
      </c>
      <c s="35" t="s">
        <v>5</v>
      </c>
      <c s="6" t="s">
        <v>2174</v>
      </c>
      <c s="36" t="s">
        <v>51</v>
      </c>
      <c s="37">
        <v>4</v>
      </c>
      <c s="36">
        <v>0</v>
      </c>
      <c s="36">
        <f>ROUND(G652*H652,6)</f>
      </c>
      <c r="L652" s="38">
        <v>0</v>
      </c>
      <c s="32">
        <f>ROUND(ROUND(L652,2)*ROUND(G652,3),2)</f>
      </c>
      <c s="36" t="s">
        <v>439</v>
      </c>
      <c>
        <f>(M652*21)/100</f>
      </c>
      <c t="s">
        <v>26</v>
      </c>
    </row>
    <row r="653" spans="1:5" ht="25.5">
      <c r="A653" s="35" t="s">
        <v>53</v>
      </c>
      <c r="E653" s="39" t="s">
        <v>2174</v>
      </c>
    </row>
    <row r="654" spans="1:5" ht="51">
      <c r="A654" s="35" t="s">
        <v>54</v>
      </c>
      <c r="E654" s="40" t="s">
        <v>2175</v>
      </c>
    </row>
    <row r="655" spans="1:5" ht="12.75">
      <c r="A655" t="s">
        <v>56</v>
      </c>
      <c r="E655" s="39" t="s">
        <v>5</v>
      </c>
    </row>
    <row r="656" spans="1:16" ht="25.5">
      <c r="A656" t="s">
        <v>48</v>
      </c>
      <c s="34" t="s">
        <v>2176</v>
      </c>
      <c s="34" t="s">
        <v>2177</v>
      </c>
      <c s="35" t="s">
        <v>5</v>
      </c>
      <c s="6" t="s">
        <v>2178</v>
      </c>
      <c s="36" t="s">
        <v>51</v>
      </c>
      <c s="37">
        <v>5</v>
      </c>
      <c s="36">
        <v>0</v>
      </c>
      <c s="36">
        <f>ROUND(G656*H656,6)</f>
      </c>
      <c r="L656" s="38">
        <v>0</v>
      </c>
      <c s="32">
        <f>ROUND(ROUND(L656,2)*ROUND(G656,3),2)</f>
      </c>
      <c s="36" t="s">
        <v>439</v>
      </c>
      <c>
        <f>(M656*21)/100</f>
      </c>
      <c t="s">
        <v>26</v>
      </c>
    </row>
    <row r="657" spans="1:5" ht="25.5">
      <c r="A657" s="35" t="s">
        <v>53</v>
      </c>
      <c r="E657" s="39" t="s">
        <v>2178</v>
      </c>
    </row>
    <row r="658" spans="1:5" ht="51">
      <c r="A658" s="35" t="s">
        <v>54</v>
      </c>
      <c r="E658" s="40" t="s">
        <v>2179</v>
      </c>
    </row>
    <row r="659" spans="1:5" ht="12.75">
      <c r="A659" t="s">
        <v>56</v>
      </c>
      <c r="E659" s="39" t="s">
        <v>5</v>
      </c>
    </row>
    <row r="660" spans="1:16" ht="12.75">
      <c r="A660" t="s">
        <v>48</v>
      </c>
      <c s="34" t="s">
        <v>2180</v>
      </c>
      <c s="34" t="s">
        <v>2181</v>
      </c>
      <c s="35" t="s">
        <v>5</v>
      </c>
      <c s="6" t="s">
        <v>2182</v>
      </c>
      <c s="36" t="s">
        <v>51</v>
      </c>
      <c s="37">
        <v>1</v>
      </c>
      <c s="36">
        <v>0</v>
      </c>
      <c s="36">
        <f>ROUND(G660*H660,6)</f>
      </c>
      <c r="L660" s="38">
        <v>0</v>
      </c>
      <c s="32">
        <f>ROUND(ROUND(L660,2)*ROUND(G660,3),2)</f>
      </c>
      <c s="36" t="s">
        <v>439</v>
      </c>
      <c>
        <f>(M660*21)/100</f>
      </c>
      <c t="s">
        <v>26</v>
      </c>
    </row>
    <row r="661" spans="1:5" ht="12.75">
      <c r="A661" s="35" t="s">
        <v>53</v>
      </c>
      <c r="E661" s="39" t="s">
        <v>2182</v>
      </c>
    </row>
    <row r="662" spans="1:5" ht="38.25">
      <c r="A662" s="35" t="s">
        <v>54</v>
      </c>
      <c r="E662" s="40" t="s">
        <v>2183</v>
      </c>
    </row>
    <row r="663" spans="1:5" ht="12.75">
      <c r="A663" t="s">
        <v>56</v>
      </c>
      <c r="E663" s="39" t="s">
        <v>5</v>
      </c>
    </row>
    <row r="664" spans="1:16" ht="12.75">
      <c r="A664" t="s">
        <v>48</v>
      </c>
      <c s="34" t="s">
        <v>2184</v>
      </c>
      <c s="34" t="s">
        <v>2185</v>
      </c>
      <c s="35" t="s">
        <v>5</v>
      </c>
      <c s="6" t="s">
        <v>2186</v>
      </c>
      <c s="36" t="s">
        <v>51</v>
      </c>
      <c s="37">
        <v>1</v>
      </c>
      <c s="36">
        <v>0</v>
      </c>
      <c s="36">
        <f>ROUND(G664*H664,6)</f>
      </c>
      <c r="L664" s="38">
        <v>0</v>
      </c>
      <c s="32">
        <f>ROUND(ROUND(L664,2)*ROUND(G664,3),2)</f>
      </c>
      <c s="36" t="s">
        <v>1709</v>
      </c>
      <c>
        <f>(M664*21)/100</f>
      </c>
      <c t="s">
        <v>26</v>
      </c>
    </row>
    <row r="665" spans="1:5" ht="12.75">
      <c r="A665" s="35" t="s">
        <v>53</v>
      </c>
      <c r="E665" s="39" t="s">
        <v>2186</v>
      </c>
    </row>
    <row r="666" spans="1:5" ht="25.5">
      <c r="A666" s="35" t="s">
        <v>54</v>
      </c>
      <c r="E666" s="40" t="s">
        <v>2123</v>
      </c>
    </row>
    <row r="667" spans="1:5" ht="12.75">
      <c r="A667" t="s">
        <v>56</v>
      </c>
      <c r="E667" s="39" t="s">
        <v>5</v>
      </c>
    </row>
    <row r="668" spans="1:16" ht="25.5">
      <c r="A668" t="s">
        <v>48</v>
      </c>
      <c s="34" t="s">
        <v>2187</v>
      </c>
      <c s="34" t="s">
        <v>2188</v>
      </c>
      <c s="35" t="s">
        <v>5</v>
      </c>
      <c s="6" t="s">
        <v>2189</v>
      </c>
      <c s="36" t="s">
        <v>51</v>
      </c>
      <c s="37">
        <v>1</v>
      </c>
      <c s="36">
        <v>0</v>
      </c>
      <c s="36">
        <f>ROUND(G668*H668,6)</f>
      </c>
      <c r="L668" s="38">
        <v>0</v>
      </c>
      <c s="32">
        <f>ROUND(ROUND(L668,2)*ROUND(G668,3),2)</f>
      </c>
      <c s="36" t="s">
        <v>439</v>
      </c>
      <c>
        <f>(M668*21)/100</f>
      </c>
      <c t="s">
        <v>26</v>
      </c>
    </row>
    <row r="669" spans="1:5" ht="25.5">
      <c r="A669" s="35" t="s">
        <v>53</v>
      </c>
      <c r="E669" s="39" t="s">
        <v>2189</v>
      </c>
    </row>
    <row r="670" spans="1:5" ht="51">
      <c r="A670" s="35" t="s">
        <v>54</v>
      </c>
      <c r="E670" s="40" t="s">
        <v>2171</v>
      </c>
    </row>
    <row r="671" spans="1:5" ht="12.75">
      <c r="A671" t="s">
        <v>56</v>
      </c>
      <c r="E671" s="39" t="s">
        <v>5</v>
      </c>
    </row>
    <row r="672" spans="1:16" ht="25.5">
      <c r="A672" t="s">
        <v>48</v>
      </c>
      <c s="34" t="s">
        <v>2190</v>
      </c>
      <c s="34" t="s">
        <v>2191</v>
      </c>
      <c s="35" t="s">
        <v>5</v>
      </c>
      <c s="6" t="s">
        <v>2192</v>
      </c>
      <c s="36" t="s">
        <v>51</v>
      </c>
      <c s="37">
        <v>9</v>
      </c>
      <c s="36">
        <v>0</v>
      </c>
      <c s="36">
        <f>ROUND(G672*H672,6)</f>
      </c>
      <c r="L672" s="38">
        <v>0</v>
      </c>
      <c s="32">
        <f>ROUND(ROUND(L672,2)*ROUND(G672,3),2)</f>
      </c>
      <c s="36" t="s">
        <v>439</v>
      </c>
      <c>
        <f>(M672*21)/100</f>
      </c>
      <c t="s">
        <v>26</v>
      </c>
    </row>
    <row r="673" spans="1:5" ht="25.5">
      <c r="A673" s="35" t="s">
        <v>53</v>
      </c>
      <c r="E673" s="39" t="s">
        <v>2192</v>
      </c>
    </row>
    <row r="674" spans="1:5" ht="51">
      <c r="A674" s="35" t="s">
        <v>54</v>
      </c>
      <c r="E674" s="40" t="s">
        <v>2193</v>
      </c>
    </row>
    <row r="675" spans="1:5" ht="12.75">
      <c r="A675" t="s">
        <v>56</v>
      </c>
      <c r="E675" s="39" t="s">
        <v>5</v>
      </c>
    </row>
    <row r="676" spans="1:16" ht="25.5">
      <c r="A676" t="s">
        <v>48</v>
      </c>
      <c s="34" t="s">
        <v>2194</v>
      </c>
      <c s="34" t="s">
        <v>2195</v>
      </c>
      <c s="35" t="s">
        <v>5</v>
      </c>
      <c s="6" t="s">
        <v>2196</v>
      </c>
      <c s="36" t="s">
        <v>51</v>
      </c>
      <c s="37">
        <v>1</v>
      </c>
      <c s="36">
        <v>0</v>
      </c>
      <c s="36">
        <f>ROUND(G676*H676,6)</f>
      </c>
      <c r="L676" s="38">
        <v>0</v>
      </c>
      <c s="32">
        <f>ROUND(ROUND(L676,2)*ROUND(G676,3),2)</f>
      </c>
      <c s="36" t="s">
        <v>439</v>
      </c>
      <c>
        <f>(M676*21)/100</f>
      </c>
      <c t="s">
        <v>26</v>
      </c>
    </row>
    <row r="677" spans="1:5" ht="25.5">
      <c r="A677" s="35" t="s">
        <v>53</v>
      </c>
      <c r="E677" s="39" t="s">
        <v>2196</v>
      </c>
    </row>
    <row r="678" spans="1:5" ht="51">
      <c r="A678" s="35" t="s">
        <v>54</v>
      </c>
      <c r="E678" s="40" t="s">
        <v>2197</v>
      </c>
    </row>
    <row r="679" spans="1:5" ht="12.75">
      <c r="A679" t="s">
        <v>56</v>
      </c>
      <c r="E679" s="39" t="s">
        <v>5</v>
      </c>
    </row>
    <row r="680" spans="1:16" ht="25.5">
      <c r="A680" t="s">
        <v>48</v>
      </c>
      <c s="34" t="s">
        <v>2198</v>
      </c>
      <c s="34" t="s">
        <v>2199</v>
      </c>
      <c s="35" t="s">
        <v>5</v>
      </c>
      <c s="6" t="s">
        <v>2200</v>
      </c>
      <c s="36" t="s">
        <v>51</v>
      </c>
      <c s="37">
        <v>1</v>
      </c>
      <c s="36">
        <v>0</v>
      </c>
      <c s="36">
        <f>ROUND(G680*H680,6)</f>
      </c>
      <c r="L680" s="38">
        <v>0</v>
      </c>
      <c s="32">
        <f>ROUND(ROUND(L680,2)*ROUND(G680,3),2)</f>
      </c>
      <c s="36" t="s">
        <v>439</v>
      </c>
      <c>
        <f>(M680*21)/100</f>
      </c>
      <c t="s">
        <v>26</v>
      </c>
    </row>
    <row r="681" spans="1:5" ht="25.5">
      <c r="A681" s="35" t="s">
        <v>53</v>
      </c>
      <c r="E681" s="39" t="s">
        <v>2200</v>
      </c>
    </row>
    <row r="682" spans="1:5" ht="51">
      <c r="A682" s="35" t="s">
        <v>54</v>
      </c>
      <c r="E682" s="40" t="s">
        <v>2201</v>
      </c>
    </row>
    <row r="683" spans="1:5" ht="12.75">
      <c r="A683" t="s">
        <v>56</v>
      </c>
      <c r="E683" s="39" t="s">
        <v>5</v>
      </c>
    </row>
    <row r="684" spans="1:16" ht="38.25">
      <c r="A684" t="s">
        <v>48</v>
      </c>
      <c s="34" t="s">
        <v>2202</v>
      </c>
      <c s="34" t="s">
        <v>2203</v>
      </c>
      <c s="35" t="s">
        <v>5</v>
      </c>
      <c s="6" t="s">
        <v>2204</v>
      </c>
      <c s="36" t="s">
        <v>51</v>
      </c>
      <c s="37">
        <v>1</v>
      </c>
      <c s="36">
        <v>0</v>
      </c>
      <c s="36">
        <f>ROUND(G684*H684,6)</f>
      </c>
      <c r="L684" s="38">
        <v>0</v>
      </c>
      <c s="32">
        <f>ROUND(ROUND(L684,2)*ROUND(G684,3),2)</f>
      </c>
      <c s="36" t="s">
        <v>439</v>
      </c>
      <c>
        <f>(M684*21)/100</f>
      </c>
      <c t="s">
        <v>26</v>
      </c>
    </row>
    <row r="685" spans="1:5" ht="51">
      <c r="A685" s="35" t="s">
        <v>53</v>
      </c>
      <c r="E685" s="39" t="s">
        <v>2205</v>
      </c>
    </row>
    <row r="686" spans="1:5" ht="38.25">
      <c r="A686" s="35" t="s">
        <v>54</v>
      </c>
      <c r="E686" s="40" t="s">
        <v>2206</v>
      </c>
    </row>
    <row r="687" spans="1:5" ht="12.75">
      <c r="A687" t="s">
        <v>56</v>
      </c>
      <c r="E687" s="39" t="s">
        <v>5</v>
      </c>
    </row>
    <row r="688" spans="1:16" ht="12.75">
      <c r="A688" t="s">
        <v>48</v>
      </c>
      <c s="34" t="s">
        <v>2207</v>
      </c>
      <c s="34" t="s">
        <v>2208</v>
      </c>
      <c s="35" t="s">
        <v>5</v>
      </c>
      <c s="6" t="s">
        <v>2209</v>
      </c>
      <c s="36" t="s">
        <v>51</v>
      </c>
      <c s="37">
        <v>1</v>
      </c>
      <c s="36">
        <v>0</v>
      </c>
      <c s="36">
        <f>ROUND(G688*H688,6)</f>
      </c>
      <c r="L688" s="38">
        <v>0</v>
      </c>
      <c s="32">
        <f>ROUND(ROUND(L688,2)*ROUND(G688,3),2)</f>
      </c>
      <c s="36" t="s">
        <v>1709</v>
      </c>
      <c>
        <f>(M688*21)/100</f>
      </c>
      <c t="s">
        <v>26</v>
      </c>
    </row>
    <row r="689" spans="1:5" ht="12.75">
      <c r="A689" s="35" t="s">
        <v>53</v>
      </c>
      <c r="E689" s="39" t="s">
        <v>2209</v>
      </c>
    </row>
    <row r="690" spans="1:5" ht="38.25">
      <c r="A690" s="35" t="s">
        <v>54</v>
      </c>
      <c r="E690" s="40" t="s">
        <v>2206</v>
      </c>
    </row>
    <row r="691" spans="1:5" ht="12.75">
      <c r="A691" t="s">
        <v>56</v>
      </c>
      <c r="E691" s="39" t="s">
        <v>5</v>
      </c>
    </row>
    <row r="692" spans="1:13" ht="12.75">
      <c r="A692" t="s">
        <v>45</v>
      </c>
      <c r="C692" s="31" t="s">
        <v>2210</v>
      </c>
      <c r="E692" s="33" t="s">
        <v>2211</v>
      </c>
      <c r="J692" s="32">
        <f>0</f>
      </c>
      <c s="32">
        <f>0</f>
      </c>
      <c s="32">
        <f>0+L693+L697+L701+L705+L709+L713+L717+L721+L725+L729+L733+L737+L741+L745+L749+L753+L757+L761+L765+L769+L773+L777+L781+L785+L789+L793+L797+L801+L805+L809+L813+L817+L821+L825+L829+L833+L837+L841</f>
      </c>
      <c s="32">
        <f>0+M693+M697+M701+M705+M709+M713+M717+M721+M725+M729+M733+M737+M741+M745+M749+M753+M757+M761+M765+M769+M773+M777+M781+M785+M789+M793+M797+M801+M805+M809+M813+M817+M821+M825+M829+M833+M837+M841</f>
      </c>
    </row>
    <row r="693" spans="1:16" ht="12.75">
      <c r="A693" t="s">
        <v>48</v>
      </c>
      <c s="34" t="s">
        <v>2212</v>
      </c>
      <c s="34" t="s">
        <v>2213</v>
      </c>
      <c s="35" t="s">
        <v>5</v>
      </c>
      <c s="6" t="s">
        <v>2214</v>
      </c>
      <c s="36" t="s">
        <v>1908</v>
      </c>
      <c s="37">
        <v>0.292</v>
      </c>
      <c s="36">
        <v>0.0088</v>
      </c>
      <c s="36">
        <f>ROUND(G693*H693,6)</f>
      </c>
      <c r="L693" s="38">
        <v>0</v>
      </c>
      <c s="32">
        <f>ROUND(ROUND(L693,2)*ROUND(G693,3),2)</f>
      </c>
      <c s="36" t="s">
        <v>439</v>
      </c>
      <c>
        <f>(M693*21)/100</f>
      </c>
      <c t="s">
        <v>26</v>
      </c>
    </row>
    <row r="694" spans="1:5" ht="12.75">
      <c r="A694" s="35" t="s">
        <v>53</v>
      </c>
      <c r="E694" s="39" t="s">
        <v>2214</v>
      </c>
    </row>
    <row r="695" spans="1:5" ht="114.75">
      <c r="A695" s="35" t="s">
        <v>54</v>
      </c>
      <c r="E695" s="40" t="s">
        <v>2215</v>
      </c>
    </row>
    <row r="696" spans="1:5" ht="12.75">
      <c r="A696" t="s">
        <v>56</v>
      </c>
      <c r="E696" s="39" t="s">
        <v>5</v>
      </c>
    </row>
    <row r="697" spans="1:16" ht="12.75">
      <c r="A697" t="s">
        <v>48</v>
      </c>
      <c s="34" t="s">
        <v>2216</v>
      </c>
      <c s="34" t="s">
        <v>2217</v>
      </c>
      <c s="35" t="s">
        <v>5</v>
      </c>
      <c s="6" t="s">
        <v>2218</v>
      </c>
      <c s="36" t="s">
        <v>1908</v>
      </c>
      <c s="37">
        <v>0.292</v>
      </c>
      <c s="36">
        <v>0.0099</v>
      </c>
      <c s="36">
        <f>ROUND(G697*H697,6)</f>
      </c>
      <c r="L697" s="38">
        <v>0</v>
      </c>
      <c s="32">
        <f>ROUND(ROUND(L697,2)*ROUND(G697,3),2)</f>
      </c>
      <c s="36" t="s">
        <v>439</v>
      </c>
      <c>
        <f>(M697*21)/100</f>
      </c>
      <c t="s">
        <v>26</v>
      </c>
    </row>
    <row r="698" spans="1:5" ht="12.75">
      <c r="A698" s="35" t="s">
        <v>53</v>
      </c>
      <c r="E698" s="39" t="s">
        <v>2218</v>
      </c>
    </row>
    <row r="699" spans="1:5" ht="114.75">
      <c r="A699" s="35" t="s">
        <v>54</v>
      </c>
      <c r="E699" s="40" t="s">
        <v>2215</v>
      </c>
    </row>
    <row r="700" spans="1:5" ht="12.75">
      <c r="A700" t="s">
        <v>56</v>
      </c>
      <c r="E700" s="39" t="s">
        <v>5</v>
      </c>
    </row>
    <row r="701" spans="1:16" ht="12.75">
      <c r="A701" t="s">
        <v>48</v>
      </c>
      <c s="34" t="s">
        <v>2219</v>
      </c>
      <c s="34" t="s">
        <v>2220</v>
      </c>
      <c s="35" t="s">
        <v>5</v>
      </c>
      <c s="6" t="s">
        <v>2221</v>
      </c>
      <c s="36" t="s">
        <v>134</v>
      </c>
      <c s="37">
        <v>32.92</v>
      </c>
      <c s="36">
        <v>0.00116</v>
      </c>
      <c s="36">
        <f>ROUND(G701*H701,6)</f>
      </c>
      <c r="L701" s="38">
        <v>0</v>
      </c>
      <c s="32">
        <f>ROUND(ROUND(L701,2)*ROUND(G701,3),2)</f>
      </c>
      <c s="36" t="s">
        <v>439</v>
      </c>
      <c>
        <f>(M701*21)/100</f>
      </c>
      <c t="s">
        <v>26</v>
      </c>
    </row>
    <row r="702" spans="1:5" ht="12.75">
      <c r="A702" s="35" t="s">
        <v>53</v>
      </c>
      <c r="E702" s="39" t="s">
        <v>2221</v>
      </c>
    </row>
    <row r="703" spans="1:5" ht="153">
      <c r="A703" s="35" t="s">
        <v>54</v>
      </c>
      <c r="E703" s="40" t="s">
        <v>2222</v>
      </c>
    </row>
    <row r="704" spans="1:5" ht="12.75">
      <c r="A704" t="s">
        <v>56</v>
      </c>
      <c r="E704" s="39" t="s">
        <v>5</v>
      </c>
    </row>
    <row r="705" spans="1:16" ht="12.75">
      <c r="A705" t="s">
        <v>48</v>
      </c>
      <c s="34" t="s">
        <v>2223</v>
      </c>
      <c s="34" t="s">
        <v>2224</v>
      </c>
      <c s="35" t="s">
        <v>5</v>
      </c>
      <c s="6" t="s">
        <v>2225</v>
      </c>
      <c s="36" t="s">
        <v>134</v>
      </c>
      <c s="37">
        <v>32.92</v>
      </c>
      <c s="36">
        <v>0</v>
      </c>
      <c s="36">
        <f>ROUND(G705*H705,6)</f>
      </c>
      <c r="L705" s="38">
        <v>0</v>
      </c>
      <c s="32">
        <f>ROUND(ROUND(L705,2)*ROUND(G705,3),2)</f>
      </c>
      <c s="36" t="s">
        <v>439</v>
      </c>
      <c>
        <f>(M705*21)/100</f>
      </c>
      <c t="s">
        <v>26</v>
      </c>
    </row>
    <row r="706" spans="1:5" ht="12.75">
      <c r="A706" s="35" t="s">
        <v>53</v>
      </c>
      <c r="E706" s="39" t="s">
        <v>2225</v>
      </c>
    </row>
    <row r="707" spans="1:5" ht="153">
      <c r="A707" s="35" t="s">
        <v>54</v>
      </c>
      <c r="E707" s="40" t="s">
        <v>2222</v>
      </c>
    </row>
    <row r="708" spans="1:5" ht="12.75">
      <c r="A708" t="s">
        <v>56</v>
      </c>
      <c r="E708" s="39" t="s">
        <v>5</v>
      </c>
    </row>
    <row r="709" spans="1:16" ht="25.5">
      <c r="A709" t="s">
        <v>48</v>
      </c>
      <c s="34" t="s">
        <v>2226</v>
      </c>
      <c s="34" t="s">
        <v>2227</v>
      </c>
      <c s="35" t="s">
        <v>5</v>
      </c>
      <c s="6" t="s">
        <v>2228</v>
      </c>
      <c s="36" t="s">
        <v>60</v>
      </c>
      <c s="37">
        <v>13.896</v>
      </c>
      <c s="36">
        <v>0</v>
      </c>
      <c s="36">
        <f>ROUND(G709*H709,6)</f>
      </c>
      <c r="L709" s="38">
        <v>0</v>
      </c>
      <c s="32">
        <f>ROUND(ROUND(L709,2)*ROUND(G709,3),2)</f>
      </c>
      <c s="36" t="s">
        <v>439</v>
      </c>
      <c>
        <f>(M709*21)/100</f>
      </c>
      <c t="s">
        <v>26</v>
      </c>
    </row>
    <row r="710" spans="1:5" ht="38.25">
      <c r="A710" s="35" t="s">
        <v>53</v>
      </c>
      <c r="E710" s="39" t="s">
        <v>2229</v>
      </c>
    </row>
    <row r="711" spans="1:5" ht="229.5">
      <c r="A711" s="35" t="s">
        <v>54</v>
      </c>
      <c r="E711" s="40" t="s">
        <v>2230</v>
      </c>
    </row>
    <row r="712" spans="1:5" ht="12.75">
      <c r="A712" t="s">
        <v>56</v>
      </c>
      <c r="E712" s="39" t="s">
        <v>5</v>
      </c>
    </row>
    <row r="713" spans="1:16" ht="12.75">
      <c r="A713" t="s">
        <v>48</v>
      </c>
      <c s="34" t="s">
        <v>2231</v>
      </c>
      <c s="34" t="s">
        <v>2232</v>
      </c>
      <c s="35" t="s">
        <v>5</v>
      </c>
      <c s="6" t="s">
        <v>2233</v>
      </c>
      <c s="36" t="s">
        <v>51</v>
      </c>
      <c s="37">
        <v>8</v>
      </c>
      <c s="36">
        <v>0</v>
      </c>
      <c s="36">
        <f>ROUND(G713*H713,6)</f>
      </c>
      <c r="L713" s="38">
        <v>0</v>
      </c>
      <c s="32">
        <f>ROUND(ROUND(L713,2)*ROUND(G713,3),2)</f>
      </c>
      <c s="36" t="s">
        <v>1709</v>
      </c>
      <c>
        <f>(M713*21)/100</f>
      </c>
      <c t="s">
        <v>26</v>
      </c>
    </row>
    <row r="714" spans="1:5" ht="12.75">
      <c r="A714" s="35" t="s">
        <v>53</v>
      </c>
      <c r="E714" s="39" t="s">
        <v>2233</v>
      </c>
    </row>
    <row r="715" spans="1:5" ht="38.25">
      <c r="A715" s="35" t="s">
        <v>54</v>
      </c>
      <c r="E715" s="40" t="s">
        <v>2234</v>
      </c>
    </row>
    <row r="716" spans="1:5" ht="12.75">
      <c r="A716" t="s">
        <v>56</v>
      </c>
      <c r="E716" s="39" t="s">
        <v>5</v>
      </c>
    </row>
    <row r="717" spans="1:16" ht="38.25">
      <c r="A717" t="s">
        <v>48</v>
      </c>
      <c s="34" t="s">
        <v>2235</v>
      </c>
      <c s="34" t="s">
        <v>2236</v>
      </c>
      <c s="35" t="s">
        <v>5</v>
      </c>
      <c s="6" t="s">
        <v>2237</v>
      </c>
      <c s="36" t="s">
        <v>69</v>
      </c>
      <c s="37">
        <v>120</v>
      </c>
      <c s="36">
        <v>0</v>
      </c>
      <c s="36">
        <f>ROUND(G717*H717,6)</f>
      </c>
      <c r="L717" s="38">
        <v>0</v>
      </c>
      <c s="32">
        <f>ROUND(ROUND(L717,2)*ROUND(G717,3),2)</f>
      </c>
      <c s="36" t="s">
        <v>439</v>
      </c>
      <c>
        <f>(M717*21)/100</f>
      </c>
      <c t="s">
        <v>26</v>
      </c>
    </row>
    <row r="718" spans="1:5" ht="51">
      <c r="A718" s="35" t="s">
        <v>53</v>
      </c>
      <c r="E718" s="39" t="s">
        <v>2238</v>
      </c>
    </row>
    <row r="719" spans="1:5" ht="38.25">
      <c r="A719" s="35" t="s">
        <v>54</v>
      </c>
      <c r="E719" s="40" t="s">
        <v>2239</v>
      </c>
    </row>
    <row r="720" spans="1:5" ht="12.75">
      <c r="A720" t="s">
        <v>56</v>
      </c>
      <c r="E720" s="39" t="s">
        <v>5</v>
      </c>
    </row>
    <row r="721" spans="1:16" ht="38.25">
      <c r="A721" t="s">
        <v>48</v>
      </c>
      <c s="34" t="s">
        <v>2240</v>
      </c>
      <c s="34" t="s">
        <v>2241</v>
      </c>
      <c s="35" t="s">
        <v>5</v>
      </c>
      <c s="6" t="s">
        <v>2237</v>
      </c>
      <c s="36" t="s">
        <v>69</v>
      </c>
      <c s="37">
        <v>155</v>
      </c>
      <c s="36">
        <v>0</v>
      </c>
      <c s="36">
        <f>ROUND(G721*H721,6)</f>
      </c>
      <c r="L721" s="38">
        <v>0</v>
      </c>
      <c s="32">
        <f>ROUND(ROUND(L721,2)*ROUND(G721,3),2)</f>
      </c>
      <c s="36" t="s">
        <v>439</v>
      </c>
      <c>
        <f>(M721*21)/100</f>
      </c>
      <c t="s">
        <v>26</v>
      </c>
    </row>
    <row r="722" spans="1:5" ht="51">
      <c r="A722" s="35" t="s">
        <v>53</v>
      </c>
      <c r="E722" s="39" t="s">
        <v>2242</v>
      </c>
    </row>
    <row r="723" spans="1:5" ht="38.25">
      <c r="A723" s="35" t="s">
        <v>54</v>
      </c>
      <c r="E723" s="40" t="s">
        <v>2243</v>
      </c>
    </row>
    <row r="724" spans="1:5" ht="12.75">
      <c r="A724" t="s">
        <v>56</v>
      </c>
      <c r="E724" s="39" t="s">
        <v>5</v>
      </c>
    </row>
    <row r="725" spans="1:16" ht="38.25">
      <c r="A725" t="s">
        <v>48</v>
      </c>
      <c s="34" t="s">
        <v>2244</v>
      </c>
      <c s="34" t="s">
        <v>2245</v>
      </c>
      <c s="35" t="s">
        <v>5</v>
      </c>
      <c s="6" t="s">
        <v>2237</v>
      </c>
      <c s="36" t="s">
        <v>69</v>
      </c>
      <c s="37">
        <v>17</v>
      </c>
      <c s="36">
        <v>0</v>
      </c>
      <c s="36">
        <f>ROUND(G725*H725,6)</f>
      </c>
      <c r="L725" s="38">
        <v>0</v>
      </c>
      <c s="32">
        <f>ROUND(ROUND(L725,2)*ROUND(G725,3),2)</f>
      </c>
      <c s="36" t="s">
        <v>439</v>
      </c>
      <c>
        <f>(M725*21)/100</f>
      </c>
      <c t="s">
        <v>26</v>
      </c>
    </row>
    <row r="726" spans="1:5" ht="51">
      <c r="A726" s="35" t="s">
        <v>53</v>
      </c>
      <c r="E726" s="39" t="s">
        <v>2246</v>
      </c>
    </row>
    <row r="727" spans="1:5" ht="38.25">
      <c r="A727" s="35" t="s">
        <v>54</v>
      </c>
      <c r="E727" s="40" t="s">
        <v>2247</v>
      </c>
    </row>
    <row r="728" spans="1:5" ht="12.75">
      <c r="A728" t="s">
        <v>56</v>
      </c>
      <c r="E728" s="39" t="s">
        <v>5</v>
      </c>
    </row>
    <row r="729" spans="1:16" ht="25.5">
      <c r="A729" t="s">
        <v>48</v>
      </c>
      <c s="34" t="s">
        <v>2248</v>
      </c>
      <c s="34" t="s">
        <v>2249</v>
      </c>
      <c s="35" t="s">
        <v>5</v>
      </c>
      <c s="6" t="s">
        <v>2250</v>
      </c>
      <c s="36" t="s">
        <v>69</v>
      </c>
      <c s="37">
        <v>129</v>
      </c>
      <c s="36">
        <v>0</v>
      </c>
      <c s="36">
        <f>ROUND(G729*H729,6)</f>
      </c>
      <c r="L729" s="38">
        <v>0</v>
      </c>
      <c s="32">
        <f>ROUND(ROUND(L729,2)*ROUND(G729,3),2)</f>
      </c>
      <c s="36" t="s">
        <v>439</v>
      </c>
      <c>
        <f>(M729*21)/100</f>
      </c>
      <c t="s">
        <v>26</v>
      </c>
    </row>
    <row r="730" spans="1:5" ht="25.5">
      <c r="A730" s="35" t="s">
        <v>53</v>
      </c>
      <c r="E730" s="39" t="s">
        <v>2250</v>
      </c>
    </row>
    <row r="731" spans="1:5" ht="127.5">
      <c r="A731" s="35" t="s">
        <v>54</v>
      </c>
      <c r="E731" s="40" t="s">
        <v>2251</v>
      </c>
    </row>
    <row r="732" spans="1:5" ht="12.75">
      <c r="A732" t="s">
        <v>56</v>
      </c>
      <c r="E732" s="39" t="s">
        <v>5</v>
      </c>
    </row>
    <row r="733" spans="1:16" ht="12.75">
      <c r="A733" t="s">
        <v>48</v>
      </c>
      <c s="34" t="s">
        <v>2252</v>
      </c>
      <c s="34" t="s">
        <v>2253</v>
      </c>
      <c s="35" t="s">
        <v>5</v>
      </c>
      <c s="6" t="s">
        <v>2254</v>
      </c>
      <c s="36" t="s">
        <v>134</v>
      </c>
      <c s="37">
        <v>147.6</v>
      </c>
      <c s="36">
        <v>0.00084</v>
      </c>
      <c s="36">
        <f>ROUND(G733*H733,6)</f>
      </c>
      <c r="L733" s="38">
        <v>0</v>
      </c>
      <c s="32">
        <f>ROUND(ROUND(L733,2)*ROUND(G733,3),2)</f>
      </c>
      <c s="36" t="s">
        <v>439</v>
      </c>
      <c>
        <f>(M733*21)/100</f>
      </c>
      <c t="s">
        <v>26</v>
      </c>
    </row>
    <row r="734" spans="1:5" ht="12.75">
      <c r="A734" s="35" t="s">
        <v>53</v>
      </c>
      <c r="E734" s="39" t="s">
        <v>2254</v>
      </c>
    </row>
    <row r="735" spans="1:5" ht="102">
      <c r="A735" s="35" t="s">
        <v>54</v>
      </c>
      <c r="E735" s="40" t="s">
        <v>2255</v>
      </c>
    </row>
    <row r="736" spans="1:5" ht="12.75">
      <c r="A736" t="s">
        <v>56</v>
      </c>
      <c r="E736" s="39" t="s">
        <v>5</v>
      </c>
    </row>
    <row r="737" spans="1:16" ht="12.75">
      <c r="A737" t="s">
        <v>48</v>
      </c>
      <c s="34" t="s">
        <v>2256</v>
      </c>
      <c s="34" t="s">
        <v>2257</v>
      </c>
      <c s="35" t="s">
        <v>5</v>
      </c>
      <c s="6" t="s">
        <v>2258</v>
      </c>
      <c s="36" t="s">
        <v>134</v>
      </c>
      <c s="37">
        <v>147.6</v>
      </c>
      <c s="36">
        <v>0</v>
      </c>
      <c s="36">
        <f>ROUND(G737*H737,6)</f>
      </c>
      <c r="L737" s="38">
        <v>0</v>
      </c>
      <c s="32">
        <f>ROUND(ROUND(L737,2)*ROUND(G737,3),2)</f>
      </c>
      <c s="36" t="s">
        <v>439</v>
      </c>
      <c>
        <f>(M737*21)/100</f>
      </c>
      <c t="s">
        <v>26</v>
      </c>
    </row>
    <row r="738" spans="1:5" ht="12.75">
      <c r="A738" s="35" t="s">
        <v>53</v>
      </c>
      <c r="E738" s="39" t="s">
        <v>2258</v>
      </c>
    </row>
    <row r="739" spans="1:5" ht="102">
      <c r="A739" s="35" t="s">
        <v>54</v>
      </c>
      <c r="E739" s="40" t="s">
        <v>2255</v>
      </c>
    </row>
    <row r="740" spans="1:5" ht="12.75">
      <c r="A740" t="s">
        <v>56</v>
      </c>
      <c r="E740" s="39" t="s">
        <v>5</v>
      </c>
    </row>
    <row r="741" spans="1:16" ht="25.5">
      <c r="A741" t="s">
        <v>48</v>
      </c>
      <c s="34" t="s">
        <v>2259</v>
      </c>
      <c s="34" t="s">
        <v>2260</v>
      </c>
      <c s="35" t="s">
        <v>5</v>
      </c>
      <c s="6" t="s">
        <v>2261</v>
      </c>
      <c s="36" t="s">
        <v>69</v>
      </c>
      <c s="37">
        <v>275</v>
      </c>
      <c s="36">
        <v>0.27015</v>
      </c>
      <c s="36">
        <f>ROUND(G741*H741,6)</f>
      </c>
      <c r="L741" s="38">
        <v>0</v>
      </c>
      <c s="32">
        <f>ROUND(ROUND(L741,2)*ROUND(G741,3),2)</f>
      </c>
      <c s="36" t="s">
        <v>439</v>
      </c>
      <c>
        <f>(M741*21)/100</f>
      </c>
      <c t="s">
        <v>26</v>
      </c>
    </row>
    <row r="742" spans="1:5" ht="25.5">
      <c r="A742" s="35" t="s">
        <v>53</v>
      </c>
      <c r="E742" s="39" t="s">
        <v>2261</v>
      </c>
    </row>
    <row r="743" spans="1:5" ht="76.5">
      <c r="A743" s="35" t="s">
        <v>54</v>
      </c>
      <c r="E743" s="40" t="s">
        <v>2262</v>
      </c>
    </row>
    <row r="744" spans="1:5" ht="12.75">
      <c r="A744" t="s">
        <v>56</v>
      </c>
      <c r="E744" s="39" t="s">
        <v>5</v>
      </c>
    </row>
    <row r="745" spans="1:16" ht="12.75">
      <c r="A745" t="s">
        <v>48</v>
      </c>
      <c s="34" t="s">
        <v>2263</v>
      </c>
      <c s="34" t="s">
        <v>2264</v>
      </c>
      <c s="35" t="s">
        <v>5</v>
      </c>
      <c s="6" t="s">
        <v>2265</v>
      </c>
      <c s="36" t="s">
        <v>69</v>
      </c>
      <c s="37">
        <v>275</v>
      </c>
      <c s="36">
        <v>2E-05</v>
      </c>
      <c s="36">
        <f>ROUND(G745*H745,6)</f>
      </c>
      <c r="L745" s="38">
        <v>0</v>
      </c>
      <c s="32">
        <f>ROUND(ROUND(L745,2)*ROUND(G745,3),2)</f>
      </c>
      <c s="36" t="s">
        <v>439</v>
      </c>
      <c>
        <f>(M745*21)/100</f>
      </c>
      <c t="s">
        <v>26</v>
      </c>
    </row>
    <row r="746" spans="1:5" ht="12.75">
      <c r="A746" s="35" t="s">
        <v>53</v>
      </c>
      <c r="E746" s="39" t="s">
        <v>2265</v>
      </c>
    </row>
    <row r="747" spans="1:5" ht="76.5">
      <c r="A747" s="35" t="s">
        <v>54</v>
      </c>
      <c r="E747" s="40" t="s">
        <v>2262</v>
      </c>
    </row>
    <row r="748" spans="1:5" ht="12.75">
      <c r="A748" t="s">
        <v>56</v>
      </c>
      <c r="E748" s="39" t="s">
        <v>5</v>
      </c>
    </row>
    <row r="749" spans="1:16" ht="25.5">
      <c r="A749" t="s">
        <v>48</v>
      </c>
      <c s="34" t="s">
        <v>2266</v>
      </c>
      <c s="34" t="s">
        <v>2267</v>
      </c>
      <c s="35" t="s">
        <v>5</v>
      </c>
      <c s="6" t="s">
        <v>2268</v>
      </c>
      <c s="36" t="s">
        <v>69</v>
      </c>
      <c s="37">
        <v>100</v>
      </c>
      <c s="36">
        <v>0.00035</v>
      </c>
      <c s="36">
        <f>ROUND(G749*H749,6)</f>
      </c>
      <c r="L749" s="38">
        <v>0</v>
      </c>
      <c s="32">
        <f>ROUND(ROUND(L749,2)*ROUND(G749,3),2)</f>
      </c>
      <c s="36" t="s">
        <v>439</v>
      </c>
      <c>
        <f>(M749*21)/100</f>
      </c>
      <c t="s">
        <v>26</v>
      </c>
    </row>
    <row r="750" spans="1:5" ht="25.5">
      <c r="A750" s="35" t="s">
        <v>53</v>
      </c>
      <c r="E750" s="39" t="s">
        <v>2268</v>
      </c>
    </row>
    <row r="751" spans="1:5" ht="51">
      <c r="A751" s="35" t="s">
        <v>54</v>
      </c>
      <c r="E751" s="40" t="s">
        <v>2269</v>
      </c>
    </row>
    <row r="752" spans="1:5" ht="12.75">
      <c r="A752" t="s">
        <v>56</v>
      </c>
      <c r="E752" s="39" t="s">
        <v>5</v>
      </c>
    </row>
    <row r="753" spans="1:16" ht="25.5">
      <c r="A753" t="s">
        <v>48</v>
      </c>
      <c s="34" t="s">
        <v>2270</v>
      </c>
      <c s="34" t="s">
        <v>2271</v>
      </c>
      <c s="35" t="s">
        <v>5</v>
      </c>
      <c s="6" t="s">
        <v>2272</v>
      </c>
      <c s="36" t="s">
        <v>69</v>
      </c>
      <c s="37">
        <v>250</v>
      </c>
      <c s="36">
        <v>0.00043</v>
      </c>
      <c s="36">
        <f>ROUND(G753*H753,6)</f>
      </c>
      <c r="L753" s="38">
        <v>0</v>
      </c>
      <c s="32">
        <f>ROUND(ROUND(L753,2)*ROUND(G753,3),2)</f>
      </c>
      <c s="36" t="s">
        <v>439</v>
      </c>
      <c>
        <f>(M753*21)/100</f>
      </c>
      <c t="s">
        <v>26</v>
      </c>
    </row>
    <row r="754" spans="1:5" ht="25.5">
      <c r="A754" s="35" t="s">
        <v>53</v>
      </c>
      <c r="E754" s="39" t="s">
        <v>2272</v>
      </c>
    </row>
    <row r="755" spans="1:5" ht="51">
      <c r="A755" s="35" t="s">
        <v>54</v>
      </c>
      <c r="E755" s="40" t="s">
        <v>2273</v>
      </c>
    </row>
    <row r="756" spans="1:5" ht="12.75">
      <c r="A756" t="s">
        <v>56</v>
      </c>
      <c r="E756" s="39" t="s">
        <v>5</v>
      </c>
    </row>
    <row r="757" spans="1:16" ht="25.5">
      <c r="A757" t="s">
        <v>48</v>
      </c>
      <c s="34" t="s">
        <v>2274</v>
      </c>
      <c s="34" t="s">
        <v>2275</v>
      </c>
      <c s="35" t="s">
        <v>5</v>
      </c>
      <c s="6" t="s">
        <v>2276</v>
      </c>
      <c s="36" t="s">
        <v>69</v>
      </c>
      <c s="37">
        <v>150</v>
      </c>
      <c s="36">
        <v>0.00069</v>
      </c>
      <c s="36">
        <f>ROUND(G757*H757,6)</f>
      </c>
      <c r="L757" s="38">
        <v>0</v>
      </c>
      <c s="32">
        <f>ROUND(ROUND(L757,2)*ROUND(G757,3),2)</f>
      </c>
      <c s="36" t="s">
        <v>439</v>
      </c>
      <c>
        <f>(M757*21)/100</f>
      </c>
      <c t="s">
        <v>26</v>
      </c>
    </row>
    <row r="758" spans="1:5" ht="25.5">
      <c r="A758" s="35" t="s">
        <v>53</v>
      </c>
      <c r="E758" s="39" t="s">
        <v>2276</v>
      </c>
    </row>
    <row r="759" spans="1:5" ht="51">
      <c r="A759" s="35" t="s">
        <v>54</v>
      </c>
      <c r="E759" s="40" t="s">
        <v>2277</v>
      </c>
    </row>
    <row r="760" spans="1:5" ht="12.75">
      <c r="A760" t="s">
        <v>56</v>
      </c>
      <c r="E760" s="39" t="s">
        <v>5</v>
      </c>
    </row>
    <row r="761" spans="1:16" ht="38.25">
      <c r="A761" t="s">
        <v>48</v>
      </c>
      <c s="34" t="s">
        <v>2278</v>
      </c>
      <c s="34" t="s">
        <v>2279</v>
      </c>
      <c s="35" t="s">
        <v>5</v>
      </c>
      <c s="6" t="s">
        <v>2280</v>
      </c>
      <c s="36" t="s">
        <v>69</v>
      </c>
      <c s="37">
        <v>120</v>
      </c>
      <c s="36">
        <v>0</v>
      </c>
      <c s="36">
        <f>ROUND(G761*H761,6)</f>
      </c>
      <c r="L761" s="38">
        <v>0</v>
      </c>
      <c s="32">
        <f>ROUND(ROUND(L761,2)*ROUND(G761,3),2)</f>
      </c>
      <c s="36" t="s">
        <v>439</v>
      </c>
      <c>
        <f>(M761*21)/100</f>
      </c>
      <c t="s">
        <v>26</v>
      </c>
    </row>
    <row r="762" spans="1:5" ht="38.25">
      <c r="A762" s="35" t="s">
        <v>53</v>
      </c>
      <c r="E762" s="39" t="s">
        <v>2281</v>
      </c>
    </row>
    <row r="763" spans="1:5" ht="38.25">
      <c r="A763" s="35" t="s">
        <v>54</v>
      </c>
      <c r="E763" s="40" t="s">
        <v>2239</v>
      </c>
    </row>
    <row r="764" spans="1:5" ht="12.75">
      <c r="A764" t="s">
        <v>56</v>
      </c>
      <c r="E764" s="39" t="s">
        <v>5</v>
      </c>
    </row>
    <row r="765" spans="1:16" ht="38.25">
      <c r="A765" t="s">
        <v>48</v>
      </c>
      <c s="34" t="s">
        <v>2282</v>
      </c>
      <c s="34" t="s">
        <v>2283</v>
      </c>
      <c s="35" t="s">
        <v>5</v>
      </c>
      <c s="6" t="s">
        <v>2284</v>
      </c>
      <c s="36" t="s">
        <v>69</v>
      </c>
      <c s="37">
        <v>155</v>
      </c>
      <c s="36">
        <v>0</v>
      </c>
      <c s="36">
        <f>ROUND(G765*H765,6)</f>
      </c>
      <c r="L765" s="38">
        <v>0</v>
      </c>
      <c s="32">
        <f>ROUND(ROUND(L765,2)*ROUND(G765,3),2)</f>
      </c>
      <c s="36" t="s">
        <v>439</v>
      </c>
      <c>
        <f>(M765*21)/100</f>
      </c>
      <c t="s">
        <v>26</v>
      </c>
    </row>
    <row r="766" spans="1:5" ht="38.25">
      <c r="A766" s="35" t="s">
        <v>53</v>
      </c>
      <c r="E766" s="39" t="s">
        <v>2285</v>
      </c>
    </row>
    <row r="767" spans="1:5" ht="38.25">
      <c r="A767" s="35" t="s">
        <v>54</v>
      </c>
      <c r="E767" s="40" t="s">
        <v>2243</v>
      </c>
    </row>
    <row r="768" spans="1:5" ht="12.75">
      <c r="A768" t="s">
        <v>56</v>
      </c>
      <c r="E768" s="39" t="s">
        <v>5</v>
      </c>
    </row>
    <row r="769" spans="1:16" ht="38.25">
      <c r="A769" t="s">
        <v>48</v>
      </c>
      <c s="34" t="s">
        <v>2286</v>
      </c>
      <c s="34" t="s">
        <v>2287</v>
      </c>
      <c s="35" t="s">
        <v>5</v>
      </c>
      <c s="6" t="s">
        <v>2288</v>
      </c>
      <c s="36" t="s">
        <v>69</v>
      </c>
      <c s="37">
        <v>17</v>
      </c>
      <c s="36">
        <v>0</v>
      </c>
      <c s="36">
        <f>ROUND(G769*H769,6)</f>
      </c>
      <c r="L769" s="38">
        <v>0</v>
      </c>
      <c s="32">
        <f>ROUND(ROUND(L769,2)*ROUND(G769,3),2)</f>
      </c>
      <c s="36" t="s">
        <v>439</v>
      </c>
      <c>
        <f>(M769*21)/100</f>
      </c>
      <c t="s">
        <v>26</v>
      </c>
    </row>
    <row r="770" spans="1:5" ht="38.25">
      <c r="A770" s="35" t="s">
        <v>53</v>
      </c>
      <c r="E770" s="39" t="s">
        <v>2289</v>
      </c>
    </row>
    <row r="771" spans="1:5" ht="38.25">
      <c r="A771" s="35" t="s">
        <v>54</v>
      </c>
      <c r="E771" s="40" t="s">
        <v>2247</v>
      </c>
    </row>
    <row r="772" spans="1:5" ht="12.75">
      <c r="A772" t="s">
        <v>56</v>
      </c>
      <c r="E772" s="39" t="s">
        <v>5</v>
      </c>
    </row>
    <row r="773" spans="1:16" ht="25.5">
      <c r="A773" t="s">
        <v>48</v>
      </c>
      <c s="34" t="s">
        <v>2290</v>
      </c>
      <c s="34" t="s">
        <v>2291</v>
      </c>
      <c s="35" t="s">
        <v>5</v>
      </c>
      <c s="6" t="s">
        <v>2292</v>
      </c>
      <c s="36" t="s">
        <v>69</v>
      </c>
      <c s="37">
        <v>4.5</v>
      </c>
      <c s="36">
        <v>0.38425</v>
      </c>
      <c s="36">
        <f>ROUND(G773*H773,6)</f>
      </c>
      <c r="L773" s="38">
        <v>0</v>
      </c>
      <c s="32">
        <f>ROUND(ROUND(L773,2)*ROUND(G773,3),2)</f>
      </c>
      <c s="36" t="s">
        <v>439</v>
      </c>
      <c>
        <f>(M773*21)/100</f>
      </c>
      <c t="s">
        <v>26</v>
      </c>
    </row>
    <row r="774" spans="1:5" ht="25.5">
      <c r="A774" s="35" t="s">
        <v>53</v>
      </c>
      <c r="E774" s="39" t="s">
        <v>2292</v>
      </c>
    </row>
    <row r="775" spans="1:5" ht="102">
      <c r="A775" s="35" t="s">
        <v>54</v>
      </c>
      <c r="E775" s="40" t="s">
        <v>2293</v>
      </c>
    </row>
    <row r="776" spans="1:5" ht="12.75">
      <c r="A776" t="s">
        <v>56</v>
      </c>
      <c r="E776" s="39" t="s">
        <v>5</v>
      </c>
    </row>
    <row r="777" spans="1:16" ht="12.75">
      <c r="A777" t="s">
        <v>48</v>
      </c>
      <c s="34" t="s">
        <v>2294</v>
      </c>
      <c s="34" t="s">
        <v>2295</v>
      </c>
      <c s="35" t="s">
        <v>5</v>
      </c>
      <c s="6" t="s">
        <v>2296</v>
      </c>
      <c s="36" t="s">
        <v>69</v>
      </c>
      <c s="37">
        <v>4.5</v>
      </c>
      <c s="36">
        <v>0.01596</v>
      </c>
      <c s="36">
        <f>ROUND(G777*H777,6)</f>
      </c>
      <c r="L777" s="38">
        <v>0</v>
      </c>
      <c s="32">
        <f>ROUND(ROUND(L777,2)*ROUND(G777,3),2)</f>
      </c>
      <c s="36" t="s">
        <v>439</v>
      </c>
      <c>
        <f>(M777*21)/100</f>
      </c>
      <c t="s">
        <v>26</v>
      </c>
    </row>
    <row r="778" spans="1:5" ht="12.75">
      <c r="A778" s="35" t="s">
        <v>53</v>
      </c>
      <c r="E778" s="39" t="s">
        <v>2296</v>
      </c>
    </row>
    <row r="779" spans="1:5" ht="102">
      <c r="A779" s="35" t="s">
        <v>54</v>
      </c>
      <c r="E779" s="40" t="s">
        <v>2293</v>
      </c>
    </row>
    <row r="780" spans="1:5" ht="12.75">
      <c r="A780" t="s">
        <v>56</v>
      </c>
      <c r="E780" s="39" t="s">
        <v>5</v>
      </c>
    </row>
    <row r="781" spans="1:16" ht="25.5">
      <c r="A781" t="s">
        <v>48</v>
      </c>
      <c s="34" t="s">
        <v>2297</v>
      </c>
      <c s="34" t="s">
        <v>2298</v>
      </c>
      <c s="35" t="s">
        <v>5</v>
      </c>
      <c s="6" t="s">
        <v>2299</v>
      </c>
      <c s="36" t="s">
        <v>51</v>
      </c>
      <c s="37">
        <v>1</v>
      </c>
      <c s="36">
        <v>0.84146</v>
      </c>
      <c s="36">
        <f>ROUND(G781*H781,6)</f>
      </c>
      <c r="L781" s="38">
        <v>0</v>
      </c>
      <c s="32">
        <f>ROUND(ROUND(L781,2)*ROUND(G781,3),2)</f>
      </c>
      <c s="36" t="s">
        <v>439</v>
      </c>
      <c>
        <f>(M781*21)/100</f>
      </c>
      <c t="s">
        <v>26</v>
      </c>
    </row>
    <row r="782" spans="1:5" ht="25.5">
      <c r="A782" s="35" t="s">
        <v>53</v>
      </c>
      <c r="E782" s="39" t="s">
        <v>2299</v>
      </c>
    </row>
    <row r="783" spans="1:5" ht="51">
      <c r="A783" s="35" t="s">
        <v>54</v>
      </c>
      <c r="E783" s="40" t="s">
        <v>2300</v>
      </c>
    </row>
    <row r="784" spans="1:5" ht="12.75">
      <c r="A784" t="s">
        <v>56</v>
      </c>
      <c r="E784" s="39" t="s">
        <v>5</v>
      </c>
    </row>
    <row r="785" spans="1:16" ht="25.5">
      <c r="A785" t="s">
        <v>48</v>
      </c>
      <c s="34" t="s">
        <v>2301</v>
      </c>
      <c s="34" t="s">
        <v>2302</v>
      </c>
      <c s="35" t="s">
        <v>5</v>
      </c>
      <c s="6" t="s">
        <v>2303</v>
      </c>
      <c s="36" t="s">
        <v>51</v>
      </c>
      <c s="37">
        <v>1</v>
      </c>
      <c s="36">
        <v>0</v>
      </c>
      <c s="36">
        <f>ROUND(G785*H785,6)</f>
      </c>
      <c r="L785" s="38">
        <v>0</v>
      </c>
      <c s="32">
        <f>ROUND(ROUND(L785,2)*ROUND(G785,3),2)</f>
      </c>
      <c s="36" t="s">
        <v>439</v>
      </c>
      <c>
        <f>(M785*21)/100</f>
      </c>
      <c t="s">
        <v>26</v>
      </c>
    </row>
    <row r="786" spans="1:5" ht="25.5">
      <c r="A786" s="35" t="s">
        <v>53</v>
      </c>
      <c r="E786" s="39" t="s">
        <v>2303</v>
      </c>
    </row>
    <row r="787" spans="1:5" ht="51">
      <c r="A787" s="35" t="s">
        <v>54</v>
      </c>
      <c r="E787" s="40" t="s">
        <v>2300</v>
      </c>
    </row>
    <row r="788" spans="1:5" ht="12.75">
      <c r="A788" t="s">
        <v>56</v>
      </c>
      <c r="E788" s="39" t="s">
        <v>5</v>
      </c>
    </row>
    <row r="789" spans="1:16" ht="12.75">
      <c r="A789" t="s">
        <v>48</v>
      </c>
      <c s="34" t="s">
        <v>2304</v>
      </c>
      <c s="34" t="s">
        <v>2305</v>
      </c>
      <c s="35" t="s">
        <v>5</v>
      </c>
      <c s="6" t="s">
        <v>2306</v>
      </c>
      <c s="36" t="s">
        <v>51</v>
      </c>
      <c s="37">
        <v>3</v>
      </c>
      <c s="36">
        <v>0</v>
      </c>
      <c s="36">
        <f>ROUND(G789*H789,6)</f>
      </c>
      <c r="L789" s="38">
        <v>0</v>
      </c>
      <c s="32">
        <f>ROUND(ROUND(L789,2)*ROUND(G789,3),2)</f>
      </c>
      <c s="36" t="s">
        <v>439</v>
      </c>
      <c>
        <f>(M789*21)/100</f>
      </c>
      <c t="s">
        <v>26</v>
      </c>
    </row>
    <row r="790" spans="1:5" ht="12.75">
      <c r="A790" s="35" t="s">
        <v>53</v>
      </c>
      <c r="E790" s="39" t="s">
        <v>2306</v>
      </c>
    </row>
    <row r="791" spans="1:5" ht="38.25">
      <c r="A791" s="35" t="s">
        <v>54</v>
      </c>
      <c r="E791" s="40" t="s">
        <v>2307</v>
      </c>
    </row>
    <row r="792" spans="1:5" ht="12.75">
      <c r="A792" t="s">
        <v>56</v>
      </c>
      <c r="E792" s="39" t="s">
        <v>5</v>
      </c>
    </row>
    <row r="793" spans="1:16" ht="25.5">
      <c r="A793" t="s">
        <v>48</v>
      </c>
      <c s="34" t="s">
        <v>2308</v>
      </c>
      <c s="34" t="s">
        <v>2309</v>
      </c>
      <c s="35" t="s">
        <v>5</v>
      </c>
      <c s="6" t="s">
        <v>2310</v>
      </c>
      <c s="36" t="s">
        <v>69</v>
      </c>
      <c s="37">
        <v>74</v>
      </c>
      <c s="36">
        <v>0.00273</v>
      </c>
      <c s="36">
        <f>ROUND(G793*H793,6)</f>
      </c>
      <c r="L793" s="38">
        <v>0</v>
      </c>
      <c s="32">
        <f>ROUND(ROUND(L793,2)*ROUND(G793,3),2)</f>
      </c>
      <c s="36" t="s">
        <v>439</v>
      </c>
      <c>
        <f>(M793*21)/100</f>
      </c>
      <c t="s">
        <v>26</v>
      </c>
    </row>
    <row r="794" spans="1:5" ht="25.5">
      <c r="A794" s="35" t="s">
        <v>53</v>
      </c>
      <c r="E794" s="39" t="s">
        <v>2311</v>
      </c>
    </row>
    <row r="795" spans="1:5" ht="38.25">
      <c r="A795" s="35" t="s">
        <v>54</v>
      </c>
      <c r="E795" s="40" t="s">
        <v>2312</v>
      </c>
    </row>
    <row r="796" spans="1:5" ht="12.75">
      <c r="A796" t="s">
        <v>56</v>
      </c>
      <c r="E796" s="39" t="s">
        <v>5</v>
      </c>
    </row>
    <row r="797" spans="1:16" ht="12.75">
      <c r="A797" t="s">
        <v>48</v>
      </c>
      <c s="34" t="s">
        <v>2313</v>
      </c>
      <c s="34" t="s">
        <v>2314</v>
      </c>
      <c s="35" t="s">
        <v>5</v>
      </c>
      <c s="6" t="s">
        <v>2315</v>
      </c>
      <c s="36" t="s">
        <v>69</v>
      </c>
      <c s="37">
        <v>74</v>
      </c>
      <c s="36">
        <v>0.0021</v>
      </c>
      <c s="36">
        <f>ROUND(G797*H797,6)</f>
      </c>
      <c r="L797" s="38">
        <v>0</v>
      </c>
      <c s="32">
        <f>ROUND(ROUND(L797,2)*ROUND(G797,3),2)</f>
      </c>
      <c s="36" t="s">
        <v>439</v>
      </c>
      <c>
        <f>(M797*21)/100</f>
      </c>
      <c t="s">
        <v>26</v>
      </c>
    </row>
    <row r="798" spans="1:5" ht="12.75">
      <c r="A798" s="35" t="s">
        <v>53</v>
      </c>
      <c r="E798" s="39" t="s">
        <v>2315</v>
      </c>
    </row>
    <row r="799" spans="1:5" ht="38.25">
      <c r="A799" s="35" t="s">
        <v>54</v>
      </c>
      <c r="E799" s="40" t="s">
        <v>2312</v>
      </c>
    </row>
    <row r="800" spans="1:5" ht="12.75">
      <c r="A800" t="s">
        <v>56</v>
      </c>
      <c r="E800" s="39" t="s">
        <v>5</v>
      </c>
    </row>
    <row r="801" spans="1:16" ht="25.5">
      <c r="A801" t="s">
        <v>48</v>
      </c>
      <c s="34" t="s">
        <v>2316</v>
      </c>
      <c s="34" t="s">
        <v>2317</v>
      </c>
      <c s="35" t="s">
        <v>5</v>
      </c>
      <c s="6" t="s">
        <v>2310</v>
      </c>
      <c s="36" t="s">
        <v>69</v>
      </c>
      <c s="37">
        <v>30</v>
      </c>
      <c s="36">
        <v>0.00366</v>
      </c>
      <c s="36">
        <f>ROUND(G801*H801,6)</f>
      </c>
      <c r="L801" s="38">
        <v>0</v>
      </c>
      <c s="32">
        <f>ROUND(ROUND(L801,2)*ROUND(G801,3),2)</f>
      </c>
      <c s="36" t="s">
        <v>439</v>
      </c>
      <c>
        <f>(M801*21)/100</f>
      </c>
      <c t="s">
        <v>26</v>
      </c>
    </row>
    <row r="802" spans="1:5" ht="25.5">
      <c r="A802" s="35" t="s">
        <v>53</v>
      </c>
      <c r="E802" s="39" t="s">
        <v>2318</v>
      </c>
    </row>
    <row r="803" spans="1:5" ht="38.25">
      <c r="A803" s="35" t="s">
        <v>54</v>
      </c>
      <c r="E803" s="40" t="s">
        <v>2319</v>
      </c>
    </row>
    <row r="804" spans="1:5" ht="12.75">
      <c r="A804" t="s">
        <v>56</v>
      </c>
      <c r="E804" s="39" t="s">
        <v>5</v>
      </c>
    </row>
    <row r="805" spans="1:16" ht="12.75">
      <c r="A805" t="s">
        <v>48</v>
      </c>
      <c s="34" t="s">
        <v>2320</v>
      </c>
      <c s="34" t="s">
        <v>2321</v>
      </c>
      <c s="35" t="s">
        <v>5</v>
      </c>
      <c s="6" t="s">
        <v>2322</v>
      </c>
      <c s="36" t="s">
        <v>69</v>
      </c>
      <c s="37">
        <v>30</v>
      </c>
      <c s="36">
        <v>0.00434</v>
      </c>
      <c s="36">
        <f>ROUND(G805*H805,6)</f>
      </c>
      <c r="L805" s="38">
        <v>0</v>
      </c>
      <c s="32">
        <f>ROUND(ROUND(L805,2)*ROUND(G805,3),2)</f>
      </c>
      <c s="36" t="s">
        <v>439</v>
      </c>
      <c>
        <f>(M805*21)/100</f>
      </c>
      <c t="s">
        <v>26</v>
      </c>
    </row>
    <row r="806" spans="1:5" ht="12.75">
      <c r="A806" s="35" t="s">
        <v>53</v>
      </c>
      <c r="E806" s="39" t="s">
        <v>2322</v>
      </c>
    </row>
    <row r="807" spans="1:5" ht="38.25">
      <c r="A807" s="35" t="s">
        <v>54</v>
      </c>
      <c r="E807" s="40" t="s">
        <v>2319</v>
      </c>
    </row>
    <row r="808" spans="1:5" ht="12.75">
      <c r="A808" t="s">
        <v>56</v>
      </c>
      <c r="E808" s="39" t="s">
        <v>5</v>
      </c>
    </row>
    <row r="809" spans="1:16" ht="25.5">
      <c r="A809" t="s">
        <v>48</v>
      </c>
      <c s="34" t="s">
        <v>2323</v>
      </c>
      <c s="34" t="s">
        <v>2324</v>
      </c>
      <c s="35" t="s">
        <v>5</v>
      </c>
      <c s="6" t="s">
        <v>2325</v>
      </c>
      <c s="36" t="s">
        <v>51</v>
      </c>
      <c s="37">
        <v>8</v>
      </c>
      <c s="36">
        <v>0</v>
      </c>
      <c s="36">
        <f>ROUND(G809*H809,6)</f>
      </c>
      <c r="L809" s="38">
        <v>0</v>
      </c>
      <c s="32">
        <f>ROUND(ROUND(L809,2)*ROUND(G809,3),2)</f>
      </c>
      <c s="36" t="s">
        <v>439</v>
      </c>
      <c>
        <f>(M809*21)/100</f>
      </c>
      <c t="s">
        <v>26</v>
      </c>
    </row>
    <row r="810" spans="1:5" ht="25.5">
      <c r="A810" s="35" t="s">
        <v>53</v>
      </c>
      <c r="E810" s="39" t="s">
        <v>2325</v>
      </c>
    </row>
    <row r="811" spans="1:5" ht="38.25">
      <c r="A811" s="35" t="s">
        <v>54</v>
      </c>
      <c r="E811" s="40" t="s">
        <v>2326</v>
      </c>
    </row>
    <row r="812" spans="1:5" ht="12.75">
      <c r="A812" t="s">
        <v>56</v>
      </c>
      <c r="E812" s="39" t="s">
        <v>5</v>
      </c>
    </row>
    <row r="813" spans="1:16" ht="25.5">
      <c r="A813" t="s">
        <v>48</v>
      </c>
      <c s="34" t="s">
        <v>2327</v>
      </c>
      <c s="34" t="s">
        <v>2328</v>
      </c>
      <c s="35" t="s">
        <v>5</v>
      </c>
      <c s="6" t="s">
        <v>2329</v>
      </c>
      <c s="36" t="s">
        <v>51</v>
      </c>
      <c s="37">
        <v>8</v>
      </c>
      <c s="36">
        <v>0</v>
      </c>
      <c s="36">
        <f>ROUND(G813*H813,6)</f>
      </c>
      <c r="L813" s="38">
        <v>0</v>
      </c>
      <c s="32">
        <f>ROUND(ROUND(L813,2)*ROUND(G813,3),2)</f>
      </c>
      <c s="36" t="s">
        <v>439</v>
      </c>
      <c>
        <f>(M813*21)/100</f>
      </c>
      <c t="s">
        <v>26</v>
      </c>
    </row>
    <row r="814" spans="1:5" ht="25.5">
      <c r="A814" s="35" t="s">
        <v>53</v>
      </c>
      <c r="E814" s="39" t="s">
        <v>2329</v>
      </c>
    </row>
    <row r="815" spans="1:5" ht="38.25">
      <c r="A815" s="35" t="s">
        <v>54</v>
      </c>
      <c r="E815" s="40" t="s">
        <v>2330</v>
      </c>
    </row>
    <row r="816" spans="1:5" ht="12.75">
      <c r="A816" t="s">
        <v>56</v>
      </c>
      <c r="E816" s="39" t="s">
        <v>5</v>
      </c>
    </row>
    <row r="817" spans="1:16" ht="25.5">
      <c r="A817" t="s">
        <v>48</v>
      </c>
      <c s="34" t="s">
        <v>2331</v>
      </c>
      <c s="34" t="s">
        <v>2332</v>
      </c>
      <c s="35" t="s">
        <v>5</v>
      </c>
      <c s="6" t="s">
        <v>2333</v>
      </c>
      <c s="36" t="s">
        <v>60</v>
      </c>
      <c s="37">
        <v>8.031</v>
      </c>
      <c s="36">
        <v>0</v>
      </c>
      <c s="36">
        <f>ROUND(G817*H817,6)</f>
      </c>
      <c r="L817" s="38">
        <v>0</v>
      </c>
      <c s="32">
        <f>ROUND(ROUND(L817,2)*ROUND(G817,3),2)</f>
      </c>
      <c s="36" t="s">
        <v>439</v>
      </c>
      <c>
        <f>(M817*21)/100</f>
      </c>
      <c t="s">
        <v>26</v>
      </c>
    </row>
    <row r="818" spans="1:5" ht="25.5">
      <c r="A818" s="35" t="s">
        <v>53</v>
      </c>
      <c r="E818" s="39" t="s">
        <v>2333</v>
      </c>
    </row>
    <row r="819" spans="1:5" ht="191.25">
      <c r="A819" s="35" t="s">
        <v>54</v>
      </c>
      <c r="E819" s="40" t="s">
        <v>2334</v>
      </c>
    </row>
    <row r="820" spans="1:5" ht="12.75">
      <c r="A820" t="s">
        <v>56</v>
      </c>
      <c r="E820" s="39" t="s">
        <v>5</v>
      </c>
    </row>
    <row r="821" spans="1:16" ht="25.5">
      <c r="A821" t="s">
        <v>48</v>
      </c>
      <c s="34" t="s">
        <v>2335</v>
      </c>
      <c s="34" t="s">
        <v>2336</v>
      </c>
      <c s="35" t="s">
        <v>5</v>
      </c>
      <c s="6" t="s">
        <v>2337</v>
      </c>
      <c s="36" t="s">
        <v>60</v>
      </c>
      <c s="37">
        <v>5.1</v>
      </c>
      <c s="36">
        <v>0</v>
      </c>
      <c s="36">
        <f>ROUND(G821*H821,6)</f>
      </c>
      <c r="L821" s="38">
        <v>0</v>
      </c>
      <c s="32">
        <f>ROUND(ROUND(L821,2)*ROUND(G821,3),2)</f>
      </c>
      <c s="36" t="s">
        <v>439</v>
      </c>
      <c>
        <f>(M821*21)/100</f>
      </c>
      <c t="s">
        <v>26</v>
      </c>
    </row>
    <row r="822" spans="1:5" ht="25.5">
      <c r="A822" s="35" t="s">
        <v>53</v>
      </c>
      <c r="E822" s="39" t="s">
        <v>2337</v>
      </c>
    </row>
    <row r="823" spans="1:5" ht="51">
      <c r="A823" s="35" t="s">
        <v>54</v>
      </c>
      <c r="E823" s="40" t="s">
        <v>2338</v>
      </c>
    </row>
    <row r="824" spans="1:5" ht="12.75">
      <c r="A824" t="s">
        <v>56</v>
      </c>
      <c r="E824" s="39" t="s">
        <v>5</v>
      </c>
    </row>
    <row r="825" spans="1:16" ht="12.75">
      <c r="A825" t="s">
        <v>48</v>
      </c>
      <c s="34" t="s">
        <v>2339</v>
      </c>
      <c s="34" t="s">
        <v>2340</v>
      </c>
      <c s="35" t="s">
        <v>5</v>
      </c>
      <c s="6" t="s">
        <v>2341</v>
      </c>
      <c s="36" t="s">
        <v>165</v>
      </c>
      <c s="37">
        <v>0.015</v>
      </c>
      <c s="36">
        <v>1.06065</v>
      </c>
      <c s="36">
        <f>ROUND(G825*H825,6)</f>
      </c>
      <c r="L825" s="38">
        <v>0</v>
      </c>
      <c s="32">
        <f>ROUND(ROUND(L825,2)*ROUND(G825,3),2)</f>
      </c>
      <c s="36" t="s">
        <v>439</v>
      </c>
      <c>
        <f>(M825*21)/100</f>
      </c>
      <c t="s">
        <v>26</v>
      </c>
    </row>
    <row r="826" spans="1:5" ht="12.75">
      <c r="A826" s="35" t="s">
        <v>53</v>
      </c>
      <c r="E826" s="39" t="s">
        <v>2341</v>
      </c>
    </row>
    <row r="827" spans="1:5" ht="51">
      <c r="A827" s="35" t="s">
        <v>54</v>
      </c>
      <c r="E827" s="40" t="s">
        <v>2342</v>
      </c>
    </row>
    <row r="828" spans="1:5" ht="12.75">
      <c r="A828" t="s">
        <v>56</v>
      </c>
      <c r="E828" s="39" t="s">
        <v>5</v>
      </c>
    </row>
    <row r="829" spans="1:16" ht="25.5">
      <c r="A829" t="s">
        <v>48</v>
      </c>
      <c s="34" t="s">
        <v>2343</v>
      </c>
      <c s="34" t="s">
        <v>2344</v>
      </c>
      <c s="35" t="s">
        <v>5</v>
      </c>
      <c s="6" t="s">
        <v>2345</v>
      </c>
      <c s="36" t="s">
        <v>69</v>
      </c>
      <c s="37">
        <v>16</v>
      </c>
      <c s="36">
        <v>0.22563</v>
      </c>
      <c s="36">
        <f>ROUND(G829*H829,6)</f>
      </c>
      <c r="L829" s="38">
        <v>0</v>
      </c>
      <c s="32">
        <f>ROUND(ROUND(L829,2)*ROUND(G829,3),2)</f>
      </c>
      <c s="36" t="s">
        <v>439</v>
      </c>
      <c>
        <f>(M829*21)/100</f>
      </c>
      <c t="s">
        <v>26</v>
      </c>
    </row>
    <row r="830" spans="1:5" ht="25.5">
      <c r="A830" s="35" t="s">
        <v>53</v>
      </c>
      <c r="E830" s="39" t="s">
        <v>2345</v>
      </c>
    </row>
    <row r="831" spans="1:5" ht="38.25">
      <c r="A831" s="35" t="s">
        <v>54</v>
      </c>
      <c r="E831" s="40" t="s">
        <v>2346</v>
      </c>
    </row>
    <row r="832" spans="1:5" ht="12.75">
      <c r="A832" t="s">
        <v>56</v>
      </c>
      <c r="E832" s="39" t="s">
        <v>5</v>
      </c>
    </row>
    <row r="833" spans="1:16" ht="12.75">
      <c r="A833" t="s">
        <v>48</v>
      </c>
      <c s="34" t="s">
        <v>2347</v>
      </c>
      <c s="34" t="s">
        <v>2314</v>
      </c>
      <c s="35" t="s">
        <v>4</v>
      </c>
      <c s="6" t="s">
        <v>2315</v>
      </c>
      <c s="36" t="s">
        <v>69</v>
      </c>
      <c s="37">
        <v>16</v>
      </c>
      <c s="36">
        <v>0.0021</v>
      </c>
      <c s="36">
        <f>ROUND(G833*H833,6)</f>
      </c>
      <c r="L833" s="38">
        <v>0</v>
      </c>
      <c s="32">
        <f>ROUND(ROUND(L833,2)*ROUND(G833,3),2)</f>
      </c>
      <c s="36" t="s">
        <v>439</v>
      </c>
      <c>
        <f>(M833*21)/100</f>
      </c>
      <c t="s">
        <v>26</v>
      </c>
    </row>
    <row r="834" spans="1:5" ht="12.75">
      <c r="A834" s="35" t="s">
        <v>53</v>
      </c>
      <c r="E834" s="39" t="s">
        <v>2315</v>
      </c>
    </row>
    <row r="835" spans="1:5" ht="38.25">
      <c r="A835" s="35" t="s">
        <v>54</v>
      </c>
      <c r="E835" s="40" t="s">
        <v>2346</v>
      </c>
    </row>
    <row r="836" spans="1:5" ht="12.75">
      <c r="A836" t="s">
        <v>56</v>
      </c>
      <c r="E836" s="39" t="s">
        <v>5</v>
      </c>
    </row>
    <row r="837" spans="1:16" ht="25.5">
      <c r="A837" t="s">
        <v>48</v>
      </c>
      <c s="34" t="s">
        <v>2348</v>
      </c>
      <c s="34" t="s">
        <v>2349</v>
      </c>
      <c s="35" t="s">
        <v>5</v>
      </c>
      <c s="6" t="s">
        <v>2350</v>
      </c>
      <c s="36" t="s">
        <v>69</v>
      </c>
      <c s="37">
        <v>9</v>
      </c>
      <c s="36">
        <v>0.27031</v>
      </c>
      <c s="36">
        <f>ROUND(G837*H837,6)</f>
      </c>
      <c r="L837" s="38">
        <v>0</v>
      </c>
      <c s="32">
        <f>ROUND(ROUND(L837,2)*ROUND(G837,3),2)</f>
      </c>
      <c s="36" t="s">
        <v>439</v>
      </c>
      <c>
        <f>(M837*21)/100</f>
      </c>
      <c t="s">
        <v>26</v>
      </c>
    </row>
    <row r="838" spans="1:5" ht="25.5">
      <c r="A838" s="35" t="s">
        <v>53</v>
      </c>
      <c r="E838" s="39" t="s">
        <v>2350</v>
      </c>
    </row>
    <row r="839" spans="1:5" ht="38.25">
      <c r="A839" s="35" t="s">
        <v>54</v>
      </c>
      <c r="E839" s="40" t="s">
        <v>2351</v>
      </c>
    </row>
    <row r="840" spans="1:5" ht="12.75">
      <c r="A840" t="s">
        <v>56</v>
      </c>
      <c r="E840" s="39" t="s">
        <v>5</v>
      </c>
    </row>
    <row r="841" spans="1:16" ht="12.75">
      <c r="A841" t="s">
        <v>48</v>
      </c>
      <c s="34" t="s">
        <v>2352</v>
      </c>
      <c s="34" t="s">
        <v>2321</v>
      </c>
      <c s="35" t="s">
        <v>4</v>
      </c>
      <c s="6" t="s">
        <v>2322</v>
      </c>
      <c s="36" t="s">
        <v>69</v>
      </c>
      <c s="37">
        <v>9</v>
      </c>
      <c s="36">
        <v>0.00434</v>
      </c>
      <c s="36">
        <f>ROUND(G841*H841,6)</f>
      </c>
      <c r="L841" s="38">
        <v>0</v>
      </c>
      <c s="32">
        <f>ROUND(ROUND(L841,2)*ROUND(G841,3),2)</f>
      </c>
      <c s="36" t="s">
        <v>439</v>
      </c>
      <c>
        <f>(M841*21)/100</f>
      </c>
      <c t="s">
        <v>26</v>
      </c>
    </row>
    <row r="842" spans="1:5" ht="12.75">
      <c r="A842" s="35" t="s">
        <v>53</v>
      </c>
      <c r="E842" s="39" t="s">
        <v>2322</v>
      </c>
    </row>
    <row r="843" spans="1:5" ht="38.25">
      <c r="A843" s="35" t="s">
        <v>54</v>
      </c>
      <c r="E843" s="40" t="s">
        <v>2351</v>
      </c>
    </row>
    <row r="844" spans="1:5" ht="12.75">
      <c r="A844" t="s">
        <v>56</v>
      </c>
      <c r="E844" s="39" t="s">
        <v>5</v>
      </c>
    </row>
    <row r="845" spans="1:13" ht="12.75">
      <c r="A845" t="s">
        <v>45</v>
      </c>
      <c r="C845" s="31" t="s">
        <v>72</v>
      </c>
      <c r="E845" s="33" t="s">
        <v>2353</v>
      </c>
      <c r="J845" s="32">
        <f>0</f>
      </c>
      <c s="32">
        <f>0</f>
      </c>
      <c s="32">
        <f>0+L846+L850+L854+L858+L862+L866</f>
      </c>
      <c s="32">
        <f>0+M846+M850+M854+M858+M862+M866</f>
      </c>
    </row>
    <row r="846" spans="1:16" ht="12.75">
      <c r="A846" t="s">
        <v>48</v>
      </c>
      <c s="34" t="s">
        <v>161</v>
      </c>
      <c s="34" t="s">
        <v>2354</v>
      </c>
      <c s="35" t="s">
        <v>5</v>
      </c>
      <c s="6" t="s">
        <v>2355</v>
      </c>
      <c s="36" t="s">
        <v>60</v>
      </c>
      <c s="37">
        <v>6.6</v>
      </c>
      <c s="36">
        <v>0</v>
      </c>
      <c s="36">
        <f>ROUND(G846*H846,6)</f>
      </c>
      <c r="L846" s="38">
        <v>0</v>
      </c>
      <c s="32">
        <f>ROUND(ROUND(L846,2)*ROUND(G846,3),2)</f>
      </c>
      <c s="36" t="s">
        <v>439</v>
      </c>
      <c>
        <f>(M846*21)/100</f>
      </c>
      <c t="s">
        <v>26</v>
      </c>
    </row>
    <row r="847" spans="1:5" ht="12.75">
      <c r="A847" s="35" t="s">
        <v>53</v>
      </c>
      <c r="E847" s="39" t="s">
        <v>2355</v>
      </c>
    </row>
    <row r="848" spans="1:5" ht="38.25">
      <c r="A848" s="35" t="s">
        <v>54</v>
      </c>
      <c r="E848" s="40" t="s">
        <v>2356</v>
      </c>
    </row>
    <row r="849" spans="1:5" ht="12.75">
      <c r="A849" t="s">
        <v>56</v>
      </c>
      <c r="E849" s="39" t="s">
        <v>5</v>
      </c>
    </row>
    <row r="850" spans="1:16" ht="12.75">
      <c r="A850" t="s">
        <v>48</v>
      </c>
      <c s="34" t="s">
        <v>169</v>
      </c>
      <c s="34" t="s">
        <v>2357</v>
      </c>
      <c s="35" t="s">
        <v>5</v>
      </c>
      <c s="6" t="s">
        <v>2358</v>
      </c>
      <c s="36" t="s">
        <v>69</v>
      </c>
      <c s="37">
        <v>8</v>
      </c>
      <c s="36">
        <v>0</v>
      </c>
      <c s="36">
        <f>ROUND(G850*H850,6)</f>
      </c>
      <c r="L850" s="38">
        <v>0</v>
      </c>
      <c s="32">
        <f>ROUND(ROUND(L850,2)*ROUND(G850,3),2)</f>
      </c>
      <c s="36" t="s">
        <v>439</v>
      </c>
      <c>
        <f>(M850*21)/100</f>
      </c>
      <c t="s">
        <v>26</v>
      </c>
    </row>
    <row r="851" spans="1:5" ht="12.75">
      <c r="A851" s="35" t="s">
        <v>53</v>
      </c>
      <c r="E851" s="39" t="s">
        <v>2358</v>
      </c>
    </row>
    <row r="852" spans="1:5" ht="51">
      <c r="A852" s="35" t="s">
        <v>54</v>
      </c>
      <c r="E852" s="40" t="s">
        <v>2359</v>
      </c>
    </row>
    <row r="853" spans="1:5" ht="12.75">
      <c r="A853" t="s">
        <v>56</v>
      </c>
      <c r="E853" s="39" t="s">
        <v>5</v>
      </c>
    </row>
    <row r="854" spans="1:16" ht="25.5">
      <c r="A854" t="s">
        <v>48</v>
      </c>
      <c s="34" t="s">
        <v>174</v>
      </c>
      <c s="34" t="s">
        <v>2360</v>
      </c>
      <c s="35" t="s">
        <v>5</v>
      </c>
      <c s="6" t="s">
        <v>2361</v>
      </c>
      <c s="36" t="s">
        <v>134</v>
      </c>
      <c s="37">
        <v>115</v>
      </c>
      <c s="36">
        <v>0</v>
      </c>
      <c s="36">
        <f>ROUND(G854*H854,6)</f>
      </c>
      <c r="L854" s="38">
        <v>0</v>
      </c>
      <c s="32">
        <f>ROUND(ROUND(L854,2)*ROUND(G854,3),2)</f>
      </c>
      <c s="36" t="s">
        <v>439</v>
      </c>
      <c>
        <f>(M854*21)/100</f>
      </c>
      <c t="s">
        <v>26</v>
      </c>
    </row>
    <row r="855" spans="1:5" ht="25.5">
      <c r="A855" s="35" t="s">
        <v>53</v>
      </c>
      <c r="E855" s="39" t="s">
        <v>2361</v>
      </c>
    </row>
    <row r="856" spans="1:5" ht="89.25">
      <c r="A856" s="35" t="s">
        <v>54</v>
      </c>
      <c r="E856" s="40" t="s">
        <v>1686</v>
      </c>
    </row>
    <row r="857" spans="1:5" ht="12.75">
      <c r="A857" t="s">
        <v>56</v>
      </c>
      <c r="E857" s="39" t="s">
        <v>5</v>
      </c>
    </row>
    <row r="858" spans="1:16" ht="25.5">
      <c r="A858" t="s">
        <v>48</v>
      </c>
      <c s="34" t="s">
        <v>179</v>
      </c>
      <c s="34" t="s">
        <v>2362</v>
      </c>
      <c s="35" t="s">
        <v>5</v>
      </c>
      <c s="6" t="s">
        <v>2363</v>
      </c>
      <c s="36" t="s">
        <v>134</v>
      </c>
      <c s="37">
        <v>115</v>
      </c>
      <c s="36">
        <v>0.08922</v>
      </c>
      <c s="36">
        <f>ROUND(G858*H858,6)</f>
      </c>
      <c r="L858" s="38">
        <v>0</v>
      </c>
      <c s="32">
        <f>ROUND(ROUND(L858,2)*ROUND(G858,3),2)</f>
      </c>
      <c s="36" t="s">
        <v>439</v>
      </c>
      <c>
        <f>(M858*21)/100</f>
      </c>
      <c t="s">
        <v>26</v>
      </c>
    </row>
    <row r="859" spans="1:5" ht="51">
      <c r="A859" s="35" t="s">
        <v>53</v>
      </c>
      <c r="E859" s="39" t="s">
        <v>2364</v>
      </c>
    </row>
    <row r="860" spans="1:5" ht="89.25">
      <c r="A860" s="35" t="s">
        <v>54</v>
      </c>
      <c r="E860" s="40" t="s">
        <v>1686</v>
      </c>
    </row>
    <row r="861" spans="1:5" ht="12.75">
      <c r="A861" t="s">
        <v>56</v>
      </c>
      <c r="E861" s="39" t="s">
        <v>5</v>
      </c>
    </row>
    <row r="862" spans="1:16" ht="12.75">
      <c r="A862" t="s">
        <v>48</v>
      </c>
      <c s="34" t="s">
        <v>184</v>
      </c>
      <c s="34" t="s">
        <v>2365</v>
      </c>
      <c s="35" t="s">
        <v>5</v>
      </c>
      <c s="6" t="s">
        <v>2366</v>
      </c>
      <c s="36" t="s">
        <v>134</v>
      </c>
      <c s="37">
        <v>11.536</v>
      </c>
      <c s="36">
        <v>0.131</v>
      </c>
      <c s="36">
        <f>ROUND(G862*H862,6)</f>
      </c>
      <c r="L862" s="38">
        <v>0</v>
      </c>
      <c s="32">
        <f>ROUND(ROUND(L862,2)*ROUND(G862,3),2)</f>
      </c>
      <c s="36" t="s">
        <v>439</v>
      </c>
      <c>
        <f>(M862*21)/100</f>
      </c>
      <c t="s">
        <v>26</v>
      </c>
    </row>
    <row r="863" spans="1:5" ht="12.75">
      <c r="A863" s="35" t="s">
        <v>53</v>
      </c>
      <c r="E863" s="39" t="s">
        <v>2366</v>
      </c>
    </row>
    <row r="864" spans="1:5" ht="51">
      <c r="A864" s="35" t="s">
        <v>54</v>
      </c>
      <c r="E864" s="40" t="s">
        <v>2367</v>
      </c>
    </row>
    <row r="865" spans="1:5" ht="12.75">
      <c r="A865" t="s">
        <v>56</v>
      </c>
      <c r="E865" s="39" t="s">
        <v>5</v>
      </c>
    </row>
    <row r="866" spans="1:16" ht="12.75">
      <c r="A866" t="s">
        <v>48</v>
      </c>
      <c s="34" t="s">
        <v>535</v>
      </c>
      <c s="34" t="s">
        <v>2368</v>
      </c>
      <c s="35" t="s">
        <v>5</v>
      </c>
      <c s="6" t="s">
        <v>2369</v>
      </c>
      <c s="36" t="s">
        <v>134</v>
      </c>
      <c s="37">
        <v>0.309</v>
      </c>
      <c s="36">
        <v>0.131</v>
      </c>
      <c s="36">
        <f>ROUND(G866*H866,6)</f>
      </c>
      <c r="L866" s="38">
        <v>0</v>
      </c>
      <c s="32">
        <f>ROUND(ROUND(L866,2)*ROUND(G866,3),2)</f>
      </c>
      <c s="36" t="s">
        <v>439</v>
      </c>
      <c>
        <f>(M866*21)/100</f>
      </c>
      <c t="s">
        <v>26</v>
      </c>
    </row>
    <row r="867" spans="1:5" ht="12.75">
      <c r="A867" s="35" t="s">
        <v>53</v>
      </c>
      <c r="E867" s="39" t="s">
        <v>2369</v>
      </c>
    </row>
    <row r="868" spans="1:5" ht="51">
      <c r="A868" s="35" t="s">
        <v>54</v>
      </c>
      <c r="E868" s="40" t="s">
        <v>2370</v>
      </c>
    </row>
    <row r="869" spans="1:5" ht="12.75">
      <c r="A869" t="s">
        <v>56</v>
      </c>
      <c r="E869" s="39" t="s">
        <v>5</v>
      </c>
    </row>
    <row r="870" spans="1:13" ht="12.75">
      <c r="A870" t="s">
        <v>45</v>
      </c>
      <c r="C870" s="31" t="s">
        <v>2371</v>
      </c>
      <c r="E870" s="33" t="s">
        <v>2372</v>
      </c>
      <c r="J870" s="32">
        <f>0</f>
      </c>
      <c s="32">
        <f>0</f>
      </c>
      <c s="32">
        <f>0+L871+L875</f>
      </c>
      <c s="32">
        <f>0+M871+M875</f>
      </c>
    </row>
    <row r="871" spans="1:16" ht="12.75">
      <c r="A871" t="s">
        <v>48</v>
      </c>
      <c s="34" t="s">
        <v>46</v>
      </c>
      <c s="34" t="s">
        <v>2373</v>
      </c>
      <c s="35" t="s">
        <v>5</v>
      </c>
      <c s="6" t="s">
        <v>2374</v>
      </c>
      <c s="36" t="s">
        <v>51</v>
      </c>
      <c s="37">
        <v>2</v>
      </c>
      <c s="36">
        <v>0</v>
      </c>
      <c s="36">
        <f>ROUND(G871*H871,6)</f>
      </c>
      <c r="L871" s="38">
        <v>0</v>
      </c>
      <c s="32">
        <f>ROUND(ROUND(L871,2)*ROUND(G871,3),2)</f>
      </c>
      <c s="36" t="s">
        <v>439</v>
      </c>
      <c>
        <f>(M871*21)/100</f>
      </c>
      <c t="s">
        <v>26</v>
      </c>
    </row>
    <row r="872" spans="1:5" ht="12.75">
      <c r="A872" s="35" t="s">
        <v>53</v>
      </c>
      <c r="E872" s="39" t="s">
        <v>2374</v>
      </c>
    </row>
    <row r="873" spans="1:5" ht="51">
      <c r="A873" s="35" t="s">
        <v>54</v>
      </c>
      <c r="E873" s="40" t="s">
        <v>2375</v>
      </c>
    </row>
    <row r="874" spans="1:5" ht="12.75">
      <c r="A874" t="s">
        <v>56</v>
      </c>
      <c r="E874" s="39" t="s">
        <v>5</v>
      </c>
    </row>
    <row r="875" spans="1:16" ht="25.5">
      <c r="A875" t="s">
        <v>48</v>
      </c>
      <c s="34" t="s">
        <v>247</v>
      </c>
      <c s="34" t="s">
        <v>2376</v>
      </c>
      <c s="35" t="s">
        <v>5</v>
      </c>
      <c s="6" t="s">
        <v>2377</v>
      </c>
      <c s="36" t="s">
        <v>51</v>
      </c>
      <c s="37">
        <v>2</v>
      </c>
      <c s="36">
        <v>2E-05</v>
      </c>
      <c s="36">
        <f>ROUND(G875*H875,6)</f>
      </c>
      <c r="L875" s="38">
        <v>0</v>
      </c>
      <c s="32">
        <f>ROUND(ROUND(L875,2)*ROUND(G875,3),2)</f>
      </c>
      <c s="36" t="s">
        <v>439</v>
      </c>
      <c>
        <f>(M875*21)/100</f>
      </c>
      <c t="s">
        <v>26</v>
      </c>
    </row>
    <row r="876" spans="1:5" ht="25.5">
      <c r="A876" s="35" t="s">
        <v>53</v>
      </c>
      <c r="E876" s="39" t="s">
        <v>2377</v>
      </c>
    </row>
    <row r="877" spans="1:5" ht="51">
      <c r="A877" s="35" t="s">
        <v>54</v>
      </c>
      <c r="E877" s="40" t="s">
        <v>2378</v>
      </c>
    </row>
    <row r="878" spans="1:5" ht="12.75">
      <c r="A878" t="s">
        <v>56</v>
      </c>
      <c r="E878" s="39" t="s">
        <v>5</v>
      </c>
    </row>
    <row r="879" spans="1:13" ht="12.75">
      <c r="A879" t="s">
        <v>45</v>
      </c>
      <c r="C879" s="31" t="s">
        <v>90</v>
      </c>
      <c r="E879" s="33" t="s">
        <v>2379</v>
      </c>
      <c r="J879" s="32">
        <f>0</f>
      </c>
      <c s="32">
        <f>0</f>
      </c>
      <c s="32">
        <f>0+L880+L884+L888+L892+L896+L900+L904+L908+L912+L916+L920+L924+L928+L932+L936+L940+L944+L948</f>
      </c>
      <c s="32">
        <f>0+M880+M884+M888+M892+M896+M900+M904+M908+M912+M916+M920+M924+M928+M932+M936+M940+M944+M948</f>
      </c>
    </row>
    <row r="880" spans="1:16" ht="25.5">
      <c r="A880" t="s">
        <v>48</v>
      </c>
      <c s="34" t="s">
        <v>539</v>
      </c>
      <c s="34" t="s">
        <v>2380</v>
      </c>
      <c s="35" t="s">
        <v>5</v>
      </c>
      <c s="6" t="s">
        <v>2381</v>
      </c>
      <c s="36" t="s">
        <v>51</v>
      </c>
      <c s="37">
        <v>5</v>
      </c>
      <c s="36">
        <v>0.0007</v>
      </c>
      <c s="36">
        <f>ROUND(G880*H880,6)</f>
      </c>
      <c r="L880" s="38">
        <v>0</v>
      </c>
      <c s="32">
        <f>ROUND(ROUND(L880,2)*ROUND(G880,3),2)</f>
      </c>
      <c s="36" t="s">
        <v>439</v>
      </c>
      <c>
        <f>(M880*21)/100</f>
      </c>
      <c t="s">
        <v>26</v>
      </c>
    </row>
    <row r="881" spans="1:5" ht="25.5">
      <c r="A881" s="35" t="s">
        <v>53</v>
      </c>
      <c r="E881" s="39" t="s">
        <v>2381</v>
      </c>
    </row>
    <row r="882" spans="1:5" ht="102">
      <c r="A882" s="35" t="s">
        <v>54</v>
      </c>
      <c r="E882" s="40" t="s">
        <v>2382</v>
      </c>
    </row>
    <row r="883" spans="1:5" ht="12.75">
      <c r="A883" t="s">
        <v>56</v>
      </c>
      <c r="E883" s="39" t="s">
        <v>5</v>
      </c>
    </row>
    <row r="884" spans="1:16" ht="12.75">
      <c r="A884" t="s">
        <v>48</v>
      </c>
      <c s="34" t="s">
        <v>544</v>
      </c>
      <c s="34" t="s">
        <v>2383</v>
      </c>
      <c s="35" t="s">
        <v>5</v>
      </c>
      <c s="6" t="s">
        <v>2384</v>
      </c>
      <c s="36" t="s">
        <v>51</v>
      </c>
      <c s="37">
        <v>2</v>
      </c>
      <c s="36">
        <v>0.004</v>
      </c>
      <c s="36">
        <f>ROUND(G884*H884,6)</f>
      </c>
      <c r="L884" s="38">
        <v>0</v>
      </c>
      <c s="32">
        <f>ROUND(ROUND(L884,2)*ROUND(G884,3),2)</f>
      </c>
      <c s="36" t="s">
        <v>439</v>
      </c>
      <c>
        <f>(M884*21)/100</f>
      </c>
      <c t="s">
        <v>26</v>
      </c>
    </row>
    <row r="885" spans="1:5" ht="12.75">
      <c r="A885" s="35" t="s">
        <v>53</v>
      </c>
      <c r="E885" s="39" t="s">
        <v>2384</v>
      </c>
    </row>
    <row r="886" spans="1:5" ht="89.25">
      <c r="A886" s="35" t="s">
        <v>54</v>
      </c>
      <c r="E886" s="40" t="s">
        <v>2385</v>
      </c>
    </row>
    <row r="887" spans="1:5" ht="12.75">
      <c r="A887" t="s">
        <v>56</v>
      </c>
      <c r="E887" s="39" t="s">
        <v>5</v>
      </c>
    </row>
    <row r="888" spans="1:16" ht="12.75">
      <c r="A888" t="s">
        <v>48</v>
      </c>
      <c s="34" t="s">
        <v>356</v>
      </c>
      <c s="34" t="s">
        <v>2386</v>
      </c>
      <c s="35" t="s">
        <v>5</v>
      </c>
      <c s="6" t="s">
        <v>2387</v>
      </c>
      <c s="36" t="s">
        <v>51</v>
      </c>
      <c s="37">
        <v>2</v>
      </c>
      <c s="36">
        <v>0.0025</v>
      </c>
      <c s="36">
        <f>ROUND(G888*H888,6)</f>
      </c>
      <c r="L888" s="38">
        <v>0</v>
      </c>
      <c s="32">
        <f>ROUND(ROUND(L888,2)*ROUND(G888,3),2)</f>
      </c>
      <c s="36" t="s">
        <v>439</v>
      </c>
      <c>
        <f>(M888*21)/100</f>
      </c>
      <c t="s">
        <v>26</v>
      </c>
    </row>
    <row r="889" spans="1:5" ht="12.75">
      <c r="A889" s="35" t="s">
        <v>53</v>
      </c>
      <c r="E889" s="39" t="s">
        <v>2387</v>
      </c>
    </row>
    <row r="890" spans="1:5" ht="89.25">
      <c r="A890" s="35" t="s">
        <v>54</v>
      </c>
      <c r="E890" s="40" t="s">
        <v>2388</v>
      </c>
    </row>
    <row r="891" spans="1:5" ht="12.75">
      <c r="A891" t="s">
        <v>56</v>
      </c>
      <c r="E891" s="39" t="s">
        <v>5</v>
      </c>
    </row>
    <row r="892" spans="1:16" ht="12.75">
      <c r="A892" t="s">
        <v>48</v>
      </c>
      <c s="34" t="s">
        <v>587</v>
      </c>
      <c s="34" t="s">
        <v>2389</v>
      </c>
      <c s="35" t="s">
        <v>5</v>
      </c>
      <c s="6" t="s">
        <v>2390</v>
      </c>
      <c s="36" t="s">
        <v>51</v>
      </c>
      <c s="37">
        <v>1</v>
      </c>
      <c s="36">
        <v>0.0061</v>
      </c>
      <c s="36">
        <f>ROUND(G892*H892,6)</f>
      </c>
      <c r="L892" s="38">
        <v>0</v>
      </c>
      <c s="32">
        <f>ROUND(ROUND(L892,2)*ROUND(G892,3),2)</f>
      </c>
      <c s="36" t="s">
        <v>439</v>
      </c>
      <c>
        <f>(M892*21)/100</f>
      </c>
      <c t="s">
        <v>26</v>
      </c>
    </row>
    <row r="893" spans="1:5" ht="12.75">
      <c r="A893" s="35" t="s">
        <v>53</v>
      </c>
      <c r="E893" s="39" t="s">
        <v>2390</v>
      </c>
    </row>
    <row r="894" spans="1:5" ht="89.25">
      <c r="A894" s="35" t="s">
        <v>54</v>
      </c>
      <c r="E894" s="40" t="s">
        <v>2391</v>
      </c>
    </row>
    <row r="895" spans="1:5" ht="12.75">
      <c r="A895" t="s">
        <v>56</v>
      </c>
      <c r="E895" s="39" t="s">
        <v>5</v>
      </c>
    </row>
    <row r="896" spans="1:16" ht="12.75">
      <c r="A896" t="s">
        <v>48</v>
      </c>
      <c s="34" t="s">
        <v>591</v>
      </c>
      <c s="34" t="s">
        <v>2392</v>
      </c>
      <c s="35" t="s">
        <v>5</v>
      </c>
      <c s="6" t="s">
        <v>2393</v>
      </c>
      <c s="36" t="s">
        <v>51</v>
      </c>
      <c s="37">
        <v>20</v>
      </c>
      <c s="36">
        <v>0.00035</v>
      </c>
      <c s="36">
        <f>ROUND(G896*H896,6)</f>
      </c>
      <c r="L896" s="38">
        <v>0</v>
      </c>
      <c s="32">
        <f>ROUND(ROUND(L896,2)*ROUND(G896,3),2)</f>
      </c>
      <c s="36" t="s">
        <v>439</v>
      </c>
      <c>
        <f>(M896*21)/100</f>
      </c>
      <c t="s">
        <v>26</v>
      </c>
    </row>
    <row r="897" spans="1:5" ht="12.75">
      <c r="A897" s="35" t="s">
        <v>53</v>
      </c>
      <c r="E897" s="39" t="s">
        <v>2393</v>
      </c>
    </row>
    <row r="898" spans="1:5" ht="102">
      <c r="A898" s="35" t="s">
        <v>54</v>
      </c>
      <c r="E898" s="40" t="s">
        <v>2394</v>
      </c>
    </row>
    <row r="899" spans="1:5" ht="12.75">
      <c r="A899" t="s">
        <v>56</v>
      </c>
      <c r="E899" s="39" t="s">
        <v>5</v>
      </c>
    </row>
    <row r="900" spans="1:16" ht="12.75">
      <c r="A900" t="s">
        <v>48</v>
      </c>
      <c s="34" t="s">
        <v>596</v>
      </c>
      <c s="34" t="s">
        <v>2395</v>
      </c>
      <c s="35" t="s">
        <v>5</v>
      </c>
      <c s="6" t="s">
        <v>2396</v>
      </c>
      <c s="36" t="s">
        <v>51</v>
      </c>
      <c s="37">
        <v>3</v>
      </c>
      <c s="36">
        <v>0.0001</v>
      </c>
      <c s="36">
        <f>ROUND(G900*H900,6)</f>
      </c>
      <c r="L900" s="38">
        <v>0</v>
      </c>
      <c s="32">
        <f>ROUND(ROUND(L900,2)*ROUND(G900,3),2)</f>
      </c>
      <c s="36" t="s">
        <v>439</v>
      </c>
      <c>
        <f>(M900*21)/100</f>
      </c>
      <c t="s">
        <v>26</v>
      </c>
    </row>
    <row r="901" spans="1:5" ht="12.75">
      <c r="A901" s="35" t="s">
        <v>53</v>
      </c>
      <c r="E901" s="39" t="s">
        <v>2396</v>
      </c>
    </row>
    <row r="902" spans="1:5" ht="102">
      <c r="A902" s="35" t="s">
        <v>54</v>
      </c>
      <c r="E902" s="40" t="s">
        <v>2397</v>
      </c>
    </row>
    <row r="903" spans="1:5" ht="12.75">
      <c r="A903" t="s">
        <v>56</v>
      </c>
      <c r="E903" s="39" t="s">
        <v>5</v>
      </c>
    </row>
    <row r="904" spans="1:16" ht="12.75">
      <c r="A904" t="s">
        <v>48</v>
      </c>
      <c s="34" t="s">
        <v>601</v>
      </c>
      <c s="34" t="s">
        <v>2398</v>
      </c>
      <c s="35" t="s">
        <v>5</v>
      </c>
      <c s="6" t="s">
        <v>2399</v>
      </c>
      <c s="36" t="s">
        <v>51</v>
      </c>
      <c s="37">
        <v>3</v>
      </c>
      <c s="36">
        <v>1E-05</v>
      </c>
      <c s="36">
        <f>ROUND(G904*H904,6)</f>
      </c>
      <c r="L904" s="38">
        <v>0</v>
      </c>
      <c s="32">
        <f>ROUND(ROUND(L904,2)*ROUND(G904,3),2)</f>
      </c>
      <c s="36" t="s">
        <v>439</v>
      </c>
      <c>
        <f>(M904*21)/100</f>
      </c>
      <c t="s">
        <v>26</v>
      </c>
    </row>
    <row r="905" spans="1:5" ht="12.75">
      <c r="A905" s="35" t="s">
        <v>53</v>
      </c>
      <c r="E905" s="39" t="s">
        <v>2399</v>
      </c>
    </row>
    <row r="906" spans="1:5" ht="102">
      <c r="A906" s="35" t="s">
        <v>54</v>
      </c>
      <c r="E906" s="40" t="s">
        <v>2400</v>
      </c>
    </row>
    <row r="907" spans="1:5" ht="12.75">
      <c r="A907" t="s">
        <v>56</v>
      </c>
      <c r="E907" s="39" t="s">
        <v>5</v>
      </c>
    </row>
    <row r="908" spans="1:16" ht="12.75">
      <c r="A908" t="s">
        <v>48</v>
      </c>
      <c s="34" t="s">
        <v>607</v>
      </c>
      <c s="34" t="s">
        <v>2401</v>
      </c>
      <c s="35" t="s">
        <v>5</v>
      </c>
      <c s="6" t="s">
        <v>2402</v>
      </c>
      <c s="36" t="s">
        <v>51</v>
      </c>
      <c s="37">
        <v>1</v>
      </c>
      <c s="36">
        <v>0.005</v>
      </c>
      <c s="36">
        <f>ROUND(G908*H908,6)</f>
      </c>
      <c r="L908" s="38">
        <v>0</v>
      </c>
      <c s="32">
        <f>ROUND(ROUND(L908,2)*ROUND(G908,3),2)</f>
      </c>
      <c s="36" t="s">
        <v>439</v>
      </c>
      <c>
        <f>(M908*21)/100</f>
      </c>
      <c t="s">
        <v>26</v>
      </c>
    </row>
    <row r="909" spans="1:5" ht="12.75">
      <c r="A909" s="35" t="s">
        <v>53</v>
      </c>
      <c r="E909" s="39" t="s">
        <v>2402</v>
      </c>
    </row>
    <row r="910" spans="1:5" ht="51">
      <c r="A910" s="35" t="s">
        <v>54</v>
      </c>
      <c r="E910" s="40" t="s">
        <v>2403</v>
      </c>
    </row>
    <row r="911" spans="1:5" ht="12.75">
      <c r="A911" t="s">
        <v>56</v>
      </c>
      <c r="E911" s="39" t="s">
        <v>5</v>
      </c>
    </row>
    <row r="912" spans="1:16" ht="12.75">
      <c r="A912" t="s">
        <v>48</v>
      </c>
      <c s="34" t="s">
        <v>612</v>
      </c>
      <c s="34" t="s">
        <v>2404</v>
      </c>
      <c s="35" t="s">
        <v>5</v>
      </c>
      <c s="6" t="s">
        <v>2405</v>
      </c>
      <c s="36" t="s">
        <v>51</v>
      </c>
      <c s="37">
        <v>12</v>
      </c>
      <c s="36">
        <v>0.0004</v>
      </c>
      <c s="36">
        <f>ROUND(G912*H912,6)</f>
      </c>
      <c r="L912" s="38">
        <v>0</v>
      </c>
      <c s="32">
        <f>ROUND(ROUND(L912,2)*ROUND(G912,3),2)</f>
      </c>
      <c s="36" t="s">
        <v>1709</v>
      </c>
      <c>
        <f>(M912*21)/100</f>
      </c>
      <c t="s">
        <v>26</v>
      </c>
    </row>
    <row r="913" spans="1:5" ht="12.75">
      <c r="A913" s="35" t="s">
        <v>53</v>
      </c>
      <c r="E913" s="39" t="s">
        <v>2405</v>
      </c>
    </row>
    <row r="914" spans="1:5" ht="204">
      <c r="A914" s="35" t="s">
        <v>54</v>
      </c>
      <c r="E914" s="40" t="s">
        <v>2406</v>
      </c>
    </row>
    <row r="915" spans="1:5" ht="12.75">
      <c r="A915" t="s">
        <v>56</v>
      </c>
      <c r="E915" s="39" t="s">
        <v>5</v>
      </c>
    </row>
    <row r="916" spans="1:16" ht="12.75">
      <c r="A916" t="s">
        <v>48</v>
      </c>
      <c s="34" t="s">
        <v>616</v>
      </c>
      <c s="34" t="s">
        <v>2407</v>
      </c>
      <c s="35" t="s">
        <v>5</v>
      </c>
      <c s="6" t="s">
        <v>2100</v>
      </c>
      <c s="36" t="s">
        <v>69</v>
      </c>
      <c s="37">
        <v>7.536</v>
      </c>
      <c s="36">
        <v>8E-05</v>
      </c>
      <c s="36">
        <f>ROUND(G916*H916,6)</f>
      </c>
      <c r="L916" s="38">
        <v>0</v>
      </c>
      <c s="32">
        <f>ROUND(ROUND(L916,2)*ROUND(G916,3),2)</f>
      </c>
      <c s="36" t="s">
        <v>439</v>
      </c>
      <c>
        <f>(M916*21)/100</f>
      </c>
      <c t="s">
        <v>26</v>
      </c>
    </row>
    <row r="917" spans="1:5" ht="12.75">
      <c r="A917" s="35" t="s">
        <v>53</v>
      </c>
      <c r="E917" s="39" t="s">
        <v>2100</v>
      </c>
    </row>
    <row r="918" spans="1:5" ht="178.5">
      <c r="A918" s="35" t="s">
        <v>54</v>
      </c>
      <c r="E918" s="40" t="s">
        <v>2408</v>
      </c>
    </row>
    <row r="919" spans="1:5" ht="12.75">
      <c r="A919" t="s">
        <v>56</v>
      </c>
      <c r="E919" s="39" t="s">
        <v>5</v>
      </c>
    </row>
    <row r="920" spans="1:16" ht="12.75">
      <c r="A920" t="s">
        <v>48</v>
      </c>
      <c s="34" t="s">
        <v>620</v>
      </c>
      <c s="34" t="s">
        <v>2409</v>
      </c>
      <c s="35" t="s">
        <v>5</v>
      </c>
      <c s="6" t="s">
        <v>2104</v>
      </c>
      <c s="36" t="s">
        <v>2105</v>
      </c>
      <c s="37">
        <v>0.12</v>
      </c>
      <c s="36">
        <v>0.0005</v>
      </c>
      <c s="36">
        <f>ROUND(G920*H920,6)</f>
      </c>
      <c r="L920" s="38">
        <v>0</v>
      </c>
      <c s="32">
        <f>ROUND(ROUND(L920,2)*ROUND(G920,3),2)</f>
      </c>
      <c s="36" t="s">
        <v>439</v>
      </c>
      <c>
        <f>(M920*21)/100</f>
      </c>
      <c t="s">
        <v>26</v>
      </c>
    </row>
    <row r="921" spans="1:5" ht="12.75">
      <c r="A921" s="35" t="s">
        <v>53</v>
      </c>
      <c r="E921" s="39" t="s">
        <v>2104</v>
      </c>
    </row>
    <row r="922" spans="1:5" ht="178.5">
      <c r="A922" s="35" t="s">
        <v>54</v>
      </c>
      <c r="E922" s="40" t="s">
        <v>2410</v>
      </c>
    </row>
    <row r="923" spans="1:5" ht="12.75">
      <c r="A923" t="s">
        <v>56</v>
      </c>
      <c r="E923" s="39" t="s">
        <v>5</v>
      </c>
    </row>
    <row r="924" spans="1:16" ht="25.5">
      <c r="A924" t="s">
        <v>48</v>
      </c>
      <c s="34" t="s">
        <v>624</v>
      </c>
      <c s="34" t="s">
        <v>2411</v>
      </c>
      <c s="35" t="s">
        <v>5</v>
      </c>
      <c s="6" t="s">
        <v>2412</v>
      </c>
      <c s="36" t="s">
        <v>69</v>
      </c>
      <c s="37">
        <v>450</v>
      </c>
      <c s="36">
        <v>1E-05</v>
      </c>
      <c s="36">
        <f>ROUND(G924*H924,6)</f>
      </c>
      <c r="L924" s="38">
        <v>0</v>
      </c>
      <c s="32">
        <f>ROUND(ROUND(L924,2)*ROUND(G924,3),2)</f>
      </c>
      <c s="36" t="s">
        <v>439</v>
      </c>
      <c>
        <f>(M924*21)/100</f>
      </c>
      <c t="s">
        <v>26</v>
      </c>
    </row>
    <row r="925" spans="1:5" ht="25.5">
      <c r="A925" s="35" t="s">
        <v>53</v>
      </c>
      <c r="E925" s="39" t="s">
        <v>2412</v>
      </c>
    </row>
    <row r="926" spans="1:5" ht="51">
      <c r="A926" s="35" t="s">
        <v>54</v>
      </c>
      <c r="E926" s="40" t="s">
        <v>2413</v>
      </c>
    </row>
    <row r="927" spans="1:5" ht="12.75">
      <c r="A927" t="s">
        <v>56</v>
      </c>
      <c r="E927" s="39" t="s">
        <v>5</v>
      </c>
    </row>
    <row r="928" spans="1:16" ht="25.5">
      <c r="A928" t="s">
        <v>48</v>
      </c>
      <c s="34" t="s">
        <v>241</v>
      </c>
      <c s="34" t="s">
        <v>2414</v>
      </c>
      <c s="35" t="s">
        <v>5</v>
      </c>
      <c s="6" t="s">
        <v>2415</v>
      </c>
      <c s="36" t="s">
        <v>69</v>
      </c>
      <c s="37">
        <v>450</v>
      </c>
      <c s="36">
        <v>0.00088</v>
      </c>
      <c s="36">
        <f>ROUND(G928*H928,6)</f>
      </c>
      <c r="L928" s="38">
        <v>0</v>
      </c>
      <c s="32">
        <f>ROUND(ROUND(L928,2)*ROUND(G928,3),2)</f>
      </c>
      <c s="36" t="s">
        <v>439</v>
      </c>
      <c>
        <f>(M928*21)/100</f>
      </c>
      <c t="s">
        <v>26</v>
      </c>
    </row>
    <row r="929" spans="1:5" ht="38.25">
      <c r="A929" s="35" t="s">
        <v>53</v>
      </c>
      <c r="E929" s="39" t="s">
        <v>2416</v>
      </c>
    </row>
    <row r="930" spans="1:5" ht="51">
      <c r="A930" s="35" t="s">
        <v>54</v>
      </c>
      <c r="E930" s="40" t="s">
        <v>2413</v>
      </c>
    </row>
    <row r="931" spans="1:5" ht="12.75">
      <c r="A931" t="s">
        <v>56</v>
      </c>
      <c r="E931" s="39" t="s">
        <v>5</v>
      </c>
    </row>
    <row r="932" spans="1:16" ht="25.5">
      <c r="A932" t="s">
        <v>48</v>
      </c>
      <c s="34" t="s">
        <v>633</v>
      </c>
      <c s="34" t="s">
        <v>2417</v>
      </c>
      <c s="35" t="s">
        <v>5</v>
      </c>
      <c s="6" t="s">
        <v>2418</v>
      </c>
      <c s="36" t="s">
        <v>51</v>
      </c>
      <c s="37">
        <v>4</v>
      </c>
      <c s="36">
        <v>4E-05</v>
      </c>
      <c s="36">
        <f>ROUND(G932*H932,6)</f>
      </c>
      <c r="L932" s="38">
        <v>0</v>
      </c>
      <c s="32">
        <f>ROUND(ROUND(L932,2)*ROUND(G932,3),2)</f>
      </c>
      <c s="36" t="s">
        <v>439</v>
      </c>
      <c>
        <f>(M932*21)/100</f>
      </c>
      <c t="s">
        <v>26</v>
      </c>
    </row>
    <row r="933" spans="1:5" ht="25.5">
      <c r="A933" s="35" t="s">
        <v>53</v>
      </c>
      <c r="E933" s="39" t="s">
        <v>2418</v>
      </c>
    </row>
    <row r="934" spans="1:5" ht="38.25">
      <c r="A934" s="35" t="s">
        <v>54</v>
      </c>
      <c r="E934" s="40" t="s">
        <v>2419</v>
      </c>
    </row>
    <row r="935" spans="1:5" ht="12.75">
      <c r="A935" t="s">
        <v>56</v>
      </c>
      <c r="E935" s="39" t="s">
        <v>5</v>
      </c>
    </row>
    <row r="936" spans="1:16" ht="12.75">
      <c r="A936" t="s">
        <v>48</v>
      </c>
      <c s="34" t="s">
        <v>637</v>
      </c>
      <c s="34" t="s">
        <v>2420</v>
      </c>
      <c s="35" t="s">
        <v>5</v>
      </c>
      <c s="6" t="s">
        <v>2421</v>
      </c>
      <c s="36" t="s">
        <v>69</v>
      </c>
      <c s="37">
        <v>1</v>
      </c>
      <c s="36">
        <v>0.00198</v>
      </c>
      <c s="36">
        <f>ROUND(G936*H936,6)</f>
      </c>
      <c r="L936" s="38">
        <v>0</v>
      </c>
      <c s="32">
        <f>ROUND(ROUND(L936,2)*ROUND(G936,3),2)</f>
      </c>
      <c s="36" t="s">
        <v>439</v>
      </c>
      <c>
        <f>(M936*21)/100</f>
      </c>
      <c t="s">
        <v>26</v>
      </c>
    </row>
    <row r="937" spans="1:5" ht="12.75">
      <c r="A937" s="35" t="s">
        <v>53</v>
      </c>
      <c r="E937" s="39" t="s">
        <v>2421</v>
      </c>
    </row>
    <row r="938" spans="1:5" ht="38.25">
      <c r="A938" s="35" t="s">
        <v>54</v>
      </c>
      <c r="E938" s="40" t="s">
        <v>1992</v>
      </c>
    </row>
    <row r="939" spans="1:5" ht="12.75">
      <c r="A939" t="s">
        <v>56</v>
      </c>
      <c r="E939" s="39" t="s">
        <v>5</v>
      </c>
    </row>
    <row r="940" spans="1:16" ht="12.75">
      <c r="A940" t="s">
        <v>48</v>
      </c>
      <c s="34" t="s">
        <v>641</v>
      </c>
      <c s="34" t="s">
        <v>2422</v>
      </c>
      <c s="35" t="s">
        <v>5</v>
      </c>
      <c s="6" t="s">
        <v>2423</v>
      </c>
      <c s="36" t="s">
        <v>51</v>
      </c>
      <c s="37">
        <v>4</v>
      </c>
      <c s="36">
        <v>0.00078</v>
      </c>
      <c s="36">
        <f>ROUND(G940*H940,6)</f>
      </c>
      <c r="L940" s="38">
        <v>0</v>
      </c>
      <c s="32">
        <f>ROUND(ROUND(L940,2)*ROUND(G940,3),2)</f>
      </c>
      <c s="36" t="s">
        <v>439</v>
      </c>
      <c>
        <f>(M940*21)/100</f>
      </c>
      <c t="s">
        <v>26</v>
      </c>
    </row>
    <row r="941" spans="1:5" ht="12.75">
      <c r="A941" s="35" t="s">
        <v>53</v>
      </c>
      <c r="E941" s="39" t="s">
        <v>2423</v>
      </c>
    </row>
    <row r="942" spans="1:5" ht="38.25">
      <c r="A942" s="35" t="s">
        <v>54</v>
      </c>
      <c r="E942" s="40" t="s">
        <v>2419</v>
      </c>
    </row>
    <row r="943" spans="1:5" ht="12.75">
      <c r="A943" t="s">
        <v>56</v>
      </c>
      <c r="E943" s="39" t="s">
        <v>5</v>
      </c>
    </row>
    <row r="944" spans="1:16" ht="12.75">
      <c r="A944" t="s">
        <v>48</v>
      </c>
      <c s="34" t="s">
        <v>647</v>
      </c>
      <c s="34" t="s">
        <v>2424</v>
      </c>
      <c s="35" t="s">
        <v>5</v>
      </c>
      <c s="6" t="s">
        <v>2425</v>
      </c>
      <c s="36" t="s">
        <v>51</v>
      </c>
      <c s="37">
        <v>4</v>
      </c>
      <c s="36">
        <v>0.00015</v>
      </c>
      <c s="36">
        <f>ROUND(G944*H944,6)</f>
      </c>
      <c r="L944" s="38">
        <v>0</v>
      </c>
      <c s="32">
        <f>ROUND(ROUND(L944,2)*ROUND(G944,3),2)</f>
      </c>
      <c s="36" t="s">
        <v>1709</v>
      </c>
      <c>
        <f>(M944*21)/100</f>
      </c>
      <c t="s">
        <v>26</v>
      </c>
    </row>
    <row r="945" spans="1:5" ht="12.75">
      <c r="A945" s="35" t="s">
        <v>53</v>
      </c>
      <c r="E945" s="39" t="s">
        <v>2425</v>
      </c>
    </row>
    <row r="946" spans="1:5" ht="38.25">
      <c r="A946" s="35" t="s">
        <v>54</v>
      </c>
      <c r="E946" s="40" t="s">
        <v>2419</v>
      </c>
    </row>
    <row r="947" spans="1:5" ht="12.75">
      <c r="A947" t="s">
        <v>56</v>
      </c>
      <c r="E947" s="39" t="s">
        <v>5</v>
      </c>
    </row>
    <row r="948" spans="1:16" ht="12.75">
      <c r="A948" t="s">
        <v>48</v>
      </c>
      <c s="34" t="s">
        <v>549</v>
      </c>
      <c s="34" t="s">
        <v>2426</v>
      </c>
      <c s="35" t="s">
        <v>5</v>
      </c>
      <c s="6" t="s">
        <v>2427</v>
      </c>
      <c s="36" t="s">
        <v>2105</v>
      </c>
      <c s="37">
        <v>0.04</v>
      </c>
      <c s="36">
        <v>0.00172</v>
      </c>
      <c s="36">
        <f>ROUND(G948*H948,6)</f>
      </c>
      <c r="L948" s="38">
        <v>0</v>
      </c>
      <c s="32">
        <f>ROUND(ROUND(L948,2)*ROUND(G948,3),2)</f>
      </c>
      <c s="36" t="s">
        <v>439</v>
      </c>
      <c>
        <f>(M948*21)/100</f>
      </c>
      <c t="s">
        <v>26</v>
      </c>
    </row>
    <row r="949" spans="1:5" ht="12.75">
      <c r="A949" s="35" t="s">
        <v>53</v>
      </c>
      <c r="E949" s="39" t="s">
        <v>2427</v>
      </c>
    </row>
    <row r="950" spans="1:5" ht="38.25">
      <c r="A950" s="35" t="s">
        <v>54</v>
      </c>
      <c r="E950" s="40" t="s">
        <v>2428</v>
      </c>
    </row>
    <row r="951" spans="1:5" ht="12.75">
      <c r="A951" t="s">
        <v>56</v>
      </c>
      <c r="E951" s="39" t="s">
        <v>5</v>
      </c>
    </row>
    <row r="952" spans="1:13" ht="12.75">
      <c r="A952" t="s">
        <v>45</v>
      </c>
      <c r="C952" s="31" t="s">
        <v>628</v>
      </c>
      <c r="E952" s="33" t="s">
        <v>629</v>
      </c>
      <c r="J952" s="32">
        <f>0</f>
      </c>
      <c s="32">
        <f>0</f>
      </c>
      <c s="32">
        <f>0+L953+L957+L961+L965+L969</f>
      </c>
      <c s="32">
        <f>0+M953+M957+M961+M965+M969</f>
      </c>
    </row>
    <row r="953" spans="1:16" ht="25.5">
      <c r="A953" t="s">
        <v>48</v>
      </c>
      <c s="34" t="s">
        <v>554</v>
      </c>
      <c s="34" t="s">
        <v>2429</v>
      </c>
      <c s="35" t="s">
        <v>5</v>
      </c>
      <c s="6" t="s">
        <v>2430</v>
      </c>
      <c s="36" t="s">
        <v>165</v>
      </c>
      <c s="37">
        <v>104.39</v>
      </c>
      <c s="36">
        <v>0</v>
      </c>
      <c s="36">
        <f>ROUND(G953*H953,6)</f>
      </c>
      <c r="L953" s="38">
        <v>0</v>
      </c>
      <c s="32">
        <f>ROUND(ROUND(L953,2)*ROUND(G953,3),2)</f>
      </c>
      <c s="36" t="s">
        <v>439</v>
      </c>
      <c>
        <f>(M953*21)/100</f>
      </c>
      <c t="s">
        <v>26</v>
      </c>
    </row>
    <row r="954" spans="1:5" ht="25.5">
      <c r="A954" s="35" t="s">
        <v>53</v>
      </c>
      <c r="E954" s="39" t="s">
        <v>2430</v>
      </c>
    </row>
    <row r="955" spans="1:5" ht="395.25">
      <c r="A955" s="35" t="s">
        <v>54</v>
      </c>
      <c r="E955" s="40" t="s">
        <v>1683</v>
      </c>
    </row>
    <row r="956" spans="1:5" ht="12.75">
      <c r="A956" t="s">
        <v>56</v>
      </c>
      <c r="E956" s="39" t="s">
        <v>5</v>
      </c>
    </row>
    <row r="957" spans="1:16" ht="25.5">
      <c r="A957" t="s">
        <v>48</v>
      </c>
      <c s="34" t="s">
        <v>558</v>
      </c>
      <c s="34" t="s">
        <v>2431</v>
      </c>
      <c s="35" t="s">
        <v>5</v>
      </c>
      <c s="6" t="s">
        <v>2432</v>
      </c>
      <c s="36" t="s">
        <v>165</v>
      </c>
      <c s="37">
        <v>1983.385</v>
      </c>
      <c s="36">
        <v>0</v>
      </c>
      <c s="36">
        <f>ROUND(G957*H957,6)</f>
      </c>
      <c r="L957" s="38">
        <v>0</v>
      </c>
      <c s="32">
        <f>ROUND(ROUND(L957,2)*ROUND(G957,3),2)</f>
      </c>
      <c s="36" t="s">
        <v>439</v>
      </c>
      <c>
        <f>(M957*21)/100</f>
      </c>
      <c t="s">
        <v>26</v>
      </c>
    </row>
    <row r="958" spans="1:5" ht="25.5">
      <c r="A958" s="35" t="s">
        <v>53</v>
      </c>
      <c r="E958" s="39" t="s">
        <v>2432</v>
      </c>
    </row>
    <row r="959" spans="1:5" ht="409.5">
      <c r="A959" s="35" t="s">
        <v>54</v>
      </c>
      <c r="E959" s="40" t="s">
        <v>2433</v>
      </c>
    </row>
    <row r="960" spans="1:5" ht="12.75">
      <c r="A960" t="s">
        <v>56</v>
      </c>
      <c r="E960" s="39" t="s">
        <v>5</v>
      </c>
    </row>
    <row r="961" spans="1:16" ht="25.5">
      <c r="A961" t="s">
        <v>48</v>
      </c>
      <c s="34" t="s">
        <v>562</v>
      </c>
      <c s="34" t="s">
        <v>2434</v>
      </c>
      <c s="35" t="s">
        <v>5</v>
      </c>
      <c s="6" t="s">
        <v>2435</v>
      </c>
      <c s="36" t="s">
        <v>165</v>
      </c>
      <c s="37">
        <v>3.393</v>
      </c>
      <c s="36">
        <v>0</v>
      </c>
      <c s="36">
        <f>ROUND(G961*H961,6)</f>
      </c>
      <c r="L961" s="38">
        <v>0</v>
      </c>
      <c s="32">
        <f>ROUND(ROUND(L961,2)*ROUND(G961,3),2)</f>
      </c>
      <c s="36" t="s">
        <v>439</v>
      </c>
      <c>
        <f>(M961*21)/100</f>
      </c>
      <c t="s">
        <v>26</v>
      </c>
    </row>
    <row r="962" spans="1:5" ht="25.5">
      <c r="A962" s="35" t="s">
        <v>53</v>
      </c>
      <c r="E962" s="39" t="s">
        <v>2435</v>
      </c>
    </row>
    <row r="963" spans="1:5" ht="51">
      <c r="A963" s="35" t="s">
        <v>54</v>
      </c>
      <c r="E963" s="40" t="s">
        <v>2436</v>
      </c>
    </row>
    <row r="964" spans="1:5" ht="12.75">
      <c r="A964" t="s">
        <v>56</v>
      </c>
      <c r="E964" s="39" t="s">
        <v>5</v>
      </c>
    </row>
    <row r="965" spans="1:16" ht="25.5">
      <c r="A965" t="s">
        <v>48</v>
      </c>
      <c s="34" t="s">
        <v>566</v>
      </c>
      <c s="34" t="s">
        <v>2437</v>
      </c>
      <c s="35" t="s">
        <v>5</v>
      </c>
      <c s="6" t="s">
        <v>2432</v>
      </c>
      <c s="36" t="s">
        <v>165</v>
      </c>
      <c s="37">
        <v>64.458</v>
      </c>
      <c s="36">
        <v>0</v>
      </c>
      <c s="36">
        <f>ROUND(G965*H965,6)</f>
      </c>
      <c r="L965" s="38">
        <v>0</v>
      </c>
      <c s="32">
        <f>ROUND(ROUND(L965,2)*ROUND(G965,3),2)</f>
      </c>
      <c s="36" t="s">
        <v>439</v>
      </c>
      <c>
        <f>(M965*21)/100</f>
      </c>
      <c t="s">
        <v>26</v>
      </c>
    </row>
    <row r="966" spans="1:5" ht="25.5">
      <c r="A966" s="35" t="s">
        <v>53</v>
      </c>
      <c r="E966" s="39" t="s">
        <v>2432</v>
      </c>
    </row>
    <row r="967" spans="1:5" ht="63.75">
      <c r="A967" s="35" t="s">
        <v>54</v>
      </c>
      <c r="E967" s="40" t="s">
        <v>2438</v>
      </c>
    </row>
    <row r="968" spans="1:5" ht="12.75">
      <c r="A968" t="s">
        <v>56</v>
      </c>
      <c r="E968" s="39" t="s">
        <v>5</v>
      </c>
    </row>
    <row r="969" spans="1:16" ht="25.5">
      <c r="A969" t="s">
        <v>48</v>
      </c>
      <c s="34" t="s">
        <v>371</v>
      </c>
      <c s="34" t="s">
        <v>2439</v>
      </c>
      <c s="35" t="s">
        <v>5</v>
      </c>
      <c s="6" t="s">
        <v>2440</v>
      </c>
      <c s="36" t="s">
        <v>165</v>
      </c>
      <c s="37">
        <v>3.393</v>
      </c>
      <c s="36">
        <v>0</v>
      </c>
      <c s="36">
        <f>ROUND(G969*H969,6)</f>
      </c>
      <c r="L969" s="38">
        <v>0</v>
      </c>
      <c s="32">
        <f>ROUND(ROUND(L969,2)*ROUND(G969,3),2)</f>
      </c>
      <c s="36" t="s">
        <v>439</v>
      </c>
      <c>
        <f>(M969*21)/100</f>
      </c>
      <c t="s">
        <v>26</v>
      </c>
    </row>
    <row r="970" spans="1:5" ht="25.5">
      <c r="A970" s="35" t="s">
        <v>53</v>
      </c>
      <c r="E970" s="39" t="s">
        <v>2440</v>
      </c>
    </row>
    <row r="971" spans="1:5" ht="51">
      <c r="A971" s="35" t="s">
        <v>54</v>
      </c>
      <c r="E971" s="40" t="s">
        <v>2436</v>
      </c>
    </row>
    <row r="972" spans="1:5" ht="12.75">
      <c r="A972" t="s">
        <v>56</v>
      </c>
      <c r="E972" s="39" t="s">
        <v>5</v>
      </c>
    </row>
    <row r="973" spans="1:13" ht="12.75">
      <c r="A973" t="s">
        <v>45</v>
      </c>
      <c r="C973" s="31" t="s">
        <v>645</v>
      </c>
      <c r="E973" s="33" t="s">
        <v>646</v>
      </c>
      <c r="J973" s="32">
        <f>0</f>
      </c>
      <c s="32">
        <f>0</f>
      </c>
      <c s="32">
        <f>0+L974</f>
      </c>
      <c s="32">
        <f>0+M974</f>
      </c>
    </row>
    <row r="974" spans="1:16" ht="25.5">
      <c r="A974" t="s">
        <v>48</v>
      </c>
      <c s="34" t="s">
        <v>576</v>
      </c>
      <c s="34" t="s">
        <v>2441</v>
      </c>
      <c s="35" t="s">
        <v>5</v>
      </c>
      <c s="6" t="s">
        <v>2442</v>
      </c>
      <c s="36" t="s">
        <v>165</v>
      </c>
      <c s="37">
        <v>13.759</v>
      </c>
      <c s="36">
        <v>0</v>
      </c>
      <c s="36">
        <f>ROUND(G974*H974,6)</f>
      </c>
      <c r="L974" s="38">
        <v>0</v>
      </c>
      <c s="32">
        <f>ROUND(ROUND(L974,2)*ROUND(G974,3),2)</f>
      </c>
      <c s="36" t="s">
        <v>439</v>
      </c>
      <c>
        <f>(M974*21)/100</f>
      </c>
      <c t="s">
        <v>26</v>
      </c>
    </row>
    <row r="975" spans="1:5" ht="25.5">
      <c r="A975" s="35" t="s">
        <v>53</v>
      </c>
      <c r="E975" s="39" t="s">
        <v>2442</v>
      </c>
    </row>
    <row r="976" spans="1:5" ht="12.75">
      <c r="A976" s="35" t="s">
        <v>54</v>
      </c>
      <c r="E976" s="40" t="s">
        <v>5</v>
      </c>
    </row>
    <row r="977" spans="1:5" ht="12.75">
      <c r="A977" t="s">
        <v>56</v>
      </c>
      <c r="E977" s="39" t="s">
        <v>5</v>
      </c>
    </row>
    <row r="978" spans="1:13" ht="12.75">
      <c r="A978" t="s">
        <v>45</v>
      </c>
      <c r="C978" s="31" t="s">
        <v>2443</v>
      </c>
      <c r="E978" s="33" t="s">
        <v>2444</v>
      </c>
      <c r="J978" s="32">
        <f>0</f>
      </c>
      <c s="32">
        <f>0</f>
      </c>
      <c s="32">
        <f>0+L979+L983+L987</f>
      </c>
      <c s="32">
        <f>0+M979+M983+M987</f>
      </c>
    </row>
    <row r="979" spans="1:16" ht="12.75">
      <c r="A979" t="s">
        <v>48</v>
      </c>
      <c s="34" t="s">
        <v>2445</v>
      </c>
      <c s="34" t="s">
        <v>2446</v>
      </c>
      <c s="35" t="s">
        <v>5</v>
      </c>
      <c s="6" t="s">
        <v>2447</v>
      </c>
      <c s="36" t="s">
        <v>51</v>
      </c>
      <c s="37">
        <v>1</v>
      </c>
      <c s="36">
        <v>0</v>
      </c>
      <c s="36">
        <f>ROUND(G979*H979,6)</f>
      </c>
      <c r="L979" s="38">
        <v>0</v>
      </c>
      <c s="32">
        <f>ROUND(ROUND(L979,2)*ROUND(G979,3),2)</f>
      </c>
      <c s="36" t="s">
        <v>439</v>
      </c>
      <c>
        <f>(M979*21)/100</f>
      </c>
      <c t="s">
        <v>26</v>
      </c>
    </row>
    <row r="980" spans="1:5" ht="12.75">
      <c r="A980" s="35" t="s">
        <v>53</v>
      </c>
      <c r="E980" s="39" t="s">
        <v>2447</v>
      </c>
    </row>
    <row r="981" spans="1:5" ht="38.25">
      <c r="A981" s="35" t="s">
        <v>54</v>
      </c>
      <c r="E981" s="40" t="s">
        <v>2448</v>
      </c>
    </row>
    <row r="982" spans="1:5" ht="12.75">
      <c r="A982" t="s">
        <v>56</v>
      </c>
      <c r="E982" s="39" t="s">
        <v>5</v>
      </c>
    </row>
    <row r="983" spans="1:16" ht="12.75">
      <c r="A983" t="s">
        <v>48</v>
      </c>
      <c s="34" t="s">
        <v>2449</v>
      </c>
      <c s="34" t="s">
        <v>2450</v>
      </c>
      <c s="35" t="s">
        <v>5</v>
      </c>
      <c s="6" t="s">
        <v>2451</v>
      </c>
      <c s="36" t="s">
        <v>51</v>
      </c>
      <c s="37">
        <v>1</v>
      </c>
      <c s="36">
        <v>0</v>
      </c>
      <c s="36">
        <f>ROUND(G983*H983,6)</f>
      </c>
      <c r="L983" s="38">
        <v>0</v>
      </c>
      <c s="32">
        <f>ROUND(ROUND(L983,2)*ROUND(G983,3),2)</f>
      </c>
      <c s="36" t="s">
        <v>439</v>
      </c>
      <c>
        <f>(M983*21)/100</f>
      </c>
      <c t="s">
        <v>26</v>
      </c>
    </row>
    <row r="984" spans="1:5" ht="12.75">
      <c r="A984" s="35" t="s">
        <v>53</v>
      </c>
      <c r="E984" s="39" t="s">
        <v>2451</v>
      </c>
    </row>
    <row r="985" spans="1:5" ht="38.25">
      <c r="A985" s="35" t="s">
        <v>54</v>
      </c>
      <c r="E985" s="40" t="s">
        <v>2452</v>
      </c>
    </row>
    <row r="986" spans="1:5" ht="12.75">
      <c r="A986" t="s">
        <v>56</v>
      </c>
      <c r="E986" s="39" t="s">
        <v>5</v>
      </c>
    </row>
    <row r="987" spans="1:16" ht="12.75">
      <c r="A987" t="s">
        <v>48</v>
      </c>
      <c s="34" t="s">
        <v>2453</v>
      </c>
      <c s="34" t="s">
        <v>2454</v>
      </c>
      <c s="35" t="s">
        <v>5</v>
      </c>
      <c s="6" t="s">
        <v>2455</v>
      </c>
      <c s="36" t="s">
        <v>51</v>
      </c>
      <c s="37">
        <v>1</v>
      </c>
      <c s="36">
        <v>0</v>
      </c>
      <c s="36">
        <f>ROUND(G987*H987,6)</f>
      </c>
      <c r="L987" s="38">
        <v>0</v>
      </c>
      <c s="32">
        <f>ROUND(ROUND(L987,2)*ROUND(G987,3),2)</f>
      </c>
      <c s="36" t="s">
        <v>439</v>
      </c>
      <c>
        <f>(M987*21)/100</f>
      </c>
      <c t="s">
        <v>26</v>
      </c>
    </row>
    <row r="988" spans="1:5" ht="12.75">
      <c r="A988" s="35" t="s">
        <v>53</v>
      </c>
      <c r="E988" s="39" t="s">
        <v>2455</v>
      </c>
    </row>
    <row r="989" spans="1:5" ht="38.25">
      <c r="A989" s="35" t="s">
        <v>54</v>
      </c>
      <c r="E989" s="40" t="s">
        <v>2456</v>
      </c>
    </row>
    <row r="990" spans="1:5" ht="12.75">
      <c r="A990" t="s">
        <v>56</v>
      </c>
      <c r="E990" s="39" t="s">
        <v>5</v>
      </c>
    </row>
    <row r="991" spans="1:13" ht="12.75">
      <c r="A991" t="s">
        <v>45</v>
      </c>
      <c r="C991" s="31" t="s">
        <v>2457</v>
      </c>
      <c r="E991" s="33" t="s">
        <v>2458</v>
      </c>
      <c r="J991" s="32">
        <f>0</f>
      </c>
      <c s="32">
        <f>0</f>
      </c>
      <c s="32">
        <f>0+L992</f>
      </c>
      <c s="32">
        <f>0+M992</f>
      </c>
    </row>
    <row r="992" spans="1:16" ht="12.75">
      <c r="A992" t="s">
        <v>48</v>
      </c>
      <c s="34" t="s">
        <v>2459</v>
      </c>
      <c s="34" t="s">
        <v>2460</v>
      </c>
      <c s="35" t="s">
        <v>5</v>
      </c>
      <c s="6" t="s">
        <v>2461</v>
      </c>
      <c s="36" t="s">
        <v>51</v>
      </c>
      <c s="37">
        <v>1</v>
      </c>
      <c s="36">
        <v>0</v>
      </c>
      <c s="36">
        <f>ROUND(G992*H992,6)</f>
      </c>
      <c r="L992" s="38">
        <v>0</v>
      </c>
      <c s="32">
        <f>ROUND(ROUND(L992,2)*ROUND(G992,3),2)</f>
      </c>
      <c s="36" t="s">
        <v>439</v>
      </c>
      <c>
        <f>(M992*21)/100</f>
      </c>
      <c t="s">
        <v>26</v>
      </c>
    </row>
    <row r="993" spans="1:5" ht="12.75">
      <c r="A993" s="35" t="s">
        <v>53</v>
      </c>
      <c r="E993" s="39" t="s">
        <v>2461</v>
      </c>
    </row>
    <row r="994" spans="1:5" ht="38.25">
      <c r="A994" s="35" t="s">
        <v>54</v>
      </c>
      <c r="E994" s="40" t="s">
        <v>2462</v>
      </c>
    </row>
    <row r="995" spans="1:5" ht="12.75">
      <c r="A995" t="s">
        <v>56</v>
      </c>
      <c r="E99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2463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2463</v>
      </c>
      <c r="E4" s="26" t="s">
        <v>2464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2467</v>
      </c>
      <c r="E8" s="30" t="s">
        <v>2466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</v>
      </c>
      <c r="E9" s="33" t="s">
        <v>2468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</v>
      </c>
      <c s="34" t="s">
        <v>2469</v>
      </c>
      <c s="35" t="s">
        <v>5</v>
      </c>
      <c s="6" t="s">
        <v>2470</v>
      </c>
      <c s="36" t="s">
        <v>324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2471</v>
      </c>
    </row>
    <row r="12" spans="1:5" ht="12.75">
      <c r="A12" s="35" t="s">
        <v>54</v>
      </c>
      <c r="E12" s="40" t="s">
        <v>5</v>
      </c>
    </row>
    <row r="13" spans="1:5" ht="140.25">
      <c r="A13" t="s">
        <v>56</v>
      </c>
      <c r="E13" s="39" t="s">
        <v>2472</v>
      </c>
    </row>
    <row r="14" spans="1:16" ht="12.75">
      <c r="A14" t="s">
        <v>48</v>
      </c>
      <c s="34" t="s">
        <v>26</v>
      </c>
      <c s="34" t="s">
        <v>2473</v>
      </c>
      <c s="35" t="s">
        <v>5</v>
      </c>
      <c s="6" t="s">
        <v>2474</v>
      </c>
      <c s="36" t="s">
        <v>324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2471</v>
      </c>
    </row>
    <row r="16" spans="1:5" ht="12.75">
      <c r="A16" s="35" t="s">
        <v>54</v>
      </c>
      <c r="E16" s="40" t="s">
        <v>5</v>
      </c>
    </row>
    <row r="17" spans="1:5" ht="89.25">
      <c r="A17" t="s">
        <v>56</v>
      </c>
      <c r="E17" s="39" t="s">
        <v>2475</v>
      </c>
    </row>
    <row r="18" spans="1:16" ht="12.75">
      <c r="A18" t="s">
        <v>48</v>
      </c>
      <c s="34" t="s">
        <v>25</v>
      </c>
      <c s="34" t="s">
        <v>2476</v>
      </c>
      <c s="35" t="s">
        <v>5</v>
      </c>
      <c s="6" t="s">
        <v>2477</v>
      </c>
      <c s="36" t="s">
        <v>324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2471</v>
      </c>
    </row>
    <row r="20" spans="1:5" ht="12.75">
      <c r="A20" s="35" t="s">
        <v>54</v>
      </c>
      <c r="E20" s="40" t="s">
        <v>5</v>
      </c>
    </row>
    <row r="21" spans="1:5" ht="89.25">
      <c r="A21" t="s">
        <v>56</v>
      </c>
      <c r="E21" s="39" t="s">
        <v>2478</v>
      </c>
    </row>
    <row r="22" spans="1:13" ht="12.75">
      <c r="A22" t="s">
        <v>45</v>
      </c>
      <c r="C22" s="31" t="s">
        <v>26</v>
      </c>
      <c r="E22" s="33" t="s">
        <v>2464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48</v>
      </c>
      <c s="34" t="s">
        <v>66</v>
      </c>
      <c s="34" t="s">
        <v>2479</v>
      </c>
      <c s="35" t="s">
        <v>5</v>
      </c>
      <c s="6" t="s">
        <v>2480</v>
      </c>
      <c s="36" t="s">
        <v>324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2481</v>
      </c>
      <c>
        <f>(M23*21)/100</f>
      </c>
      <c t="s">
        <v>26</v>
      </c>
    </row>
    <row r="24" spans="1:5" ht="12.75">
      <c r="A24" s="35" t="s">
        <v>53</v>
      </c>
      <c r="E24" s="39" t="s">
        <v>2482</v>
      </c>
    </row>
    <row r="25" spans="1:5" ht="12.75">
      <c r="A25" s="35" t="s">
        <v>54</v>
      </c>
      <c r="E25" s="40" t="s">
        <v>5</v>
      </c>
    </row>
    <row r="26" spans="1:5" ht="89.25">
      <c r="A26" t="s">
        <v>56</v>
      </c>
      <c r="E26" s="39" t="s">
        <v>2483</v>
      </c>
    </row>
    <row r="27" spans="1:16" ht="12.75">
      <c r="A27" t="s">
        <v>48</v>
      </c>
      <c s="34" t="s">
        <v>72</v>
      </c>
      <c s="34" t="s">
        <v>2484</v>
      </c>
      <c s="35" t="s">
        <v>5</v>
      </c>
      <c s="6" t="s">
        <v>2485</v>
      </c>
      <c s="36" t="s">
        <v>324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26</v>
      </c>
    </row>
    <row r="28" spans="1:5" ht="12.75">
      <c r="A28" s="35" t="s">
        <v>53</v>
      </c>
      <c r="E28" s="39" t="s">
        <v>2486</v>
      </c>
    </row>
    <row r="29" spans="1:5" ht="12.75">
      <c r="A29" s="35" t="s">
        <v>54</v>
      </c>
      <c r="E29" s="40" t="s">
        <v>5</v>
      </c>
    </row>
    <row r="30" spans="1:5" ht="76.5">
      <c r="A30" t="s">
        <v>56</v>
      </c>
      <c r="E30" s="39" t="s">
        <v>2487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COUNTIFS(L8:L113,"=0",A8:A113,"P")+COUNTIFS(L8:L113,"",A8:A113,"P")+SUM(Q8:Q113)</f>
      </c>
    </row>
    <row r="8" spans="1:13" ht="12.75">
      <c r="A8" t="s">
        <v>43</v>
      </c>
      <c r="C8" s="28" t="s">
        <v>44</v>
      </c>
      <c r="E8" s="30" t="s">
        <v>17</v>
      </c>
      <c r="J8" s="29">
        <f>0+J9+J70+J79+J96</f>
      </c>
      <c s="29">
        <f>0+K9+K70+K79+K96</f>
      </c>
      <c s="29">
        <f>0+L9+L70+L79+L96</f>
      </c>
      <c s="29">
        <f>0+M9+M70+M79+M96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49</v>
      </c>
      <c s="35" t="s">
        <v>5</v>
      </c>
      <c s="6" t="s">
        <v>50</v>
      </c>
      <c s="36" t="s">
        <v>51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38.25">
      <c r="A12" s="35" t="s">
        <v>54</v>
      </c>
      <c r="E12" s="40" t="s">
        <v>55</v>
      </c>
    </row>
    <row r="13" spans="1:5" ht="38.25">
      <c r="A13" t="s">
        <v>56</v>
      </c>
      <c r="E13" s="39" t="s">
        <v>57</v>
      </c>
    </row>
    <row r="14" spans="1:16" ht="12.75">
      <c r="A14" t="s">
        <v>48</v>
      </c>
      <c s="34" t="s">
        <v>26</v>
      </c>
      <c s="34" t="s">
        <v>58</v>
      </c>
      <c s="35" t="s">
        <v>5</v>
      </c>
      <c s="6" t="s">
        <v>59</v>
      </c>
      <c s="36" t="s">
        <v>60</v>
      </c>
      <c s="37">
        <v>301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61</v>
      </c>
    </row>
    <row r="17" spans="1:5" ht="89.25">
      <c r="A17" t="s">
        <v>56</v>
      </c>
      <c r="E17" s="39" t="s">
        <v>62</v>
      </c>
    </row>
    <row r="18" spans="1:16" ht="12.75">
      <c r="A18" t="s">
        <v>48</v>
      </c>
      <c s="34" t="s">
        <v>25</v>
      </c>
      <c s="34" t="s">
        <v>63</v>
      </c>
      <c s="35" t="s">
        <v>5</v>
      </c>
      <c s="6" t="s">
        <v>64</v>
      </c>
      <c s="36" t="s">
        <v>60</v>
      </c>
      <c s="37">
        <v>114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27.5">
      <c r="A20" s="35" t="s">
        <v>54</v>
      </c>
      <c r="E20" s="40" t="s">
        <v>65</v>
      </c>
    </row>
    <row r="21" spans="1:5" ht="89.25">
      <c r="A21" t="s">
        <v>56</v>
      </c>
      <c r="E21" s="39" t="s">
        <v>62</v>
      </c>
    </row>
    <row r="22" spans="1:16" ht="25.5">
      <c r="A22" t="s">
        <v>48</v>
      </c>
      <c s="34" t="s">
        <v>66</v>
      </c>
      <c s="34" t="s">
        <v>67</v>
      </c>
      <c s="35" t="s">
        <v>5</v>
      </c>
      <c s="6" t="s">
        <v>68</v>
      </c>
      <c s="36" t="s">
        <v>69</v>
      </c>
      <c s="37">
        <v>100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14.75">
      <c r="A24" s="35" t="s">
        <v>54</v>
      </c>
      <c r="E24" s="40" t="s">
        <v>70</v>
      </c>
    </row>
    <row r="25" spans="1:5" ht="306">
      <c r="A25" t="s">
        <v>56</v>
      </c>
      <c r="E25" s="39" t="s">
        <v>71</v>
      </c>
    </row>
    <row r="26" spans="1:16" ht="25.5">
      <c r="A26" t="s">
        <v>48</v>
      </c>
      <c s="34" t="s">
        <v>72</v>
      </c>
      <c s="34" t="s">
        <v>73</v>
      </c>
      <c s="35" t="s">
        <v>5</v>
      </c>
      <c s="6" t="s">
        <v>74</v>
      </c>
      <c s="36" t="s">
        <v>69</v>
      </c>
      <c s="37">
        <v>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02">
      <c r="A28" s="35" t="s">
        <v>54</v>
      </c>
      <c r="E28" s="40" t="s">
        <v>75</v>
      </c>
    </row>
    <row r="29" spans="1:5" ht="306">
      <c r="A29" t="s">
        <v>56</v>
      </c>
      <c r="E29" s="39" t="s">
        <v>71</v>
      </c>
    </row>
    <row r="30" spans="1:16" ht="25.5">
      <c r="A30" t="s">
        <v>48</v>
      </c>
      <c s="34" t="s">
        <v>76</v>
      </c>
      <c s="34" t="s">
        <v>77</v>
      </c>
      <c s="35" t="s">
        <v>5</v>
      </c>
      <c s="6" t="s">
        <v>78</v>
      </c>
      <c s="36" t="s">
        <v>69</v>
      </c>
      <c s="37">
        <v>10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79</v>
      </c>
    </row>
    <row r="33" spans="1:5" ht="114.75">
      <c r="A33" t="s">
        <v>56</v>
      </c>
      <c r="E33" s="39" t="s">
        <v>80</v>
      </c>
    </row>
    <row r="34" spans="1:16" ht="25.5">
      <c r="A34" t="s">
        <v>48</v>
      </c>
      <c s="34" t="s">
        <v>81</v>
      </c>
      <c s="34" t="s">
        <v>82</v>
      </c>
      <c s="35" t="s">
        <v>5</v>
      </c>
      <c s="6" t="s">
        <v>83</v>
      </c>
      <c s="36" t="s">
        <v>69</v>
      </c>
      <c s="37">
        <v>890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102">
      <c r="A36" s="35" t="s">
        <v>54</v>
      </c>
      <c r="E36" s="40" t="s">
        <v>84</v>
      </c>
    </row>
    <row r="37" spans="1:5" ht="114.75">
      <c r="A37" t="s">
        <v>56</v>
      </c>
      <c r="E37" s="39" t="s">
        <v>80</v>
      </c>
    </row>
    <row r="38" spans="1:16" ht="25.5">
      <c r="A38" t="s">
        <v>48</v>
      </c>
      <c s="34" t="s">
        <v>85</v>
      </c>
      <c s="34" t="s">
        <v>86</v>
      </c>
      <c s="35" t="s">
        <v>5</v>
      </c>
      <c s="6" t="s">
        <v>87</v>
      </c>
      <c s="36" t="s">
        <v>69</v>
      </c>
      <c s="37">
        <v>125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88</v>
      </c>
    </row>
    <row r="41" spans="1:5" ht="255">
      <c r="A41" t="s">
        <v>56</v>
      </c>
      <c r="E41" s="39" t="s">
        <v>89</v>
      </c>
    </row>
    <row r="42" spans="1:16" ht="25.5">
      <c r="A42" t="s">
        <v>48</v>
      </c>
      <c s="34" t="s">
        <v>90</v>
      </c>
      <c s="34" t="s">
        <v>91</v>
      </c>
      <c s="35" t="s">
        <v>5</v>
      </c>
      <c s="6" t="s">
        <v>92</v>
      </c>
      <c s="36" t="s">
        <v>51</v>
      </c>
      <c s="37">
        <v>23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38.25">
      <c r="A44" s="35" t="s">
        <v>54</v>
      </c>
      <c r="E44" s="40" t="s">
        <v>93</v>
      </c>
    </row>
    <row r="45" spans="1:5" ht="153">
      <c r="A45" t="s">
        <v>56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</v>
      </c>
      <c s="6" t="s">
        <v>97</v>
      </c>
      <c s="36" t="s">
        <v>51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89.25">
      <c r="A48" s="35" t="s">
        <v>54</v>
      </c>
      <c r="E48" s="40" t="s">
        <v>98</v>
      </c>
    </row>
    <row r="49" spans="1:5" ht="255">
      <c r="A49" t="s">
        <v>56</v>
      </c>
      <c r="E49" s="39" t="s">
        <v>99</v>
      </c>
    </row>
    <row r="50" spans="1:16" ht="12.75">
      <c r="A50" t="s">
        <v>48</v>
      </c>
      <c s="34" t="s">
        <v>100</v>
      </c>
      <c s="34" t="s">
        <v>101</v>
      </c>
      <c s="35" t="s">
        <v>5</v>
      </c>
      <c s="6" t="s">
        <v>102</v>
      </c>
      <c s="36" t="s">
        <v>51</v>
      </c>
      <c s="37">
        <v>42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103</v>
      </c>
    </row>
    <row r="53" spans="1:5" ht="153">
      <c r="A53" t="s">
        <v>56</v>
      </c>
      <c r="E53" s="39" t="s">
        <v>104</v>
      </c>
    </row>
    <row r="54" spans="1:16" ht="25.5">
      <c r="A54" t="s">
        <v>48</v>
      </c>
      <c s="34" t="s">
        <v>105</v>
      </c>
      <c s="34" t="s">
        <v>106</v>
      </c>
      <c s="35" t="s">
        <v>5</v>
      </c>
      <c s="6" t="s">
        <v>107</v>
      </c>
      <c s="36" t="s">
        <v>69</v>
      </c>
      <c s="37">
        <v>100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108</v>
      </c>
    </row>
    <row r="57" spans="1:5" ht="178.5">
      <c r="A57" t="s">
        <v>56</v>
      </c>
      <c r="E57" s="39" t="s">
        <v>109</v>
      </c>
    </row>
    <row r="58" spans="1:16" ht="12.75">
      <c r="A58" t="s">
        <v>48</v>
      </c>
      <c s="34" t="s">
        <v>110</v>
      </c>
      <c s="34" t="s">
        <v>111</v>
      </c>
      <c s="35" t="s">
        <v>5</v>
      </c>
      <c s="6" t="s">
        <v>112</v>
      </c>
      <c s="36" t="s">
        <v>51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113</v>
      </c>
    </row>
    <row r="61" spans="1:5" ht="102">
      <c r="A61" t="s">
        <v>56</v>
      </c>
      <c r="E61" s="39" t="s">
        <v>114</v>
      </c>
    </row>
    <row r="62" spans="1:16" ht="12.75">
      <c r="A62" t="s">
        <v>48</v>
      </c>
      <c s="34" t="s">
        <v>115</v>
      </c>
      <c s="34" t="s">
        <v>116</v>
      </c>
      <c s="35" t="s">
        <v>5</v>
      </c>
      <c s="6" t="s">
        <v>117</v>
      </c>
      <c s="36" t="s">
        <v>69</v>
      </c>
      <c s="37">
        <v>125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76.5">
      <c r="A64" s="35" t="s">
        <v>54</v>
      </c>
      <c r="E64" s="40" t="s">
        <v>118</v>
      </c>
    </row>
    <row r="65" spans="1:5" ht="191.25">
      <c r="A65" t="s">
        <v>56</v>
      </c>
      <c r="E65" s="39" t="s">
        <v>119</v>
      </c>
    </row>
    <row r="66" spans="1:16" ht="12.75">
      <c r="A66" t="s">
        <v>48</v>
      </c>
      <c s="34" t="s">
        <v>120</v>
      </c>
      <c s="34" t="s">
        <v>121</v>
      </c>
      <c s="35" t="s">
        <v>5</v>
      </c>
      <c s="6" t="s">
        <v>122</v>
      </c>
      <c s="36" t="s">
        <v>51</v>
      </c>
      <c s="37">
        <v>120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123</v>
      </c>
    </row>
    <row r="70" spans="1:13" ht="12.75">
      <c r="A70" t="s">
        <v>45</v>
      </c>
      <c r="C70" s="31" t="s">
        <v>124</v>
      </c>
      <c r="E70" s="33" t="s">
        <v>125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126</v>
      </c>
      <c s="34" t="s">
        <v>127</v>
      </c>
      <c s="35" t="s">
        <v>5</v>
      </c>
      <c s="6" t="s">
        <v>128</v>
      </c>
      <c s="36" t="s">
        <v>69</v>
      </c>
      <c s="37">
        <v>25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129</v>
      </c>
    </row>
    <row r="74" spans="1:5" ht="140.25">
      <c r="A74" t="s">
        <v>56</v>
      </c>
      <c r="E74" s="39" t="s">
        <v>130</v>
      </c>
    </row>
    <row r="75" spans="1:16" ht="25.5">
      <c r="A75" t="s">
        <v>48</v>
      </c>
      <c s="34" t="s">
        <v>131</v>
      </c>
      <c s="34" t="s">
        <v>132</v>
      </c>
      <c s="35" t="s">
        <v>5</v>
      </c>
      <c s="6" t="s">
        <v>133</v>
      </c>
      <c s="36" t="s">
        <v>134</v>
      </c>
      <c s="37">
        <v>64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</v>
      </c>
      <c>
        <f>(M75*21)/100</f>
      </c>
      <c t="s">
        <v>26</v>
      </c>
    </row>
    <row r="76" spans="1:5" ht="12.75">
      <c r="A76" s="35" t="s">
        <v>53</v>
      </c>
      <c r="E76" s="39" t="s">
        <v>5</v>
      </c>
    </row>
    <row r="77" spans="1:5" ht="102">
      <c r="A77" s="35" t="s">
        <v>54</v>
      </c>
      <c r="E77" s="40" t="s">
        <v>135</v>
      </c>
    </row>
    <row r="78" spans="1:5" ht="178.5">
      <c r="A78" t="s">
        <v>56</v>
      </c>
      <c r="E78" s="39" t="s">
        <v>136</v>
      </c>
    </row>
    <row r="79" spans="1:13" ht="12.75">
      <c r="A79" t="s">
        <v>45</v>
      </c>
      <c r="C79" s="31" t="s">
        <v>137</v>
      </c>
      <c r="E79" s="33" t="s">
        <v>138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48</v>
      </c>
      <c s="34" t="s">
        <v>139</v>
      </c>
      <c s="34" t="s">
        <v>140</v>
      </c>
      <c s="35" t="s">
        <v>5</v>
      </c>
      <c s="6" t="s">
        <v>141</v>
      </c>
      <c s="36" t="s">
        <v>60</v>
      </c>
      <c s="37">
        <v>250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52</v>
      </c>
      <c>
        <f>(M80*21)/100</f>
      </c>
      <c t="s">
        <v>26</v>
      </c>
    </row>
    <row r="81" spans="1:5" ht="12.75">
      <c r="A81" s="35" t="s">
        <v>53</v>
      </c>
      <c r="E81" s="39" t="s">
        <v>5</v>
      </c>
    </row>
    <row r="82" spans="1:5" ht="76.5">
      <c r="A82" s="35" t="s">
        <v>54</v>
      </c>
      <c r="E82" s="40" t="s">
        <v>142</v>
      </c>
    </row>
    <row r="83" spans="1:5" ht="140.25">
      <c r="A83" t="s">
        <v>56</v>
      </c>
      <c r="E83" s="39" t="s">
        <v>143</v>
      </c>
    </row>
    <row r="84" spans="1:16" ht="25.5">
      <c r="A84" t="s">
        <v>48</v>
      </c>
      <c s="34" t="s">
        <v>144</v>
      </c>
      <c s="34" t="s">
        <v>145</v>
      </c>
      <c s="35" t="s">
        <v>5</v>
      </c>
      <c s="6" t="s">
        <v>146</v>
      </c>
      <c s="36" t="s">
        <v>69</v>
      </c>
      <c s="37">
        <v>125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52</v>
      </c>
      <c>
        <f>(M84*21)/100</f>
      </c>
      <c t="s">
        <v>26</v>
      </c>
    </row>
    <row r="85" spans="1:5" ht="12.75">
      <c r="A85" s="35" t="s">
        <v>53</v>
      </c>
      <c r="E85" s="39" t="s">
        <v>5</v>
      </c>
    </row>
    <row r="86" spans="1:5" ht="89.25">
      <c r="A86" s="35" t="s">
        <v>54</v>
      </c>
      <c r="E86" s="40" t="s">
        <v>147</v>
      </c>
    </row>
    <row r="87" spans="1:5" ht="204">
      <c r="A87" t="s">
        <v>56</v>
      </c>
      <c r="E87" s="39" t="s">
        <v>148</v>
      </c>
    </row>
    <row r="88" spans="1:16" ht="12.75">
      <c r="A88" t="s">
        <v>48</v>
      </c>
      <c s="34" t="s">
        <v>149</v>
      </c>
      <c s="34" t="s">
        <v>150</v>
      </c>
      <c s="35" t="s">
        <v>5</v>
      </c>
      <c s="6" t="s">
        <v>151</v>
      </c>
      <c s="36" t="s">
        <v>134</v>
      </c>
      <c s="37">
        <v>64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52</v>
      </c>
      <c>
        <f>(M88*21)/100</f>
      </c>
      <c t="s">
        <v>26</v>
      </c>
    </row>
    <row r="89" spans="1:5" ht="12.75">
      <c r="A89" s="35" t="s">
        <v>53</v>
      </c>
      <c r="E89" s="39" t="s">
        <v>5</v>
      </c>
    </row>
    <row r="90" spans="1:5" ht="89.25">
      <c r="A90" s="35" t="s">
        <v>54</v>
      </c>
      <c r="E90" s="40" t="s">
        <v>152</v>
      </c>
    </row>
    <row r="91" spans="1:5" ht="178.5">
      <c r="A91" t="s">
        <v>56</v>
      </c>
      <c r="E91" s="39" t="s">
        <v>153</v>
      </c>
    </row>
    <row r="92" spans="1:16" ht="12.75">
      <c r="A92" t="s">
        <v>48</v>
      </c>
      <c s="34" t="s">
        <v>154</v>
      </c>
      <c s="34" t="s">
        <v>155</v>
      </c>
      <c s="35" t="s">
        <v>5</v>
      </c>
      <c s="6" t="s">
        <v>156</v>
      </c>
      <c s="36" t="s">
        <v>51</v>
      </c>
      <c s="37">
        <v>60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52</v>
      </c>
      <c>
        <f>(M92*21)/100</f>
      </c>
      <c t="s">
        <v>26</v>
      </c>
    </row>
    <row r="93" spans="1:5" ht="12.75">
      <c r="A93" s="35" t="s">
        <v>53</v>
      </c>
      <c r="E93" s="39" t="s">
        <v>5</v>
      </c>
    </row>
    <row r="94" spans="1:5" ht="76.5">
      <c r="A94" s="35" t="s">
        <v>54</v>
      </c>
      <c r="E94" s="40" t="s">
        <v>157</v>
      </c>
    </row>
    <row r="95" spans="1:5" ht="127.5">
      <c r="A95" t="s">
        <v>56</v>
      </c>
      <c r="E95" s="39" t="s">
        <v>158</v>
      </c>
    </row>
    <row r="96" spans="1:13" ht="12.75">
      <c r="A96" t="s">
        <v>45</v>
      </c>
      <c r="C96" s="31" t="s">
        <v>159</v>
      </c>
      <c r="E96" s="33" t="s">
        <v>160</v>
      </c>
      <c r="J96" s="32">
        <f>0</f>
      </c>
      <c s="32">
        <f>0</f>
      </c>
      <c s="32">
        <f>0+L97+L101+L105+L109+L113</f>
      </c>
      <c s="32">
        <f>0+M97+M101+M105+M109+M113</f>
      </c>
    </row>
    <row r="97" spans="1:16" ht="38.25">
      <c r="A97" t="s">
        <v>48</v>
      </c>
      <c s="34" t="s">
        <v>161</v>
      </c>
      <c s="34" t="s">
        <v>162</v>
      </c>
      <c s="35" t="s">
        <v>163</v>
      </c>
      <c s="6" t="s">
        <v>164</v>
      </c>
      <c s="36" t="s">
        <v>165</v>
      </c>
      <c s="37">
        <v>525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26</v>
      </c>
    </row>
    <row r="98" spans="1:5" ht="12.75">
      <c r="A98" s="35" t="s">
        <v>53</v>
      </c>
      <c r="E98" s="39" t="s">
        <v>166</v>
      </c>
    </row>
    <row r="99" spans="1:5" ht="76.5">
      <c r="A99" s="35" t="s">
        <v>54</v>
      </c>
      <c r="E99" s="40" t="s">
        <v>167</v>
      </c>
    </row>
    <row r="100" spans="1:5" ht="89.25">
      <c r="A100" t="s">
        <v>56</v>
      </c>
      <c r="E100" s="39" t="s">
        <v>168</v>
      </c>
    </row>
    <row r="101" spans="1:16" ht="25.5">
      <c r="A101" t="s">
        <v>48</v>
      </c>
      <c s="34" t="s">
        <v>169</v>
      </c>
      <c s="34" t="s">
        <v>170</v>
      </c>
      <c s="35" t="s">
        <v>171</v>
      </c>
      <c s="6" t="s">
        <v>172</v>
      </c>
      <c s="36" t="s">
        <v>165</v>
      </c>
      <c s="37">
        <v>56.3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26</v>
      </c>
    </row>
    <row r="102" spans="1:5" ht="12.75">
      <c r="A102" s="35" t="s">
        <v>53</v>
      </c>
      <c r="E102" s="39" t="s">
        <v>166</v>
      </c>
    </row>
    <row r="103" spans="1:5" ht="76.5">
      <c r="A103" s="35" t="s">
        <v>54</v>
      </c>
      <c r="E103" s="40" t="s">
        <v>173</v>
      </c>
    </row>
    <row r="104" spans="1:5" ht="89.25">
      <c r="A104" t="s">
        <v>56</v>
      </c>
      <c r="E104" s="39" t="s">
        <v>168</v>
      </c>
    </row>
    <row r="105" spans="1:16" ht="38.25">
      <c r="A105" t="s">
        <v>48</v>
      </c>
      <c s="34" t="s">
        <v>174</v>
      </c>
      <c s="34" t="s">
        <v>175</v>
      </c>
      <c s="35" t="s">
        <v>176</v>
      </c>
      <c s="6" t="s">
        <v>177</v>
      </c>
      <c s="36" t="s">
        <v>165</v>
      </c>
      <c s="37">
        <v>0.033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52</v>
      </c>
      <c>
        <f>(M105*21)/100</f>
      </c>
      <c t="s">
        <v>26</v>
      </c>
    </row>
    <row r="106" spans="1:5" ht="12.75">
      <c r="A106" s="35" t="s">
        <v>53</v>
      </c>
      <c r="E106" s="39" t="s">
        <v>166</v>
      </c>
    </row>
    <row r="107" spans="1:5" ht="76.5">
      <c r="A107" s="35" t="s">
        <v>54</v>
      </c>
      <c r="E107" s="40" t="s">
        <v>178</v>
      </c>
    </row>
    <row r="108" spans="1:5" ht="89.25">
      <c r="A108" t="s">
        <v>56</v>
      </c>
      <c r="E108" s="39" t="s">
        <v>168</v>
      </c>
    </row>
    <row r="109" spans="1:16" ht="25.5">
      <c r="A109" t="s">
        <v>48</v>
      </c>
      <c s="34" t="s">
        <v>179</v>
      </c>
      <c s="34" t="s">
        <v>180</v>
      </c>
      <c s="35" t="s">
        <v>181</v>
      </c>
      <c s="6" t="s">
        <v>182</v>
      </c>
      <c s="36" t="s">
        <v>165</v>
      </c>
      <c s="37">
        <v>0.068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26</v>
      </c>
    </row>
    <row r="110" spans="1:5" ht="12.75">
      <c r="A110" s="35" t="s">
        <v>53</v>
      </c>
      <c r="E110" s="39" t="s">
        <v>166</v>
      </c>
    </row>
    <row r="111" spans="1:5" ht="76.5">
      <c r="A111" s="35" t="s">
        <v>54</v>
      </c>
      <c r="E111" s="40" t="s">
        <v>183</v>
      </c>
    </row>
    <row r="112" spans="1:5" ht="89.25">
      <c r="A112" t="s">
        <v>56</v>
      </c>
      <c r="E112" s="39" t="s">
        <v>168</v>
      </c>
    </row>
    <row r="113" spans="1:16" ht="25.5">
      <c r="A113" t="s">
        <v>48</v>
      </c>
      <c s="34" t="s">
        <v>184</v>
      </c>
      <c s="34" t="s">
        <v>185</v>
      </c>
      <c s="35" t="s">
        <v>186</v>
      </c>
      <c s="6" t="s">
        <v>187</v>
      </c>
      <c s="36" t="s">
        <v>165</v>
      </c>
      <c s="37">
        <v>16.5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26</v>
      </c>
    </row>
    <row r="114" spans="1:5" ht="12.75">
      <c r="A114" s="35" t="s">
        <v>53</v>
      </c>
      <c r="E114" s="39" t="s">
        <v>166</v>
      </c>
    </row>
    <row r="115" spans="1:5" ht="76.5">
      <c r="A115" s="35" t="s">
        <v>54</v>
      </c>
      <c r="E115" s="40" t="s">
        <v>188</v>
      </c>
    </row>
    <row r="116" spans="1:5" ht="102">
      <c r="A116" t="s">
        <v>56</v>
      </c>
      <c r="E116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192</v>
      </c>
      <c r="E8" s="30" t="s">
        <v>191</v>
      </c>
      <c r="J8" s="29">
        <f>0+J9+J50+J59+J64+J69+J98</f>
      </c>
      <c s="29">
        <f>0+K9+K50+K59+K64+K69+K98</f>
      </c>
      <c s="29">
        <f>0+L9+L50+L59+L64+L69+L98</f>
      </c>
      <c s="29">
        <f>0+M9+M50+M59+M64+M69+M98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48</v>
      </c>
      <c s="34" t="s">
        <v>4</v>
      </c>
      <c s="34" t="s">
        <v>194</v>
      </c>
      <c s="35" t="s">
        <v>5</v>
      </c>
      <c s="6" t="s">
        <v>195</v>
      </c>
      <c s="36" t="s">
        <v>60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196</v>
      </c>
    </row>
    <row r="13" spans="1:5" ht="38.25">
      <c r="A13" t="s">
        <v>56</v>
      </c>
      <c r="E13" s="39" t="s">
        <v>197</v>
      </c>
    </row>
    <row r="14" spans="1:16" ht="12.75">
      <c r="A14" t="s">
        <v>48</v>
      </c>
      <c s="34" t="s">
        <v>26</v>
      </c>
      <c s="34" t="s">
        <v>198</v>
      </c>
      <c s="35" t="s">
        <v>5</v>
      </c>
      <c s="6" t="s">
        <v>199</v>
      </c>
      <c s="36" t="s">
        <v>60</v>
      </c>
      <c s="37">
        <v>115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200</v>
      </c>
    </row>
    <row r="17" spans="1:5" ht="369.75">
      <c r="A17" t="s">
        <v>56</v>
      </c>
      <c r="E17" s="39" t="s">
        <v>201</v>
      </c>
    </row>
    <row r="18" spans="1:16" ht="12.75">
      <c r="A18" t="s">
        <v>48</v>
      </c>
      <c s="34" t="s">
        <v>25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14.75">
      <c r="A20" s="35" t="s">
        <v>54</v>
      </c>
      <c r="E20" s="40" t="s">
        <v>204</v>
      </c>
    </row>
    <row r="21" spans="1:5" ht="306">
      <c r="A21" t="s">
        <v>56</v>
      </c>
      <c r="E21" s="39" t="s">
        <v>205</v>
      </c>
    </row>
    <row r="22" spans="1:16" ht="12.75">
      <c r="A22" t="s">
        <v>48</v>
      </c>
      <c s="34" t="s">
        <v>66</v>
      </c>
      <c s="34" t="s">
        <v>206</v>
      </c>
      <c s="35" t="s">
        <v>5</v>
      </c>
      <c s="6" t="s">
        <v>207</v>
      </c>
      <c s="36" t="s">
        <v>60</v>
      </c>
      <c s="37">
        <v>20.5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153">
      <c r="A24" s="35" t="s">
        <v>54</v>
      </c>
      <c r="E24" s="40" t="s">
        <v>208</v>
      </c>
    </row>
    <row r="25" spans="1:5" ht="318.75">
      <c r="A25" t="s">
        <v>56</v>
      </c>
      <c r="E25" s="39" t="s">
        <v>209</v>
      </c>
    </row>
    <row r="26" spans="1:16" ht="12.75">
      <c r="A26" t="s">
        <v>48</v>
      </c>
      <c s="34" t="s">
        <v>72</v>
      </c>
      <c s="34" t="s">
        <v>210</v>
      </c>
      <c s="35" t="s">
        <v>5</v>
      </c>
      <c s="6" t="s">
        <v>211</v>
      </c>
      <c s="36" t="s">
        <v>60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212</v>
      </c>
    </row>
    <row r="29" spans="1:5" ht="318.75">
      <c r="A29" t="s">
        <v>56</v>
      </c>
      <c r="E29" s="39" t="s">
        <v>209</v>
      </c>
    </row>
    <row r="30" spans="1:16" ht="12.75">
      <c r="A30" t="s">
        <v>48</v>
      </c>
      <c s="34" t="s">
        <v>76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89.25">
      <c r="A32" s="35" t="s">
        <v>54</v>
      </c>
      <c r="E32" s="40" t="s">
        <v>215</v>
      </c>
    </row>
    <row r="33" spans="1:5" ht="191.25">
      <c r="A33" t="s">
        <v>56</v>
      </c>
      <c r="E33" s="39" t="s">
        <v>216</v>
      </c>
    </row>
    <row r="34" spans="1:16" ht="12.75">
      <c r="A34" t="s">
        <v>48</v>
      </c>
      <c s="34" t="s">
        <v>81</v>
      </c>
      <c s="34" t="s">
        <v>217</v>
      </c>
      <c s="35" t="s">
        <v>5</v>
      </c>
      <c s="6" t="s">
        <v>218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89.25">
      <c r="A36" s="35" t="s">
        <v>54</v>
      </c>
      <c r="E36" s="40" t="s">
        <v>215</v>
      </c>
    </row>
    <row r="37" spans="1:5" ht="229.5">
      <c r="A37" t="s">
        <v>56</v>
      </c>
      <c r="E37" s="39" t="s">
        <v>219</v>
      </c>
    </row>
    <row r="38" spans="1:16" ht="12.75">
      <c r="A38" t="s">
        <v>48</v>
      </c>
      <c s="34" t="s">
        <v>85</v>
      </c>
      <c s="34" t="s">
        <v>220</v>
      </c>
      <c s="35" t="s">
        <v>5</v>
      </c>
      <c s="6" t="s">
        <v>221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222</v>
      </c>
    </row>
    <row r="41" spans="1:5" ht="229.5">
      <c r="A41" t="s">
        <v>56</v>
      </c>
      <c r="E41" s="39" t="s">
        <v>223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2.4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65.75">
      <c r="A44" s="35" t="s">
        <v>54</v>
      </c>
      <c r="E44" s="40" t="s">
        <v>226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155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230</v>
      </c>
    </row>
    <row r="49" spans="1:5" ht="25.5">
      <c r="A49" t="s">
        <v>56</v>
      </c>
      <c r="E49" s="39" t="s">
        <v>231</v>
      </c>
    </row>
    <row r="50" spans="1:13" ht="12.75">
      <c r="A50" t="s">
        <v>45</v>
      </c>
      <c r="C50" s="31" t="s">
        <v>149</v>
      </c>
      <c r="E50" s="33" t="s">
        <v>232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48</v>
      </c>
      <c s="34" t="s">
        <v>100</v>
      </c>
      <c s="34" t="s">
        <v>233</v>
      </c>
      <c s="35" t="s">
        <v>5</v>
      </c>
      <c s="6" t="s">
        <v>234</v>
      </c>
      <c s="36" t="s">
        <v>60</v>
      </c>
      <c s="37">
        <v>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</v>
      </c>
      <c>
        <f>(M51*21)/100</f>
      </c>
      <c t="s">
        <v>26</v>
      </c>
    </row>
    <row r="52" spans="1:5" ht="12.75">
      <c r="A52" s="35" t="s">
        <v>53</v>
      </c>
      <c r="E52" s="39" t="s">
        <v>5</v>
      </c>
    </row>
    <row r="53" spans="1:5" ht="76.5">
      <c r="A53" s="35" t="s">
        <v>54</v>
      </c>
      <c r="E53" s="40" t="s">
        <v>235</v>
      </c>
    </row>
    <row r="54" spans="1:5" ht="38.25">
      <c r="A54" t="s">
        <v>56</v>
      </c>
      <c r="E54" s="39" t="s">
        <v>236</v>
      </c>
    </row>
    <row r="55" spans="1:16" ht="12.75">
      <c r="A55" t="s">
        <v>48</v>
      </c>
      <c s="34" t="s">
        <v>105</v>
      </c>
      <c s="34" t="s">
        <v>237</v>
      </c>
      <c s="35" t="s">
        <v>5</v>
      </c>
      <c s="6" t="s">
        <v>238</v>
      </c>
      <c s="36" t="s">
        <v>134</v>
      </c>
      <c s="37">
        <v>215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5</v>
      </c>
    </row>
    <row r="57" spans="1:5" ht="140.25">
      <c r="A57" s="35" t="s">
        <v>54</v>
      </c>
      <c r="E57" s="40" t="s">
        <v>239</v>
      </c>
    </row>
    <row r="58" spans="1:5" ht="102">
      <c r="A58" t="s">
        <v>56</v>
      </c>
      <c r="E58" s="39" t="s">
        <v>240</v>
      </c>
    </row>
    <row r="59" spans="1:13" ht="12.75">
      <c r="A59" t="s">
        <v>45</v>
      </c>
      <c r="C59" s="31" t="s">
        <v>241</v>
      </c>
      <c r="E59" s="33" t="s">
        <v>242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110</v>
      </c>
      <c s="34" t="s">
        <v>243</v>
      </c>
      <c s="35" t="s">
        <v>5</v>
      </c>
      <c s="6" t="s">
        <v>244</v>
      </c>
      <c s="36" t="s">
        <v>60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26</v>
      </c>
    </row>
    <row r="61" spans="1:5" ht="12.75">
      <c r="A61" s="35" t="s">
        <v>53</v>
      </c>
      <c r="E61" s="39" t="s">
        <v>5</v>
      </c>
    </row>
    <row r="62" spans="1:5" ht="165.75">
      <c r="A62" s="35" t="s">
        <v>54</v>
      </c>
      <c r="E62" s="40" t="s">
        <v>245</v>
      </c>
    </row>
    <row r="63" spans="1:5" ht="38.25">
      <c r="A63" t="s">
        <v>56</v>
      </c>
      <c r="E63" s="39" t="s">
        <v>246</v>
      </c>
    </row>
    <row r="64" spans="1:13" ht="12.75">
      <c r="A64" t="s">
        <v>45</v>
      </c>
      <c r="C64" s="31" t="s">
        <v>247</v>
      </c>
      <c r="E64" s="33" t="s">
        <v>248</v>
      </c>
      <c r="J64" s="32">
        <f>0</f>
      </c>
      <c s="32">
        <f>0</f>
      </c>
      <c s="32">
        <f>0+L65</f>
      </c>
      <c s="32">
        <f>0+M65</f>
      </c>
    </row>
    <row r="65" spans="1:16" ht="25.5">
      <c r="A65" t="s">
        <v>48</v>
      </c>
      <c s="34" t="s">
        <v>115</v>
      </c>
      <c s="34" t="s">
        <v>249</v>
      </c>
      <c s="35" t="s">
        <v>5</v>
      </c>
      <c s="6" t="s">
        <v>250</v>
      </c>
      <c s="36" t="s">
        <v>60</v>
      </c>
      <c s="37">
        <v>80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26</v>
      </c>
    </row>
    <row r="66" spans="1:5" ht="12.75">
      <c r="A66" s="35" t="s">
        <v>53</v>
      </c>
      <c r="E66" s="39" t="s">
        <v>5</v>
      </c>
    </row>
    <row r="67" spans="1:5" ht="76.5">
      <c r="A67" s="35" t="s">
        <v>54</v>
      </c>
      <c r="E67" s="40" t="s">
        <v>251</v>
      </c>
    </row>
    <row r="68" spans="1:5" ht="280.5">
      <c r="A68" t="s">
        <v>56</v>
      </c>
      <c r="E68" s="39" t="s">
        <v>252</v>
      </c>
    </row>
    <row r="69" spans="1:13" ht="12.75">
      <c r="A69" t="s">
        <v>45</v>
      </c>
      <c r="C69" s="31" t="s">
        <v>253</v>
      </c>
      <c r="E69" s="33" t="s">
        <v>254</v>
      </c>
      <c r="J69" s="32">
        <f>0</f>
      </c>
      <c s="32">
        <f>0</f>
      </c>
      <c s="32">
        <f>0+L70+L74+L78+L82+L86+L90+L94</f>
      </c>
      <c s="32">
        <f>0+M70+M74+M78+M82+M86+M90+M94</f>
      </c>
    </row>
    <row r="70" spans="1:16" ht="12.75">
      <c r="A70" t="s">
        <v>48</v>
      </c>
      <c s="34" t="s">
        <v>120</v>
      </c>
      <c s="34" t="s">
        <v>255</v>
      </c>
      <c s="35" t="s">
        <v>5</v>
      </c>
      <c s="6" t="s">
        <v>256</v>
      </c>
      <c s="36" t="s">
        <v>69</v>
      </c>
      <c s="37">
        <v>7.5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257</v>
      </c>
    </row>
    <row r="73" spans="1:5" ht="255">
      <c r="A73" t="s">
        <v>56</v>
      </c>
      <c r="E73" s="39" t="s">
        <v>258</v>
      </c>
    </row>
    <row r="74" spans="1:16" ht="12.75">
      <c r="A74" t="s">
        <v>48</v>
      </c>
      <c s="34" t="s">
        <v>126</v>
      </c>
      <c s="34" t="s">
        <v>259</v>
      </c>
      <c s="35" t="s">
        <v>5</v>
      </c>
      <c s="6" t="s">
        <v>260</v>
      </c>
      <c s="36" t="s">
        <v>69</v>
      </c>
      <c s="37">
        <v>31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261</v>
      </c>
    </row>
    <row r="77" spans="1:5" ht="242.25">
      <c r="A77" t="s">
        <v>56</v>
      </c>
      <c r="E77" s="39" t="s">
        <v>262</v>
      </c>
    </row>
    <row r="78" spans="1:16" ht="12.75">
      <c r="A78" t="s">
        <v>48</v>
      </c>
      <c s="34" t="s">
        <v>131</v>
      </c>
      <c s="34" t="s">
        <v>263</v>
      </c>
      <c s="35" t="s">
        <v>5</v>
      </c>
      <c s="6" t="s">
        <v>264</v>
      </c>
      <c s="36" t="s">
        <v>69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38.25">
      <c r="A80" s="35" t="s">
        <v>54</v>
      </c>
      <c r="E80" s="40" t="s">
        <v>265</v>
      </c>
    </row>
    <row r="81" spans="1:5" ht="242.25">
      <c r="A81" t="s">
        <v>56</v>
      </c>
      <c r="E81" s="39" t="s">
        <v>266</v>
      </c>
    </row>
    <row r="82" spans="1:16" ht="12.75">
      <c r="A82" t="s">
        <v>48</v>
      </c>
      <c s="34" t="s">
        <v>139</v>
      </c>
      <c s="34" t="s">
        <v>267</v>
      </c>
      <c s="35" t="s">
        <v>5</v>
      </c>
      <c s="6" t="s">
        <v>268</v>
      </c>
      <c s="36" t="s">
        <v>51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76.5">
      <c r="A84" s="35" t="s">
        <v>54</v>
      </c>
      <c r="E84" s="40" t="s">
        <v>269</v>
      </c>
    </row>
    <row r="85" spans="1:5" ht="89.25">
      <c r="A85" t="s">
        <v>56</v>
      </c>
      <c r="E85" s="39" t="s">
        <v>270</v>
      </c>
    </row>
    <row r="86" spans="1:16" ht="12.75">
      <c r="A86" t="s">
        <v>48</v>
      </c>
      <c s="34" t="s">
        <v>144</v>
      </c>
      <c s="34" t="s">
        <v>271</v>
      </c>
      <c s="35" t="s">
        <v>5</v>
      </c>
      <c s="6" t="s">
        <v>272</v>
      </c>
      <c s="36" t="s">
        <v>60</v>
      </c>
      <c s="37">
        <v>1.5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89.25">
      <c r="A88" s="35" t="s">
        <v>54</v>
      </c>
      <c r="E88" s="40" t="s">
        <v>273</v>
      </c>
    </row>
    <row r="89" spans="1:5" ht="369.75">
      <c r="A89" t="s">
        <v>56</v>
      </c>
      <c r="E89" s="39" t="s">
        <v>274</v>
      </c>
    </row>
    <row r="90" spans="1:16" ht="12.75">
      <c r="A90" t="s">
        <v>48</v>
      </c>
      <c s="34" t="s">
        <v>149</v>
      </c>
      <c s="34" t="s">
        <v>275</v>
      </c>
      <c s="35" t="s">
        <v>5</v>
      </c>
      <c s="6" t="s">
        <v>276</v>
      </c>
      <c s="36" t="s">
        <v>60</v>
      </c>
      <c s="37">
        <v>1.3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76.5">
      <c r="A92" s="35" t="s">
        <v>54</v>
      </c>
      <c r="E92" s="40" t="s">
        <v>277</v>
      </c>
    </row>
    <row r="93" spans="1:5" ht="369.75">
      <c r="A93" t="s">
        <v>56</v>
      </c>
      <c r="E93" s="39" t="s">
        <v>274</v>
      </c>
    </row>
    <row r="94" spans="1:16" ht="25.5">
      <c r="A94" t="s">
        <v>48</v>
      </c>
      <c s="34" t="s">
        <v>154</v>
      </c>
      <c s="34" t="s">
        <v>278</v>
      </c>
      <c s="35" t="s">
        <v>5</v>
      </c>
      <c s="6" t="s">
        <v>279</v>
      </c>
      <c s="36" t="s">
        <v>51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280</v>
      </c>
    </row>
    <row r="97" spans="1:5" ht="25.5">
      <c r="A97" t="s">
        <v>56</v>
      </c>
      <c r="E97" s="39" t="s">
        <v>281</v>
      </c>
    </row>
    <row r="98" spans="1:13" ht="12.75">
      <c r="A98" t="s">
        <v>45</v>
      </c>
      <c r="C98" s="31" t="s">
        <v>159</v>
      </c>
      <c r="E98" s="33" t="s">
        <v>160</v>
      </c>
      <c r="J98" s="32">
        <f>0</f>
      </c>
      <c s="32">
        <f>0</f>
      </c>
      <c s="32">
        <f>0+L99</f>
      </c>
      <c s="32">
        <f>0+M99</f>
      </c>
    </row>
    <row r="99" spans="1:16" ht="38.25">
      <c r="A99" t="s">
        <v>48</v>
      </c>
      <c s="34" t="s">
        <v>161</v>
      </c>
      <c s="34" t="s">
        <v>282</v>
      </c>
      <c s="35" t="s">
        <v>283</v>
      </c>
      <c s="6" t="s">
        <v>284</v>
      </c>
      <c s="36" t="s">
        <v>165</v>
      </c>
      <c s="37">
        <v>238.45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52</v>
      </c>
      <c>
        <f>(M99*21)/100</f>
      </c>
      <c t="s">
        <v>26</v>
      </c>
    </row>
    <row r="100" spans="1:5" ht="12.75">
      <c r="A100" s="35" t="s">
        <v>53</v>
      </c>
      <c r="E100" s="39" t="s">
        <v>166</v>
      </c>
    </row>
    <row r="101" spans="1:5" ht="51">
      <c r="A101" s="35" t="s">
        <v>54</v>
      </c>
      <c r="E101" s="40" t="s">
        <v>285</v>
      </c>
    </row>
    <row r="102" spans="1:5" ht="89.25">
      <c r="A102" t="s">
        <v>56</v>
      </c>
      <c r="E102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288</v>
      </c>
      <c r="E8" s="30" t="s">
        <v>287</v>
      </c>
      <c r="J8" s="29">
        <f>0+J9+J14+J19+J44+J49+J54</f>
      </c>
      <c s="29">
        <f>0+K9+K14+K19+K44+K49+K54</f>
      </c>
      <c s="29">
        <f>0+L9+L14+L19+L44+L49+L54</f>
      </c>
      <c s="29">
        <f>0+M9+M14+M19+M44+M49+M54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289</v>
      </c>
      <c s="35" t="s">
        <v>5</v>
      </c>
      <c s="6" t="s">
        <v>290</v>
      </c>
      <c s="36" t="s">
        <v>60</v>
      </c>
      <c s="37">
        <v>4.25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291</v>
      </c>
    </row>
    <row r="13" spans="1:5" ht="63.75">
      <c r="A13" t="s">
        <v>56</v>
      </c>
      <c r="E13" s="39" t="s">
        <v>292</v>
      </c>
    </row>
    <row r="14" spans="1:13" ht="12.75">
      <c r="A14" t="s">
        <v>45</v>
      </c>
      <c r="C14" s="31" t="s">
        <v>241</v>
      </c>
      <c r="E14" s="33" t="s">
        <v>242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293</v>
      </c>
      <c s="35" t="s">
        <v>5</v>
      </c>
      <c s="6" t="s">
        <v>294</v>
      </c>
      <c s="36" t="s">
        <v>60</v>
      </c>
      <c s="37">
        <v>1.1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114.75">
      <c r="A17" s="35" t="s">
        <v>54</v>
      </c>
      <c r="E17" s="40" t="s">
        <v>295</v>
      </c>
    </row>
    <row r="18" spans="1:5" ht="38.25">
      <c r="A18" t="s">
        <v>56</v>
      </c>
      <c r="E18" s="39" t="s">
        <v>296</v>
      </c>
    </row>
    <row r="19" spans="1:13" ht="12.75">
      <c r="A19" t="s">
        <v>45</v>
      </c>
      <c r="C19" s="31" t="s">
        <v>297</v>
      </c>
      <c r="E19" s="33" t="s">
        <v>298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25.5">
      <c r="A20" t="s">
        <v>48</v>
      </c>
      <c s="34" t="s">
        <v>25</v>
      </c>
      <c s="34" t="s">
        <v>299</v>
      </c>
      <c s="35" t="s">
        <v>5</v>
      </c>
      <c s="6" t="s">
        <v>300</v>
      </c>
      <c s="36" t="s">
        <v>51</v>
      </c>
      <c s="37">
        <v>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26</v>
      </c>
    </row>
    <row r="21" spans="1:5" ht="12.75">
      <c r="A21" s="35" t="s">
        <v>53</v>
      </c>
      <c r="E21" s="39" t="s">
        <v>5</v>
      </c>
    </row>
    <row r="22" spans="1:5" ht="76.5">
      <c r="A22" s="35" t="s">
        <v>54</v>
      </c>
      <c r="E22" s="40" t="s">
        <v>301</v>
      </c>
    </row>
    <row r="23" spans="1:5" ht="25.5">
      <c r="A23" t="s">
        <v>56</v>
      </c>
      <c r="E23" s="39" t="s">
        <v>302</v>
      </c>
    </row>
    <row r="24" spans="1:16" ht="12.75">
      <c r="A24" t="s">
        <v>48</v>
      </c>
      <c s="34" t="s">
        <v>66</v>
      </c>
      <c s="34" t="s">
        <v>303</v>
      </c>
      <c s="35" t="s">
        <v>5</v>
      </c>
      <c s="6" t="s">
        <v>304</v>
      </c>
      <c s="36" t="s">
        <v>51</v>
      </c>
      <c s="37">
        <v>6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26</v>
      </c>
    </row>
    <row r="25" spans="1:5" ht="12.75">
      <c r="A25" s="35" t="s">
        <v>53</v>
      </c>
      <c r="E25" s="39" t="s">
        <v>5</v>
      </c>
    </row>
    <row r="26" spans="1:5" ht="76.5">
      <c r="A26" s="35" t="s">
        <v>54</v>
      </c>
      <c r="E26" s="40" t="s">
        <v>305</v>
      </c>
    </row>
    <row r="27" spans="1:5" ht="25.5">
      <c r="A27" t="s">
        <v>56</v>
      </c>
      <c r="E27" s="39" t="s">
        <v>306</v>
      </c>
    </row>
    <row r="28" spans="1:16" ht="25.5">
      <c r="A28" t="s">
        <v>48</v>
      </c>
      <c s="34" t="s">
        <v>72</v>
      </c>
      <c s="34" t="s">
        <v>307</v>
      </c>
      <c s="35" t="s">
        <v>5</v>
      </c>
      <c s="6" t="s">
        <v>308</v>
      </c>
      <c s="36" t="s">
        <v>51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63.75">
      <c r="A30" s="35" t="s">
        <v>54</v>
      </c>
      <c r="E30" s="40" t="s">
        <v>309</v>
      </c>
    </row>
    <row r="31" spans="1:5" ht="25.5">
      <c r="A31" t="s">
        <v>56</v>
      </c>
      <c r="E31" s="39" t="s">
        <v>310</v>
      </c>
    </row>
    <row r="32" spans="1:16" ht="12.75">
      <c r="A32" t="s">
        <v>48</v>
      </c>
      <c s="34" t="s">
        <v>76</v>
      </c>
      <c s="34" t="s">
        <v>311</v>
      </c>
      <c s="35" t="s">
        <v>5</v>
      </c>
      <c s="6" t="s">
        <v>312</v>
      </c>
      <c s="36" t="s">
        <v>134</v>
      </c>
      <c s="37">
        <v>51.8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102">
      <c r="A34" s="35" t="s">
        <v>54</v>
      </c>
      <c r="E34" s="40" t="s">
        <v>313</v>
      </c>
    </row>
    <row r="35" spans="1:5" ht="267.75">
      <c r="A35" t="s">
        <v>56</v>
      </c>
      <c r="E35" s="39" t="s">
        <v>314</v>
      </c>
    </row>
    <row r="36" spans="1:16" ht="12.75">
      <c r="A36" t="s">
        <v>48</v>
      </c>
      <c s="34" t="s">
        <v>81</v>
      </c>
      <c s="34" t="s">
        <v>315</v>
      </c>
      <c s="35" t="s">
        <v>5</v>
      </c>
      <c s="6" t="s">
        <v>316</v>
      </c>
      <c s="36" t="s">
        <v>134</v>
      </c>
      <c s="37">
        <v>13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102">
      <c r="A38" s="35" t="s">
        <v>54</v>
      </c>
      <c r="E38" s="40" t="s">
        <v>317</v>
      </c>
    </row>
    <row r="39" spans="1:5" ht="267.75">
      <c r="A39" t="s">
        <v>56</v>
      </c>
      <c r="E39" s="39" t="s">
        <v>314</v>
      </c>
    </row>
    <row r="40" spans="1:16" ht="12.75">
      <c r="A40" t="s">
        <v>48</v>
      </c>
      <c s="34" t="s">
        <v>85</v>
      </c>
      <c s="34" t="s">
        <v>318</v>
      </c>
      <c s="35" t="s">
        <v>5</v>
      </c>
      <c s="6" t="s">
        <v>319</v>
      </c>
      <c s="36" t="s">
        <v>69</v>
      </c>
      <c s="37">
        <v>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26</v>
      </c>
    </row>
    <row r="41" spans="1:5" ht="12.75">
      <c r="A41" s="35" t="s">
        <v>53</v>
      </c>
      <c r="E41" s="39" t="s">
        <v>5</v>
      </c>
    </row>
    <row r="42" spans="1:5" ht="76.5">
      <c r="A42" s="35" t="s">
        <v>54</v>
      </c>
      <c r="E42" s="40" t="s">
        <v>320</v>
      </c>
    </row>
    <row r="43" spans="1:5" ht="25.5">
      <c r="A43" t="s">
        <v>56</v>
      </c>
      <c r="E43" s="39" t="s">
        <v>321</v>
      </c>
    </row>
    <row r="44" spans="1:13" ht="12.75">
      <c r="A44" t="s">
        <v>45</v>
      </c>
      <c r="C44" s="31" t="s">
        <v>124</v>
      </c>
      <c r="E44" s="33" t="s">
        <v>125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90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52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325</v>
      </c>
    </row>
    <row r="48" spans="1:5" ht="12.75">
      <c r="A48" t="s">
        <v>56</v>
      </c>
      <c r="E48" s="39" t="s">
        <v>326</v>
      </c>
    </row>
    <row r="49" spans="1:13" ht="12.75">
      <c r="A49" t="s">
        <v>45</v>
      </c>
      <c r="C49" s="31" t="s">
        <v>137</v>
      </c>
      <c r="E49" s="33" t="s">
        <v>138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48</v>
      </c>
      <c s="34" t="s">
        <v>95</v>
      </c>
      <c s="34" t="s">
        <v>327</v>
      </c>
      <c s="35" t="s">
        <v>5</v>
      </c>
      <c s="6" t="s">
        <v>328</v>
      </c>
      <c s="36" t="s">
        <v>165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63.75">
      <c r="A52" s="35" t="s">
        <v>54</v>
      </c>
      <c r="E52" s="40" t="s">
        <v>329</v>
      </c>
    </row>
    <row r="53" spans="1:5" ht="76.5">
      <c r="A53" t="s">
        <v>56</v>
      </c>
      <c r="E53" s="39" t="s">
        <v>330</v>
      </c>
    </row>
    <row r="54" spans="1:13" ht="12.75">
      <c r="A54" t="s">
        <v>45</v>
      </c>
      <c r="C54" s="31" t="s">
        <v>159</v>
      </c>
      <c r="E54" s="33" t="s">
        <v>160</v>
      </c>
      <c r="J54" s="32">
        <f>0</f>
      </c>
      <c s="32">
        <f>0</f>
      </c>
      <c s="32">
        <f>0+L55+L59</f>
      </c>
      <c s="32">
        <f>0+M55+M59</f>
      </c>
    </row>
    <row r="55" spans="1:16" ht="38.25">
      <c r="A55" t="s">
        <v>48</v>
      </c>
      <c s="34" t="s">
        <v>100</v>
      </c>
      <c s="34" t="s">
        <v>331</v>
      </c>
      <c s="35" t="s">
        <v>332</v>
      </c>
      <c s="6" t="s">
        <v>333</v>
      </c>
      <c s="36" t="s">
        <v>165</v>
      </c>
      <c s="37">
        <v>9.35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26</v>
      </c>
    </row>
    <row r="56" spans="1:5" ht="12.75">
      <c r="A56" s="35" t="s">
        <v>53</v>
      </c>
      <c r="E56" s="39" t="s">
        <v>166</v>
      </c>
    </row>
    <row r="57" spans="1:5" ht="76.5">
      <c r="A57" s="35" t="s">
        <v>54</v>
      </c>
      <c r="E57" s="40" t="s">
        <v>334</v>
      </c>
    </row>
    <row r="58" spans="1:5" ht="89.25">
      <c r="A58" t="s">
        <v>56</v>
      </c>
      <c r="E58" s="39" t="s">
        <v>168</v>
      </c>
    </row>
    <row r="59" spans="1:16" ht="25.5">
      <c r="A59" t="s">
        <v>48</v>
      </c>
      <c s="34" t="s">
        <v>105</v>
      </c>
      <c s="34" t="s">
        <v>185</v>
      </c>
      <c s="35" t="s">
        <v>186</v>
      </c>
      <c s="6" t="s">
        <v>187</v>
      </c>
      <c s="36" t="s">
        <v>165</v>
      </c>
      <c s="37">
        <v>3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26</v>
      </c>
    </row>
    <row r="60" spans="1:5" ht="12.75">
      <c r="A60" s="35" t="s">
        <v>53</v>
      </c>
      <c r="E60" s="39" t="s">
        <v>166</v>
      </c>
    </row>
    <row r="61" spans="1:5" ht="114.75">
      <c r="A61" s="35" t="s">
        <v>54</v>
      </c>
      <c r="E61" s="40" t="s">
        <v>335</v>
      </c>
    </row>
    <row r="62" spans="1:5" ht="102">
      <c r="A62" t="s">
        <v>56</v>
      </c>
      <c r="E62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338</v>
      </c>
      <c r="E8" s="30" t="s">
        <v>337</v>
      </c>
      <c r="J8" s="29">
        <f>0+J9+J14+J27+J40+J53+J66+J71+J80+J89+J94</f>
      </c>
      <c s="29">
        <f>0+K9+K14+K27+K40+K53+K66+K71+K80+K89+K94</f>
      </c>
      <c s="29">
        <f>0+L9+L14+L27+L40+L53+L66+L71+L80+L89+L94</f>
      </c>
      <c s="29">
        <f>0+M9+M14+M27+M40+M53+M66+M71+M80+M89+M94</f>
      </c>
    </row>
    <row r="9" spans="1:13" ht="12.75">
      <c r="A9" t="s">
        <v>45</v>
      </c>
      <c r="C9" s="31" t="s">
        <v>339</v>
      </c>
      <c r="E9" s="33" t="s">
        <v>340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</v>
      </c>
      <c s="34" t="s">
        <v>341</v>
      </c>
      <c s="35" t="s">
        <v>5</v>
      </c>
      <c s="6" t="s">
        <v>342</v>
      </c>
      <c s="36" t="s">
        <v>343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344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2.75">
      <c r="A12" s="35" t="s">
        <v>54</v>
      </c>
      <c r="E12" s="40" t="s">
        <v>345</v>
      </c>
    </row>
    <row r="13" spans="1:5" ht="12.75">
      <c r="A13" t="s">
        <v>56</v>
      </c>
      <c r="E13" s="39" t="s">
        <v>346</v>
      </c>
    </row>
    <row r="14" spans="1:13" ht="12.75">
      <c r="A14" t="s">
        <v>45</v>
      </c>
      <c r="C14" s="31" t="s">
        <v>95</v>
      </c>
      <c r="E14" s="33" t="s">
        <v>193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48</v>
      </c>
      <c s="34" t="s">
        <v>26</v>
      </c>
      <c s="34" t="s">
        <v>347</v>
      </c>
      <c s="35" t="s">
        <v>5</v>
      </c>
      <c s="6" t="s">
        <v>348</v>
      </c>
      <c s="36" t="s">
        <v>60</v>
      </c>
      <c s="37">
        <v>1.8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344</v>
      </c>
      <c>
        <f>(M15*21)/100</f>
      </c>
      <c t="s">
        <v>26</v>
      </c>
    </row>
    <row r="16" spans="1:5" ht="12.75">
      <c r="A16" s="35" t="s">
        <v>53</v>
      </c>
      <c r="E16" s="39" t="s">
        <v>5</v>
      </c>
    </row>
    <row r="17" spans="1:5" ht="25.5">
      <c r="A17" s="35" t="s">
        <v>54</v>
      </c>
      <c r="E17" s="40" t="s">
        <v>349</v>
      </c>
    </row>
    <row r="18" spans="1:5" ht="63.75">
      <c r="A18" t="s">
        <v>56</v>
      </c>
      <c r="E18" s="39" t="s">
        <v>292</v>
      </c>
    </row>
    <row r="19" spans="1:16" ht="12.75">
      <c r="A19" t="s">
        <v>48</v>
      </c>
      <c s="34" t="s">
        <v>25</v>
      </c>
      <c s="34" t="s">
        <v>350</v>
      </c>
      <c s="35" t="s">
        <v>5</v>
      </c>
      <c s="6" t="s">
        <v>351</v>
      </c>
      <c s="36" t="s">
        <v>60</v>
      </c>
      <c s="37">
        <v>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344</v>
      </c>
      <c>
        <f>(M19*21)/100</f>
      </c>
      <c t="s">
        <v>26</v>
      </c>
    </row>
    <row r="20" spans="1:5" ht="12.75">
      <c r="A20" s="35" t="s">
        <v>53</v>
      </c>
      <c r="E20" s="39" t="s">
        <v>5</v>
      </c>
    </row>
    <row r="21" spans="1:5" ht="51">
      <c r="A21" s="35" t="s">
        <v>54</v>
      </c>
      <c r="E21" s="40" t="s">
        <v>352</v>
      </c>
    </row>
    <row r="22" spans="1:5" ht="369.75">
      <c r="A22" t="s">
        <v>56</v>
      </c>
      <c r="E22" s="39" t="s">
        <v>353</v>
      </c>
    </row>
    <row r="23" spans="1:16" ht="12.75">
      <c r="A23" t="s">
        <v>48</v>
      </c>
      <c s="34" t="s">
        <v>66</v>
      </c>
      <c s="34" t="s">
        <v>213</v>
      </c>
      <c s="35" t="s">
        <v>5</v>
      </c>
      <c s="6" t="s">
        <v>214</v>
      </c>
      <c s="36" t="s">
        <v>60</v>
      </c>
      <c s="37">
        <v>1.5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344</v>
      </c>
      <c>
        <f>(M23*21)/100</f>
      </c>
      <c t="s">
        <v>26</v>
      </c>
    </row>
    <row r="24" spans="1:5" ht="12.75">
      <c r="A24" s="35" t="s">
        <v>53</v>
      </c>
      <c r="E24" s="39" t="s">
        <v>5</v>
      </c>
    </row>
    <row r="25" spans="1:5" ht="12.75">
      <c r="A25" s="35" t="s">
        <v>54</v>
      </c>
      <c r="E25" s="40" t="s">
        <v>354</v>
      </c>
    </row>
    <row r="26" spans="1:5" ht="191.25">
      <c r="A26" t="s">
        <v>56</v>
      </c>
      <c r="E26" s="39" t="s">
        <v>355</v>
      </c>
    </row>
    <row r="27" spans="1:13" ht="12.75">
      <c r="A27" t="s">
        <v>45</v>
      </c>
      <c r="C27" s="31" t="s">
        <v>356</v>
      </c>
      <c r="E27" s="33" t="s">
        <v>357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48</v>
      </c>
      <c s="34" t="s">
        <v>72</v>
      </c>
      <c s="34" t="s">
        <v>358</v>
      </c>
      <c s="35" t="s">
        <v>5</v>
      </c>
      <c s="6" t="s">
        <v>359</v>
      </c>
      <c s="36" t="s">
        <v>360</v>
      </c>
      <c s="37">
        <v>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344</v>
      </c>
      <c>
        <f>(M28*21)/100</f>
      </c>
      <c t="s">
        <v>26</v>
      </c>
    </row>
    <row r="29" spans="1:5" ht="12.75">
      <c r="A29" s="35" t="s">
        <v>53</v>
      </c>
      <c r="E29" s="39" t="s">
        <v>5</v>
      </c>
    </row>
    <row r="30" spans="1:5" ht="38.25">
      <c r="A30" s="35" t="s">
        <v>54</v>
      </c>
      <c r="E30" s="40" t="s">
        <v>361</v>
      </c>
    </row>
    <row r="31" spans="1:5" ht="25.5">
      <c r="A31" t="s">
        <v>56</v>
      </c>
      <c r="E31" s="39" t="s">
        <v>362</v>
      </c>
    </row>
    <row r="32" spans="1:16" ht="12.75">
      <c r="A32" t="s">
        <v>48</v>
      </c>
      <c s="34" t="s">
        <v>76</v>
      </c>
      <c s="34" t="s">
        <v>363</v>
      </c>
      <c s="35" t="s">
        <v>5</v>
      </c>
      <c s="6" t="s">
        <v>364</v>
      </c>
      <c s="36" t="s">
        <v>60</v>
      </c>
      <c s="37">
        <v>1.292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344</v>
      </c>
      <c>
        <f>(M32*21)/100</f>
      </c>
      <c t="s">
        <v>26</v>
      </c>
    </row>
    <row r="33" spans="1:5" ht="12.75">
      <c r="A33" s="35" t="s">
        <v>53</v>
      </c>
      <c r="E33" s="39" t="s">
        <v>5</v>
      </c>
    </row>
    <row r="34" spans="1:5" ht="51">
      <c r="A34" s="35" t="s">
        <v>54</v>
      </c>
      <c r="E34" s="40" t="s">
        <v>365</v>
      </c>
    </row>
    <row r="35" spans="1:5" ht="382.5">
      <c r="A35" t="s">
        <v>56</v>
      </c>
      <c r="E35" s="39" t="s">
        <v>366</v>
      </c>
    </row>
    <row r="36" spans="1:16" ht="12.75">
      <c r="A36" t="s">
        <v>48</v>
      </c>
      <c s="34" t="s">
        <v>81</v>
      </c>
      <c s="34" t="s">
        <v>367</v>
      </c>
      <c s="35" t="s">
        <v>5</v>
      </c>
      <c s="6" t="s">
        <v>368</v>
      </c>
      <c s="36" t="s">
        <v>165</v>
      </c>
      <c s="37">
        <v>0.184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344</v>
      </c>
      <c>
        <f>(M36*21)/100</f>
      </c>
      <c t="s">
        <v>26</v>
      </c>
    </row>
    <row r="37" spans="1:5" ht="12.75">
      <c r="A37" s="35" t="s">
        <v>53</v>
      </c>
      <c r="E37" s="39" t="s">
        <v>5</v>
      </c>
    </row>
    <row r="38" spans="1:5" ht="38.25">
      <c r="A38" s="35" t="s">
        <v>54</v>
      </c>
      <c r="E38" s="40" t="s">
        <v>369</v>
      </c>
    </row>
    <row r="39" spans="1:5" ht="242.25">
      <c r="A39" t="s">
        <v>56</v>
      </c>
      <c r="E39" s="39" t="s">
        <v>370</v>
      </c>
    </row>
    <row r="40" spans="1:13" ht="12.75">
      <c r="A40" t="s">
        <v>45</v>
      </c>
      <c r="C40" s="31" t="s">
        <v>371</v>
      </c>
      <c r="E40" s="33" t="s">
        <v>372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48</v>
      </c>
      <c s="34" t="s">
        <v>85</v>
      </c>
      <c s="34" t="s">
        <v>373</v>
      </c>
      <c s="35" t="s">
        <v>5</v>
      </c>
      <c s="6" t="s">
        <v>374</v>
      </c>
      <c s="36" t="s">
        <v>60</v>
      </c>
      <c s="37">
        <v>2.04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344</v>
      </c>
      <c>
        <f>(M41*21)/100</f>
      </c>
      <c t="s">
        <v>26</v>
      </c>
    </row>
    <row r="42" spans="1:5" ht="12.75">
      <c r="A42" s="35" t="s">
        <v>53</v>
      </c>
      <c r="E42" s="39" t="s">
        <v>5</v>
      </c>
    </row>
    <row r="43" spans="1:5" ht="51">
      <c r="A43" s="35" t="s">
        <v>54</v>
      </c>
      <c r="E43" s="40" t="s">
        <v>375</v>
      </c>
    </row>
    <row r="44" spans="1:5" ht="51">
      <c r="A44" t="s">
        <v>56</v>
      </c>
      <c r="E44" s="39" t="s">
        <v>376</v>
      </c>
    </row>
    <row r="45" spans="1:16" ht="12.75">
      <c r="A45" t="s">
        <v>48</v>
      </c>
      <c s="34" t="s">
        <v>90</v>
      </c>
      <c s="34" t="s">
        <v>377</v>
      </c>
      <c s="35" t="s">
        <v>5</v>
      </c>
      <c s="6" t="s">
        <v>378</v>
      </c>
      <c s="36" t="s">
        <v>60</v>
      </c>
      <c s="37">
        <v>0.216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344</v>
      </c>
      <c>
        <f>(M45*21)/100</f>
      </c>
      <c t="s">
        <v>26</v>
      </c>
    </row>
    <row r="46" spans="1:5" ht="12.75">
      <c r="A46" s="35" t="s">
        <v>53</v>
      </c>
      <c r="E46" s="39" t="s">
        <v>5</v>
      </c>
    </row>
    <row r="47" spans="1:5" ht="51">
      <c r="A47" s="35" t="s">
        <v>54</v>
      </c>
      <c r="E47" s="40" t="s">
        <v>379</v>
      </c>
    </row>
    <row r="48" spans="1:5" ht="51">
      <c r="A48" t="s">
        <v>56</v>
      </c>
      <c r="E48" s="39" t="s">
        <v>376</v>
      </c>
    </row>
    <row r="49" spans="1:16" ht="12.75">
      <c r="A49" t="s">
        <v>48</v>
      </c>
      <c s="34" t="s">
        <v>95</v>
      </c>
      <c s="34" t="s">
        <v>380</v>
      </c>
      <c s="35" t="s">
        <v>5</v>
      </c>
      <c s="6" t="s">
        <v>381</v>
      </c>
      <c s="36" t="s">
        <v>134</v>
      </c>
      <c s="37">
        <v>7.2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344</v>
      </c>
      <c>
        <f>(M49*21)/100</f>
      </c>
      <c t="s">
        <v>26</v>
      </c>
    </row>
    <row r="50" spans="1:5" ht="12.75">
      <c r="A50" s="35" t="s">
        <v>53</v>
      </c>
      <c r="E50" s="39" t="s">
        <v>5</v>
      </c>
    </row>
    <row r="51" spans="1:5" ht="51">
      <c r="A51" s="35" t="s">
        <v>54</v>
      </c>
      <c r="E51" s="40" t="s">
        <v>382</v>
      </c>
    </row>
    <row r="52" spans="1:5" ht="153">
      <c r="A52" t="s">
        <v>56</v>
      </c>
      <c r="E52" s="39" t="s">
        <v>383</v>
      </c>
    </row>
    <row r="53" spans="1:13" ht="12.75">
      <c r="A53" t="s">
        <v>45</v>
      </c>
      <c r="C53" s="31" t="s">
        <v>384</v>
      </c>
      <c r="E53" s="33" t="s">
        <v>385</v>
      </c>
      <c r="J53" s="32">
        <f>0</f>
      </c>
      <c s="32">
        <f>0</f>
      </c>
      <c s="32">
        <f>0+L54+L58+L62</f>
      </c>
      <c s="32">
        <f>0+M54+M58+M62</f>
      </c>
    </row>
    <row r="54" spans="1:16" ht="25.5">
      <c r="A54" t="s">
        <v>48</v>
      </c>
      <c s="34" t="s">
        <v>100</v>
      </c>
      <c s="34" t="s">
        <v>386</v>
      </c>
      <c s="35" t="s">
        <v>5</v>
      </c>
      <c s="6" t="s">
        <v>387</v>
      </c>
      <c s="36" t="s">
        <v>134</v>
      </c>
      <c s="37">
        <v>4.8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344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51">
      <c r="A56" s="35" t="s">
        <v>54</v>
      </c>
      <c r="E56" s="40" t="s">
        <v>388</v>
      </c>
    </row>
    <row r="57" spans="1:5" ht="191.25">
      <c r="A57" t="s">
        <v>56</v>
      </c>
      <c r="E57" s="39" t="s">
        <v>389</v>
      </c>
    </row>
    <row r="58" spans="1:16" ht="25.5">
      <c r="A58" t="s">
        <v>48</v>
      </c>
      <c s="34" t="s">
        <v>105</v>
      </c>
      <c s="34" t="s">
        <v>390</v>
      </c>
      <c s="35" t="s">
        <v>5</v>
      </c>
      <c s="6" t="s">
        <v>391</v>
      </c>
      <c s="36" t="s">
        <v>134</v>
      </c>
      <c s="37">
        <v>4.8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344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51">
      <c r="A60" s="35" t="s">
        <v>54</v>
      </c>
      <c r="E60" s="40" t="s">
        <v>392</v>
      </c>
    </row>
    <row r="61" spans="1:5" ht="191.25">
      <c r="A61" t="s">
        <v>56</v>
      </c>
      <c r="E61" s="39" t="s">
        <v>389</v>
      </c>
    </row>
    <row r="62" spans="1:16" ht="25.5">
      <c r="A62" t="s">
        <v>48</v>
      </c>
      <c s="34" t="s">
        <v>110</v>
      </c>
      <c s="34" t="s">
        <v>393</v>
      </c>
      <c s="35" t="s">
        <v>5</v>
      </c>
      <c s="6" t="s">
        <v>394</v>
      </c>
      <c s="36" t="s">
        <v>134</v>
      </c>
      <c s="37">
        <v>4.8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395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51">
      <c r="A64" s="35" t="s">
        <v>54</v>
      </c>
      <c r="E64" s="40" t="s">
        <v>396</v>
      </c>
    </row>
    <row r="65" spans="1:5" ht="204">
      <c r="A65" t="s">
        <v>56</v>
      </c>
      <c r="E65" s="39" t="s">
        <v>397</v>
      </c>
    </row>
    <row r="66" spans="1:13" ht="12.75">
      <c r="A66" t="s">
        <v>45</v>
      </c>
      <c r="C66" s="31" t="s">
        <v>398</v>
      </c>
      <c r="E66" s="33" t="s">
        <v>399</v>
      </c>
      <c r="J66" s="32">
        <f>0</f>
      </c>
      <c s="32">
        <f>0</f>
      </c>
      <c s="32">
        <f>0+L67</f>
      </c>
      <c s="32">
        <f>0+M67</f>
      </c>
    </row>
    <row r="67" spans="1:16" ht="12.75">
      <c r="A67" t="s">
        <v>48</v>
      </c>
      <c s="34" t="s">
        <v>115</v>
      </c>
      <c s="34" t="s">
        <v>400</v>
      </c>
      <c s="35" t="s">
        <v>5</v>
      </c>
      <c s="6" t="s">
        <v>401</v>
      </c>
      <c s="36" t="s">
        <v>134</v>
      </c>
      <c s="37">
        <v>10.252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344</v>
      </c>
      <c>
        <f>(M67*21)/100</f>
      </c>
      <c t="s">
        <v>26</v>
      </c>
    </row>
    <row r="68" spans="1:5" ht="12.75">
      <c r="A68" s="35" t="s">
        <v>53</v>
      </c>
      <c r="E68" s="39" t="s">
        <v>5</v>
      </c>
    </row>
    <row r="69" spans="1:5" ht="25.5">
      <c r="A69" s="35" t="s">
        <v>54</v>
      </c>
      <c r="E69" s="40" t="s">
        <v>402</v>
      </c>
    </row>
    <row r="70" spans="1:5" ht="51">
      <c r="A70" t="s">
        <v>56</v>
      </c>
      <c r="E70" s="39" t="s">
        <v>403</v>
      </c>
    </row>
    <row r="71" spans="1:13" ht="12.75">
      <c r="A71" t="s">
        <v>45</v>
      </c>
      <c r="C71" s="31" t="s">
        <v>253</v>
      </c>
      <c r="E71" s="33" t="s">
        <v>254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48</v>
      </c>
      <c s="34" t="s">
        <v>120</v>
      </c>
      <c s="34" t="s">
        <v>404</v>
      </c>
      <c s="35" t="s">
        <v>5</v>
      </c>
      <c s="6" t="s">
        <v>405</v>
      </c>
      <c s="36" t="s">
        <v>69</v>
      </c>
      <c s="37">
        <v>1.5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344</v>
      </c>
      <c>
        <f>(M72*21)/100</f>
      </c>
      <c t="s">
        <v>26</v>
      </c>
    </row>
    <row r="73" spans="1:5" ht="12.75">
      <c r="A73" s="35" t="s">
        <v>53</v>
      </c>
      <c r="E73" s="39" t="s">
        <v>5</v>
      </c>
    </row>
    <row r="74" spans="1:5" ht="38.25">
      <c r="A74" s="35" t="s">
        <v>54</v>
      </c>
      <c r="E74" s="40" t="s">
        <v>406</v>
      </c>
    </row>
    <row r="75" spans="1:5" ht="242.25">
      <c r="A75" t="s">
        <v>56</v>
      </c>
      <c r="E75" s="39" t="s">
        <v>407</v>
      </c>
    </row>
    <row r="76" spans="1:16" ht="12.75">
      <c r="A76" t="s">
        <v>48</v>
      </c>
      <c s="34" t="s">
        <v>126</v>
      </c>
      <c s="34" t="s">
        <v>408</v>
      </c>
      <c s="35" t="s">
        <v>5</v>
      </c>
      <c s="6" t="s">
        <v>409</v>
      </c>
      <c s="36" t="s">
        <v>69</v>
      </c>
      <c s="37">
        <v>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344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38.25">
      <c r="A78" s="35" t="s">
        <v>54</v>
      </c>
      <c r="E78" s="40" t="s">
        <v>410</v>
      </c>
    </row>
    <row r="79" spans="1:5" ht="242.25">
      <c r="A79" t="s">
        <v>56</v>
      </c>
      <c r="E79" s="39" t="s">
        <v>407</v>
      </c>
    </row>
    <row r="80" spans="1:13" ht="12.75">
      <c r="A80" t="s">
        <v>45</v>
      </c>
      <c r="C80" s="31" t="s">
        <v>297</v>
      </c>
      <c r="E80" s="33" t="s">
        <v>298</v>
      </c>
      <c r="J80" s="32">
        <f>0</f>
      </c>
      <c s="32">
        <f>0</f>
      </c>
      <c s="32">
        <f>0+L81+L85</f>
      </c>
      <c s="32">
        <f>0+M81+M85</f>
      </c>
    </row>
    <row r="81" spans="1:16" ht="12.75">
      <c r="A81" t="s">
        <v>48</v>
      </c>
      <c s="34" t="s">
        <v>131</v>
      </c>
      <c s="34" t="s">
        <v>411</v>
      </c>
      <c s="35" t="s">
        <v>5</v>
      </c>
      <c s="6" t="s">
        <v>412</v>
      </c>
      <c s="36" t="s">
        <v>69</v>
      </c>
      <c s="37">
        <v>7.99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344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38.25">
      <c r="A83" s="35" t="s">
        <v>54</v>
      </c>
      <c r="E83" s="40" t="s">
        <v>413</v>
      </c>
    </row>
    <row r="84" spans="1:5" ht="63.75">
      <c r="A84" t="s">
        <v>56</v>
      </c>
      <c r="E84" s="39" t="s">
        <v>414</v>
      </c>
    </row>
    <row r="85" spans="1:16" ht="12.75">
      <c r="A85" t="s">
        <v>48</v>
      </c>
      <c s="34" t="s">
        <v>139</v>
      </c>
      <c s="34" t="s">
        <v>415</v>
      </c>
      <c s="35" t="s">
        <v>5</v>
      </c>
      <c s="6" t="s">
        <v>416</v>
      </c>
      <c s="36" t="s">
        <v>69</v>
      </c>
      <c s="37">
        <v>7.99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344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38.25">
      <c r="A87" s="35" t="s">
        <v>54</v>
      </c>
      <c r="E87" s="40" t="s">
        <v>417</v>
      </c>
    </row>
    <row r="88" spans="1:5" ht="38.25">
      <c r="A88" t="s">
        <v>56</v>
      </c>
      <c r="E88" s="39" t="s">
        <v>418</v>
      </c>
    </row>
    <row r="89" spans="1:13" ht="12.75">
      <c r="A89" t="s">
        <v>45</v>
      </c>
      <c r="C89" s="31" t="s">
        <v>137</v>
      </c>
      <c r="E89" s="33" t="s">
        <v>138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144</v>
      </c>
      <c s="34" t="s">
        <v>419</v>
      </c>
      <c s="35" t="s">
        <v>5</v>
      </c>
      <c s="6" t="s">
        <v>420</v>
      </c>
      <c s="36" t="s">
        <v>60</v>
      </c>
      <c s="37">
        <v>1.2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344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51">
      <c r="A92" s="35" t="s">
        <v>54</v>
      </c>
      <c r="E92" s="40" t="s">
        <v>421</v>
      </c>
    </row>
    <row r="93" spans="1:5" ht="114.75">
      <c r="A93" t="s">
        <v>56</v>
      </c>
      <c r="E93" s="39" t="s">
        <v>422</v>
      </c>
    </row>
    <row r="94" spans="1:13" ht="12.75">
      <c r="A94" t="s">
        <v>45</v>
      </c>
      <c r="C94" s="31" t="s">
        <v>159</v>
      </c>
      <c r="E94" s="33" t="s">
        <v>160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48</v>
      </c>
      <c s="34" t="s">
        <v>149</v>
      </c>
      <c s="34" t="s">
        <v>423</v>
      </c>
      <c s="35" t="s">
        <v>424</v>
      </c>
      <c s="6" t="s">
        <v>425</v>
      </c>
      <c s="36" t="s">
        <v>165</v>
      </c>
      <c s="37">
        <v>5.449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426</v>
      </c>
      <c>
        <f>(M95*21)/100</f>
      </c>
      <c t="s">
        <v>26</v>
      </c>
    </row>
    <row r="96" spans="1:5" ht="12.75">
      <c r="A96" s="35" t="s">
        <v>53</v>
      </c>
      <c r="E96" s="39" t="s">
        <v>5</v>
      </c>
    </row>
    <row r="97" spans="1:5" ht="25.5">
      <c r="A97" s="35" t="s">
        <v>54</v>
      </c>
      <c r="E97" s="40" t="s">
        <v>427</v>
      </c>
    </row>
    <row r="98" spans="1:5" ht="229.5">
      <c r="A98" t="s">
        <v>56</v>
      </c>
      <c r="E98" s="39" t="s">
        <v>428</v>
      </c>
    </row>
    <row r="99" spans="1:16" ht="25.5">
      <c r="A99" t="s">
        <v>48</v>
      </c>
      <c s="34" t="s">
        <v>154</v>
      </c>
      <c s="34" t="s">
        <v>429</v>
      </c>
      <c s="35" t="s">
        <v>430</v>
      </c>
      <c s="6" t="s">
        <v>431</v>
      </c>
      <c s="36" t="s">
        <v>165</v>
      </c>
      <c s="37">
        <v>3.83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426</v>
      </c>
      <c>
        <f>(M99*21)/100</f>
      </c>
      <c t="s">
        <v>26</v>
      </c>
    </row>
    <row r="100" spans="1:5" ht="12.75">
      <c r="A100" s="35" t="s">
        <v>53</v>
      </c>
      <c r="E100" s="39" t="s">
        <v>5</v>
      </c>
    </row>
    <row r="101" spans="1:5" ht="25.5">
      <c r="A101" s="35" t="s">
        <v>54</v>
      </c>
      <c r="E101" s="40" t="s">
        <v>432</v>
      </c>
    </row>
    <row r="102" spans="1:5" ht="178.5">
      <c r="A102" t="s">
        <v>56</v>
      </c>
      <c r="E102" s="39" t="s">
        <v>433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COUNTIFS(L8:L225,"=0",A8:A225,"P")+COUNTIFS(L8:L225,"",A8:A225,"P")+SUM(Q8:Q225)</f>
      </c>
    </row>
    <row r="8" spans="1:13" ht="12.75">
      <c r="A8" t="s">
        <v>43</v>
      </c>
      <c r="C8" s="28" t="s">
        <v>436</v>
      </c>
      <c r="E8" s="30" t="s">
        <v>435</v>
      </c>
      <c r="J8" s="29">
        <f>0+J9+J38+J55+J92+J109+J130+J151+J164+J173+J186+J207+J224</f>
      </c>
      <c s="29">
        <f>0+K9+K38+K55+K92+K109+K130+K151+K164+K173+K186+K207+K224</f>
      </c>
      <c s="29">
        <f>0+L9+L38+L55+L92+L109+L130+L151+L164+L173+L186+L207+L224</f>
      </c>
      <c s="29">
        <f>0+M9+M38+M55+M92+M109+M130+M151+M164+M173+M186+M207+M224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</v>
      </c>
      <c s="34" t="s">
        <v>437</v>
      </c>
      <c s="35" t="s">
        <v>5</v>
      </c>
      <c s="6" t="s">
        <v>438</v>
      </c>
      <c s="36" t="s">
        <v>60</v>
      </c>
      <c s="37">
        <v>158.392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439</v>
      </c>
      <c>
        <f>(M10*21)/100</f>
      </c>
      <c t="s">
        <v>26</v>
      </c>
    </row>
    <row r="11" spans="1:5" ht="25.5">
      <c r="A11" s="35" t="s">
        <v>53</v>
      </c>
      <c r="E11" s="39" t="s">
        <v>440</v>
      </c>
    </row>
    <row r="12" spans="1:5" ht="51">
      <c r="A12" s="35" t="s">
        <v>54</v>
      </c>
      <c r="E12" s="40" t="s">
        <v>441</v>
      </c>
    </row>
    <row r="13" spans="1:5" ht="12.75">
      <c r="A13" t="s">
        <v>56</v>
      </c>
      <c r="E13" s="39" t="s">
        <v>5</v>
      </c>
    </row>
    <row r="14" spans="1:16" ht="25.5">
      <c r="A14" t="s">
        <v>48</v>
      </c>
      <c s="34" t="s">
        <v>26</v>
      </c>
      <c s="34" t="s">
        <v>442</v>
      </c>
      <c s="35" t="s">
        <v>5</v>
      </c>
      <c s="6" t="s">
        <v>443</v>
      </c>
      <c s="36" t="s">
        <v>60</v>
      </c>
      <c s="37">
        <v>158.392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439</v>
      </c>
      <c>
        <f>(M14*21)/100</f>
      </c>
      <c t="s">
        <v>26</v>
      </c>
    </row>
    <row r="15" spans="1:5" ht="38.25">
      <c r="A15" s="35" t="s">
        <v>53</v>
      </c>
      <c r="E15" s="39" t="s">
        <v>444</v>
      </c>
    </row>
    <row r="16" spans="1:5" ht="25.5">
      <c r="A16" s="35" t="s">
        <v>54</v>
      </c>
      <c r="E16" s="40" t="s">
        <v>445</v>
      </c>
    </row>
    <row r="17" spans="1:5" ht="12.75">
      <c r="A17" t="s">
        <v>56</v>
      </c>
      <c r="E17" s="39" t="s">
        <v>5</v>
      </c>
    </row>
    <row r="18" spans="1:16" ht="25.5">
      <c r="A18" t="s">
        <v>48</v>
      </c>
      <c s="34" t="s">
        <v>25</v>
      </c>
      <c s="34" t="s">
        <v>446</v>
      </c>
      <c s="35" t="s">
        <v>5</v>
      </c>
      <c s="6" t="s">
        <v>447</v>
      </c>
      <c s="36" t="s">
        <v>60</v>
      </c>
      <c s="37">
        <v>791.96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439</v>
      </c>
      <c>
        <f>(M18*21)/100</f>
      </c>
      <c t="s">
        <v>26</v>
      </c>
    </row>
    <row r="19" spans="1:5" ht="51">
      <c r="A19" s="35" t="s">
        <v>53</v>
      </c>
      <c r="E19" s="39" t="s">
        <v>448</v>
      </c>
    </row>
    <row r="20" spans="1:5" ht="25.5">
      <c r="A20" s="35" t="s">
        <v>54</v>
      </c>
      <c r="E20" s="40" t="s">
        <v>449</v>
      </c>
    </row>
    <row r="21" spans="1:5" ht="12.75">
      <c r="A21" t="s">
        <v>56</v>
      </c>
      <c r="E21" s="39" t="s">
        <v>5</v>
      </c>
    </row>
    <row r="22" spans="1:16" ht="25.5">
      <c r="A22" t="s">
        <v>48</v>
      </c>
      <c s="34" t="s">
        <v>66</v>
      </c>
      <c s="34" t="s">
        <v>450</v>
      </c>
      <c s="35" t="s">
        <v>5</v>
      </c>
      <c s="6" t="s">
        <v>451</v>
      </c>
      <c s="36" t="s">
        <v>60</v>
      </c>
      <c s="37">
        <v>143.081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439</v>
      </c>
      <c>
        <f>(M22*21)/100</f>
      </c>
      <c t="s">
        <v>26</v>
      </c>
    </row>
    <row r="23" spans="1:5" ht="25.5">
      <c r="A23" s="35" t="s">
        <v>53</v>
      </c>
      <c r="E23" s="39" t="s">
        <v>452</v>
      </c>
    </row>
    <row r="24" spans="1:5" ht="25.5">
      <c r="A24" s="35" t="s">
        <v>54</v>
      </c>
      <c r="E24" s="40" t="s">
        <v>453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454</v>
      </c>
      <c s="35" t="s">
        <v>5</v>
      </c>
      <c s="6" t="s">
        <v>455</v>
      </c>
      <c s="36" t="s">
        <v>60</v>
      </c>
      <c s="37">
        <v>143.081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439</v>
      </c>
      <c>
        <f>(M26*21)/100</f>
      </c>
      <c t="s">
        <v>26</v>
      </c>
    </row>
    <row r="27" spans="1:5" ht="25.5">
      <c r="A27" s="35" t="s">
        <v>53</v>
      </c>
      <c r="E27" s="39" t="s">
        <v>456</v>
      </c>
    </row>
    <row r="28" spans="1:5" ht="51">
      <c r="A28" s="35" t="s">
        <v>54</v>
      </c>
      <c r="E28" s="40" t="s">
        <v>457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458</v>
      </c>
      <c s="35" t="s">
        <v>5</v>
      </c>
      <c s="6" t="s">
        <v>459</v>
      </c>
      <c s="36" t="s">
        <v>60</v>
      </c>
      <c s="37">
        <v>143.081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459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460</v>
      </c>
      <c s="35" t="s">
        <v>5</v>
      </c>
      <c s="6" t="s">
        <v>461</v>
      </c>
      <c s="36" t="s">
        <v>134</v>
      </c>
      <c s="37">
        <v>41.28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461</v>
      </c>
    </row>
    <row r="36" spans="1:5" ht="12.75">
      <c r="A36" s="35" t="s">
        <v>54</v>
      </c>
      <c r="E36" s="40" t="s">
        <v>462</v>
      </c>
    </row>
    <row r="37" spans="1:5" ht="12.75">
      <c r="A37" t="s">
        <v>56</v>
      </c>
      <c r="E37" s="39" t="s">
        <v>5</v>
      </c>
    </row>
    <row r="38" spans="1:13" ht="12.75">
      <c r="A38" t="s">
        <v>45</v>
      </c>
      <c r="C38" s="31" t="s">
        <v>26</v>
      </c>
      <c r="E38" s="33" t="s">
        <v>463</v>
      </c>
      <c r="J38" s="32">
        <f>0</f>
      </c>
      <c s="32">
        <f>0</f>
      </c>
      <c s="32">
        <f>0+L39+L43+L47+L51</f>
      </c>
      <c s="32">
        <f>0+M39+M43+M47+M51</f>
      </c>
    </row>
    <row r="39" spans="1:16" ht="12.75">
      <c r="A39" t="s">
        <v>48</v>
      </c>
      <c s="34" t="s">
        <v>85</v>
      </c>
      <c s="34" t="s">
        <v>464</v>
      </c>
      <c s="35" t="s">
        <v>5</v>
      </c>
      <c s="6" t="s">
        <v>465</v>
      </c>
      <c s="36" t="s">
        <v>60</v>
      </c>
      <c s="37">
        <v>4.629</v>
      </c>
      <c s="36">
        <v>2.50187</v>
      </c>
      <c s="36">
        <f>ROUND(G39*H39,6)</f>
      </c>
      <c r="L39" s="38">
        <v>0</v>
      </c>
      <c s="32">
        <f>ROUND(ROUND(L39,2)*ROUND(G39,3),2)</f>
      </c>
      <c s="36" t="s">
        <v>439</v>
      </c>
      <c>
        <f>(M39*21)/100</f>
      </c>
      <c t="s">
        <v>26</v>
      </c>
    </row>
    <row r="40" spans="1:5" ht="25.5">
      <c r="A40" s="35" t="s">
        <v>53</v>
      </c>
      <c r="E40" s="39" t="s">
        <v>466</v>
      </c>
    </row>
    <row r="41" spans="1:5" ht="38.25">
      <c r="A41" s="35" t="s">
        <v>54</v>
      </c>
      <c r="E41" s="40" t="s">
        <v>467</v>
      </c>
    </row>
    <row r="42" spans="1:5" ht="12.75">
      <c r="A42" t="s">
        <v>56</v>
      </c>
      <c r="E42" s="39" t="s">
        <v>5</v>
      </c>
    </row>
    <row r="43" spans="1:16" ht="12.75">
      <c r="A43" t="s">
        <v>48</v>
      </c>
      <c s="34" t="s">
        <v>90</v>
      </c>
      <c s="34" t="s">
        <v>468</v>
      </c>
      <c s="35" t="s">
        <v>5</v>
      </c>
      <c s="6" t="s">
        <v>469</v>
      </c>
      <c s="36" t="s">
        <v>134</v>
      </c>
      <c s="37">
        <v>5.298</v>
      </c>
      <c s="36">
        <v>0.00247</v>
      </c>
      <c s="36">
        <f>ROUND(G43*H43,6)</f>
      </c>
      <c r="L43" s="38">
        <v>0</v>
      </c>
      <c s="32">
        <f>ROUND(ROUND(L43,2)*ROUND(G43,3),2)</f>
      </c>
      <c s="36" t="s">
        <v>439</v>
      </c>
      <c>
        <f>(M43*21)/100</f>
      </c>
      <c t="s">
        <v>26</v>
      </c>
    </row>
    <row r="44" spans="1:5" ht="12.75">
      <c r="A44" s="35" t="s">
        <v>53</v>
      </c>
      <c r="E44" s="39" t="s">
        <v>470</v>
      </c>
    </row>
    <row r="45" spans="1:5" ht="12.75">
      <c r="A45" s="35" t="s">
        <v>54</v>
      </c>
      <c r="E45" s="40" t="s">
        <v>471</v>
      </c>
    </row>
    <row r="46" spans="1:5" ht="12.75">
      <c r="A46" t="s">
        <v>56</v>
      </c>
      <c r="E46" s="39" t="s">
        <v>5</v>
      </c>
    </row>
    <row r="47" spans="1:16" ht="12.75">
      <c r="A47" t="s">
        <v>48</v>
      </c>
      <c s="34" t="s">
        <v>95</v>
      </c>
      <c s="34" t="s">
        <v>472</v>
      </c>
      <c s="35" t="s">
        <v>5</v>
      </c>
      <c s="6" t="s">
        <v>473</v>
      </c>
      <c s="36" t="s">
        <v>134</v>
      </c>
      <c s="37">
        <v>5.298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439</v>
      </c>
      <c>
        <f>(M47*21)/100</f>
      </c>
      <c t="s">
        <v>26</v>
      </c>
    </row>
    <row r="48" spans="1:5" ht="12.75">
      <c r="A48" s="35" t="s">
        <v>53</v>
      </c>
      <c r="E48" s="39" t="s">
        <v>474</v>
      </c>
    </row>
    <row r="49" spans="1:5" ht="12.75">
      <c r="A49" s="35" t="s">
        <v>54</v>
      </c>
      <c r="E49" s="40" t="s">
        <v>5</v>
      </c>
    </row>
    <row r="50" spans="1:5" ht="12.75">
      <c r="A50" t="s">
        <v>56</v>
      </c>
      <c r="E50" s="39" t="s">
        <v>5</v>
      </c>
    </row>
    <row r="51" spans="1:16" ht="12.75">
      <c r="A51" t="s">
        <v>48</v>
      </c>
      <c s="34" t="s">
        <v>100</v>
      </c>
      <c s="34" t="s">
        <v>475</v>
      </c>
      <c s="35" t="s">
        <v>5</v>
      </c>
      <c s="6" t="s">
        <v>476</v>
      </c>
      <c s="36" t="s">
        <v>165</v>
      </c>
      <c s="37">
        <v>0.133</v>
      </c>
      <c s="36">
        <v>1.06062</v>
      </c>
      <c s="36">
        <f>ROUND(G51*H51,6)</f>
      </c>
      <c r="L51" s="38">
        <v>0</v>
      </c>
      <c s="32">
        <f>ROUND(ROUND(L51,2)*ROUND(G51,3),2)</f>
      </c>
      <c s="36" t="s">
        <v>439</v>
      </c>
      <c>
        <f>(M51*21)/100</f>
      </c>
      <c t="s">
        <v>26</v>
      </c>
    </row>
    <row r="52" spans="1:5" ht="12.75">
      <c r="A52" s="35" t="s">
        <v>53</v>
      </c>
      <c r="E52" s="39" t="s">
        <v>477</v>
      </c>
    </row>
    <row r="53" spans="1:5" ht="12.75">
      <c r="A53" s="35" t="s">
        <v>54</v>
      </c>
      <c r="E53" s="40" t="s">
        <v>478</v>
      </c>
    </row>
    <row r="54" spans="1:5" ht="12.75">
      <c r="A54" t="s">
        <v>56</v>
      </c>
      <c r="E54" s="39" t="s">
        <v>5</v>
      </c>
    </row>
    <row r="55" spans="1:13" ht="12.75">
      <c r="A55" t="s">
        <v>45</v>
      </c>
      <c r="C55" s="31" t="s">
        <v>25</v>
      </c>
      <c r="E55" s="33" t="s">
        <v>479</v>
      </c>
      <c r="J55" s="32">
        <f>0</f>
      </c>
      <c s="32">
        <f>0</f>
      </c>
      <c s="32">
        <f>0+L56+L60+L64+L68+L72+L76+L80+L84+L88</f>
      </c>
      <c s="32">
        <f>0+M56+M60+M64+M68+M72+M76+M80+M84+M88</f>
      </c>
    </row>
    <row r="56" spans="1:16" ht="12.75">
      <c r="A56" t="s">
        <v>48</v>
      </c>
      <c s="34" t="s">
        <v>105</v>
      </c>
      <c s="34" t="s">
        <v>480</v>
      </c>
      <c s="35" t="s">
        <v>5</v>
      </c>
      <c s="6" t="s">
        <v>481</v>
      </c>
      <c s="36" t="s">
        <v>60</v>
      </c>
      <c s="37">
        <v>6.528</v>
      </c>
      <c s="36">
        <v>2.50187</v>
      </c>
      <c s="36">
        <f>ROUND(G56*H56,6)</f>
      </c>
      <c r="L56" s="38">
        <v>0</v>
      </c>
      <c s="32">
        <f>ROUND(ROUND(L56,2)*ROUND(G56,3),2)</f>
      </c>
      <c s="36" t="s">
        <v>439</v>
      </c>
      <c>
        <f>(M56*21)/100</f>
      </c>
      <c t="s">
        <v>26</v>
      </c>
    </row>
    <row r="57" spans="1:5" ht="25.5">
      <c r="A57" s="35" t="s">
        <v>53</v>
      </c>
      <c r="E57" s="39" t="s">
        <v>482</v>
      </c>
    </row>
    <row r="58" spans="1:5" ht="25.5">
      <c r="A58" s="35" t="s">
        <v>54</v>
      </c>
      <c r="E58" s="40" t="s">
        <v>483</v>
      </c>
    </row>
    <row r="59" spans="1:5" ht="12.75">
      <c r="A59" t="s">
        <v>56</v>
      </c>
      <c r="E59" s="39" t="s">
        <v>5</v>
      </c>
    </row>
    <row r="60" spans="1:16" ht="12.75">
      <c r="A60" t="s">
        <v>48</v>
      </c>
      <c s="34" t="s">
        <v>110</v>
      </c>
      <c s="34" t="s">
        <v>484</v>
      </c>
      <c s="35" t="s">
        <v>5</v>
      </c>
      <c s="6" t="s">
        <v>485</v>
      </c>
      <c s="36" t="s">
        <v>134</v>
      </c>
      <c s="37">
        <v>24.581</v>
      </c>
      <c s="36">
        <v>0.0034</v>
      </c>
      <c s="36">
        <f>ROUND(G60*H60,6)</f>
      </c>
      <c r="L60" s="38">
        <v>0</v>
      </c>
      <c s="32">
        <f>ROUND(ROUND(L60,2)*ROUND(G60,3),2)</f>
      </c>
      <c s="36" t="s">
        <v>439</v>
      </c>
      <c>
        <f>(M60*21)/100</f>
      </c>
      <c t="s">
        <v>26</v>
      </c>
    </row>
    <row r="61" spans="1:5" ht="12.75">
      <c r="A61" s="35" t="s">
        <v>53</v>
      </c>
      <c r="E61" s="39" t="s">
        <v>486</v>
      </c>
    </row>
    <row r="62" spans="1:5" ht="25.5">
      <c r="A62" s="35" t="s">
        <v>54</v>
      </c>
      <c r="E62" s="40" t="s">
        <v>487</v>
      </c>
    </row>
    <row r="63" spans="1:5" ht="12.75">
      <c r="A63" t="s">
        <v>56</v>
      </c>
      <c r="E63" s="39" t="s">
        <v>5</v>
      </c>
    </row>
    <row r="64" spans="1:16" ht="12.75">
      <c r="A64" t="s">
        <v>48</v>
      </c>
      <c s="34" t="s">
        <v>115</v>
      </c>
      <c s="34" t="s">
        <v>488</v>
      </c>
      <c s="35" t="s">
        <v>5</v>
      </c>
      <c s="6" t="s">
        <v>489</v>
      </c>
      <c s="36" t="s">
        <v>134</v>
      </c>
      <c s="37">
        <v>24.581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439</v>
      </c>
      <c>
        <f>(M64*21)/100</f>
      </c>
      <c t="s">
        <v>26</v>
      </c>
    </row>
    <row r="65" spans="1:5" ht="12.75">
      <c r="A65" s="35" t="s">
        <v>53</v>
      </c>
      <c r="E65" s="39" t="s">
        <v>490</v>
      </c>
    </row>
    <row r="66" spans="1:5" ht="12.75">
      <c r="A66" s="35" t="s">
        <v>54</v>
      </c>
      <c r="E66" s="40" t="s">
        <v>5</v>
      </c>
    </row>
    <row r="67" spans="1:5" ht="12.75">
      <c r="A67" t="s">
        <v>56</v>
      </c>
      <c r="E67" s="39" t="s">
        <v>5</v>
      </c>
    </row>
    <row r="68" spans="1:16" ht="12.75">
      <c r="A68" t="s">
        <v>48</v>
      </c>
      <c s="34" t="s">
        <v>120</v>
      </c>
      <c s="34" t="s">
        <v>491</v>
      </c>
      <c s="35" t="s">
        <v>5</v>
      </c>
      <c s="6" t="s">
        <v>492</v>
      </c>
      <c s="36" t="s">
        <v>165</v>
      </c>
      <c s="37">
        <v>0.453</v>
      </c>
      <c s="36">
        <v>1.06277</v>
      </c>
      <c s="36">
        <f>ROUND(G68*H68,6)</f>
      </c>
      <c r="L68" s="38">
        <v>0</v>
      </c>
      <c s="32">
        <f>ROUND(ROUND(L68,2)*ROUND(G68,3),2)</f>
      </c>
      <c s="36" t="s">
        <v>439</v>
      </c>
      <c>
        <f>(M68*21)/100</f>
      </c>
      <c t="s">
        <v>26</v>
      </c>
    </row>
    <row r="69" spans="1:5" ht="25.5">
      <c r="A69" s="35" t="s">
        <v>53</v>
      </c>
      <c r="E69" s="39" t="s">
        <v>493</v>
      </c>
    </row>
    <row r="70" spans="1:5" ht="12.75">
      <c r="A70" s="35" t="s">
        <v>54</v>
      </c>
      <c r="E70" s="40" t="s">
        <v>494</v>
      </c>
    </row>
    <row r="71" spans="1:5" ht="12.75">
      <c r="A71" t="s">
        <v>56</v>
      </c>
      <c r="E71" s="39" t="s">
        <v>5</v>
      </c>
    </row>
    <row r="72" spans="1:16" ht="12.75">
      <c r="A72" t="s">
        <v>48</v>
      </c>
      <c s="34" t="s">
        <v>126</v>
      </c>
      <c s="34" t="s">
        <v>495</v>
      </c>
      <c s="35" t="s">
        <v>5</v>
      </c>
      <c s="6" t="s">
        <v>496</v>
      </c>
      <c s="36" t="s">
        <v>165</v>
      </c>
      <c s="37">
        <v>0.267</v>
      </c>
      <c s="36">
        <v>1.04922</v>
      </c>
      <c s="36">
        <f>ROUND(G72*H72,6)</f>
      </c>
      <c r="L72" s="38">
        <v>0</v>
      </c>
      <c s="32">
        <f>ROUND(ROUND(L72,2)*ROUND(G72,3),2)</f>
      </c>
      <c s="36" t="s">
        <v>439</v>
      </c>
      <c>
        <f>(M72*21)/100</f>
      </c>
      <c t="s">
        <v>26</v>
      </c>
    </row>
    <row r="73" spans="1:5" ht="25.5">
      <c r="A73" s="35" t="s">
        <v>53</v>
      </c>
      <c r="E73" s="39" t="s">
        <v>497</v>
      </c>
    </row>
    <row r="74" spans="1:5" ht="12.75">
      <c r="A74" s="35" t="s">
        <v>54</v>
      </c>
      <c r="E74" s="40" t="s">
        <v>498</v>
      </c>
    </row>
    <row r="75" spans="1:5" ht="12.75">
      <c r="A75" t="s">
        <v>56</v>
      </c>
      <c r="E75" s="39" t="s">
        <v>5</v>
      </c>
    </row>
    <row r="76" spans="1:16" ht="25.5">
      <c r="A76" t="s">
        <v>48</v>
      </c>
      <c s="34" t="s">
        <v>131</v>
      </c>
      <c s="34" t="s">
        <v>499</v>
      </c>
      <c s="35" t="s">
        <v>5</v>
      </c>
      <c s="6" t="s">
        <v>500</v>
      </c>
      <c s="36" t="s">
        <v>69</v>
      </c>
      <c s="37">
        <v>0.7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439</v>
      </c>
      <c>
        <f>(M76*21)/100</f>
      </c>
      <c t="s">
        <v>26</v>
      </c>
    </row>
    <row r="77" spans="1:5" ht="63.75">
      <c r="A77" s="35" t="s">
        <v>53</v>
      </c>
      <c r="E77" s="39" t="s">
        <v>501</v>
      </c>
    </row>
    <row r="78" spans="1:5" ht="12.75">
      <c r="A78" s="35" t="s">
        <v>54</v>
      </c>
      <c r="E78" s="40" t="s">
        <v>502</v>
      </c>
    </row>
    <row r="79" spans="1:5" ht="12.75">
      <c r="A79" t="s">
        <v>56</v>
      </c>
      <c r="E79" s="39" t="s">
        <v>5</v>
      </c>
    </row>
    <row r="80" spans="1:16" ht="12.75">
      <c r="A80" t="s">
        <v>48</v>
      </c>
      <c s="34" t="s">
        <v>139</v>
      </c>
      <c s="34" t="s">
        <v>503</v>
      </c>
      <c s="35" t="s">
        <v>5</v>
      </c>
      <c s="6" t="s">
        <v>504</v>
      </c>
      <c s="36" t="s">
        <v>69</v>
      </c>
      <c s="37">
        <v>0.707</v>
      </c>
      <c s="36">
        <v>0.02156</v>
      </c>
      <c s="36">
        <f>ROUND(G80*H80,6)</f>
      </c>
      <c r="L80" s="38">
        <v>0</v>
      </c>
      <c s="32">
        <f>ROUND(ROUND(L80,2)*ROUND(G80,3),2)</f>
      </c>
      <c s="36" t="s">
        <v>439</v>
      </c>
      <c>
        <f>(M80*21)/100</f>
      </c>
      <c t="s">
        <v>26</v>
      </c>
    </row>
    <row r="81" spans="1:5" ht="12.75">
      <c r="A81" s="35" t="s">
        <v>53</v>
      </c>
      <c r="E81" s="39" t="s">
        <v>504</v>
      </c>
    </row>
    <row r="82" spans="1:5" ht="12.75">
      <c r="A82" s="35" t="s">
        <v>54</v>
      </c>
      <c r="E82" s="40" t="s">
        <v>5</v>
      </c>
    </row>
    <row r="83" spans="1:5" ht="12.75">
      <c r="A83" t="s">
        <v>56</v>
      </c>
      <c r="E83" s="39" t="s">
        <v>5</v>
      </c>
    </row>
    <row r="84" spans="1:16" ht="25.5">
      <c r="A84" t="s">
        <v>48</v>
      </c>
      <c s="34" t="s">
        <v>144</v>
      </c>
      <c s="34" t="s">
        <v>505</v>
      </c>
      <c s="35" t="s">
        <v>5</v>
      </c>
      <c s="6" t="s">
        <v>506</v>
      </c>
      <c s="36" t="s">
        <v>69</v>
      </c>
      <c s="37">
        <v>0.35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439</v>
      </c>
      <c>
        <f>(M84*21)/100</f>
      </c>
      <c t="s">
        <v>26</v>
      </c>
    </row>
    <row r="85" spans="1:5" ht="63.75">
      <c r="A85" s="35" t="s">
        <v>53</v>
      </c>
      <c r="E85" s="39" t="s">
        <v>507</v>
      </c>
    </row>
    <row r="86" spans="1:5" ht="12.75">
      <c r="A86" s="35" t="s">
        <v>54</v>
      </c>
      <c r="E86" s="40" t="s">
        <v>508</v>
      </c>
    </row>
    <row r="87" spans="1:5" ht="12.75">
      <c r="A87" t="s">
        <v>56</v>
      </c>
      <c r="E87" s="39" t="s">
        <v>5</v>
      </c>
    </row>
    <row r="88" spans="1:16" ht="12.75">
      <c r="A88" t="s">
        <v>48</v>
      </c>
      <c s="34" t="s">
        <v>149</v>
      </c>
      <c s="34" t="s">
        <v>509</v>
      </c>
      <c s="35" t="s">
        <v>5</v>
      </c>
      <c s="6" t="s">
        <v>510</v>
      </c>
      <c s="36" t="s">
        <v>69</v>
      </c>
      <c s="37">
        <v>0.354</v>
      </c>
      <c s="36">
        <v>0.0016</v>
      </c>
      <c s="36">
        <f>ROUND(G88*H88,6)</f>
      </c>
      <c r="L88" s="38">
        <v>0</v>
      </c>
      <c s="32">
        <f>ROUND(ROUND(L88,2)*ROUND(G88,3),2)</f>
      </c>
      <c s="36" t="s">
        <v>439</v>
      </c>
      <c>
        <f>(M88*21)/100</f>
      </c>
      <c t="s">
        <v>26</v>
      </c>
    </row>
    <row r="89" spans="1:5" ht="12.75">
      <c r="A89" s="35" t="s">
        <v>53</v>
      </c>
      <c r="E89" s="39" t="s">
        <v>510</v>
      </c>
    </row>
    <row r="90" spans="1:5" ht="12.75">
      <c r="A90" s="35" t="s">
        <v>54</v>
      </c>
      <c r="E90" s="40" t="s">
        <v>5</v>
      </c>
    </row>
    <row r="91" spans="1:5" ht="12.75">
      <c r="A91" t="s">
        <v>56</v>
      </c>
      <c r="E91" s="39" t="s">
        <v>5</v>
      </c>
    </row>
    <row r="92" spans="1:13" ht="12.75">
      <c r="A92" t="s">
        <v>45</v>
      </c>
      <c r="C92" s="31" t="s">
        <v>66</v>
      </c>
      <c r="E92" s="33" t="s">
        <v>242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12.75">
      <c r="A93" t="s">
        <v>48</v>
      </c>
      <c s="34" t="s">
        <v>154</v>
      </c>
      <c s="34" t="s">
        <v>511</v>
      </c>
      <c s="35" t="s">
        <v>5</v>
      </c>
      <c s="6" t="s">
        <v>512</v>
      </c>
      <c s="36" t="s">
        <v>60</v>
      </c>
      <c s="37">
        <v>2.042</v>
      </c>
      <c s="36">
        <v>2.50201</v>
      </c>
      <c s="36">
        <f>ROUND(G93*H93,6)</f>
      </c>
      <c r="L93" s="38">
        <v>0</v>
      </c>
      <c s="32">
        <f>ROUND(ROUND(L93,2)*ROUND(G93,3),2)</f>
      </c>
      <c s="36" t="s">
        <v>439</v>
      </c>
      <c>
        <f>(M93*21)/100</f>
      </c>
      <c t="s">
        <v>26</v>
      </c>
    </row>
    <row r="94" spans="1:5" ht="25.5">
      <c r="A94" s="35" t="s">
        <v>53</v>
      </c>
      <c r="E94" s="39" t="s">
        <v>513</v>
      </c>
    </row>
    <row r="95" spans="1:5" ht="25.5">
      <c r="A95" s="35" t="s">
        <v>54</v>
      </c>
      <c r="E95" s="40" t="s">
        <v>514</v>
      </c>
    </row>
    <row r="96" spans="1:5" ht="12.75">
      <c r="A96" t="s">
        <v>56</v>
      </c>
      <c r="E96" s="39" t="s">
        <v>5</v>
      </c>
    </row>
    <row r="97" spans="1:16" ht="12.75">
      <c r="A97" t="s">
        <v>48</v>
      </c>
      <c s="34" t="s">
        <v>161</v>
      </c>
      <c s="34" t="s">
        <v>515</v>
      </c>
      <c s="35" t="s">
        <v>5</v>
      </c>
      <c s="6" t="s">
        <v>516</v>
      </c>
      <c s="36" t="s">
        <v>134</v>
      </c>
      <c s="37">
        <v>3.858</v>
      </c>
      <c s="36">
        <v>0.00552</v>
      </c>
      <c s="36">
        <f>ROUND(G97*H97,6)</f>
      </c>
      <c r="L97" s="38">
        <v>0</v>
      </c>
      <c s="32">
        <f>ROUND(ROUND(L97,2)*ROUND(G97,3),2)</f>
      </c>
      <c s="36" t="s">
        <v>439</v>
      </c>
      <c>
        <f>(M97*21)/100</f>
      </c>
      <c t="s">
        <v>26</v>
      </c>
    </row>
    <row r="98" spans="1:5" ht="25.5">
      <c r="A98" s="35" t="s">
        <v>53</v>
      </c>
      <c r="E98" s="39" t="s">
        <v>517</v>
      </c>
    </row>
    <row r="99" spans="1:5" ht="51">
      <c r="A99" s="35" t="s">
        <v>54</v>
      </c>
      <c r="E99" s="40" t="s">
        <v>518</v>
      </c>
    </row>
    <row r="100" spans="1:5" ht="12.75">
      <c r="A100" t="s">
        <v>56</v>
      </c>
      <c r="E100" s="39" t="s">
        <v>5</v>
      </c>
    </row>
    <row r="101" spans="1:16" ht="12.75">
      <c r="A101" t="s">
        <v>48</v>
      </c>
      <c s="34" t="s">
        <v>169</v>
      </c>
      <c s="34" t="s">
        <v>519</v>
      </c>
      <c s="35" t="s">
        <v>5</v>
      </c>
      <c s="6" t="s">
        <v>520</v>
      </c>
      <c s="36" t="s">
        <v>134</v>
      </c>
      <c s="37">
        <v>3.858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439</v>
      </c>
      <c>
        <f>(M101*21)/100</f>
      </c>
      <c t="s">
        <v>26</v>
      </c>
    </row>
    <row r="102" spans="1:5" ht="25.5">
      <c r="A102" s="35" t="s">
        <v>53</v>
      </c>
      <c r="E102" s="39" t="s">
        <v>521</v>
      </c>
    </row>
    <row r="103" spans="1:5" ht="12.75">
      <c r="A103" s="35" t="s">
        <v>54</v>
      </c>
      <c r="E103" s="40" t="s">
        <v>5</v>
      </c>
    </row>
    <row r="104" spans="1:5" ht="12.75">
      <c r="A104" t="s">
        <v>56</v>
      </c>
      <c r="E104" s="39" t="s">
        <v>5</v>
      </c>
    </row>
    <row r="105" spans="1:16" ht="12.75">
      <c r="A105" t="s">
        <v>48</v>
      </c>
      <c s="34" t="s">
        <v>174</v>
      </c>
      <c s="34" t="s">
        <v>522</v>
      </c>
      <c s="35" t="s">
        <v>5</v>
      </c>
      <c s="6" t="s">
        <v>523</v>
      </c>
      <c s="36" t="s">
        <v>165</v>
      </c>
      <c s="37">
        <v>0.133</v>
      </c>
      <c s="36">
        <v>1.05555</v>
      </c>
      <c s="36">
        <f>ROUND(G105*H105,6)</f>
      </c>
      <c r="L105" s="38">
        <v>0</v>
      </c>
      <c s="32">
        <f>ROUND(ROUND(L105,2)*ROUND(G105,3),2)</f>
      </c>
      <c s="36" t="s">
        <v>439</v>
      </c>
      <c>
        <f>(M105*21)/100</f>
      </c>
      <c t="s">
        <v>26</v>
      </c>
    </row>
    <row r="106" spans="1:5" ht="51">
      <c r="A106" s="35" t="s">
        <v>53</v>
      </c>
      <c r="E106" s="39" t="s">
        <v>524</v>
      </c>
    </row>
    <row r="107" spans="1:5" ht="12.75">
      <c r="A107" s="35" t="s">
        <v>54</v>
      </c>
      <c r="E107" s="40" t="s">
        <v>478</v>
      </c>
    </row>
    <row r="108" spans="1:5" ht="12.75">
      <c r="A108" t="s">
        <v>56</v>
      </c>
      <c r="E108" s="39" t="s">
        <v>5</v>
      </c>
    </row>
    <row r="109" spans="1:13" ht="12.75">
      <c r="A109" t="s">
        <v>45</v>
      </c>
      <c r="C109" s="31" t="s">
        <v>525</v>
      </c>
      <c r="E109" s="33" t="s">
        <v>526</v>
      </c>
      <c r="J109" s="32">
        <f>0</f>
      </c>
      <c s="32">
        <f>0</f>
      </c>
      <c s="32">
        <f>0+L110+L114+L118+L122+L126</f>
      </c>
      <c s="32">
        <f>0+M110+M114+M118+M122+M126</f>
      </c>
    </row>
    <row r="110" spans="1:16" ht="25.5">
      <c r="A110" t="s">
        <v>48</v>
      </c>
      <c s="34" t="s">
        <v>179</v>
      </c>
      <c s="34" t="s">
        <v>527</v>
      </c>
      <c s="35" t="s">
        <v>5</v>
      </c>
      <c s="6" t="s">
        <v>528</v>
      </c>
      <c s="36" t="s">
        <v>60</v>
      </c>
      <c s="37">
        <v>1.543</v>
      </c>
      <c s="36">
        <v>2.30102</v>
      </c>
      <c s="36">
        <f>ROUND(G110*H110,6)</f>
      </c>
      <c r="L110" s="38">
        <v>0</v>
      </c>
      <c s="32">
        <f>ROUND(ROUND(L110,2)*ROUND(G110,3),2)</f>
      </c>
      <c s="36" t="s">
        <v>439</v>
      </c>
      <c>
        <f>(M110*21)/100</f>
      </c>
      <c t="s">
        <v>26</v>
      </c>
    </row>
    <row r="111" spans="1:5" ht="25.5">
      <c r="A111" s="35" t="s">
        <v>53</v>
      </c>
      <c r="E111" s="39" t="s">
        <v>529</v>
      </c>
    </row>
    <row r="112" spans="1:5" ht="51">
      <c r="A112" s="35" t="s">
        <v>54</v>
      </c>
      <c r="E112" s="40" t="s">
        <v>530</v>
      </c>
    </row>
    <row r="113" spans="1:5" ht="12.75">
      <c r="A113" t="s">
        <v>56</v>
      </c>
      <c r="E113" s="39" t="s">
        <v>5</v>
      </c>
    </row>
    <row r="114" spans="1:16" ht="12.75">
      <c r="A114" t="s">
        <v>48</v>
      </c>
      <c s="34" t="s">
        <v>184</v>
      </c>
      <c s="34" t="s">
        <v>531</v>
      </c>
      <c s="35" t="s">
        <v>5</v>
      </c>
      <c s="6" t="s">
        <v>532</v>
      </c>
      <c s="36" t="s">
        <v>134</v>
      </c>
      <c s="37">
        <v>1.766</v>
      </c>
      <c s="36">
        <v>0.01607</v>
      </c>
      <c s="36">
        <f>ROUND(G114*H114,6)</f>
      </c>
      <c r="L114" s="38">
        <v>0</v>
      </c>
      <c s="32">
        <f>ROUND(ROUND(L114,2)*ROUND(G114,3),2)</f>
      </c>
      <c s="36" t="s">
        <v>439</v>
      </c>
      <c>
        <f>(M114*21)/100</f>
      </c>
      <c t="s">
        <v>26</v>
      </c>
    </row>
    <row r="115" spans="1:5" ht="12.75">
      <c r="A115" s="35" t="s">
        <v>53</v>
      </c>
      <c r="E115" s="39" t="s">
        <v>533</v>
      </c>
    </row>
    <row r="116" spans="1:5" ht="25.5">
      <c r="A116" s="35" t="s">
        <v>54</v>
      </c>
      <c r="E116" s="40" t="s">
        <v>534</v>
      </c>
    </row>
    <row r="117" spans="1:5" ht="12.75">
      <c r="A117" t="s">
        <v>56</v>
      </c>
      <c r="E117" s="39" t="s">
        <v>5</v>
      </c>
    </row>
    <row r="118" spans="1:16" ht="12.75">
      <c r="A118" t="s">
        <v>48</v>
      </c>
      <c s="34" t="s">
        <v>535</v>
      </c>
      <c s="34" t="s">
        <v>536</v>
      </c>
      <c s="35" t="s">
        <v>5</v>
      </c>
      <c s="6" t="s">
        <v>537</v>
      </c>
      <c s="36" t="s">
        <v>134</v>
      </c>
      <c s="37">
        <v>1.766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439</v>
      </c>
      <c>
        <f>(M118*21)/100</f>
      </c>
      <c t="s">
        <v>26</v>
      </c>
    </row>
    <row r="119" spans="1:5" ht="12.75">
      <c r="A119" s="35" t="s">
        <v>53</v>
      </c>
      <c r="E119" s="39" t="s">
        <v>538</v>
      </c>
    </row>
    <row r="120" spans="1:5" ht="12.75">
      <c r="A120" s="35" t="s">
        <v>54</v>
      </c>
      <c r="E120" s="40" t="s">
        <v>5</v>
      </c>
    </row>
    <row r="121" spans="1:5" ht="12.75">
      <c r="A121" t="s">
        <v>56</v>
      </c>
      <c r="E121" s="39" t="s">
        <v>5</v>
      </c>
    </row>
    <row r="122" spans="1:16" ht="25.5">
      <c r="A122" t="s">
        <v>48</v>
      </c>
      <c s="34" t="s">
        <v>539</v>
      </c>
      <c s="34" t="s">
        <v>540</v>
      </c>
      <c s="35" t="s">
        <v>5</v>
      </c>
      <c s="6" t="s">
        <v>541</v>
      </c>
      <c s="36" t="s">
        <v>60</v>
      </c>
      <c s="37">
        <v>0.569</v>
      </c>
      <c s="36">
        <v>2.30102</v>
      </c>
      <c s="36">
        <f>ROUND(G122*H122,6)</f>
      </c>
      <c r="L122" s="38">
        <v>0</v>
      </c>
      <c s="32">
        <f>ROUND(ROUND(L122,2)*ROUND(G122,3),2)</f>
      </c>
      <c s="36" t="s">
        <v>439</v>
      </c>
      <c>
        <f>(M122*21)/100</f>
      </c>
      <c t="s">
        <v>26</v>
      </c>
    </row>
    <row r="123" spans="1:5" ht="25.5">
      <c r="A123" s="35" t="s">
        <v>53</v>
      </c>
      <c r="E123" s="39" t="s">
        <v>542</v>
      </c>
    </row>
    <row r="124" spans="1:5" ht="25.5">
      <c r="A124" s="35" t="s">
        <v>54</v>
      </c>
      <c r="E124" s="40" t="s">
        <v>543</v>
      </c>
    </row>
    <row r="125" spans="1:5" ht="12.75">
      <c r="A125" t="s">
        <v>56</v>
      </c>
      <c r="E125" s="39" t="s">
        <v>5</v>
      </c>
    </row>
    <row r="126" spans="1:16" ht="12.75">
      <c r="A126" t="s">
        <v>48</v>
      </c>
      <c s="34" t="s">
        <v>544</v>
      </c>
      <c s="34" t="s">
        <v>545</v>
      </c>
      <c s="35" t="s">
        <v>5</v>
      </c>
      <c s="6" t="s">
        <v>546</v>
      </c>
      <c s="36" t="s">
        <v>60</v>
      </c>
      <c s="37">
        <v>0.569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439</v>
      </c>
      <c>
        <f>(M126*21)/100</f>
      </c>
      <c t="s">
        <v>26</v>
      </c>
    </row>
    <row r="127" spans="1:5" ht="25.5">
      <c r="A127" s="35" t="s">
        <v>53</v>
      </c>
      <c r="E127" s="39" t="s">
        <v>547</v>
      </c>
    </row>
    <row r="128" spans="1:5" ht="12.75">
      <c r="A128" s="35" t="s">
        <v>54</v>
      </c>
      <c r="E128" s="40" t="s">
        <v>5</v>
      </c>
    </row>
    <row r="129" spans="1:5" ht="12.75">
      <c r="A129" t="s">
        <v>56</v>
      </c>
      <c r="E129" s="39" t="s">
        <v>5</v>
      </c>
    </row>
    <row r="130" spans="1:13" ht="12.75">
      <c r="A130" t="s">
        <v>45</v>
      </c>
      <c r="C130" s="31" t="s">
        <v>384</v>
      </c>
      <c r="E130" s="33" t="s">
        <v>548</v>
      </c>
      <c r="J130" s="32">
        <f>0</f>
      </c>
      <c s="32">
        <f>0</f>
      </c>
      <c s="32">
        <f>0+L131+L135+L139+L143+L147</f>
      </c>
      <c s="32">
        <f>0+M131+M135+M139+M143+M147</f>
      </c>
    </row>
    <row r="131" spans="1:16" ht="12.75">
      <c r="A131" t="s">
        <v>48</v>
      </c>
      <c s="34" t="s">
        <v>549</v>
      </c>
      <c s="34" t="s">
        <v>550</v>
      </c>
      <c s="35" t="s">
        <v>5</v>
      </c>
      <c s="6" t="s">
        <v>551</v>
      </c>
      <c s="36" t="s">
        <v>134</v>
      </c>
      <c s="37">
        <v>34.013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439</v>
      </c>
      <c>
        <f>(M131*21)/100</f>
      </c>
      <c t="s">
        <v>26</v>
      </c>
    </row>
    <row r="132" spans="1:5" ht="25.5">
      <c r="A132" s="35" t="s">
        <v>53</v>
      </c>
      <c r="E132" s="39" t="s">
        <v>552</v>
      </c>
    </row>
    <row r="133" spans="1:5" ht="51">
      <c r="A133" s="35" t="s">
        <v>54</v>
      </c>
      <c r="E133" s="40" t="s">
        <v>553</v>
      </c>
    </row>
    <row r="134" spans="1:5" ht="12.75">
      <c r="A134" t="s">
        <v>56</v>
      </c>
      <c r="E134" s="39" t="s">
        <v>5</v>
      </c>
    </row>
    <row r="135" spans="1:16" ht="12.75">
      <c r="A135" t="s">
        <v>48</v>
      </c>
      <c s="34" t="s">
        <v>554</v>
      </c>
      <c s="34" t="s">
        <v>555</v>
      </c>
      <c s="35" t="s">
        <v>5</v>
      </c>
      <c s="6" t="s">
        <v>556</v>
      </c>
      <c s="36" t="s">
        <v>165</v>
      </c>
      <c s="37">
        <v>0.012</v>
      </c>
      <c s="36">
        <v>1</v>
      </c>
      <c s="36">
        <f>ROUND(G135*H135,6)</f>
      </c>
      <c r="L135" s="38">
        <v>0</v>
      </c>
      <c s="32">
        <f>ROUND(ROUND(L135,2)*ROUND(G135,3),2)</f>
      </c>
      <c s="36" t="s">
        <v>439</v>
      </c>
      <c>
        <f>(M135*21)/100</f>
      </c>
      <c t="s">
        <v>26</v>
      </c>
    </row>
    <row r="136" spans="1:5" ht="12.75">
      <c r="A136" s="35" t="s">
        <v>53</v>
      </c>
      <c r="E136" s="39" t="s">
        <v>556</v>
      </c>
    </row>
    <row r="137" spans="1:5" ht="12.75">
      <c r="A137" s="35" t="s">
        <v>54</v>
      </c>
      <c r="E137" s="40" t="s">
        <v>557</v>
      </c>
    </row>
    <row r="138" spans="1:5" ht="12.75">
      <c r="A138" t="s">
        <v>56</v>
      </c>
      <c r="E138" s="39" t="s">
        <v>5</v>
      </c>
    </row>
    <row r="139" spans="1:16" ht="12.75">
      <c r="A139" t="s">
        <v>48</v>
      </c>
      <c s="34" t="s">
        <v>558</v>
      </c>
      <c s="34" t="s">
        <v>559</v>
      </c>
      <c s="35" t="s">
        <v>5</v>
      </c>
      <c s="6" t="s">
        <v>560</v>
      </c>
      <c s="36" t="s">
        <v>134</v>
      </c>
      <c s="37">
        <v>34.013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439</v>
      </c>
      <c>
        <f>(M139*21)/100</f>
      </c>
      <c t="s">
        <v>26</v>
      </c>
    </row>
    <row r="140" spans="1:5" ht="25.5">
      <c r="A140" s="35" t="s">
        <v>53</v>
      </c>
      <c r="E140" s="39" t="s">
        <v>561</v>
      </c>
    </row>
    <row r="141" spans="1:5" ht="12.75">
      <c r="A141" s="35" t="s">
        <v>54</v>
      </c>
      <c r="E141" s="40" t="s">
        <v>5</v>
      </c>
    </row>
    <row r="142" spans="1:5" ht="12.75">
      <c r="A142" t="s">
        <v>56</v>
      </c>
      <c r="E142" s="39" t="s">
        <v>5</v>
      </c>
    </row>
    <row r="143" spans="1:16" ht="12.75">
      <c r="A143" t="s">
        <v>48</v>
      </c>
      <c s="34" t="s">
        <v>562</v>
      </c>
      <c s="34" t="s">
        <v>563</v>
      </c>
      <c s="35" t="s">
        <v>5</v>
      </c>
      <c s="6" t="s">
        <v>564</v>
      </c>
      <c s="36" t="s">
        <v>165</v>
      </c>
      <c s="37">
        <v>0.014</v>
      </c>
      <c s="36">
        <v>1</v>
      </c>
      <c s="36">
        <f>ROUND(G143*H143,6)</f>
      </c>
      <c r="L143" s="38">
        <v>0</v>
      </c>
      <c s="32">
        <f>ROUND(ROUND(L143,2)*ROUND(G143,3),2)</f>
      </c>
      <c s="36" t="s">
        <v>439</v>
      </c>
      <c>
        <f>(M143*21)/100</f>
      </c>
      <c t="s">
        <v>26</v>
      </c>
    </row>
    <row r="144" spans="1:5" ht="12.75">
      <c r="A144" s="35" t="s">
        <v>53</v>
      </c>
      <c r="E144" s="39" t="s">
        <v>564</v>
      </c>
    </row>
    <row r="145" spans="1:5" ht="12.75">
      <c r="A145" s="35" t="s">
        <v>54</v>
      </c>
      <c r="E145" s="40" t="s">
        <v>565</v>
      </c>
    </row>
    <row r="146" spans="1:5" ht="12.75">
      <c r="A146" t="s">
        <v>56</v>
      </c>
      <c r="E146" s="39" t="s">
        <v>5</v>
      </c>
    </row>
    <row r="147" spans="1:16" ht="12.75">
      <c r="A147" t="s">
        <v>48</v>
      </c>
      <c s="34" t="s">
        <v>566</v>
      </c>
      <c s="34" t="s">
        <v>567</v>
      </c>
      <c s="35" t="s">
        <v>5</v>
      </c>
      <c s="6" t="s">
        <v>568</v>
      </c>
      <c s="36" t="s">
        <v>165</v>
      </c>
      <c s="37">
        <v>0.026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439</v>
      </c>
      <c>
        <f>(M147*21)/100</f>
      </c>
      <c t="s">
        <v>26</v>
      </c>
    </row>
    <row r="148" spans="1:5" ht="38.25">
      <c r="A148" s="35" t="s">
        <v>53</v>
      </c>
      <c r="E148" s="39" t="s">
        <v>569</v>
      </c>
    </row>
    <row r="149" spans="1:5" ht="12.75">
      <c r="A149" s="35" t="s">
        <v>54</v>
      </c>
      <c r="E149" s="40" t="s">
        <v>5</v>
      </c>
    </row>
    <row r="150" spans="1:5" ht="12.75">
      <c r="A150" t="s">
        <v>56</v>
      </c>
      <c r="E150" s="39" t="s">
        <v>5</v>
      </c>
    </row>
    <row r="151" spans="1:13" ht="12.75">
      <c r="A151" t="s">
        <v>45</v>
      </c>
      <c r="C151" s="31" t="s">
        <v>570</v>
      </c>
      <c r="E151" s="33" t="s">
        <v>571</v>
      </c>
      <c r="J151" s="32">
        <f>0</f>
      </c>
      <c s="32">
        <f>0</f>
      </c>
      <c s="32">
        <f>0+L152+L156+L160</f>
      </c>
      <c s="32">
        <f>0+M152+M156+M160</f>
      </c>
    </row>
    <row r="152" spans="1:16" ht="12.75">
      <c r="A152" t="s">
        <v>48</v>
      </c>
      <c s="34" t="s">
        <v>371</v>
      </c>
      <c s="34" t="s">
        <v>572</v>
      </c>
      <c s="35" t="s">
        <v>5</v>
      </c>
      <c s="6" t="s">
        <v>573</v>
      </c>
      <c s="36" t="s">
        <v>51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439</v>
      </c>
      <c>
        <f>(M152*21)/100</f>
      </c>
      <c t="s">
        <v>26</v>
      </c>
    </row>
    <row r="153" spans="1:5" ht="25.5">
      <c r="A153" s="35" t="s">
        <v>53</v>
      </c>
      <c r="E153" s="39" t="s">
        <v>574</v>
      </c>
    </row>
    <row r="154" spans="1:5" ht="25.5">
      <c r="A154" s="35" t="s">
        <v>54</v>
      </c>
      <c r="E154" s="40" t="s">
        <v>575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576</v>
      </c>
      <c s="34" t="s">
        <v>577</v>
      </c>
      <c s="35" t="s">
        <v>5</v>
      </c>
      <c s="6" t="s">
        <v>578</v>
      </c>
      <c s="36" t="s">
        <v>51</v>
      </c>
      <c s="37">
        <v>1</v>
      </c>
      <c s="36">
        <v>0.0192</v>
      </c>
      <c s="36">
        <f>ROUND(G156*H156,6)</f>
      </c>
      <c r="L156" s="38">
        <v>0</v>
      </c>
      <c s="32">
        <f>ROUND(ROUND(L156,2)*ROUND(G156,3),2)</f>
      </c>
      <c s="36" t="s">
        <v>439</v>
      </c>
      <c>
        <f>(M156*21)/100</f>
      </c>
      <c t="s">
        <v>26</v>
      </c>
    </row>
    <row r="157" spans="1:5" ht="12.75">
      <c r="A157" s="35" t="s">
        <v>53</v>
      </c>
      <c r="E157" s="39" t="s">
        <v>578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46</v>
      </c>
      <c s="34" t="s">
        <v>579</v>
      </c>
      <c s="35" t="s">
        <v>5</v>
      </c>
      <c s="6" t="s">
        <v>580</v>
      </c>
      <c s="36" t="s">
        <v>165</v>
      </c>
      <c s="37">
        <v>0.019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439</v>
      </c>
      <c>
        <f>(M160*21)/100</f>
      </c>
      <c t="s">
        <v>26</v>
      </c>
    </row>
    <row r="161" spans="1:5" ht="25.5">
      <c r="A161" s="35" t="s">
        <v>53</v>
      </c>
      <c r="E161" s="39" t="s">
        <v>581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3" ht="12.75">
      <c r="A164" t="s">
        <v>45</v>
      </c>
      <c r="C164" s="31" t="s">
        <v>582</v>
      </c>
      <c r="E164" s="33" t="s">
        <v>583</v>
      </c>
      <c r="J164" s="32">
        <f>0</f>
      </c>
      <c s="32">
        <f>0</f>
      </c>
      <c s="32">
        <f>0+L165+L169</f>
      </c>
      <c s="32">
        <f>0+M165+M169</f>
      </c>
    </row>
    <row r="165" spans="1:16" ht="12.75">
      <c r="A165" t="s">
        <v>48</v>
      </c>
      <c s="34" t="s">
        <v>356</v>
      </c>
      <c s="34" t="s">
        <v>584</v>
      </c>
      <c s="35" t="s">
        <v>5</v>
      </c>
      <c s="6" t="s">
        <v>585</v>
      </c>
      <c s="36" t="s">
        <v>51</v>
      </c>
      <c s="37">
        <v>1</v>
      </c>
      <c s="36">
        <v>0.00459</v>
      </c>
      <c s="36">
        <f>ROUND(G165*H165,6)</f>
      </c>
      <c r="L165" s="38">
        <v>0</v>
      </c>
      <c s="32">
        <f>ROUND(ROUND(L165,2)*ROUND(G165,3),2)</f>
      </c>
      <c s="36" t="s">
        <v>439</v>
      </c>
      <c>
        <f>(M165*21)/100</f>
      </c>
      <c t="s">
        <v>26</v>
      </c>
    </row>
    <row r="166" spans="1:5" ht="25.5">
      <c r="A166" s="35" t="s">
        <v>53</v>
      </c>
      <c r="E166" s="39" t="s">
        <v>586</v>
      </c>
    </row>
    <row r="167" spans="1:5" ht="12.75">
      <c r="A167" s="35" t="s">
        <v>54</v>
      </c>
      <c r="E167" s="40" t="s">
        <v>5</v>
      </c>
    </row>
    <row r="168" spans="1:5" ht="12.75">
      <c r="A168" t="s">
        <v>56</v>
      </c>
      <c r="E168" s="39" t="s">
        <v>5</v>
      </c>
    </row>
    <row r="169" spans="1:16" ht="12.75">
      <c r="A169" t="s">
        <v>48</v>
      </c>
      <c s="34" t="s">
        <v>587</v>
      </c>
      <c s="34" t="s">
        <v>588</v>
      </c>
      <c s="35" t="s">
        <v>5</v>
      </c>
      <c s="6" t="s">
        <v>589</v>
      </c>
      <c s="36" t="s">
        <v>51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589</v>
      </c>
    </row>
    <row r="171" spans="1:5" ht="12.75">
      <c r="A171" s="35" t="s">
        <v>54</v>
      </c>
      <c r="E171" s="40" t="s">
        <v>5</v>
      </c>
    </row>
    <row r="172" spans="1:5" ht="12.75">
      <c r="A172" t="s">
        <v>56</v>
      </c>
      <c r="E172" s="39" t="s">
        <v>5</v>
      </c>
    </row>
    <row r="173" spans="1:13" ht="12.75">
      <c r="A173" t="s">
        <v>45</v>
      </c>
      <c r="C173" s="31" t="s">
        <v>137</v>
      </c>
      <c r="E173" s="33" t="s">
        <v>590</v>
      </c>
      <c r="J173" s="32">
        <f>0</f>
      </c>
      <c s="32">
        <f>0</f>
      </c>
      <c s="32">
        <f>0+L174+L178+L182</f>
      </c>
      <c s="32">
        <f>0+M174+M178+M182</f>
      </c>
    </row>
    <row r="174" spans="1:16" ht="12.75">
      <c r="A174" t="s">
        <v>48</v>
      </c>
      <c s="34" t="s">
        <v>591</v>
      </c>
      <c s="34" t="s">
        <v>592</v>
      </c>
      <c s="35" t="s">
        <v>5</v>
      </c>
      <c s="6" t="s">
        <v>593</v>
      </c>
      <c s="36" t="s">
        <v>60</v>
      </c>
      <c s="37">
        <v>1.548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439</v>
      </c>
      <c>
        <f>(M174*21)/100</f>
      </c>
      <c t="s">
        <v>26</v>
      </c>
    </row>
    <row r="175" spans="1:5" ht="12.75">
      <c r="A175" s="35" t="s">
        <v>53</v>
      </c>
      <c r="E175" s="39" t="s">
        <v>594</v>
      </c>
    </row>
    <row r="176" spans="1:5" ht="25.5">
      <c r="A176" s="35" t="s">
        <v>54</v>
      </c>
      <c r="E176" s="40" t="s">
        <v>595</v>
      </c>
    </row>
    <row r="177" spans="1:5" ht="12.75">
      <c r="A177" t="s">
        <v>56</v>
      </c>
      <c r="E177" s="39" t="s">
        <v>5</v>
      </c>
    </row>
    <row r="178" spans="1:16" ht="12.75">
      <c r="A178" t="s">
        <v>48</v>
      </c>
      <c s="34" t="s">
        <v>596</v>
      </c>
      <c s="34" t="s">
        <v>597</v>
      </c>
      <c s="35" t="s">
        <v>5</v>
      </c>
      <c s="6" t="s">
        <v>598</v>
      </c>
      <c s="36" t="s">
        <v>51</v>
      </c>
      <c s="37">
        <v>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439</v>
      </c>
      <c>
        <f>(M178*21)/100</f>
      </c>
      <c t="s">
        <v>26</v>
      </c>
    </row>
    <row r="179" spans="1:5" ht="25.5">
      <c r="A179" s="35" t="s">
        <v>53</v>
      </c>
      <c r="E179" s="39" t="s">
        <v>599</v>
      </c>
    </row>
    <row r="180" spans="1:5" ht="25.5">
      <c r="A180" s="35" t="s">
        <v>54</v>
      </c>
      <c r="E180" s="40" t="s">
        <v>600</v>
      </c>
    </row>
    <row r="181" spans="1:5" ht="12.75">
      <c r="A181" t="s">
        <v>56</v>
      </c>
      <c r="E181" s="39" t="s">
        <v>5</v>
      </c>
    </row>
    <row r="182" spans="1:16" ht="12.75">
      <c r="A182" t="s">
        <v>48</v>
      </c>
      <c s="34" t="s">
        <v>601</v>
      </c>
      <c s="34" t="s">
        <v>602</v>
      </c>
      <c s="35" t="s">
        <v>5</v>
      </c>
      <c s="6" t="s">
        <v>603</v>
      </c>
      <c s="36" t="s">
        <v>51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439</v>
      </c>
      <c>
        <f>(M182*21)/100</f>
      </c>
      <c t="s">
        <v>26</v>
      </c>
    </row>
    <row r="183" spans="1:5" ht="38.25">
      <c r="A183" s="35" t="s">
        <v>53</v>
      </c>
      <c r="E183" s="39" t="s">
        <v>604</v>
      </c>
    </row>
    <row r="184" spans="1:5" ht="12.75">
      <c r="A184" s="35" t="s">
        <v>54</v>
      </c>
      <c r="E184" s="40" t="s">
        <v>5</v>
      </c>
    </row>
    <row r="185" spans="1:5" ht="12.75">
      <c r="A185" t="s">
        <v>56</v>
      </c>
      <c r="E185" s="39" t="s">
        <v>5</v>
      </c>
    </row>
    <row r="186" spans="1:13" ht="12.75">
      <c r="A186" t="s">
        <v>45</v>
      </c>
      <c r="C186" s="31" t="s">
        <v>605</v>
      </c>
      <c r="E186" s="33" t="s">
        <v>606</v>
      </c>
      <c r="J186" s="32">
        <f>0</f>
      </c>
      <c s="32">
        <f>0</f>
      </c>
      <c s="32">
        <f>0+L187+L191+L195+L199+L203</f>
      </c>
      <c s="32">
        <f>0+M187+M191+M195+M199+M203</f>
      </c>
    </row>
    <row r="187" spans="1:16" ht="12.75">
      <c r="A187" t="s">
        <v>48</v>
      </c>
      <c s="34" t="s">
        <v>607</v>
      </c>
      <c s="34" t="s">
        <v>608</v>
      </c>
      <c s="35" t="s">
        <v>5</v>
      </c>
      <c s="6" t="s">
        <v>609</v>
      </c>
      <c s="36" t="s">
        <v>134</v>
      </c>
      <c s="37">
        <v>14.785</v>
      </c>
      <c s="36">
        <v>0.03885</v>
      </c>
      <c s="36">
        <f>ROUND(G187*H187,6)</f>
      </c>
      <c r="L187" s="38">
        <v>0</v>
      </c>
      <c s="32">
        <f>ROUND(ROUND(L187,2)*ROUND(G187,3),2)</f>
      </c>
      <c s="36" t="s">
        <v>439</v>
      </c>
      <c>
        <f>(M187*21)/100</f>
      </c>
      <c t="s">
        <v>26</v>
      </c>
    </row>
    <row r="188" spans="1:5" ht="25.5">
      <c r="A188" s="35" t="s">
        <v>53</v>
      </c>
      <c r="E188" s="39" t="s">
        <v>610</v>
      </c>
    </row>
    <row r="189" spans="1:5" ht="38.25">
      <c r="A189" s="35" t="s">
        <v>54</v>
      </c>
      <c r="E189" s="40" t="s">
        <v>611</v>
      </c>
    </row>
    <row r="190" spans="1:5" ht="12.75">
      <c r="A190" t="s">
        <v>56</v>
      </c>
      <c r="E190" s="39" t="s">
        <v>5</v>
      </c>
    </row>
    <row r="191" spans="1:16" ht="12.75">
      <c r="A191" t="s">
        <v>48</v>
      </c>
      <c s="34" t="s">
        <v>612</v>
      </c>
      <c s="34" t="s">
        <v>613</v>
      </c>
      <c s="35" t="s">
        <v>5</v>
      </c>
      <c s="6" t="s">
        <v>614</v>
      </c>
      <c s="36" t="s">
        <v>134</v>
      </c>
      <c s="37">
        <v>38.004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439</v>
      </c>
      <c>
        <f>(M191*21)/100</f>
      </c>
      <c t="s">
        <v>26</v>
      </c>
    </row>
    <row r="192" spans="1:5" ht="12.75">
      <c r="A192" s="35" t="s">
        <v>53</v>
      </c>
      <c r="E192" s="39" t="s">
        <v>614</v>
      </c>
    </row>
    <row r="193" spans="1:5" ht="38.25">
      <c r="A193" s="35" t="s">
        <v>54</v>
      </c>
      <c r="E193" s="40" t="s">
        <v>615</v>
      </c>
    </row>
    <row r="194" spans="1:5" ht="12.75">
      <c r="A194" t="s">
        <v>56</v>
      </c>
      <c r="E194" s="39" t="s">
        <v>5</v>
      </c>
    </row>
    <row r="195" spans="1:16" ht="12.75">
      <c r="A195" t="s">
        <v>48</v>
      </c>
      <c s="34" t="s">
        <v>616</v>
      </c>
      <c s="34" t="s">
        <v>617</v>
      </c>
      <c s="35" t="s">
        <v>5</v>
      </c>
      <c s="6" t="s">
        <v>618</v>
      </c>
      <c s="36" t="s">
        <v>134</v>
      </c>
      <c s="37">
        <v>38.004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439</v>
      </c>
      <c>
        <f>(M195*21)/100</f>
      </c>
      <c t="s">
        <v>26</v>
      </c>
    </row>
    <row r="196" spans="1:5" ht="12.75">
      <c r="A196" s="35" t="s">
        <v>53</v>
      </c>
      <c r="E196" s="39" t="s">
        <v>619</v>
      </c>
    </row>
    <row r="197" spans="1:5" ht="12.75">
      <c r="A197" s="35" t="s">
        <v>54</v>
      </c>
      <c r="E197" s="40" t="s">
        <v>5</v>
      </c>
    </row>
    <row r="198" spans="1:5" ht="12.75">
      <c r="A198" t="s">
        <v>56</v>
      </c>
      <c r="E198" s="39" t="s">
        <v>5</v>
      </c>
    </row>
    <row r="199" spans="1:16" ht="12.75">
      <c r="A199" t="s">
        <v>48</v>
      </c>
      <c s="34" t="s">
        <v>620</v>
      </c>
      <c s="34" t="s">
        <v>621</v>
      </c>
      <c s="35" t="s">
        <v>5</v>
      </c>
      <c s="6" t="s">
        <v>622</v>
      </c>
      <c s="36" t="s">
        <v>134</v>
      </c>
      <c s="37">
        <v>38.004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439</v>
      </c>
      <c>
        <f>(M199*21)/100</f>
      </c>
      <c t="s">
        <v>26</v>
      </c>
    </row>
    <row r="200" spans="1:5" ht="12.75">
      <c r="A200" s="35" t="s">
        <v>53</v>
      </c>
      <c r="E200" s="39" t="s">
        <v>623</v>
      </c>
    </row>
    <row r="201" spans="1:5" ht="12.75">
      <c r="A201" s="35" t="s">
        <v>54</v>
      </c>
      <c r="E201" s="40" t="s">
        <v>5</v>
      </c>
    </row>
    <row r="202" spans="1:5" ht="12.75">
      <c r="A202" t="s">
        <v>56</v>
      </c>
      <c r="E202" s="39" t="s">
        <v>5</v>
      </c>
    </row>
    <row r="203" spans="1:16" ht="12.75">
      <c r="A203" t="s">
        <v>48</v>
      </c>
      <c s="34" t="s">
        <v>624</v>
      </c>
      <c s="34" t="s">
        <v>625</v>
      </c>
      <c s="35" t="s">
        <v>5</v>
      </c>
      <c s="6" t="s">
        <v>626</v>
      </c>
      <c s="36" t="s">
        <v>134</v>
      </c>
      <c s="37">
        <v>16.645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439</v>
      </c>
      <c>
        <f>(M203*21)/100</f>
      </c>
      <c t="s">
        <v>26</v>
      </c>
    </row>
    <row r="204" spans="1:5" ht="12.75">
      <c r="A204" s="35" t="s">
        <v>53</v>
      </c>
      <c r="E204" s="39" t="s">
        <v>627</v>
      </c>
    </row>
    <row r="205" spans="1:5" ht="12.75">
      <c r="A205" s="35" t="s">
        <v>54</v>
      </c>
      <c r="E205" s="40" t="s">
        <v>5</v>
      </c>
    </row>
    <row r="206" spans="1:5" ht="12.75">
      <c r="A206" t="s">
        <v>56</v>
      </c>
      <c r="E206" s="39" t="s">
        <v>5</v>
      </c>
    </row>
    <row r="207" spans="1:13" ht="12.75">
      <c r="A207" t="s">
        <v>45</v>
      </c>
      <c r="C207" s="31" t="s">
        <v>628</v>
      </c>
      <c r="E207" s="33" t="s">
        <v>629</v>
      </c>
      <c r="J207" s="32">
        <f>0</f>
      </c>
      <c s="32">
        <f>0</f>
      </c>
      <c s="32">
        <f>0+L208+L212+L216+L220</f>
      </c>
      <c s="32">
        <f>0+M208+M212+M216+M220</f>
      </c>
    </row>
    <row r="208" spans="1:16" ht="25.5">
      <c r="A208" t="s">
        <v>48</v>
      </c>
      <c s="34" t="s">
        <v>241</v>
      </c>
      <c s="34" t="s">
        <v>630</v>
      </c>
      <c s="35" t="s">
        <v>5</v>
      </c>
      <c s="6" t="s">
        <v>631</v>
      </c>
      <c s="36" t="s">
        <v>165</v>
      </c>
      <c s="37">
        <v>3.832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439</v>
      </c>
      <c>
        <f>(M208*21)/100</f>
      </c>
      <c t="s">
        <v>26</v>
      </c>
    </row>
    <row r="209" spans="1:5" ht="25.5">
      <c r="A209" s="35" t="s">
        <v>53</v>
      </c>
      <c r="E209" s="39" t="s">
        <v>632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633</v>
      </c>
      <c s="34" t="s">
        <v>634</v>
      </c>
      <c s="35" t="s">
        <v>5</v>
      </c>
      <c s="6" t="s">
        <v>635</v>
      </c>
      <c s="36" t="s">
        <v>165</v>
      </c>
      <c s="37">
        <v>3.832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439</v>
      </c>
      <c>
        <f>(M212*21)/100</f>
      </c>
      <c t="s">
        <v>26</v>
      </c>
    </row>
    <row r="213" spans="1:5" ht="25.5">
      <c r="A213" s="35" t="s">
        <v>53</v>
      </c>
      <c r="E213" s="39" t="s">
        <v>636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637</v>
      </c>
      <c s="34" t="s">
        <v>638</v>
      </c>
      <c s="35" t="s">
        <v>5</v>
      </c>
      <c s="6" t="s">
        <v>639</v>
      </c>
      <c s="36" t="s">
        <v>165</v>
      </c>
      <c s="37">
        <v>53.648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439</v>
      </c>
      <c>
        <f>(M216*21)/100</f>
      </c>
      <c t="s">
        <v>26</v>
      </c>
    </row>
    <row r="217" spans="1:5" ht="25.5">
      <c r="A217" s="35" t="s">
        <v>53</v>
      </c>
      <c r="E217" s="39" t="s">
        <v>640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25.5">
      <c r="A220" t="s">
        <v>48</v>
      </c>
      <c s="34" t="s">
        <v>641</v>
      </c>
      <c s="34" t="s">
        <v>642</v>
      </c>
      <c s="35" t="s">
        <v>5</v>
      </c>
      <c s="6" t="s">
        <v>643</v>
      </c>
      <c s="36" t="s">
        <v>165</v>
      </c>
      <c s="37">
        <v>3.715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439</v>
      </c>
      <c>
        <f>(M220*21)/100</f>
      </c>
      <c t="s">
        <v>26</v>
      </c>
    </row>
    <row r="221" spans="1:5" ht="25.5">
      <c r="A221" s="35" t="s">
        <v>53</v>
      </c>
      <c r="E221" s="39" t="s">
        <v>644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3" ht="12.75">
      <c r="A224" t="s">
        <v>45</v>
      </c>
      <c r="C224" s="31" t="s">
        <v>645</v>
      </c>
      <c r="E224" s="33" t="s">
        <v>646</v>
      </c>
      <c r="J224" s="32">
        <f>0</f>
      </c>
      <c s="32">
        <f>0</f>
      </c>
      <c s="32">
        <f>0+L225</f>
      </c>
      <c s="32">
        <f>0+M225</f>
      </c>
    </row>
    <row r="225" spans="1:16" ht="12.75">
      <c r="A225" t="s">
        <v>48</v>
      </c>
      <c s="34" t="s">
        <v>647</v>
      </c>
      <c s="34" t="s">
        <v>648</v>
      </c>
      <c s="35" t="s">
        <v>5</v>
      </c>
      <c s="6" t="s">
        <v>649</v>
      </c>
      <c s="36" t="s">
        <v>165</v>
      </c>
      <c s="37">
        <v>39.666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439</v>
      </c>
      <c>
        <f>(M225*21)/100</f>
      </c>
      <c t="s">
        <v>26</v>
      </c>
    </row>
    <row r="226" spans="1:5" ht="38.25">
      <c r="A226" s="35" t="s">
        <v>53</v>
      </c>
      <c r="E226" s="39" t="s">
        <v>650</v>
      </c>
    </row>
    <row r="227" spans="1:5" ht="12.75">
      <c r="A227" s="35" t="s">
        <v>54</v>
      </c>
      <c r="E227" s="40" t="s">
        <v>5</v>
      </c>
    </row>
    <row r="228" spans="1:5" ht="12.75">
      <c r="A228" t="s">
        <v>56</v>
      </c>
      <c r="E228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COUNTIFS(L8:L320,"=0",A8:A320,"P")+COUNTIFS(L8:L320,"",A8:A320,"P")+SUM(Q8:Q320)</f>
      </c>
    </row>
    <row r="8" spans="1:13" ht="12.75">
      <c r="A8" t="s">
        <v>43</v>
      </c>
      <c r="C8" s="28" t="s">
        <v>653</v>
      </c>
      <c r="E8" s="30" t="s">
        <v>652</v>
      </c>
      <c r="J8" s="29">
        <f>0+J9+J110+J127+J132+J137+J142+J147</f>
      </c>
      <c s="29">
        <f>0+K9+K110+K127+K132+K137+K142+K147</f>
      </c>
      <c s="29">
        <f>0+L9+L110+L127+L132+L137+L142+L147</f>
      </c>
      <c s="29">
        <f>0+M9+M110+M127+M132+M137+M142+M147</f>
      </c>
    </row>
    <row r="9" spans="1:13" ht="12.75">
      <c r="A9" t="s">
        <v>45</v>
      </c>
      <c r="C9" s="31" t="s">
        <v>4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654</v>
      </c>
      <c s="35" t="s">
        <v>5</v>
      </c>
      <c s="6" t="s">
        <v>655</v>
      </c>
      <c s="36" t="s">
        <v>134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655</v>
      </c>
    </row>
    <row r="12" spans="1:5" ht="12.75">
      <c r="A12" s="35" t="s">
        <v>54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48</v>
      </c>
      <c s="34" t="s">
        <v>26</v>
      </c>
      <c s="34" t="s">
        <v>656</v>
      </c>
      <c s="35" t="s">
        <v>5</v>
      </c>
      <c s="6" t="s">
        <v>657</v>
      </c>
      <c s="36" t="s">
        <v>658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657</v>
      </c>
    </row>
    <row r="16" spans="1:5" ht="12.75">
      <c r="A16" s="35" t="s">
        <v>54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48</v>
      </c>
      <c s="34" t="s">
        <v>25</v>
      </c>
      <c s="34" t="s">
        <v>659</v>
      </c>
      <c s="35" t="s">
        <v>5</v>
      </c>
      <c s="6" t="s">
        <v>660</v>
      </c>
      <c s="36" t="s">
        <v>661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660</v>
      </c>
    </row>
    <row r="20" spans="1:5" ht="12.75">
      <c r="A20" s="35" t="s">
        <v>54</v>
      </c>
      <c r="E20" s="40" t="s">
        <v>5</v>
      </c>
    </row>
    <row r="21" spans="1:5" ht="12.75">
      <c r="A21" t="s">
        <v>56</v>
      </c>
      <c r="E21" s="39" t="s">
        <v>5</v>
      </c>
    </row>
    <row r="22" spans="1:16" ht="12.75">
      <c r="A22" t="s">
        <v>48</v>
      </c>
      <c s="34" t="s">
        <v>66</v>
      </c>
      <c s="34" t="s">
        <v>662</v>
      </c>
      <c s="35" t="s">
        <v>5</v>
      </c>
      <c s="6" t="s">
        <v>663</v>
      </c>
      <c s="36" t="s">
        <v>69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663</v>
      </c>
    </row>
    <row r="24" spans="1:5" ht="12.75">
      <c r="A24" s="35" t="s">
        <v>54</v>
      </c>
      <c r="E24" s="40" t="s">
        <v>5</v>
      </c>
    </row>
    <row r="25" spans="1:5" ht="12.75">
      <c r="A25" t="s">
        <v>56</v>
      </c>
      <c r="E25" s="39" t="s">
        <v>5</v>
      </c>
    </row>
    <row r="26" spans="1:16" ht="12.75">
      <c r="A26" t="s">
        <v>48</v>
      </c>
      <c s="34" t="s">
        <v>72</v>
      </c>
      <c s="34" t="s">
        <v>664</v>
      </c>
      <c s="35" t="s">
        <v>5</v>
      </c>
      <c s="6" t="s">
        <v>665</v>
      </c>
      <c s="36" t="s">
        <v>69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665</v>
      </c>
    </row>
    <row r="28" spans="1:5" ht="12.75">
      <c r="A28" s="35" t="s">
        <v>54</v>
      </c>
      <c r="E28" s="40" t="s">
        <v>5</v>
      </c>
    </row>
    <row r="29" spans="1:5" ht="12.75">
      <c r="A29" t="s">
        <v>56</v>
      </c>
      <c r="E29" s="39" t="s">
        <v>5</v>
      </c>
    </row>
    <row r="30" spans="1:16" ht="12.75">
      <c r="A30" t="s">
        <v>48</v>
      </c>
      <c s="34" t="s">
        <v>76</v>
      </c>
      <c s="34" t="s">
        <v>666</v>
      </c>
      <c s="35" t="s">
        <v>5</v>
      </c>
      <c s="6" t="s">
        <v>667</v>
      </c>
      <c s="36" t="s">
        <v>134</v>
      </c>
      <c s="37">
        <v>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667</v>
      </c>
    </row>
    <row r="32" spans="1:5" ht="12.75">
      <c r="A32" s="35" t="s">
        <v>54</v>
      </c>
      <c r="E32" s="40" t="s">
        <v>5</v>
      </c>
    </row>
    <row r="33" spans="1:5" ht="12.75">
      <c r="A33" t="s">
        <v>56</v>
      </c>
      <c r="E33" s="39" t="s">
        <v>5</v>
      </c>
    </row>
    <row r="34" spans="1:16" ht="12.75">
      <c r="A34" t="s">
        <v>48</v>
      </c>
      <c s="34" t="s">
        <v>81</v>
      </c>
      <c s="34" t="s">
        <v>668</v>
      </c>
      <c s="35" t="s">
        <v>5</v>
      </c>
      <c s="6" t="s">
        <v>669</v>
      </c>
      <c s="36" t="s">
        <v>60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669</v>
      </c>
    </row>
    <row r="36" spans="1:5" ht="12.75">
      <c r="A36" s="35" t="s">
        <v>54</v>
      </c>
      <c r="E36" s="40" t="s">
        <v>5</v>
      </c>
    </row>
    <row r="37" spans="1:5" ht="12.75">
      <c r="A37" t="s">
        <v>56</v>
      </c>
      <c r="E37" s="39" t="s">
        <v>5</v>
      </c>
    </row>
    <row r="38" spans="1:16" ht="12.75">
      <c r="A38" t="s">
        <v>48</v>
      </c>
      <c s="34" t="s">
        <v>85</v>
      </c>
      <c s="34" t="s">
        <v>670</v>
      </c>
      <c s="35" t="s">
        <v>5</v>
      </c>
      <c s="6" t="s">
        <v>671</v>
      </c>
      <c s="36" t="s">
        <v>60</v>
      </c>
      <c s="37">
        <v>29.7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671</v>
      </c>
    </row>
    <row r="40" spans="1:5" ht="12.75">
      <c r="A40" s="35" t="s">
        <v>54</v>
      </c>
      <c r="E40" s="40" t="s">
        <v>5</v>
      </c>
    </row>
    <row r="41" spans="1:5" ht="12.75">
      <c r="A41" t="s">
        <v>56</v>
      </c>
      <c r="E41" s="39" t="s">
        <v>5</v>
      </c>
    </row>
    <row r="42" spans="1:16" ht="12.75">
      <c r="A42" t="s">
        <v>48</v>
      </c>
      <c s="34" t="s">
        <v>90</v>
      </c>
      <c s="34" t="s">
        <v>672</v>
      </c>
      <c s="35" t="s">
        <v>5</v>
      </c>
      <c s="6" t="s">
        <v>673</v>
      </c>
      <c s="36" t="s">
        <v>60</v>
      </c>
      <c s="37">
        <v>28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673</v>
      </c>
    </row>
    <row r="44" spans="1:5" ht="12.75">
      <c r="A44" s="35" t="s">
        <v>54</v>
      </c>
      <c r="E44" s="40" t="s">
        <v>5</v>
      </c>
    </row>
    <row r="45" spans="1:5" ht="12.75">
      <c r="A45" t="s">
        <v>56</v>
      </c>
      <c r="E45" s="39" t="s">
        <v>5</v>
      </c>
    </row>
    <row r="46" spans="1:16" ht="25.5">
      <c r="A46" t="s">
        <v>48</v>
      </c>
      <c s="34" t="s">
        <v>95</v>
      </c>
      <c s="34" t="s">
        <v>674</v>
      </c>
      <c s="35" t="s">
        <v>5</v>
      </c>
      <c s="6" t="s">
        <v>675</v>
      </c>
      <c s="36" t="s">
        <v>60</v>
      </c>
      <c s="37">
        <v>69.3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25.5">
      <c r="A47" s="35" t="s">
        <v>53</v>
      </c>
      <c r="E47" s="39" t="s">
        <v>675</v>
      </c>
    </row>
    <row r="48" spans="1:5" ht="12.75">
      <c r="A48" s="35" t="s">
        <v>54</v>
      </c>
      <c r="E48" s="40" t="s">
        <v>5</v>
      </c>
    </row>
    <row r="49" spans="1:5" ht="12.75">
      <c r="A49" t="s">
        <v>56</v>
      </c>
      <c r="E49" s="39" t="s">
        <v>5</v>
      </c>
    </row>
    <row r="50" spans="1:16" ht="12.75">
      <c r="A50" t="s">
        <v>48</v>
      </c>
      <c s="34" t="s">
        <v>100</v>
      </c>
      <c s="34" t="s">
        <v>676</v>
      </c>
      <c s="35" t="s">
        <v>5</v>
      </c>
      <c s="6" t="s">
        <v>677</v>
      </c>
      <c s="36" t="s">
        <v>134</v>
      </c>
      <c s="37">
        <v>60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677</v>
      </c>
    </row>
    <row r="52" spans="1:5" ht="12.75">
      <c r="A52" s="35" t="s">
        <v>54</v>
      </c>
      <c r="E52" s="40" t="s">
        <v>5</v>
      </c>
    </row>
    <row r="53" spans="1:5" ht="12.75">
      <c r="A53" t="s">
        <v>56</v>
      </c>
      <c r="E53" s="39" t="s">
        <v>5</v>
      </c>
    </row>
    <row r="54" spans="1:16" ht="12.75">
      <c r="A54" t="s">
        <v>48</v>
      </c>
      <c s="34" t="s">
        <v>105</v>
      </c>
      <c s="34" t="s">
        <v>678</v>
      </c>
      <c s="35" t="s">
        <v>5</v>
      </c>
      <c s="6" t="s">
        <v>679</v>
      </c>
      <c s="36" t="s">
        <v>134</v>
      </c>
      <c s="37">
        <v>60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679</v>
      </c>
    </row>
    <row r="56" spans="1:5" ht="12.75">
      <c r="A56" s="35" t="s">
        <v>54</v>
      </c>
      <c r="E56" s="40" t="s">
        <v>5</v>
      </c>
    </row>
    <row r="57" spans="1:5" ht="12.75">
      <c r="A57" t="s">
        <v>56</v>
      </c>
      <c r="E57" s="39" t="s">
        <v>5</v>
      </c>
    </row>
    <row r="58" spans="1:16" ht="12.75">
      <c r="A58" t="s">
        <v>48</v>
      </c>
      <c s="34" t="s">
        <v>110</v>
      </c>
      <c s="34" t="s">
        <v>680</v>
      </c>
      <c s="35" t="s">
        <v>5</v>
      </c>
      <c s="6" t="s">
        <v>681</v>
      </c>
      <c s="36" t="s">
        <v>60</v>
      </c>
      <c s="37">
        <v>83.4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681</v>
      </c>
    </row>
    <row r="60" spans="1:5" ht="12.75">
      <c r="A60" s="35" t="s">
        <v>54</v>
      </c>
      <c r="E60" s="40" t="s">
        <v>5</v>
      </c>
    </row>
    <row r="61" spans="1:5" ht="12.75">
      <c r="A61" t="s">
        <v>56</v>
      </c>
      <c r="E61" s="39" t="s">
        <v>5</v>
      </c>
    </row>
    <row r="62" spans="1:16" ht="12.75">
      <c r="A62" t="s">
        <v>48</v>
      </c>
      <c s="34" t="s">
        <v>115</v>
      </c>
      <c s="34" t="s">
        <v>682</v>
      </c>
      <c s="35" t="s">
        <v>5</v>
      </c>
      <c s="6" t="s">
        <v>683</v>
      </c>
      <c s="36" t="s">
        <v>60</v>
      </c>
      <c s="37">
        <v>40.04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683</v>
      </c>
    </row>
    <row r="64" spans="1:5" ht="12.75">
      <c r="A64" s="35" t="s">
        <v>54</v>
      </c>
      <c r="E64" s="40" t="s">
        <v>5</v>
      </c>
    </row>
    <row r="65" spans="1:5" ht="12.75">
      <c r="A65" t="s">
        <v>56</v>
      </c>
      <c r="E65" s="39" t="s">
        <v>5</v>
      </c>
    </row>
    <row r="66" spans="1:16" ht="12.75">
      <c r="A66" t="s">
        <v>48</v>
      </c>
      <c s="34" t="s">
        <v>120</v>
      </c>
      <c s="34" t="s">
        <v>684</v>
      </c>
      <c s="35" t="s">
        <v>5</v>
      </c>
      <c s="6" t="s">
        <v>685</v>
      </c>
      <c s="36" t="s">
        <v>60</v>
      </c>
      <c s="37">
        <v>77.28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685</v>
      </c>
    </row>
    <row r="68" spans="1:5" ht="12.75">
      <c r="A68" s="35" t="s">
        <v>54</v>
      </c>
      <c r="E68" s="40" t="s">
        <v>5</v>
      </c>
    </row>
    <row r="69" spans="1:5" ht="12.75">
      <c r="A69" t="s">
        <v>56</v>
      </c>
      <c r="E69" s="39" t="s">
        <v>5</v>
      </c>
    </row>
    <row r="70" spans="1:16" ht="12.75">
      <c r="A70" t="s">
        <v>48</v>
      </c>
      <c s="34" t="s">
        <v>126</v>
      </c>
      <c s="34" t="s">
        <v>686</v>
      </c>
      <c s="35" t="s">
        <v>5</v>
      </c>
      <c s="6" t="s">
        <v>687</v>
      </c>
      <c s="36" t="s">
        <v>60</v>
      </c>
      <c s="37">
        <v>41.7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687</v>
      </c>
    </row>
    <row r="72" spans="1:5" ht="12.75">
      <c r="A72" s="35" t="s">
        <v>54</v>
      </c>
      <c r="E72" s="40" t="s">
        <v>5</v>
      </c>
    </row>
    <row r="73" spans="1:5" ht="12.75">
      <c r="A73" t="s">
        <v>56</v>
      </c>
      <c r="E73" s="39" t="s">
        <v>5</v>
      </c>
    </row>
    <row r="74" spans="1:16" ht="12.75">
      <c r="A74" t="s">
        <v>48</v>
      </c>
      <c s="34" t="s">
        <v>131</v>
      </c>
      <c s="34" t="s">
        <v>688</v>
      </c>
      <c s="35" t="s">
        <v>5</v>
      </c>
      <c s="6" t="s">
        <v>689</v>
      </c>
      <c s="36" t="s">
        <v>60</v>
      </c>
      <c s="37">
        <v>86.02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689</v>
      </c>
    </row>
    <row r="76" spans="1:5" ht="12.75">
      <c r="A76" s="35" t="s">
        <v>54</v>
      </c>
      <c r="E76" s="40" t="s">
        <v>5</v>
      </c>
    </row>
    <row r="77" spans="1:5" ht="12.75">
      <c r="A77" t="s">
        <v>56</v>
      </c>
      <c r="E77" s="39" t="s">
        <v>5</v>
      </c>
    </row>
    <row r="78" spans="1:16" ht="12.75">
      <c r="A78" t="s">
        <v>48</v>
      </c>
      <c s="34" t="s">
        <v>139</v>
      </c>
      <c s="34" t="s">
        <v>690</v>
      </c>
      <c s="35" t="s">
        <v>5</v>
      </c>
      <c s="6" t="s">
        <v>691</v>
      </c>
      <c s="36" t="s">
        <v>165</v>
      </c>
      <c s="37">
        <v>139.104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691</v>
      </c>
    </row>
    <row r="80" spans="1:5" ht="12.75">
      <c r="A80" s="35" t="s">
        <v>54</v>
      </c>
      <c r="E80" s="40" t="s">
        <v>5</v>
      </c>
    </row>
    <row r="81" spans="1:5" ht="12.75">
      <c r="A81" t="s">
        <v>56</v>
      </c>
      <c r="E81" s="39" t="s">
        <v>5</v>
      </c>
    </row>
    <row r="82" spans="1:16" ht="12.75">
      <c r="A82" t="s">
        <v>48</v>
      </c>
      <c s="34" t="s">
        <v>144</v>
      </c>
      <c s="34" t="s">
        <v>454</v>
      </c>
      <c s="35" t="s">
        <v>5</v>
      </c>
      <c s="6" t="s">
        <v>692</v>
      </c>
      <c s="36" t="s">
        <v>60</v>
      </c>
      <c s="37">
        <v>61.72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692</v>
      </c>
    </row>
    <row r="84" spans="1:5" ht="12.75">
      <c r="A84" s="35" t="s">
        <v>54</v>
      </c>
      <c r="E84" s="40" t="s">
        <v>5</v>
      </c>
    </row>
    <row r="85" spans="1:5" ht="12.75">
      <c r="A85" t="s">
        <v>56</v>
      </c>
      <c r="E85" s="39" t="s">
        <v>5</v>
      </c>
    </row>
    <row r="86" spans="1:16" ht="12.75">
      <c r="A86" t="s">
        <v>48</v>
      </c>
      <c s="34" t="s">
        <v>149</v>
      </c>
      <c s="34" t="s">
        <v>693</v>
      </c>
      <c s="35" t="s">
        <v>5</v>
      </c>
      <c s="6" t="s">
        <v>694</v>
      </c>
      <c s="36" t="s">
        <v>60</v>
      </c>
      <c s="37">
        <v>7.2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694</v>
      </c>
    </row>
    <row r="88" spans="1:5" ht="12.75">
      <c r="A88" s="35" t="s">
        <v>54</v>
      </c>
      <c r="E88" s="40" t="s">
        <v>5</v>
      </c>
    </row>
    <row r="89" spans="1:5" ht="12.75">
      <c r="A89" t="s">
        <v>56</v>
      </c>
      <c r="E89" s="39" t="s">
        <v>5</v>
      </c>
    </row>
    <row r="90" spans="1:16" ht="12.75">
      <c r="A90" t="s">
        <v>48</v>
      </c>
      <c s="34" t="s">
        <v>154</v>
      </c>
      <c s="34" t="s">
        <v>695</v>
      </c>
      <c s="35" t="s">
        <v>5</v>
      </c>
      <c s="6" t="s">
        <v>696</v>
      </c>
      <c s="36" t="s">
        <v>134</v>
      </c>
      <c s="37">
        <v>80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696</v>
      </c>
    </row>
    <row r="92" spans="1:5" ht="12.75">
      <c r="A92" s="35" t="s">
        <v>54</v>
      </c>
      <c r="E92" s="40" t="s">
        <v>5</v>
      </c>
    </row>
    <row r="93" spans="1:5" ht="12.75">
      <c r="A93" t="s">
        <v>56</v>
      </c>
      <c r="E93" s="39" t="s">
        <v>5</v>
      </c>
    </row>
    <row r="94" spans="1:16" ht="12.75">
      <c r="A94" t="s">
        <v>48</v>
      </c>
      <c s="34" t="s">
        <v>161</v>
      </c>
      <c s="34" t="s">
        <v>697</v>
      </c>
      <c s="35" t="s">
        <v>5</v>
      </c>
      <c s="6" t="s">
        <v>698</v>
      </c>
      <c s="36" t="s">
        <v>699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698</v>
      </c>
    </row>
    <row r="96" spans="1:5" ht="12.75">
      <c r="A96" s="35" t="s">
        <v>54</v>
      </c>
      <c r="E96" s="40" t="s">
        <v>5</v>
      </c>
    </row>
    <row r="97" spans="1:5" ht="12.75">
      <c r="A97" t="s">
        <v>56</v>
      </c>
      <c r="E97" s="39" t="s">
        <v>5</v>
      </c>
    </row>
    <row r="98" spans="1:16" ht="12.75">
      <c r="A98" t="s">
        <v>48</v>
      </c>
      <c s="34" t="s">
        <v>169</v>
      </c>
      <c s="34" t="s">
        <v>700</v>
      </c>
      <c s="35" t="s">
        <v>5</v>
      </c>
      <c s="6" t="s">
        <v>701</v>
      </c>
      <c s="36" t="s">
        <v>702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701</v>
      </c>
    </row>
    <row r="100" spans="1:5" ht="12.75">
      <c r="A100" s="35" t="s">
        <v>54</v>
      </c>
      <c r="E100" s="40" t="s">
        <v>5</v>
      </c>
    </row>
    <row r="101" spans="1:5" ht="12.75">
      <c r="A101" t="s">
        <v>56</v>
      </c>
      <c r="E101" s="39" t="s">
        <v>5</v>
      </c>
    </row>
    <row r="102" spans="1:16" ht="12.75">
      <c r="A102" t="s">
        <v>48</v>
      </c>
      <c s="34" t="s">
        <v>174</v>
      </c>
      <c s="34" t="s">
        <v>703</v>
      </c>
      <c s="35" t="s">
        <v>5</v>
      </c>
      <c s="6" t="s">
        <v>704</v>
      </c>
      <c s="36" t="s">
        <v>165</v>
      </c>
      <c s="37">
        <v>12.362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704</v>
      </c>
    </row>
    <row r="104" spans="1:5" ht="12.75">
      <c r="A104" s="35" t="s">
        <v>54</v>
      </c>
      <c r="E104" s="40" t="s">
        <v>5</v>
      </c>
    </row>
    <row r="105" spans="1:5" ht="12.75">
      <c r="A105" t="s">
        <v>56</v>
      </c>
      <c r="E105" s="39" t="s">
        <v>5</v>
      </c>
    </row>
    <row r="106" spans="1:16" ht="12.75">
      <c r="A106" t="s">
        <v>48</v>
      </c>
      <c s="34" t="s">
        <v>179</v>
      </c>
      <c s="34" t="s">
        <v>705</v>
      </c>
      <c s="35" t="s">
        <v>5</v>
      </c>
      <c s="6" t="s">
        <v>706</v>
      </c>
      <c s="36" t="s">
        <v>165</v>
      </c>
      <c s="37">
        <v>113.322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706</v>
      </c>
    </row>
    <row r="108" spans="1:5" ht="12.75">
      <c r="A108" s="35" t="s">
        <v>54</v>
      </c>
      <c r="E108" s="40" t="s">
        <v>5</v>
      </c>
    </row>
    <row r="109" spans="1:5" ht="12.75">
      <c r="A109" t="s">
        <v>56</v>
      </c>
      <c r="E109" s="39" t="s">
        <v>5</v>
      </c>
    </row>
    <row r="110" spans="1:13" ht="12.75">
      <c r="A110" t="s">
        <v>45</v>
      </c>
      <c r="C110" s="31" t="s">
        <v>26</v>
      </c>
      <c r="E110" s="33" t="s">
        <v>707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48</v>
      </c>
      <c s="34" t="s">
        <v>184</v>
      </c>
      <c s="34" t="s">
        <v>708</v>
      </c>
      <c s="35" t="s">
        <v>5</v>
      </c>
      <c s="6" t="s">
        <v>709</v>
      </c>
      <c s="36" t="s">
        <v>134</v>
      </c>
      <c s="37">
        <v>58.65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709</v>
      </c>
    </row>
    <row r="113" spans="1:5" ht="12.75">
      <c r="A113" s="35" t="s">
        <v>54</v>
      </c>
      <c r="E113" s="40" t="s">
        <v>5</v>
      </c>
    </row>
    <row r="114" spans="1:5" ht="12.75">
      <c r="A114" t="s">
        <v>56</v>
      </c>
      <c r="E114" s="39" t="s">
        <v>5</v>
      </c>
    </row>
    <row r="115" spans="1:16" ht="12.75">
      <c r="A115" t="s">
        <v>48</v>
      </c>
      <c s="34" t="s">
        <v>535</v>
      </c>
      <c s="34" t="s">
        <v>710</v>
      </c>
      <c s="35" t="s">
        <v>5</v>
      </c>
      <c s="6" t="s">
        <v>711</v>
      </c>
      <c s="36" t="s">
        <v>134</v>
      </c>
      <c s="37">
        <v>12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711</v>
      </c>
    </row>
    <row r="117" spans="1:5" ht="12.75">
      <c r="A117" s="35" t="s">
        <v>54</v>
      </c>
      <c r="E117" s="40" t="s">
        <v>5</v>
      </c>
    </row>
    <row r="118" spans="1:5" ht="12.75">
      <c r="A118" t="s">
        <v>56</v>
      </c>
      <c r="E118" s="39" t="s">
        <v>5</v>
      </c>
    </row>
    <row r="119" spans="1:16" ht="12.75">
      <c r="A119" t="s">
        <v>48</v>
      </c>
      <c s="34" t="s">
        <v>539</v>
      </c>
      <c s="34" t="s">
        <v>712</v>
      </c>
      <c s="35" t="s">
        <v>5</v>
      </c>
      <c s="6" t="s">
        <v>713</v>
      </c>
      <c s="36" t="s">
        <v>51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713</v>
      </c>
    </row>
    <row r="121" spans="1:5" ht="12.75">
      <c r="A121" s="35" t="s">
        <v>54</v>
      </c>
      <c r="E121" s="40" t="s">
        <v>5</v>
      </c>
    </row>
    <row r="122" spans="1:5" ht="12.75">
      <c r="A122" t="s">
        <v>56</v>
      </c>
      <c r="E122" s="39" t="s">
        <v>5</v>
      </c>
    </row>
    <row r="123" spans="1:16" ht="12.75">
      <c r="A123" t="s">
        <v>48</v>
      </c>
      <c s="34" t="s">
        <v>544</v>
      </c>
      <c s="34" t="s">
        <v>714</v>
      </c>
      <c s="35" t="s">
        <v>5</v>
      </c>
      <c s="6" t="s">
        <v>715</v>
      </c>
      <c s="36" t="s">
        <v>69</v>
      </c>
      <c s="37">
        <v>58.65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52</v>
      </c>
      <c>
        <f>(M123*21)/100</f>
      </c>
      <c t="s">
        <v>26</v>
      </c>
    </row>
    <row r="124" spans="1:5" ht="12.75">
      <c r="A124" s="35" t="s">
        <v>53</v>
      </c>
      <c r="E124" s="39" t="s">
        <v>715</v>
      </c>
    </row>
    <row r="125" spans="1:5" ht="12.75">
      <c r="A125" s="35" t="s">
        <v>54</v>
      </c>
      <c r="E125" s="40" t="s">
        <v>5</v>
      </c>
    </row>
    <row r="126" spans="1:5" ht="12.75">
      <c r="A126" t="s">
        <v>56</v>
      </c>
      <c r="E126" s="39" t="s">
        <v>5</v>
      </c>
    </row>
    <row r="127" spans="1:13" ht="12.75">
      <c r="A127" t="s">
        <v>45</v>
      </c>
      <c r="C127" s="31" t="s">
        <v>66</v>
      </c>
      <c r="E127" s="33" t="s">
        <v>242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48</v>
      </c>
      <c s="34" t="s">
        <v>356</v>
      </c>
      <c s="34" t="s">
        <v>716</v>
      </c>
      <c s="35" t="s">
        <v>5</v>
      </c>
      <c s="6" t="s">
        <v>717</v>
      </c>
      <c s="36" t="s">
        <v>60</v>
      </c>
      <c s="37">
        <v>4.08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717</v>
      </c>
    </row>
    <row r="130" spans="1:5" ht="12.75">
      <c r="A130" s="35" t="s">
        <v>54</v>
      </c>
      <c r="E130" s="40" t="s">
        <v>5</v>
      </c>
    </row>
    <row r="131" spans="1:5" ht="12.75">
      <c r="A131" t="s">
        <v>56</v>
      </c>
      <c r="E131" s="39" t="s">
        <v>5</v>
      </c>
    </row>
    <row r="132" spans="1:13" ht="12.75">
      <c r="A132" t="s">
        <v>45</v>
      </c>
      <c r="C132" s="31" t="s">
        <v>718</v>
      </c>
      <c r="E132" s="33" t="s">
        <v>719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596</v>
      </c>
      <c s="34" t="s">
        <v>720</v>
      </c>
      <c s="35" t="s">
        <v>5</v>
      </c>
      <c s="6" t="s">
        <v>721</v>
      </c>
      <c s="36" t="s">
        <v>134</v>
      </c>
      <c s="37">
        <v>5.803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721</v>
      </c>
    </row>
    <row r="135" spans="1:5" ht="12.75">
      <c r="A135" s="35" t="s">
        <v>54</v>
      </c>
      <c r="E135" s="40" t="s">
        <v>5</v>
      </c>
    </row>
    <row r="136" spans="1:5" ht="12.75">
      <c r="A136" t="s">
        <v>56</v>
      </c>
      <c r="E136" s="39" t="s">
        <v>5</v>
      </c>
    </row>
    <row r="137" spans="1:13" ht="12.75">
      <c r="A137" t="s">
        <v>45</v>
      </c>
      <c r="C137" s="31" t="s">
        <v>85</v>
      </c>
      <c r="E137" s="33" t="s">
        <v>254</v>
      </c>
      <c r="J137" s="32">
        <f>0</f>
      </c>
      <c s="32">
        <f>0</f>
      </c>
      <c s="32">
        <f>0+L138</f>
      </c>
      <c s="32">
        <f>0+M138</f>
      </c>
    </row>
    <row r="138" spans="1:16" ht="12.75">
      <c r="A138" t="s">
        <v>48</v>
      </c>
      <c s="34" t="s">
        <v>587</v>
      </c>
      <c s="34" t="s">
        <v>722</v>
      </c>
      <c s="35" t="s">
        <v>5</v>
      </c>
      <c s="6" t="s">
        <v>723</v>
      </c>
      <c s="36" t="s">
        <v>69</v>
      </c>
      <c s="37">
        <v>70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</v>
      </c>
      <c>
        <f>(M138*21)/100</f>
      </c>
      <c t="s">
        <v>26</v>
      </c>
    </row>
    <row r="139" spans="1:5" ht="12.75">
      <c r="A139" s="35" t="s">
        <v>53</v>
      </c>
      <c r="E139" s="39" t="s">
        <v>723</v>
      </c>
    </row>
    <row r="140" spans="1:5" ht="12.75">
      <c r="A140" s="35" t="s">
        <v>54</v>
      </c>
      <c r="E140" s="40" t="s">
        <v>5</v>
      </c>
    </row>
    <row r="141" spans="1:5" ht="12.75">
      <c r="A141" t="s">
        <v>56</v>
      </c>
      <c r="E141" s="39" t="s">
        <v>5</v>
      </c>
    </row>
    <row r="142" spans="1:13" ht="12.75">
      <c r="A142" t="s">
        <v>45</v>
      </c>
      <c r="C142" s="31" t="s">
        <v>724</v>
      </c>
      <c r="E142" s="33" t="s">
        <v>725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48</v>
      </c>
      <c s="34" t="s">
        <v>591</v>
      </c>
      <c s="34" t="s">
        <v>726</v>
      </c>
      <c s="35" t="s">
        <v>5</v>
      </c>
      <c s="6" t="s">
        <v>727</v>
      </c>
      <c s="36" t="s">
        <v>165</v>
      </c>
      <c s="37">
        <v>11.101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52</v>
      </c>
      <c>
        <f>(M143*21)/100</f>
      </c>
      <c t="s">
        <v>26</v>
      </c>
    </row>
    <row r="144" spans="1:5" ht="12.75">
      <c r="A144" s="35" t="s">
        <v>53</v>
      </c>
      <c r="E144" s="39" t="s">
        <v>727</v>
      </c>
    </row>
    <row r="145" spans="1:5" ht="12.75">
      <c r="A145" s="35" t="s">
        <v>54</v>
      </c>
      <c r="E145" s="40" t="s">
        <v>5</v>
      </c>
    </row>
    <row r="146" spans="1:5" ht="12.75">
      <c r="A146" t="s">
        <v>56</v>
      </c>
      <c r="E146" s="39" t="s">
        <v>5</v>
      </c>
    </row>
    <row r="147" spans="1:13" ht="12.75">
      <c r="A147" t="s">
        <v>45</v>
      </c>
      <c r="C147" s="31" t="s">
        <v>728</v>
      </c>
      <c r="E147" s="33" t="s">
        <v>729</v>
      </c>
      <c r="J147" s="32">
        <f>0</f>
      </c>
      <c s="32">
        <f>0</f>
      </c>
      <c s="32">
        <f>0+L148+L152+L156+L160+L164+L168+L172+L176+L180+L184+L188+L192+L196+L200+L204+L208+L212+L216+L220+L224+L228+L232+L236+L240+L244+L248+L252+L256+L260+L264+L268+L272+L276+L280+L284+L288+L292+L296+L300+L304+L308+L312+L316+L320</f>
      </c>
      <c s="32">
        <f>0+M148+M152+M156+M160+M164+M168+M172+M176+M180+M184+M188+M192+M196+M200+M204+M208+M212+M216+M220+M224+M228+M232+M236+M240+M244+M248+M252+M256+M260+M264+M268+M272+M276+M280+M284+M288+M292+M296+M300+M304+M308+M312+M316+M320</f>
      </c>
    </row>
    <row r="148" spans="1:16" ht="12.75">
      <c r="A148" t="s">
        <v>48</v>
      </c>
      <c s="34" t="s">
        <v>601</v>
      </c>
      <c s="34" t="s">
        <v>730</v>
      </c>
      <c s="35" t="s">
        <v>5</v>
      </c>
      <c s="6" t="s">
        <v>731</v>
      </c>
      <c s="36" t="s">
        <v>51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52</v>
      </c>
      <c>
        <f>(M148*21)/100</f>
      </c>
      <c t="s">
        <v>26</v>
      </c>
    </row>
    <row r="149" spans="1:5" ht="12.75">
      <c r="A149" s="35" t="s">
        <v>53</v>
      </c>
      <c r="E149" s="39" t="s">
        <v>731</v>
      </c>
    </row>
    <row r="150" spans="1:5" ht="12.75">
      <c r="A150" s="35" t="s">
        <v>54</v>
      </c>
      <c r="E150" s="40" t="s">
        <v>5</v>
      </c>
    </row>
    <row r="151" spans="1:5" ht="12.75">
      <c r="A151" t="s">
        <v>56</v>
      </c>
      <c r="E151" s="39" t="s">
        <v>5</v>
      </c>
    </row>
    <row r="152" spans="1:16" ht="12.75">
      <c r="A152" t="s">
        <v>48</v>
      </c>
      <c s="34" t="s">
        <v>607</v>
      </c>
      <c s="34" t="s">
        <v>732</v>
      </c>
      <c s="35" t="s">
        <v>5</v>
      </c>
      <c s="6" t="s">
        <v>733</v>
      </c>
      <c s="36" t="s">
        <v>51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52</v>
      </c>
      <c>
        <f>(M152*21)/100</f>
      </c>
      <c t="s">
        <v>26</v>
      </c>
    </row>
    <row r="153" spans="1:5" ht="12.75">
      <c r="A153" s="35" t="s">
        <v>53</v>
      </c>
      <c r="E153" s="39" t="s">
        <v>733</v>
      </c>
    </row>
    <row r="154" spans="1:5" ht="12.75">
      <c r="A154" s="35" t="s">
        <v>54</v>
      </c>
      <c r="E154" s="40" t="s">
        <v>5</v>
      </c>
    </row>
    <row r="155" spans="1:5" ht="12.75">
      <c r="A155" t="s">
        <v>56</v>
      </c>
      <c r="E155" s="39" t="s">
        <v>5</v>
      </c>
    </row>
    <row r="156" spans="1:16" ht="12.75">
      <c r="A156" t="s">
        <v>48</v>
      </c>
      <c s="34" t="s">
        <v>612</v>
      </c>
      <c s="34" t="s">
        <v>734</v>
      </c>
      <c s="35" t="s">
        <v>5</v>
      </c>
      <c s="6" t="s">
        <v>735</v>
      </c>
      <c s="36" t="s">
        <v>51</v>
      </c>
      <c s="37">
        <v>26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52</v>
      </c>
      <c>
        <f>(M156*21)/100</f>
      </c>
      <c t="s">
        <v>26</v>
      </c>
    </row>
    <row r="157" spans="1:5" ht="12.75">
      <c r="A157" s="35" t="s">
        <v>53</v>
      </c>
      <c r="E157" s="39" t="s">
        <v>735</v>
      </c>
    </row>
    <row r="158" spans="1:5" ht="12.75">
      <c r="A158" s="35" t="s">
        <v>54</v>
      </c>
      <c r="E158" s="40" t="s">
        <v>5</v>
      </c>
    </row>
    <row r="159" spans="1:5" ht="12.75">
      <c r="A159" t="s">
        <v>56</v>
      </c>
      <c r="E159" s="39" t="s">
        <v>5</v>
      </c>
    </row>
    <row r="160" spans="1:16" ht="12.75">
      <c r="A160" t="s">
        <v>48</v>
      </c>
      <c s="34" t="s">
        <v>616</v>
      </c>
      <c s="34" t="s">
        <v>736</v>
      </c>
      <c s="35" t="s">
        <v>5</v>
      </c>
      <c s="6" t="s">
        <v>737</v>
      </c>
      <c s="36" t="s">
        <v>51</v>
      </c>
      <c s="37">
        <v>22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52</v>
      </c>
      <c>
        <f>(M160*21)/100</f>
      </c>
      <c t="s">
        <v>26</v>
      </c>
    </row>
    <row r="161" spans="1:5" ht="12.75">
      <c r="A161" s="35" t="s">
        <v>53</v>
      </c>
      <c r="E161" s="39" t="s">
        <v>737</v>
      </c>
    </row>
    <row r="162" spans="1:5" ht="12.75">
      <c r="A162" s="35" t="s">
        <v>54</v>
      </c>
      <c r="E162" s="40" t="s">
        <v>5</v>
      </c>
    </row>
    <row r="163" spans="1:5" ht="12.75">
      <c r="A163" t="s">
        <v>56</v>
      </c>
      <c r="E163" s="39" t="s">
        <v>5</v>
      </c>
    </row>
    <row r="164" spans="1:16" ht="12.75">
      <c r="A164" t="s">
        <v>48</v>
      </c>
      <c s="34" t="s">
        <v>620</v>
      </c>
      <c s="34" t="s">
        <v>738</v>
      </c>
      <c s="35" t="s">
        <v>5</v>
      </c>
      <c s="6" t="s">
        <v>739</v>
      </c>
      <c s="36" t="s">
        <v>51</v>
      </c>
      <c s="37">
        <v>10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52</v>
      </c>
      <c>
        <f>(M164*21)/100</f>
      </c>
      <c t="s">
        <v>26</v>
      </c>
    </row>
    <row r="165" spans="1:5" ht="12.75">
      <c r="A165" s="35" t="s">
        <v>53</v>
      </c>
      <c r="E165" s="39" t="s">
        <v>739</v>
      </c>
    </row>
    <row r="166" spans="1:5" ht="12.75">
      <c r="A166" s="35" t="s">
        <v>54</v>
      </c>
      <c r="E166" s="40" t="s">
        <v>5</v>
      </c>
    </row>
    <row r="167" spans="1:5" ht="12.75">
      <c r="A167" t="s">
        <v>56</v>
      </c>
      <c r="E167" s="39" t="s">
        <v>5</v>
      </c>
    </row>
    <row r="168" spans="1:16" ht="12.75">
      <c r="A168" t="s">
        <v>48</v>
      </c>
      <c s="34" t="s">
        <v>624</v>
      </c>
      <c s="34" t="s">
        <v>740</v>
      </c>
      <c s="35" t="s">
        <v>5</v>
      </c>
      <c s="6" t="s">
        <v>741</v>
      </c>
      <c s="36" t="s">
        <v>51</v>
      </c>
      <c s="37">
        <v>14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52</v>
      </c>
      <c>
        <f>(M168*21)/100</f>
      </c>
      <c t="s">
        <v>26</v>
      </c>
    </row>
    <row r="169" spans="1:5" ht="12.75">
      <c r="A169" s="35" t="s">
        <v>53</v>
      </c>
      <c r="E169" s="39" t="s">
        <v>741</v>
      </c>
    </row>
    <row r="170" spans="1:5" ht="12.75">
      <c r="A170" s="35" t="s">
        <v>54</v>
      </c>
      <c r="E170" s="40" t="s">
        <v>5</v>
      </c>
    </row>
    <row r="171" spans="1:5" ht="12.75">
      <c r="A171" t="s">
        <v>56</v>
      </c>
      <c r="E171" s="39" t="s">
        <v>5</v>
      </c>
    </row>
    <row r="172" spans="1:16" ht="12.75">
      <c r="A172" t="s">
        <v>48</v>
      </c>
      <c s="34" t="s">
        <v>241</v>
      </c>
      <c s="34" t="s">
        <v>742</v>
      </c>
      <c s="35" t="s">
        <v>5</v>
      </c>
      <c s="6" t="s">
        <v>743</v>
      </c>
      <c s="36" t="s">
        <v>744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</v>
      </c>
      <c>
        <f>(M172*21)/100</f>
      </c>
      <c t="s">
        <v>26</v>
      </c>
    </row>
    <row r="173" spans="1:5" ht="12.75">
      <c r="A173" s="35" t="s">
        <v>53</v>
      </c>
      <c r="E173" s="39" t="s">
        <v>743</v>
      </c>
    </row>
    <row r="174" spans="1:5" ht="12.75">
      <c r="A174" s="35" t="s">
        <v>54</v>
      </c>
      <c r="E174" s="40" t="s">
        <v>5</v>
      </c>
    </row>
    <row r="175" spans="1:5" ht="12.75">
      <c r="A175" t="s">
        <v>56</v>
      </c>
      <c r="E175" s="39" t="s">
        <v>5</v>
      </c>
    </row>
    <row r="176" spans="1:16" ht="12.75">
      <c r="A176" t="s">
        <v>48</v>
      </c>
      <c s="34" t="s">
        <v>633</v>
      </c>
      <c s="34" t="s">
        <v>745</v>
      </c>
      <c s="35" t="s">
        <v>5</v>
      </c>
      <c s="6" t="s">
        <v>746</v>
      </c>
      <c s="36" t="s">
        <v>51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</v>
      </c>
      <c>
        <f>(M176*21)/100</f>
      </c>
      <c t="s">
        <v>26</v>
      </c>
    </row>
    <row r="177" spans="1:5" ht="12.75">
      <c r="A177" s="35" t="s">
        <v>53</v>
      </c>
      <c r="E177" s="39" t="s">
        <v>746</v>
      </c>
    </row>
    <row r="178" spans="1:5" ht="12.75">
      <c r="A178" s="35" t="s">
        <v>54</v>
      </c>
      <c r="E178" s="40" t="s">
        <v>5</v>
      </c>
    </row>
    <row r="179" spans="1:5" ht="12.75">
      <c r="A179" t="s">
        <v>56</v>
      </c>
      <c r="E179" s="39" t="s">
        <v>5</v>
      </c>
    </row>
    <row r="180" spans="1:16" ht="12.75">
      <c r="A180" t="s">
        <v>48</v>
      </c>
      <c s="34" t="s">
        <v>637</v>
      </c>
      <c s="34" t="s">
        <v>747</v>
      </c>
      <c s="35" t="s">
        <v>5</v>
      </c>
      <c s="6" t="s">
        <v>748</v>
      </c>
      <c s="36" t="s">
        <v>51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</v>
      </c>
      <c>
        <f>(M180*21)/100</f>
      </c>
      <c t="s">
        <v>26</v>
      </c>
    </row>
    <row r="181" spans="1:5" ht="12.75">
      <c r="A181" s="35" t="s">
        <v>53</v>
      </c>
      <c r="E181" s="39" t="s">
        <v>748</v>
      </c>
    </row>
    <row r="182" spans="1:5" ht="12.75">
      <c r="A182" s="35" t="s">
        <v>54</v>
      </c>
      <c r="E182" s="40" t="s">
        <v>5</v>
      </c>
    </row>
    <row r="183" spans="1:5" ht="12.75">
      <c r="A183" t="s">
        <v>56</v>
      </c>
      <c r="E183" s="39" t="s">
        <v>5</v>
      </c>
    </row>
    <row r="184" spans="1:16" ht="12.75">
      <c r="A184" t="s">
        <v>48</v>
      </c>
      <c s="34" t="s">
        <v>641</v>
      </c>
      <c s="34" t="s">
        <v>749</v>
      </c>
      <c s="35" t="s">
        <v>5</v>
      </c>
      <c s="6" t="s">
        <v>750</v>
      </c>
      <c s="36" t="s">
        <v>69</v>
      </c>
      <c s="37">
        <v>36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</v>
      </c>
      <c>
        <f>(M184*21)/100</f>
      </c>
      <c t="s">
        <v>26</v>
      </c>
    </row>
    <row r="185" spans="1:5" ht="12.75">
      <c r="A185" s="35" t="s">
        <v>53</v>
      </c>
      <c r="E185" s="39" t="s">
        <v>750</v>
      </c>
    </row>
    <row r="186" spans="1:5" ht="12.75">
      <c r="A186" s="35" t="s">
        <v>54</v>
      </c>
      <c r="E186" s="40" t="s">
        <v>5</v>
      </c>
    </row>
    <row r="187" spans="1:5" ht="12.75">
      <c r="A187" t="s">
        <v>56</v>
      </c>
      <c r="E187" s="39" t="s">
        <v>5</v>
      </c>
    </row>
    <row r="188" spans="1:16" ht="12.75">
      <c r="A188" t="s">
        <v>48</v>
      </c>
      <c s="34" t="s">
        <v>647</v>
      </c>
      <c s="34" t="s">
        <v>751</v>
      </c>
      <c s="35" t="s">
        <v>5</v>
      </c>
      <c s="6" t="s">
        <v>752</v>
      </c>
      <c s="36" t="s">
        <v>69</v>
      </c>
      <c s="37">
        <v>34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</v>
      </c>
      <c>
        <f>(M188*21)/100</f>
      </c>
      <c t="s">
        <v>26</v>
      </c>
    </row>
    <row r="189" spans="1:5" ht="12.75">
      <c r="A189" s="35" t="s">
        <v>53</v>
      </c>
      <c r="E189" s="39" t="s">
        <v>752</v>
      </c>
    </row>
    <row r="190" spans="1:5" ht="12.75">
      <c r="A190" s="35" t="s">
        <v>54</v>
      </c>
      <c r="E190" s="40" t="s">
        <v>5</v>
      </c>
    </row>
    <row r="191" spans="1:5" ht="12.75">
      <c r="A191" t="s">
        <v>56</v>
      </c>
      <c r="E191" s="39" t="s">
        <v>5</v>
      </c>
    </row>
    <row r="192" spans="1:16" ht="12.75">
      <c r="A192" t="s">
        <v>48</v>
      </c>
      <c s="34" t="s">
        <v>549</v>
      </c>
      <c s="34" t="s">
        <v>753</v>
      </c>
      <c s="35" t="s">
        <v>5</v>
      </c>
      <c s="6" t="s">
        <v>754</v>
      </c>
      <c s="36" t="s">
        <v>51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</v>
      </c>
      <c>
        <f>(M192*21)/100</f>
      </c>
      <c t="s">
        <v>26</v>
      </c>
    </row>
    <row r="193" spans="1:5" ht="12.75">
      <c r="A193" s="35" t="s">
        <v>53</v>
      </c>
      <c r="E193" s="39" t="s">
        <v>754</v>
      </c>
    </row>
    <row r="194" spans="1:5" ht="12.75">
      <c r="A194" s="35" t="s">
        <v>54</v>
      </c>
      <c r="E194" s="40" t="s">
        <v>5</v>
      </c>
    </row>
    <row r="195" spans="1:5" ht="12.75">
      <c r="A195" t="s">
        <v>56</v>
      </c>
      <c r="E195" s="39" t="s">
        <v>5</v>
      </c>
    </row>
    <row r="196" spans="1:16" ht="12.75">
      <c r="A196" t="s">
        <v>48</v>
      </c>
      <c s="34" t="s">
        <v>554</v>
      </c>
      <c s="34" t="s">
        <v>755</v>
      </c>
      <c s="35" t="s">
        <v>5</v>
      </c>
      <c s="6" t="s">
        <v>756</v>
      </c>
      <c s="36" t="s">
        <v>51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</v>
      </c>
      <c>
        <f>(M196*21)/100</f>
      </c>
      <c t="s">
        <v>26</v>
      </c>
    </row>
    <row r="197" spans="1:5" ht="12.75">
      <c r="A197" s="35" t="s">
        <v>53</v>
      </c>
      <c r="E197" s="39" t="s">
        <v>756</v>
      </c>
    </row>
    <row r="198" spans="1:5" ht="12.75">
      <c r="A198" s="35" t="s">
        <v>54</v>
      </c>
      <c r="E198" s="40" t="s">
        <v>5</v>
      </c>
    </row>
    <row r="199" spans="1:5" ht="12.75">
      <c r="A199" t="s">
        <v>56</v>
      </c>
      <c r="E199" s="39" t="s">
        <v>5</v>
      </c>
    </row>
    <row r="200" spans="1:16" ht="12.75">
      <c r="A200" t="s">
        <v>48</v>
      </c>
      <c s="34" t="s">
        <v>558</v>
      </c>
      <c s="34" t="s">
        <v>757</v>
      </c>
      <c s="35" t="s">
        <v>5</v>
      </c>
      <c s="6" t="s">
        <v>758</v>
      </c>
      <c s="36" t="s">
        <v>699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</v>
      </c>
      <c>
        <f>(M200*21)/100</f>
      </c>
      <c t="s">
        <v>26</v>
      </c>
    </row>
    <row r="201" spans="1:5" ht="12.75">
      <c r="A201" s="35" t="s">
        <v>53</v>
      </c>
      <c r="E201" s="39" t="s">
        <v>758</v>
      </c>
    </row>
    <row r="202" spans="1:5" ht="12.75">
      <c r="A202" s="35" t="s">
        <v>54</v>
      </c>
      <c r="E202" s="40" t="s">
        <v>5</v>
      </c>
    </row>
    <row r="203" spans="1:5" ht="12.75">
      <c r="A203" t="s">
        <v>56</v>
      </c>
      <c r="E203" s="39" t="s">
        <v>5</v>
      </c>
    </row>
    <row r="204" spans="1:16" ht="12.75">
      <c r="A204" t="s">
        <v>48</v>
      </c>
      <c s="34" t="s">
        <v>562</v>
      </c>
      <c s="34" t="s">
        <v>759</v>
      </c>
      <c s="35" t="s">
        <v>5</v>
      </c>
      <c s="6" t="s">
        <v>760</v>
      </c>
      <c s="36" t="s">
        <v>699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</v>
      </c>
      <c>
        <f>(M204*21)/100</f>
      </c>
      <c t="s">
        <v>26</v>
      </c>
    </row>
    <row r="205" spans="1:5" ht="12.75">
      <c r="A205" s="35" t="s">
        <v>53</v>
      </c>
      <c r="E205" s="39" t="s">
        <v>760</v>
      </c>
    </row>
    <row r="206" spans="1:5" ht="12.75">
      <c r="A206" s="35" t="s">
        <v>54</v>
      </c>
      <c r="E206" s="40" t="s">
        <v>5</v>
      </c>
    </row>
    <row r="207" spans="1:5" ht="12.75">
      <c r="A207" t="s">
        <v>56</v>
      </c>
      <c r="E207" s="39" t="s">
        <v>5</v>
      </c>
    </row>
    <row r="208" spans="1:16" ht="12.75">
      <c r="A208" t="s">
        <v>48</v>
      </c>
      <c s="34" t="s">
        <v>566</v>
      </c>
      <c s="34" t="s">
        <v>761</v>
      </c>
      <c s="35" t="s">
        <v>5</v>
      </c>
      <c s="6" t="s">
        <v>762</v>
      </c>
      <c s="36" t="s">
        <v>69</v>
      </c>
      <c s="37">
        <v>69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</v>
      </c>
      <c>
        <f>(M208*21)/100</f>
      </c>
      <c t="s">
        <v>26</v>
      </c>
    </row>
    <row r="209" spans="1:5" ht="12.75">
      <c r="A209" s="35" t="s">
        <v>53</v>
      </c>
      <c r="E209" s="39" t="s">
        <v>762</v>
      </c>
    </row>
    <row r="210" spans="1:5" ht="12.75">
      <c r="A210" s="35" t="s">
        <v>54</v>
      </c>
      <c r="E210" s="40" t="s">
        <v>5</v>
      </c>
    </row>
    <row r="211" spans="1:5" ht="12.75">
      <c r="A211" t="s">
        <v>56</v>
      </c>
      <c r="E211" s="39" t="s">
        <v>5</v>
      </c>
    </row>
    <row r="212" spans="1:16" ht="12.75">
      <c r="A212" t="s">
        <v>48</v>
      </c>
      <c s="34" t="s">
        <v>371</v>
      </c>
      <c s="34" t="s">
        <v>763</v>
      </c>
      <c s="35" t="s">
        <v>5</v>
      </c>
      <c s="6" t="s">
        <v>764</v>
      </c>
      <c s="36" t="s">
        <v>134</v>
      </c>
      <c s="37">
        <v>17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764</v>
      </c>
    </row>
    <row r="214" spans="1:5" ht="12.75">
      <c r="A214" s="35" t="s">
        <v>54</v>
      </c>
      <c r="E214" s="40" t="s">
        <v>5</v>
      </c>
    </row>
    <row r="215" spans="1:5" ht="12.75">
      <c r="A215" t="s">
        <v>56</v>
      </c>
      <c r="E215" s="39" t="s">
        <v>5</v>
      </c>
    </row>
    <row r="216" spans="1:16" ht="12.75">
      <c r="A216" t="s">
        <v>48</v>
      </c>
      <c s="34" t="s">
        <v>576</v>
      </c>
      <c s="34" t="s">
        <v>765</v>
      </c>
      <c s="35" t="s">
        <v>5</v>
      </c>
      <c s="6" t="s">
        <v>766</v>
      </c>
      <c s="36" t="s">
        <v>134</v>
      </c>
      <c s="37">
        <v>34.5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766</v>
      </c>
    </row>
    <row r="218" spans="1:5" ht="12.75">
      <c r="A218" s="35" t="s">
        <v>54</v>
      </c>
      <c r="E218" s="40" t="s">
        <v>5</v>
      </c>
    </row>
    <row r="219" spans="1:5" ht="12.75">
      <c r="A219" t="s">
        <v>56</v>
      </c>
      <c r="E219" s="39" t="s">
        <v>5</v>
      </c>
    </row>
    <row r="220" spans="1:16" ht="12.75">
      <c r="A220" t="s">
        <v>48</v>
      </c>
      <c s="34" t="s">
        <v>46</v>
      </c>
      <c s="34" t="s">
        <v>767</v>
      </c>
      <c s="35" t="s">
        <v>5</v>
      </c>
      <c s="6" t="s">
        <v>768</v>
      </c>
      <c s="36" t="s">
        <v>51</v>
      </c>
      <c s="37">
        <v>2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768</v>
      </c>
    </row>
    <row r="222" spans="1:5" ht="12.75">
      <c r="A222" s="35" t="s">
        <v>54</v>
      </c>
      <c r="E222" s="40" t="s">
        <v>5</v>
      </c>
    </row>
    <row r="223" spans="1:5" ht="12.75">
      <c r="A223" t="s">
        <v>56</v>
      </c>
      <c r="E223" s="39" t="s">
        <v>5</v>
      </c>
    </row>
    <row r="224" spans="1:16" ht="12.75">
      <c r="A224" t="s">
        <v>48</v>
      </c>
      <c s="34" t="s">
        <v>247</v>
      </c>
      <c s="34" t="s">
        <v>769</v>
      </c>
      <c s="35" t="s">
        <v>5</v>
      </c>
      <c s="6" t="s">
        <v>770</v>
      </c>
      <c s="36" t="s">
        <v>69</v>
      </c>
      <c s="37">
        <v>36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770</v>
      </c>
    </row>
    <row r="226" spans="1:5" ht="12.75">
      <c r="A226" s="35" t="s">
        <v>54</v>
      </c>
      <c r="E226" s="40" t="s">
        <v>5</v>
      </c>
    </row>
    <row r="227" spans="1:5" ht="12.75">
      <c r="A227" t="s">
        <v>56</v>
      </c>
      <c r="E227" s="39" t="s">
        <v>5</v>
      </c>
    </row>
    <row r="228" spans="1:16" ht="12.75">
      <c r="A228" t="s">
        <v>48</v>
      </c>
      <c s="34" t="s">
        <v>771</v>
      </c>
      <c s="34" t="s">
        <v>772</v>
      </c>
      <c s="35" t="s">
        <v>5</v>
      </c>
      <c s="6" t="s">
        <v>773</v>
      </c>
      <c s="36" t="s">
        <v>699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773</v>
      </c>
    </row>
    <row r="230" spans="1:5" ht="12.75">
      <c r="A230" s="35" t="s">
        <v>54</v>
      </c>
      <c r="E230" s="40" t="s">
        <v>5</v>
      </c>
    </row>
    <row r="231" spans="1:5" ht="12.75">
      <c r="A231" t="s">
        <v>56</v>
      </c>
      <c r="E231" s="39" t="s">
        <v>5</v>
      </c>
    </row>
    <row r="232" spans="1:16" ht="12.75">
      <c r="A232" t="s">
        <v>48</v>
      </c>
      <c s="34" t="s">
        <v>774</v>
      </c>
      <c s="34" t="s">
        <v>775</v>
      </c>
      <c s="35" t="s">
        <v>5</v>
      </c>
      <c s="6" t="s">
        <v>776</v>
      </c>
      <c s="36" t="s">
        <v>699</v>
      </c>
      <c s="37">
        <v>2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776</v>
      </c>
    </row>
    <row r="234" spans="1:5" ht="12.75">
      <c r="A234" s="35" t="s">
        <v>54</v>
      </c>
      <c r="E234" s="40" t="s">
        <v>5</v>
      </c>
    </row>
    <row r="235" spans="1:5" ht="12.75">
      <c r="A235" t="s">
        <v>56</v>
      </c>
      <c r="E235" s="39" t="s">
        <v>5</v>
      </c>
    </row>
    <row r="236" spans="1:16" ht="12.75">
      <c r="A236" t="s">
        <v>48</v>
      </c>
      <c s="34" t="s">
        <v>777</v>
      </c>
      <c s="34" t="s">
        <v>778</v>
      </c>
      <c s="35" t="s">
        <v>5</v>
      </c>
      <c s="6" t="s">
        <v>779</v>
      </c>
      <c s="36" t="s">
        <v>699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779</v>
      </c>
    </row>
    <row r="238" spans="1:5" ht="12.75">
      <c r="A238" s="35" t="s">
        <v>54</v>
      </c>
      <c r="E238" s="40" t="s">
        <v>5</v>
      </c>
    </row>
    <row r="239" spans="1:5" ht="12.75">
      <c r="A239" t="s">
        <v>56</v>
      </c>
      <c r="E239" s="39" t="s">
        <v>5</v>
      </c>
    </row>
    <row r="240" spans="1:16" ht="12.75">
      <c r="A240" t="s">
        <v>48</v>
      </c>
      <c s="34" t="s">
        <v>780</v>
      </c>
      <c s="34" t="s">
        <v>781</v>
      </c>
      <c s="35" t="s">
        <v>5</v>
      </c>
      <c s="6" t="s">
        <v>782</v>
      </c>
      <c s="36" t="s">
        <v>699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782</v>
      </c>
    </row>
    <row r="242" spans="1:5" ht="12.75">
      <c r="A242" s="35" t="s">
        <v>54</v>
      </c>
      <c r="E242" s="40" t="s">
        <v>5</v>
      </c>
    </row>
    <row r="243" spans="1:5" ht="12.75">
      <c r="A243" t="s">
        <v>56</v>
      </c>
      <c r="E243" s="39" t="s">
        <v>5</v>
      </c>
    </row>
    <row r="244" spans="1:16" ht="12.75">
      <c r="A244" t="s">
        <v>48</v>
      </c>
      <c s="34" t="s">
        <v>783</v>
      </c>
      <c s="34" t="s">
        <v>784</v>
      </c>
      <c s="35" t="s">
        <v>5</v>
      </c>
      <c s="6" t="s">
        <v>785</v>
      </c>
      <c s="36" t="s">
        <v>699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785</v>
      </c>
    </row>
    <row r="246" spans="1:5" ht="12.75">
      <c r="A246" s="35" t="s">
        <v>54</v>
      </c>
      <c r="E246" s="40" t="s">
        <v>5</v>
      </c>
    </row>
    <row r="247" spans="1:5" ht="12.75">
      <c r="A247" t="s">
        <v>56</v>
      </c>
      <c r="E247" s="39" t="s">
        <v>5</v>
      </c>
    </row>
    <row r="248" spans="1:16" ht="12.75">
      <c r="A248" t="s">
        <v>48</v>
      </c>
      <c s="34" t="s">
        <v>786</v>
      </c>
      <c s="34" t="s">
        <v>787</v>
      </c>
      <c s="35" t="s">
        <v>5</v>
      </c>
      <c s="6" t="s">
        <v>788</v>
      </c>
      <c s="36" t="s">
        <v>699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788</v>
      </c>
    </row>
    <row r="250" spans="1:5" ht="12.75">
      <c r="A250" s="35" t="s">
        <v>54</v>
      </c>
      <c r="E250" s="40" t="s">
        <v>5</v>
      </c>
    </row>
    <row r="251" spans="1:5" ht="12.75">
      <c r="A251" t="s">
        <v>56</v>
      </c>
      <c r="E251" s="39" t="s">
        <v>5</v>
      </c>
    </row>
    <row r="252" spans="1:16" ht="12.75">
      <c r="A252" t="s">
        <v>48</v>
      </c>
      <c s="34" t="s">
        <v>789</v>
      </c>
      <c s="34" t="s">
        <v>790</v>
      </c>
      <c s="35" t="s">
        <v>5</v>
      </c>
      <c s="6" t="s">
        <v>791</v>
      </c>
      <c s="36" t="s">
        <v>702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791</v>
      </c>
    </row>
    <row r="254" spans="1:5" ht="12.75">
      <c r="A254" s="35" t="s">
        <v>54</v>
      </c>
      <c r="E254" s="40" t="s">
        <v>5</v>
      </c>
    </row>
    <row r="255" spans="1:5" ht="12.75">
      <c r="A255" t="s">
        <v>56</v>
      </c>
      <c r="E255" s="39" t="s">
        <v>5</v>
      </c>
    </row>
    <row r="256" spans="1:16" ht="12.75">
      <c r="A256" t="s">
        <v>48</v>
      </c>
      <c s="34" t="s">
        <v>792</v>
      </c>
      <c s="34" t="s">
        <v>793</v>
      </c>
      <c s="35" t="s">
        <v>5</v>
      </c>
      <c s="6" t="s">
        <v>794</v>
      </c>
      <c s="36" t="s">
        <v>702</v>
      </c>
      <c s="37">
        <v>4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794</v>
      </c>
    </row>
    <row r="258" spans="1:5" ht="12.75">
      <c r="A258" s="35" t="s">
        <v>54</v>
      </c>
      <c r="E258" s="40" t="s">
        <v>5</v>
      </c>
    </row>
    <row r="259" spans="1:5" ht="12.75">
      <c r="A259" t="s">
        <v>56</v>
      </c>
      <c r="E259" s="39" t="s">
        <v>5</v>
      </c>
    </row>
    <row r="260" spans="1:16" ht="12.75">
      <c r="A260" t="s">
        <v>48</v>
      </c>
      <c s="34" t="s">
        <v>795</v>
      </c>
      <c s="34" t="s">
        <v>796</v>
      </c>
      <c s="35" t="s">
        <v>5</v>
      </c>
      <c s="6" t="s">
        <v>797</v>
      </c>
      <c s="36" t="s">
        <v>702</v>
      </c>
      <c s="37">
        <v>2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797</v>
      </c>
    </row>
    <row r="262" spans="1:5" ht="12.75">
      <c r="A262" s="35" t="s">
        <v>54</v>
      </c>
      <c r="E262" s="40" t="s">
        <v>5</v>
      </c>
    </row>
    <row r="263" spans="1:5" ht="12.75">
      <c r="A263" t="s">
        <v>56</v>
      </c>
      <c r="E263" s="39" t="s">
        <v>5</v>
      </c>
    </row>
    <row r="264" spans="1:16" ht="12.75">
      <c r="A264" t="s">
        <v>48</v>
      </c>
      <c s="34" t="s">
        <v>525</v>
      </c>
      <c s="34" t="s">
        <v>798</v>
      </c>
      <c s="35" t="s">
        <v>5</v>
      </c>
      <c s="6" t="s">
        <v>799</v>
      </c>
      <c s="36" t="s">
        <v>69</v>
      </c>
      <c s="37">
        <v>36.72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52</v>
      </c>
      <c>
        <f>(M264*21)/100</f>
      </c>
      <c t="s">
        <v>26</v>
      </c>
    </row>
    <row r="265" spans="1:5" ht="12.75">
      <c r="A265" s="35" t="s">
        <v>53</v>
      </c>
      <c r="E265" s="39" t="s">
        <v>799</v>
      </c>
    </row>
    <row r="266" spans="1:5" ht="12.75">
      <c r="A266" s="35" t="s">
        <v>54</v>
      </c>
      <c r="E266" s="40" t="s">
        <v>5</v>
      </c>
    </row>
    <row r="267" spans="1:5" ht="12.75">
      <c r="A267" t="s">
        <v>56</v>
      </c>
      <c r="E267" s="39" t="s">
        <v>5</v>
      </c>
    </row>
    <row r="268" spans="1:16" ht="12.75">
      <c r="A268" t="s">
        <v>48</v>
      </c>
      <c s="34" t="s">
        <v>800</v>
      </c>
      <c s="34" t="s">
        <v>801</v>
      </c>
      <c s="35" t="s">
        <v>5</v>
      </c>
      <c s="6" t="s">
        <v>802</v>
      </c>
      <c s="36" t="s">
        <v>69</v>
      </c>
      <c s="37">
        <v>14.28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52</v>
      </c>
      <c>
        <f>(M268*21)/100</f>
      </c>
      <c t="s">
        <v>26</v>
      </c>
    </row>
    <row r="269" spans="1:5" ht="12.75">
      <c r="A269" s="35" t="s">
        <v>53</v>
      </c>
      <c r="E269" s="39" t="s">
        <v>802</v>
      </c>
    </row>
    <row r="270" spans="1:5" ht="12.75">
      <c r="A270" s="35" t="s">
        <v>54</v>
      </c>
      <c r="E270" s="40" t="s">
        <v>5</v>
      </c>
    </row>
    <row r="271" spans="1:5" ht="12.75">
      <c r="A271" t="s">
        <v>56</v>
      </c>
      <c r="E271" s="39" t="s">
        <v>5</v>
      </c>
    </row>
    <row r="272" spans="1:16" ht="12.75">
      <c r="A272" t="s">
        <v>48</v>
      </c>
      <c s="34" t="s">
        <v>803</v>
      </c>
      <c s="34" t="s">
        <v>804</v>
      </c>
      <c s="35" t="s">
        <v>5</v>
      </c>
      <c s="6" t="s">
        <v>805</v>
      </c>
      <c s="36" t="s">
        <v>69</v>
      </c>
      <c s="37">
        <v>20.4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52</v>
      </c>
      <c>
        <f>(M272*21)/100</f>
      </c>
      <c t="s">
        <v>26</v>
      </c>
    </row>
    <row r="273" spans="1:5" ht="12.75">
      <c r="A273" s="35" t="s">
        <v>53</v>
      </c>
      <c r="E273" s="39" t="s">
        <v>805</v>
      </c>
    </row>
    <row r="274" spans="1:5" ht="12.75">
      <c r="A274" s="35" t="s">
        <v>54</v>
      </c>
      <c r="E274" s="40" t="s">
        <v>5</v>
      </c>
    </row>
    <row r="275" spans="1:5" ht="12.75">
      <c r="A275" t="s">
        <v>56</v>
      </c>
      <c r="E275" s="39" t="s">
        <v>5</v>
      </c>
    </row>
    <row r="276" spans="1:16" ht="12.75">
      <c r="A276" t="s">
        <v>48</v>
      </c>
      <c s="34" t="s">
        <v>806</v>
      </c>
      <c s="34" t="s">
        <v>807</v>
      </c>
      <c s="35" t="s">
        <v>5</v>
      </c>
      <c s="6" t="s">
        <v>808</v>
      </c>
      <c s="36" t="s">
        <v>702</v>
      </c>
      <c s="37">
        <v>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52</v>
      </c>
      <c>
        <f>(M276*21)/100</f>
      </c>
      <c t="s">
        <v>26</v>
      </c>
    </row>
    <row r="277" spans="1:5" ht="12.75">
      <c r="A277" s="35" t="s">
        <v>53</v>
      </c>
      <c r="E277" s="39" t="s">
        <v>808</v>
      </c>
    </row>
    <row r="278" spans="1:5" ht="12.75">
      <c r="A278" s="35" t="s">
        <v>54</v>
      </c>
      <c r="E278" s="40" t="s">
        <v>5</v>
      </c>
    </row>
    <row r="279" spans="1:5" ht="12.75">
      <c r="A279" t="s">
        <v>56</v>
      </c>
      <c r="E279" s="39" t="s">
        <v>5</v>
      </c>
    </row>
    <row r="280" spans="1:16" ht="12.75">
      <c r="A280" t="s">
        <v>48</v>
      </c>
      <c s="34" t="s">
        <v>809</v>
      </c>
      <c s="34" t="s">
        <v>810</v>
      </c>
      <c s="35" t="s">
        <v>5</v>
      </c>
      <c s="6" t="s">
        <v>811</v>
      </c>
      <c s="36" t="s">
        <v>702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52</v>
      </c>
      <c>
        <f>(M280*21)/100</f>
      </c>
      <c t="s">
        <v>26</v>
      </c>
    </row>
    <row r="281" spans="1:5" ht="12.75">
      <c r="A281" s="35" t="s">
        <v>53</v>
      </c>
      <c r="E281" s="39" t="s">
        <v>811</v>
      </c>
    </row>
    <row r="282" spans="1:5" ht="12.75">
      <c r="A282" s="35" t="s">
        <v>54</v>
      </c>
      <c r="E282" s="40" t="s">
        <v>5</v>
      </c>
    </row>
    <row r="283" spans="1:5" ht="12.75">
      <c r="A283" t="s">
        <v>56</v>
      </c>
      <c r="E283" s="39" t="s">
        <v>5</v>
      </c>
    </row>
    <row r="284" spans="1:16" ht="12.75">
      <c r="A284" t="s">
        <v>48</v>
      </c>
      <c s="34" t="s">
        <v>812</v>
      </c>
      <c s="34" t="s">
        <v>813</v>
      </c>
      <c s="35" t="s">
        <v>5</v>
      </c>
      <c s="6" t="s">
        <v>814</v>
      </c>
      <c s="36" t="s">
        <v>51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52</v>
      </c>
      <c>
        <f>(M284*21)/100</f>
      </c>
      <c t="s">
        <v>26</v>
      </c>
    </row>
    <row r="285" spans="1:5" ht="12.75">
      <c r="A285" s="35" t="s">
        <v>53</v>
      </c>
      <c r="E285" s="39" t="s">
        <v>814</v>
      </c>
    </row>
    <row r="286" spans="1:5" ht="12.75">
      <c r="A286" s="35" t="s">
        <v>54</v>
      </c>
      <c r="E286" s="40" t="s">
        <v>5</v>
      </c>
    </row>
    <row r="287" spans="1:5" ht="12.75">
      <c r="A287" t="s">
        <v>56</v>
      </c>
      <c r="E287" s="39" t="s">
        <v>5</v>
      </c>
    </row>
    <row r="288" spans="1:16" ht="12.75">
      <c r="A288" t="s">
        <v>48</v>
      </c>
      <c s="34" t="s">
        <v>815</v>
      </c>
      <c s="34" t="s">
        <v>816</v>
      </c>
      <c s="35" t="s">
        <v>5</v>
      </c>
      <c s="6" t="s">
        <v>817</v>
      </c>
      <c s="36" t="s">
        <v>51</v>
      </c>
      <c s="37">
        <v>6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52</v>
      </c>
      <c>
        <f>(M288*21)/100</f>
      </c>
      <c t="s">
        <v>26</v>
      </c>
    </row>
    <row r="289" spans="1:5" ht="12.75">
      <c r="A289" s="35" t="s">
        <v>53</v>
      </c>
      <c r="E289" s="39" t="s">
        <v>817</v>
      </c>
    </row>
    <row r="290" spans="1:5" ht="12.75">
      <c r="A290" s="35" t="s">
        <v>54</v>
      </c>
      <c r="E290" s="40" t="s">
        <v>5</v>
      </c>
    </row>
    <row r="291" spans="1:5" ht="12.75">
      <c r="A291" t="s">
        <v>56</v>
      </c>
      <c r="E291" s="39" t="s">
        <v>5</v>
      </c>
    </row>
    <row r="292" spans="1:16" ht="12.75">
      <c r="A292" t="s">
        <v>48</v>
      </c>
      <c s="34" t="s">
        <v>818</v>
      </c>
      <c s="34" t="s">
        <v>819</v>
      </c>
      <c s="35" t="s">
        <v>5</v>
      </c>
      <c s="6" t="s">
        <v>820</v>
      </c>
      <c s="36" t="s">
        <v>51</v>
      </c>
      <c s="37">
        <v>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52</v>
      </c>
      <c>
        <f>(M292*21)/100</f>
      </c>
      <c t="s">
        <v>26</v>
      </c>
    </row>
    <row r="293" spans="1:5" ht="12.75">
      <c r="A293" s="35" t="s">
        <v>53</v>
      </c>
      <c r="E293" s="39" t="s">
        <v>820</v>
      </c>
    </row>
    <row r="294" spans="1:5" ht="12.75">
      <c r="A294" s="35" t="s">
        <v>54</v>
      </c>
      <c r="E294" s="40" t="s">
        <v>5</v>
      </c>
    </row>
    <row r="295" spans="1:5" ht="12.75">
      <c r="A295" t="s">
        <v>56</v>
      </c>
      <c r="E295" s="39" t="s">
        <v>5</v>
      </c>
    </row>
    <row r="296" spans="1:16" ht="12.75">
      <c r="A296" t="s">
        <v>48</v>
      </c>
      <c s="34" t="s">
        <v>821</v>
      </c>
      <c s="34" t="s">
        <v>822</v>
      </c>
      <c s="35" t="s">
        <v>5</v>
      </c>
      <c s="6" t="s">
        <v>823</v>
      </c>
      <c s="36" t="s">
        <v>51</v>
      </c>
      <c s="37">
        <v>4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52</v>
      </c>
      <c>
        <f>(M296*21)/100</f>
      </c>
      <c t="s">
        <v>26</v>
      </c>
    </row>
    <row r="297" spans="1:5" ht="12.75">
      <c r="A297" s="35" t="s">
        <v>53</v>
      </c>
      <c r="E297" s="39" t="s">
        <v>823</v>
      </c>
    </row>
    <row r="298" spans="1:5" ht="12.75">
      <c r="A298" s="35" t="s">
        <v>54</v>
      </c>
      <c r="E298" s="40" t="s">
        <v>5</v>
      </c>
    </row>
    <row r="299" spans="1:5" ht="12.75">
      <c r="A299" t="s">
        <v>56</v>
      </c>
      <c r="E299" s="39" t="s">
        <v>5</v>
      </c>
    </row>
    <row r="300" spans="1:16" ht="12.75">
      <c r="A300" t="s">
        <v>48</v>
      </c>
      <c s="34" t="s">
        <v>824</v>
      </c>
      <c s="34" t="s">
        <v>825</v>
      </c>
      <c s="35" t="s">
        <v>5</v>
      </c>
      <c s="6" t="s">
        <v>826</v>
      </c>
      <c s="36" t="s">
        <v>51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52</v>
      </c>
      <c>
        <f>(M300*21)/100</f>
      </c>
      <c t="s">
        <v>26</v>
      </c>
    </row>
    <row r="301" spans="1:5" ht="12.75">
      <c r="A301" s="35" t="s">
        <v>53</v>
      </c>
      <c r="E301" s="39" t="s">
        <v>826</v>
      </c>
    </row>
    <row r="302" spans="1:5" ht="12.75">
      <c r="A302" s="35" t="s">
        <v>54</v>
      </c>
      <c r="E302" s="40" t="s">
        <v>5</v>
      </c>
    </row>
    <row r="303" spans="1:5" ht="12.75">
      <c r="A303" t="s">
        <v>56</v>
      </c>
      <c r="E303" s="39" t="s">
        <v>5</v>
      </c>
    </row>
    <row r="304" spans="1:16" ht="12.75">
      <c r="A304" t="s">
        <v>48</v>
      </c>
      <c s="34" t="s">
        <v>827</v>
      </c>
      <c s="34" t="s">
        <v>828</v>
      </c>
      <c s="35" t="s">
        <v>5</v>
      </c>
      <c s="6" t="s">
        <v>829</v>
      </c>
      <c s="36" t="s">
        <v>134</v>
      </c>
      <c s="37">
        <v>10.35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52</v>
      </c>
      <c>
        <f>(M304*21)/100</f>
      </c>
      <c t="s">
        <v>26</v>
      </c>
    </row>
    <row r="305" spans="1:5" ht="12.75">
      <c r="A305" s="35" t="s">
        <v>53</v>
      </c>
      <c r="E305" s="39" t="s">
        <v>829</v>
      </c>
    </row>
    <row r="306" spans="1:5" ht="12.75">
      <c r="A306" s="35" t="s">
        <v>54</v>
      </c>
      <c r="E306" s="40" t="s">
        <v>5</v>
      </c>
    </row>
    <row r="307" spans="1:5" ht="12.75">
      <c r="A307" t="s">
        <v>56</v>
      </c>
      <c r="E307" s="39" t="s">
        <v>5</v>
      </c>
    </row>
    <row r="308" spans="1:16" ht="12.75">
      <c r="A308" t="s">
        <v>48</v>
      </c>
      <c s="34" t="s">
        <v>830</v>
      </c>
      <c s="34" t="s">
        <v>831</v>
      </c>
      <c s="35" t="s">
        <v>5</v>
      </c>
      <c s="6" t="s">
        <v>832</v>
      </c>
      <c s="36" t="s">
        <v>134</v>
      </c>
      <c s="37">
        <v>5.175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52</v>
      </c>
      <c>
        <f>(M308*21)/100</f>
      </c>
      <c t="s">
        <v>26</v>
      </c>
    </row>
    <row r="309" spans="1:5" ht="12.75">
      <c r="A309" s="35" t="s">
        <v>53</v>
      </c>
      <c r="E309" s="39" t="s">
        <v>832</v>
      </c>
    </row>
    <row r="310" spans="1:5" ht="12.75">
      <c r="A310" s="35" t="s">
        <v>54</v>
      </c>
      <c r="E310" s="40" t="s">
        <v>5</v>
      </c>
    </row>
    <row r="311" spans="1:5" ht="12.75">
      <c r="A311" t="s">
        <v>56</v>
      </c>
      <c r="E311" s="39" t="s">
        <v>5</v>
      </c>
    </row>
    <row r="312" spans="1:16" ht="12.75">
      <c r="A312" t="s">
        <v>48</v>
      </c>
      <c s="34" t="s">
        <v>833</v>
      </c>
      <c s="34" t="s">
        <v>834</v>
      </c>
      <c s="35" t="s">
        <v>5</v>
      </c>
      <c s="6" t="s">
        <v>835</v>
      </c>
      <c s="36" t="s">
        <v>134</v>
      </c>
      <c s="37">
        <v>18.975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52</v>
      </c>
      <c>
        <f>(M312*21)/100</f>
      </c>
      <c t="s">
        <v>26</v>
      </c>
    </row>
    <row r="313" spans="1:5" ht="12.75">
      <c r="A313" s="35" t="s">
        <v>53</v>
      </c>
      <c r="E313" s="39" t="s">
        <v>835</v>
      </c>
    </row>
    <row r="314" spans="1:5" ht="12.75">
      <c r="A314" s="35" t="s">
        <v>54</v>
      </c>
      <c r="E314" s="40" t="s">
        <v>5</v>
      </c>
    </row>
    <row r="315" spans="1:5" ht="12.75">
      <c r="A315" t="s">
        <v>56</v>
      </c>
      <c r="E315" s="39" t="s">
        <v>5</v>
      </c>
    </row>
    <row r="316" spans="1:16" ht="12.75">
      <c r="A316" t="s">
        <v>48</v>
      </c>
      <c s="34" t="s">
        <v>836</v>
      </c>
      <c s="34" t="s">
        <v>837</v>
      </c>
      <c s="35" t="s">
        <v>5</v>
      </c>
      <c s="6" t="s">
        <v>838</v>
      </c>
      <c s="36" t="s">
        <v>658</v>
      </c>
      <c s="37">
        <v>20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52</v>
      </c>
      <c>
        <f>(M316*21)/100</f>
      </c>
      <c t="s">
        <v>26</v>
      </c>
    </row>
    <row r="317" spans="1:5" ht="12.75">
      <c r="A317" s="35" t="s">
        <v>53</v>
      </c>
      <c r="E317" s="39" t="s">
        <v>838</v>
      </c>
    </row>
    <row r="318" spans="1:5" ht="12.75">
      <c r="A318" s="35" t="s">
        <v>54</v>
      </c>
      <c r="E318" s="40" t="s">
        <v>5</v>
      </c>
    </row>
    <row r="319" spans="1:5" ht="12.75">
      <c r="A319" t="s">
        <v>56</v>
      </c>
      <c r="E319" s="39" t="s">
        <v>5</v>
      </c>
    </row>
    <row r="320" spans="1:16" ht="12.75">
      <c r="A320" t="s">
        <v>48</v>
      </c>
      <c s="34" t="s">
        <v>839</v>
      </c>
      <c s="34" t="s">
        <v>840</v>
      </c>
      <c s="35" t="s">
        <v>5</v>
      </c>
      <c s="6" t="s">
        <v>841</v>
      </c>
      <c s="36" t="s">
        <v>658</v>
      </c>
      <c s="37">
        <v>30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52</v>
      </c>
      <c>
        <f>(M320*21)/100</f>
      </c>
      <c t="s">
        <v>26</v>
      </c>
    </row>
    <row r="321" spans="1:5" ht="12.75">
      <c r="A321" s="35" t="s">
        <v>53</v>
      </c>
      <c r="E321" s="39" t="s">
        <v>841</v>
      </c>
    </row>
    <row r="322" spans="1:5" ht="12.75">
      <c r="A322" s="35" t="s">
        <v>54</v>
      </c>
      <c r="E322" s="40" t="s">
        <v>5</v>
      </c>
    </row>
    <row r="323" spans="1:5" ht="12.75">
      <c r="A323" t="s">
        <v>56</v>
      </c>
      <c r="E323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844</v>
      </c>
      <c r="E8" s="30" t="s">
        <v>843</v>
      </c>
      <c r="J8" s="29">
        <f>0+J9+J70+J75+J80+J93+J110+J115+J120</f>
      </c>
      <c s="29">
        <f>0+K9+K70+K75+K80+K93+K110+K115+K120</f>
      </c>
      <c s="29">
        <f>0+L9+L70+L75+L80+L93+L110+L115+L120</f>
      </c>
      <c s="29">
        <f>0+M9+M70+M75+M80+M93+M110+M115+M120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</v>
      </c>
      <c s="34" t="s">
        <v>845</v>
      </c>
      <c s="35" t="s">
        <v>5</v>
      </c>
      <c s="6" t="s">
        <v>846</v>
      </c>
      <c s="36" t="s">
        <v>60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76.5">
      <c r="A12" s="35" t="s">
        <v>54</v>
      </c>
      <c r="E12" s="40" t="s">
        <v>847</v>
      </c>
    </row>
    <row r="13" spans="1:5" ht="63.75">
      <c r="A13" t="s">
        <v>56</v>
      </c>
      <c r="E13" s="39" t="s">
        <v>292</v>
      </c>
    </row>
    <row r="14" spans="1:16" ht="25.5">
      <c r="A14" t="s">
        <v>48</v>
      </c>
      <c s="34" t="s">
        <v>26</v>
      </c>
      <c s="34" t="s">
        <v>848</v>
      </c>
      <c s="35" t="s">
        <v>5</v>
      </c>
      <c s="6" t="s">
        <v>849</v>
      </c>
      <c s="36" t="s">
        <v>60</v>
      </c>
      <c s="37">
        <v>25.5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850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851</v>
      </c>
      <c s="35" t="s">
        <v>5</v>
      </c>
      <c s="6" t="s">
        <v>852</v>
      </c>
      <c s="36" t="s">
        <v>69</v>
      </c>
      <c s="37">
        <v>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76.5">
      <c r="A20" s="35" t="s">
        <v>54</v>
      </c>
      <c r="E20" s="40" t="s">
        <v>853</v>
      </c>
    </row>
    <row r="21" spans="1:5" ht="63.75">
      <c r="A21" t="s">
        <v>56</v>
      </c>
      <c r="E21" s="39" t="s">
        <v>292</v>
      </c>
    </row>
    <row r="22" spans="1:16" ht="12.75">
      <c r="A22" t="s">
        <v>48</v>
      </c>
      <c s="34" t="s">
        <v>66</v>
      </c>
      <c s="34" t="s">
        <v>854</v>
      </c>
      <c s="35" t="s">
        <v>5</v>
      </c>
      <c s="6" t="s">
        <v>855</v>
      </c>
      <c s="36" t="s">
        <v>60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856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198</v>
      </c>
      <c s="35" t="s">
        <v>5</v>
      </c>
      <c s="6" t="s">
        <v>199</v>
      </c>
      <c s="36" t="s">
        <v>60</v>
      </c>
      <c s="37">
        <v>63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114.75">
      <c r="A28" s="35" t="s">
        <v>54</v>
      </c>
      <c r="E28" s="40" t="s">
        <v>857</v>
      </c>
    </row>
    <row r="29" spans="1:5" ht="369.75">
      <c r="A29" t="s">
        <v>56</v>
      </c>
      <c r="E29" s="39" t="s">
        <v>201</v>
      </c>
    </row>
    <row r="30" spans="1:16" ht="12.75">
      <c r="A30" t="s">
        <v>48</v>
      </c>
      <c s="34" t="s">
        <v>76</v>
      </c>
      <c s="34" t="s">
        <v>202</v>
      </c>
      <c s="35" t="s">
        <v>5</v>
      </c>
      <c s="6" t="s">
        <v>203</v>
      </c>
      <c s="36" t="s">
        <v>60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858</v>
      </c>
    </row>
    <row r="33" spans="1:5" ht="306">
      <c r="A33" t="s">
        <v>56</v>
      </c>
      <c r="E33" s="39" t="s">
        <v>205</v>
      </c>
    </row>
    <row r="34" spans="1:16" ht="12.75">
      <c r="A34" t="s">
        <v>48</v>
      </c>
      <c s="34" t="s">
        <v>81</v>
      </c>
      <c s="34" t="s">
        <v>213</v>
      </c>
      <c s="35" t="s">
        <v>5</v>
      </c>
      <c s="6" t="s">
        <v>214</v>
      </c>
      <c s="36" t="s">
        <v>60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63.75">
      <c r="A36" s="35" t="s">
        <v>54</v>
      </c>
      <c r="E36" s="40" t="s">
        <v>859</v>
      </c>
    </row>
    <row r="37" spans="1:5" ht="191.25">
      <c r="A37" t="s">
        <v>56</v>
      </c>
      <c r="E37" s="39" t="s">
        <v>216</v>
      </c>
    </row>
    <row r="38" spans="1:16" ht="12.75">
      <c r="A38" t="s">
        <v>48</v>
      </c>
      <c s="34" t="s">
        <v>85</v>
      </c>
      <c s="34" t="s">
        <v>217</v>
      </c>
      <c s="35" t="s">
        <v>5</v>
      </c>
      <c s="6" t="s">
        <v>218</v>
      </c>
      <c s="36" t="s">
        <v>60</v>
      </c>
      <c s="37">
        <v>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63.75">
      <c r="A40" s="35" t="s">
        <v>54</v>
      </c>
      <c r="E40" s="40" t="s">
        <v>859</v>
      </c>
    </row>
    <row r="41" spans="1:5" ht="229.5">
      <c r="A41" t="s">
        <v>56</v>
      </c>
      <c r="E41" s="39" t="s">
        <v>219</v>
      </c>
    </row>
    <row r="42" spans="1:16" ht="12.75">
      <c r="A42" t="s">
        <v>48</v>
      </c>
      <c s="34" t="s">
        <v>90</v>
      </c>
      <c s="34" t="s">
        <v>224</v>
      </c>
      <c s="35" t="s">
        <v>5</v>
      </c>
      <c s="6" t="s">
        <v>225</v>
      </c>
      <c s="36" t="s">
        <v>60</v>
      </c>
      <c s="37">
        <v>1.2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76.5">
      <c r="A44" s="35" t="s">
        <v>54</v>
      </c>
      <c r="E44" s="40" t="s">
        <v>860</v>
      </c>
    </row>
    <row r="45" spans="1:5" ht="293.25">
      <c r="A45" t="s">
        <v>56</v>
      </c>
      <c r="E45" s="39" t="s">
        <v>227</v>
      </c>
    </row>
    <row r="46" spans="1:16" ht="12.75">
      <c r="A46" t="s">
        <v>48</v>
      </c>
      <c s="34" t="s">
        <v>95</v>
      </c>
      <c s="34" t="s">
        <v>228</v>
      </c>
      <c s="35" t="s">
        <v>5</v>
      </c>
      <c s="6" t="s">
        <v>229</v>
      </c>
      <c s="36" t="s">
        <v>134</v>
      </c>
      <c s="37">
        <v>182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861</v>
      </c>
    </row>
    <row r="49" spans="1:5" ht="25.5">
      <c r="A49" t="s">
        <v>56</v>
      </c>
      <c r="E49" s="39" t="s">
        <v>231</v>
      </c>
    </row>
    <row r="50" spans="1:16" ht="12.75">
      <c r="A50" t="s">
        <v>48</v>
      </c>
      <c s="34" t="s">
        <v>100</v>
      </c>
      <c s="34" t="s">
        <v>862</v>
      </c>
      <c s="35" t="s">
        <v>5</v>
      </c>
      <c s="6" t="s">
        <v>863</v>
      </c>
      <c s="36" t="s">
        <v>134</v>
      </c>
      <c s="37">
        <v>155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76.5">
      <c r="A52" s="35" t="s">
        <v>54</v>
      </c>
      <c r="E52" s="40" t="s">
        <v>864</v>
      </c>
    </row>
    <row r="53" spans="1:5" ht="38.25">
      <c r="A53" t="s">
        <v>56</v>
      </c>
      <c r="E53" s="39" t="s">
        <v>865</v>
      </c>
    </row>
    <row r="54" spans="1:16" ht="12.75">
      <c r="A54" t="s">
        <v>48</v>
      </c>
      <c s="34" t="s">
        <v>105</v>
      </c>
      <c s="34" t="s">
        <v>866</v>
      </c>
      <c s="35" t="s">
        <v>5</v>
      </c>
      <c s="6" t="s">
        <v>867</v>
      </c>
      <c s="36" t="s">
        <v>134</v>
      </c>
      <c s="37">
        <v>155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63.75">
      <c r="A56" s="35" t="s">
        <v>54</v>
      </c>
      <c r="E56" s="40" t="s">
        <v>868</v>
      </c>
    </row>
    <row r="57" spans="1:5" ht="25.5">
      <c r="A57" t="s">
        <v>56</v>
      </c>
      <c r="E57" s="39" t="s">
        <v>869</v>
      </c>
    </row>
    <row r="58" spans="1:16" ht="12.75">
      <c r="A58" t="s">
        <v>48</v>
      </c>
      <c s="34" t="s">
        <v>110</v>
      </c>
      <c s="34" t="s">
        <v>870</v>
      </c>
      <c s="35" t="s">
        <v>5</v>
      </c>
      <c s="6" t="s">
        <v>871</v>
      </c>
      <c s="36" t="s">
        <v>134</v>
      </c>
      <c s="37">
        <v>155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63.75">
      <c r="A60" s="35" t="s">
        <v>54</v>
      </c>
      <c r="E60" s="40" t="s">
        <v>868</v>
      </c>
    </row>
    <row r="61" spans="1:5" ht="38.25">
      <c r="A61" t="s">
        <v>56</v>
      </c>
      <c r="E61" s="39" t="s">
        <v>872</v>
      </c>
    </row>
    <row r="62" spans="1:16" ht="12.75">
      <c r="A62" t="s">
        <v>48</v>
      </c>
      <c s="34" t="s">
        <v>115</v>
      </c>
      <c s="34" t="s">
        <v>873</v>
      </c>
      <c s="35" t="s">
        <v>5</v>
      </c>
      <c s="6" t="s">
        <v>874</v>
      </c>
      <c s="36" t="s">
        <v>60</v>
      </c>
      <c s="37">
        <v>1.55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875</v>
      </c>
    </row>
    <row r="65" spans="1:5" ht="38.25">
      <c r="A65" t="s">
        <v>56</v>
      </c>
      <c r="E65" s="39" t="s">
        <v>876</v>
      </c>
    </row>
    <row r="66" spans="1:16" ht="25.5">
      <c r="A66" t="s">
        <v>48</v>
      </c>
      <c s="34" t="s">
        <v>120</v>
      </c>
      <c s="34" t="s">
        <v>877</v>
      </c>
      <c s="35" t="s">
        <v>5</v>
      </c>
      <c s="6" t="s">
        <v>878</v>
      </c>
      <c s="36" t="s">
        <v>60</v>
      </c>
      <c s="37">
        <v>15.5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63.75">
      <c r="A68" s="35" t="s">
        <v>54</v>
      </c>
      <c r="E68" s="40" t="s">
        <v>879</v>
      </c>
    </row>
    <row r="69" spans="1:5" ht="12.75">
      <c r="A69" t="s">
        <v>56</v>
      </c>
      <c r="E69" s="39" t="s">
        <v>880</v>
      </c>
    </row>
    <row r="70" spans="1:13" ht="12.75">
      <c r="A70" t="s">
        <v>45</v>
      </c>
      <c r="C70" s="31" t="s">
        <v>149</v>
      </c>
      <c r="E70" s="33" t="s">
        <v>232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48</v>
      </c>
      <c s="34" t="s">
        <v>126</v>
      </c>
      <c s="34" t="s">
        <v>881</v>
      </c>
      <c s="35" t="s">
        <v>5</v>
      </c>
      <c s="6" t="s">
        <v>882</v>
      </c>
      <c s="36" t="s">
        <v>134</v>
      </c>
      <c s="37">
        <v>237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26</v>
      </c>
    </row>
    <row r="72" spans="1:5" ht="12.75">
      <c r="A72" s="35" t="s">
        <v>53</v>
      </c>
      <c r="E72" s="39" t="s">
        <v>5</v>
      </c>
    </row>
    <row r="73" spans="1:5" ht="76.5">
      <c r="A73" s="35" t="s">
        <v>54</v>
      </c>
      <c r="E73" s="40" t="s">
        <v>883</v>
      </c>
    </row>
    <row r="74" spans="1:5" ht="102">
      <c r="A74" t="s">
        <v>56</v>
      </c>
      <c r="E74" s="39" t="s">
        <v>240</v>
      </c>
    </row>
    <row r="75" spans="1:13" ht="12.75">
      <c r="A75" t="s">
        <v>45</v>
      </c>
      <c r="C75" s="31" t="s">
        <v>241</v>
      </c>
      <c r="E75" s="33" t="s">
        <v>242</v>
      </c>
      <c r="J75" s="32">
        <f>0</f>
      </c>
      <c s="32">
        <f>0</f>
      </c>
      <c s="32">
        <f>0+L76</f>
      </c>
      <c s="32">
        <f>0+M76</f>
      </c>
    </row>
    <row r="76" spans="1:16" ht="12.75">
      <c r="A76" t="s">
        <v>48</v>
      </c>
      <c s="34" t="s">
        <v>131</v>
      </c>
      <c s="34" t="s">
        <v>884</v>
      </c>
      <c s="35" t="s">
        <v>5</v>
      </c>
      <c s="6" t="s">
        <v>885</v>
      </c>
      <c s="36" t="s">
        <v>60</v>
      </c>
      <c s="37">
        <v>4.5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52</v>
      </c>
      <c>
        <f>(M76*21)/100</f>
      </c>
      <c t="s">
        <v>26</v>
      </c>
    </row>
    <row r="77" spans="1:5" ht="12.75">
      <c r="A77" s="35" t="s">
        <v>53</v>
      </c>
      <c r="E77" s="39" t="s">
        <v>5</v>
      </c>
    </row>
    <row r="78" spans="1:5" ht="102">
      <c r="A78" s="35" t="s">
        <v>54</v>
      </c>
      <c r="E78" s="40" t="s">
        <v>886</v>
      </c>
    </row>
    <row r="79" spans="1:5" ht="369.75">
      <c r="A79" t="s">
        <v>56</v>
      </c>
      <c r="E79" s="39" t="s">
        <v>274</v>
      </c>
    </row>
    <row r="80" spans="1:13" ht="12.75">
      <c r="A80" t="s">
        <v>45</v>
      </c>
      <c r="C80" s="31" t="s">
        <v>371</v>
      </c>
      <c r="E80" s="33" t="s">
        <v>372</v>
      </c>
      <c r="J80" s="32">
        <f>0</f>
      </c>
      <c s="32">
        <f>0</f>
      </c>
      <c s="32">
        <f>0+L81+L85+L89</f>
      </c>
      <c s="32">
        <f>0+M81+M85+M89</f>
      </c>
    </row>
    <row r="81" spans="1:16" ht="12.75">
      <c r="A81" t="s">
        <v>48</v>
      </c>
      <c s="34" t="s">
        <v>139</v>
      </c>
      <c s="34" t="s">
        <v>887</v>
      </c>
      <c s="35" t="s">
        <v>5</v>
      </c>
      <c s="6" t="s">
        <v>888</v>
      </c>
      <c s="36" t="s">
        <v>60</v>
      </c>
      <c s="37">
        <v>91.5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26</v>
      </c>
    </row>
    <row r="82" spans="1:5" ht="12.75">
      <c r="A82" s="35" t="s">
        <v>53</v>
      </c>
      <c r="E82" s="39" t="s">
        <v>5</v>
      </c>
    </row>
    <row r="83" spans="1:5" ht="165.75">
      <c r="A83" s="35" t="s">
        <v>54</v>
      </c>
      <c r="E83" s="40" t="s">
        <v>889</v>
      </c>
    </row>
    <row r="84" spans="1:5" ht="51">
      <c r="A84" t="s">
        <v>56</v>
      </c>
      <c r="E84" s="39" t="s">
        <v>890</v>
      </c>
    </row>
    <row r="85" spans="1:16" ht="12.75">
      <c r="A85" t="s">
        <v>48</v>
      </c>
      <c s="34" t="s">
        <v>144</v>
      </c>
      <c s="34" t="s">
        <v>891</v>
      </c>
      <c s="35" t="s">
        <v>5</v>
      </c>
      <c s="6" t="s">
        <v>892</v>
      </c>
      <c s="36" t="s">
        <v>134</v>
      </c>
      <c s="37">
        <v>170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26</v>
      </c>
    </row>
    <row r="86" spans="1:5" ht="12.75">
      <c r="A86" s="35" t="s">
        <v>53</v>
      </c>
      <c r="E86" s="39" t="s">
        <v>5</v>
      </c>
    </row>
    <row r="87" spans="1:5" ht="76.5">
      <c r="A87" s="35" t="s">
        <v>54</v>
      </c>
      <c r="E87" s="40" t="s">
        <v>893</v>
      </c>
    </row>
    <row r="88" spans="1:5" ht="153">
      <c r="A88" t="s">
        <v>56</v>
      </c>
      <c r="E88" s="39" t="s">
        <v>894</v>
      </c>
    </row>
    <row r="89" spans="1:16" ht="25.5">
      <c r="A89" t="s">
        <v>48</v>
      </c>
      <c s="34" t="s">
        <v>149</v>
      </c>
      <c s="34" t="s">
        <v>895</v>
      </c>
      <c s="35" t="s">
        <v>5</v>
      </c>
      <c s="6" t="s">
        <v>896</v>
      </c>
      <c s="36" t="s">
        <v>134</v>
      </c>
      <c s="37">
        <v>12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26</v>
      </c>
    </row>
    <row r="90" spans="1:5" ht="12.75">
      <c r="A90" s="35" t="s">
        <v>53</v>
      </c>
      <c r="E90" s="39" t="s">
        <v>5</v>
      </c>
    </row>
    <row r="91" spans="1:5" ht="76.5">
      <c r="A91" s="35" t="s">
        <v>54</v>
      </c>
      <c r="E91" s="40" t="s">
        <v>897</v>
      </c>
    </row>
    <row r="92" spans="1:5" ht="153">
      <c r="A92" t="s">
        <v>56</v>
      </c>
      <c r="E92" s="39" t="s">
        <v>894</v>
      </c>
    </row>
    <row r="93" spans="1:13" ht="12.75">
      <c r="A93" t="s">
        <v>45</v>
      </c>
      <c r="C93" s="31" t="s">
        <v>253</v>
      </c>
      <c r="E93" s="33" t="s">
        <v>254</v>
      </c>
      <c r="J93" s="32">
        <f>0</f>
      </c>
      <c s="32">
        <f>0</f>
      </c>
      <c s="32">
        <f>0+L94+L98+L102+L106</f>
      </c>
      <c s="32">
        <f>0+M94+M98+M102+M106</f>
      </c>
    </row>
    <row r="94" spans="1:16" ht="12.75">
      <c r="A94" t="s">
        <v>48</v>
      </c>
      <c s="34" t="s">
        <v>154</v>
      </c>
      <c s="34" t="s">
        <v>263</v>
      </c>
      <c s="35" t="s">
        <v>5</v>
      </c>
      <c s="6" t="s">
        <v>264</v>
      </c>
      <c s="36" t="s">
        <v>69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898</v>
      </c>
    </row>
    <row r="97" spans="1:5" ht="242.25">
      <c r="A97" t="s">
        <v>56</v>
      </c>
      <c r="E97" s="39" t="s">
        <v>266</v>
      </c>
    </row>
    <row r="98" spans="1:16" ht="12.75">
      <c r="A98" t="s">
        <v>48</v>
      </c>
      <c s="34" t="s">
        <v>161</v>
      </c>
      <c s="34" t="s">
        <v>899</v>
      </c>
      <c s="35" t="s">
        <v>5</v>
      </c>
      <c s="6" t="s">
        <v>900</v>
      </c>
      <c s="36" t="s">
        <v>51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89.25">
      <c r="A100" s="35" t="s">
        <v>54</v>
      </c>
      <c r="E100" s="40" t="s">
        <v>901</v>
      </c>
    </row>
    <row r="101" spans="1:5" ht="38.25">
      <c r="A101" t="s">
        <v>56</v>
      </c>
      <c r="E101" s="39" t="s">
        <v>902</v>
      </c>
    </row>
    <row r="102" spans="1:16" ht="12.75">
      <c r="A102" t="s">
        <v>48</v>
      </c>
      <c s="34" t="s">
        <v>169</v>
      </c>
      <c s="34" t="s">
        <v>903</v>
      </c>
      <c s="35" t="s">
        <v>5</v>
      </c>
      <c s="6" t="s">
        <v>904</v>
      </c>
      <c s="36" t="s">
        <v>51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102">
      <c r="A104" s="35" t="s">
        <v>54</v>
      </c>
      <c r="E104" s="40" t="s">
        <v>905</v>
      </c>
    </row>
    <row r="105" spans="1:5" ht="25.5">
      <c r="A105" t="s">
        <v>56</v>
      </c>
      <c r="E105" s="39" t="s">
        <v>906</v>
      </c>
    </row>
    <row r="106" spans="1:16" ht="12.75">
      <c r="A106" t="s">
        <v>48</v>
      </c>
      <c s="34" t="s">
        <v>174</v>
      </c>
      <c s="34" t="s">
        <v>275</v>
      </c>
      <c s="35" t="s">
        <v>5</v>
      </c>
      <c s="6" t="s">
        <v>276</v>
      </c>
      <c s="36" t="s">
        <v>60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907</v>
      </c>
    </row>
    <row r="109" spans="1:5" ht="369.75">
      <c r="A109" t="s">
        <v>56</v>
      </c>
      <c r="E109" s="39" t="s">
        <v>274</v>
      </c>
    </row>
    <row r="110" spans="1:13" ht="12.75">
      <c r="A110" t="s">
        <v>45</v>
      </c>
      <c r="C110" s="31" t="s">
        <v>297</v>
      </c>
      <c r="E110" s="33" t="s">
        <v>298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48</v>
      </c>
      <c s="34" t="s">
        <v>179</v>
      </c>
      <c s="34" t="s">
        <v>908</v>
      </c>
      <c s="35" t="s">
        <v>5</v>
      </c>
      <c s="6" t="s">
        <v>909</v>
      </c>
      <c s="36" t="s">
        <v>69</v>
      </c>
      <c s="37">
        <v>90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76.5">
      <c r="A113" s="35" t="s">
        <v>54</v>
      </c>
      <c r="E113" s="40" t="s">
        <v>910</v>
      </c>
    </row>
    <row r="114" spans="1:5" ht="51">
      <c r="A114" t="s">
        <v>56</v>
      </c>
      <c r="E114" s="39" t="s">
        <v>911</v>
      </c>
    </row>
    <row r="115" spans="1:13" ht="12.75">
      <c r="A115" t="s">
        <v>45</v>
      </c>
      <c r="C115" s="31" t="s">
        <v>137</v>
      </c>
      <c r="E115" s="33" t="s">
        <v>138</v>
      </c>
      <c r="J115" s="32">
        <f>0</f>
      </c>
      <c s="32">
        <f>0</f>
      </c>
      <c s="32">
        <f>0+L116</f>
      </c>
      <c s="32">
        <f>0+M116</f>
      </c>
    </row>
    <row r="116" spans="1:16" ht="12.75">
      <c r="A116" t="s">
        <v>48</v>
      </c>
      <c s="34" t="s">
        <v>184</v>
      </c>
      <c s="34" t="s">
        <v>912</v>
      </c>
      <c s="35" t="s">
        <v>5</v>
      </c>
      <c s="6" t="s">
        <v>913</v>
      </c>
      <c s="36" t="s">
        <v>60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52</v>
      </c>
      <c>
        <f>(M116*21)/100</f>
      </c>
      <c t="s">
        <v>26</v>
      </c>
    </row>
    <row r="117" spans="1:5" ht="12.75">
      <c r="A117" s="35" t="s">
        <v>53</v>
      </c>
      <c r="E117" s="39" t="s">
        <v>5</v>
      </c>
    </row>
    <row r="118" spans="1:5" ht="76.5">
      <c r="A118" s="35" t="s">
        <v>54</v>
      </c>
      <c r="E118" s="40" t="s">
        <v>914</v>
      </c>
    </row>
    <row r="119" spans="1:5" ht="114.75">
      <c r="A119" t="s">
        <v>56</v>
      </c>
      <c r="E119" s="39" t="s">
        <v>915</v>
      </c>
    </row>
    <row r="120" spans="1:13" ht="12.75">
      <c r="A120" t="s">
        <v>45</v>
      </c>
      <c r="C120" s="31" t="s">
        <v>159</v>
      </c>
      <c r="E120" s="33" t="s">
        <v>160</v>
      </c>
      <c r="J120" s="32">
        <f>0</f>
      </c>
      <c s="32">
        <f>0</f>
      </c>
      <c s="32">
        <f>0+L121+L125+L129+L133</f>
      </c>
      <c s="32">
        <f>0+M121+M125+M129+M133</f>
      </c>
    </row>
    <row r="121" spans="1:16" ht="38.25">
      <c r="A121" t="s">
        <v>48</v>
      </c>
      <c s="34" t="s">
        <v>535</v>
      </c>
      <c s="34" t="s">
        <v>423</v>
      </c>
      <c s="35" t="s">
        <v>424</v>
      </c>
      <c s="6" t="s">
        <v>916</v>
      </c>
      <c s="36" t="s">
        <v>165</v>
      </c>
      <c s="37">
        <v>72.2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52</v>
      </c>
      <c>
        <f>(M121*21)/100</f>
      </c>
      <c t="s">
        <v>26</v>
      </c>
    </row>
    <row r="122" spans="1:5" ht="12.75">
      <c r="A122" s="35" t="s">
        <v>53</v>
      </c>
      <c r="E122" s="39" t="s">
        <v>166</v>
      </c>
    </row>
    <row r="123" spans="1:5" ht="89.25">
      <c r="A123" s="35" t="s">
        <v>54</v>
      </c>
      <c r="E123" s="40" t="s">
        <v>917</v>
      </c>
    </row>
    <row r="124" spans="1:5" ht="12.75">
      <c r="A124" t="s">
        <v>56</v>
      </c>
      <c r="E124" s="39" t="s">
        <v>5</v>
      </c>
    </row>
    <row r="125" spans="1:16" ht="38.25">
      <c r="A125" t="s">
        <v>48</v>
      </c>
      <c s="34" t="s">
        <v>539</v>
      </c>
      <c s="34" t="s">
        <v>331</v>
      </c>
      <c s="35" t="s">
        <v>332</v>
      </c>
      <c s="6" t="s">
        <v>333</v>
      </c>
      <c s="36" t="s">
        <v>165</v>
      </c>
      <c s="37">
        <v>13.2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52</v>
      </c>
      <c>
        <f>(M125*21)/100</f>
      </c>
      <c t="s">
        <v>26</v>
      </c>
    </row>
    <row r="126" spans="1:5" ht="12.75">
      <c r="A126" s="35" t="s">
        <v>53</v>
      </c>
      <c r="E126" s="39" t="s">
        <v>166</v>
      </c>
    </row>
    <row r="127" spans="1:5" ht="51">
      <c r="A127" s="35" t="s">
        <v>54</v>
      </c>
      <c r="E127" s="40" t="s">
        <v>918</v>
      </c>
    </row>
    <row r="128" spans="1:5" ht="89.25">
      <c r="A128" t="s">
        <v>56</v>
      </c>
      <c r="E128" s="39" t="s">
        <v>168</v>
      </c>
    </row>
    <row r="129" spans="1:16" ht="38.25">
      <c r="A129" t="s">
        <v>48</v>
      </c>
      <c s="34" t="s">
        <v>544</v>
      </c>
      <c s="34" t="s">
        <v>429</v>
      </c>
      <c s="35" t="s">
        <v>430</v>
      </c>
      <c s="6" t="s">
        <v>919</v>
      </c>
      <c s="36" t="s">
        <v>165</v>
      </c>
      <c s="37">
        <v>19.44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52</v>
      </c>
      <c>
        <f>(M129*21)/100</f>
      </c>
      <c t="s">
        <v>26</v>
      </c>
    </row>
    <row r="130" spans="1:5" ht="12.75">
      <c r="A130" s="35" t="s">
        <v>53</v>
      </c>
      <c r="E130" s="39" t="s">
        <v>166</v>
      </c>
    </row>
    <row r="131" spans="1:5" ht="153">
      <c r="A131" s="35" t="s">
        <v>54</v>
      </c>
      <c r="E131" s="40" t="s">
        <v>920</v>
      </c>
    </row>
    <row r="132" spans="1:5" ht="89.25">
      <c r="A132" t="s">
        <v>56</v>
      </c>
      <c r="E132" s="39" t="s">
        <v>168</v>
      </c>
    </row>
    <row r="133" spans="1:16" ht="25.5">
      <c r="A133" t="s">
        <v>48</v>
      </c>
      <c s="34" t="s">
        <v>356</v>
      </c>
      <c s="34" t="s">
        <v>921</v>
      </c>
      <c s="35" t="s">
        <v>922</v>
      </c>
      <c s="6" t="s">
        <v>923</v>
      </c>
      <c s="36" t="s">
        <v>165</v>
      </c>
      <c s="37">
        <v>53.55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166</v>
      </c>
    </row>
    <row r="135" spans="1:5" ht="76.5">
      <c r="A135" s="35" t="s">
        <v>54</v>
      </c>
      <c r="E135" s="40" t="s">
        <v>924</v>
      </c>
    </row>
    <row r="136" spans="1:5" ht="89.25">
      <c r="A136" t="s">
        <v>56</v>
      </c>
      <c r="E136" s="39" t="s">
        <v>168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14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COUNTIFS(L8:L307,"=0",A8:A307,"P")+COUNTIFS(L8:L307,"",A8:A307,"P")+SUM(Q8:Q307)</f>
      </c>
    </row>
    <row r="8" spans="1:13" ht="12.75">
      <c r="A8" t="s">
        <v>43</v>
      </c>
      <c r="C8" s="28" t="s">
        <v>927</v>
      </c>
      <c r="E8" s="30" t="s">
        <v>926</v>
      </c>
      <c r="J8" s="29">
        <f>0+J9+J110+J123+J132+J177+J182+J211+J264+J273+J290</f>
      </c>
      <c s="29">
        <f>0+K9+K110+K123+K132+K177+K182+K211+K264+K273+K290</f>
      </c>
      <c s="29">
        <f>0+L9+L110+L123+L132+L177+L182+L211+L264+L273+L290</f>
      </c>
      <c s="29">
        <f>0+M9+M110+M123+M132+M177+M182+M211+M264+M273+M290</f>
      </c>
    </row>
    <row r="9" spans="1:13" ht="12.75">
      <c r="A9" t="s">
        <v>45</v>
      </c>
      <c r="C9" s="31" t="s">
        <v>95</v>
      </c>
      <c r="E9" s="33" t="s">
        <v>193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</v>
      </c>
      <c s="34" t="s">
        <v>928</v>
      </c>
      <c s="35" t="s">
        <v>5</v>
      </c>
      <c s="6" t="s">
        <v>929</v>
      </c>
      <c s="36" t="s">
        <v>51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26</v>
      </c>
    </row>
    <row r="11" spans="1:5" ht="12.75">
      <c r="A11" s="35" t="s">
        <v>53</v>
      </c>
      <c r="E11" s="39" t="s">
        <v>5</v>
      </c>
    </row>
    <row r="12" spans="1:5" ht="102">
      <c r="A12" s="35" t="s">
        <v>54</v>
      </c>
      <c r="E12" s="40" t="s">
        <v>930</v>
      </c>
    </row>
    <row r="13" spans="1:5" ht="165.75">
      <c r="A13" t="s">
        <v>56</v>
      </c>
      <c r="E13" s="39" t="s">
        <v>931</v>
      </c>
    </row>
    <row r="14" spans="1:16" ht="12.75">
      <c r="A14" t="s">
        <v>48</v>
      </c>
      <c s="34" t="s">
        <v>26</v>
      </c>
      <c s="34" t="s">
        <v>932</v>
      </c>
      <c s="35" t="s">
        <v>5</v>
      </c>
      <c s="6" t="s">
        <v>933</v>
      </c>
      <c s="36" t="s">
        <v>60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26</v>
      </c>
    </row>
    <row r="15" spans="1:5" ht="12.75">
      <c r="A15" s="35" t="s">
        <v>53</v>
      </c>
      <c r="E15" s="39" t="s">
        <v>5</v>
      </c>
    </row>
    <row r="16" spans="1:5" ht="76.5">
      <c r="A16" s="35" t="s">
        <v>54</v>
      </c>
      <c r="E16" s="40" t="s">
        <v>934</v>
      </c>
    </row>
    <row r="17" spans="1:5" ht="63.75">
      <c r="A17" t="s">
        <v>56</v>
      </c>
      <c r="E17" s="39" t="s">
        <v>292</v>
      </c>
    </row>
    <row r="18" spans="1:16" ht="12.75">
      <c r="A18" t="s">
        <v>48</v>
      </c>
      <c s="34" t="s">
        <v>25</v>
      </c>
      <c s="34" t="s">
        <v>935</v>
      </c>
      <c s="35" t="s">
        <v>5</v>
      </c>
      <c s="6" t="s">
        <v>936</v>
      </c>
      <c s="36" t="s">
        <v>60</v>
      </c>
      <c s="37">
        <v>52.5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26</v>
      </c>
    </row>
    <row r="19" spans="1:5" ht="12.75">
      <c r="A19" s="35" t="s">
        <v>53</v>
      </c>
      <c r="E19" s="39" t="s">
        <v>5</v>
      </c>
    </row>
    <row r="20" spans="1:5" ht="102">
      <c r="A20" s="35" t="s">
        <v>54</v>
      </c>
      <c r="E20" s="40" t="s">
        <v>937</v>
      </c>
    </row>
    <row r="21" spans="1:5" ht="63.75">
      <c r="A21" t="s">
        <v>56</v>
      </c>
      <c r="E21" s="39" t="s">
        <v>292</v>
      </c>
    </row>
    <row r="22" spans="1:16" ht="25.5">
      <c r="A22" t="s">
        <v>48</v>
      </c>
      <c s="34" t="s">
        <v>66</v>
      </c>
      <c s="34" t="s">
        <v>848</v>
      </c>
      <c s="35" t="s">
        <v>5</v>
      </c>
      <c s="6" t="s">
        <v>849</v>
      </c>
      <c s="36" t="s">
        <v>60</v>
      </c>
      <c s="37">
        <v>256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26</v>
      </c>
    </row>
    <row r="23" spans="1:5" ht="12.75">
      <c r="A23" s="35" t="s">
        <v>53</v>
      </c>
      <c r="E23" s="39" t="s">
        <v>5</v>
      </c>
    </row>
    <row r="24" spans="1:5" ht="76.5">
      <c r="A24" s="35" t="s">
        <v>54</v>
      </c>
      <c r="E24" s="40" t="s">
        <v>938</v>
      </c>
    </row>
    <row r="25" spans="1:5" ht="63.75">
      <c r="A25" t="s">
        <v>56</v>
      </c>
      <c r="E25" s="39" t="s">
        <v>292</v>
      </c>
    </row>
    <row r="26" spans="1:16" ht="12.75">
      <c r="A26" t="s">
        <v>48</v>
      </c>
      <c s="34" t="s">
        <v>72</v>
      </c>
      <c s="34" t="s">
        <v>939</v>
      </c>
      <c s="35" t="s">
        <v>5</v>
      </c>
      <c s="6" t="s">
        <v>940</v>
      </c>
      <c s="36" t="s">
        <v>60</v>
      </c>
      <c s="37">
        <v>256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26</v>
      </c>
    </row>
    <row r="27" spans="1:5" ht="12.75">
      <c r="A27" s="35" t="s">
        <v>53</v>
      </c>
      <c r="E27" s="39" t="s">
        <v>5</v>
      </c>
    </row>
    <row r="28" spans="1:5" ht="76.5">
      <c r="A28" s="35" t="s">
        <v>54</v>
      </c>
      <c r="E28" s="40" t="s">
        <v>941</v>
      </c>
    </row>
    <row r="29" spans="1:5" ht="63.75">
      <c r="A29" t="s">
        <v>56</v>
      </c>
      <c r="E29" s="39" t="s">
        <v>292</v>
      </c>
    </row>
    <row r="30" spans="1:16" ht="12.75">
      <c r="A30" t="s">
        <v>48</v>
      </c>
      <c s="34" t="s">
        <v>76</v>
      </c>
      <c s="34" t="s">
        <v>851</v>
      </c>
      <c s="35" t="s">
        <v>5</v>
      </c>
      <c s="6" t="s">
        <v>852</v>
      </c>
      <c s="36" t="s">
        <v>69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26</v>
      </c>
    </row>
    <row r="31" spans="1:5" ht="12.75">
      <c r="A31" s="35" t="s">
        <v>53</v>
      </c>
      <c r="E31" s="39" t="s">
        <v>5</v>
      </c>
    </row>
    <row r="32" spans="1:5" ht="76.5">
      <c r="A32" s="35" t="s">
        <v>54</v>
      </c>
      <c r="E32" s="40" t="s">
        <v>942</v>
      </c>
    </row>
    <row r="33" spans="1:5" ht="63.75">
      <c r="A33" t="s">
        <v>56</v>
      </c>
      <c r="E33" s="39" t="s">
        <v>292</v>
      </c>
    </row>
    <row r="34" spans="1:16" ht="12.75">
      <c r="A34" t="s">
        <v>48</v>
      </c>
      <c s="34" t="s">
        <v>81</v>
      </c>
      <c s="34" t="s">
        <v>854</v>
      </c>
      <c s="35" t="s">
        <v>5</v>
      </c>
      <c s="6" t="s">
        <v>855</v>
      </c>
      <c s="36" t="s">
        <v>60</v>
      </c>
      <c s="37">
        <v>256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26</v>
      </c>
    </row>
    <row r="35" spans="1:5" ht="12.75">
      <c r="A35" s="35" t="s">
        <v>53</v>
      </c>
      <c r="E35" s="39" t="s">
        <v>5</v>
      </c>
    </row>
    <row r="36" spans="1:5" ht="76.5">
      <c r="A36" s="35" t="s">
        <v>54</v>
      </c>
      <c r="E36" s="40" t="s">
        <v>943</v>
      </c>
    </row>
    <row r="37" spans="1:5" ht="63.75">
      <c r="A37" t="s">
        <v>56</v>
      </c>
      <c r="E37" s="39" t="s">
        <v>292</v>
      </c>
    </row>
    <row r="38" spans="1:16" ht="12.75">
      <c r="A38" t="s">
        <v>48</v>
      </c>
      <c s="34" t="s">
        <v>85</v>
      </c>
      <c s="34" t="s">
        <v>194</v>
      </c>
      <c s="35" t="s">
        <v>5</v>
      </c>
      <c s="6" t="s">
        <v>195</v>
      </c>
      <c s="36" t="s">
        <v>60</v>
      </c>
      <c s="37">
        <v>24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26</v>
      </c>
    </row>
    <row r="39" spans="1:5" ht="12.75">
      <c r="A39" s="35" t="s">
        <v>53</v>
      </c>
      <c r="E39" s="39" t="s">
        <v>5</v>
      </c>
    </row>
    <row r="40" spans="1:5" ht="76.5">
      <c r="A40" s="35" t="s">
        <v>54</v>
      </c>
      <c r="E40" s="40" t="s">
        <v>944</v>
      </c>
    </row>
    <row r="41" spans="1:5" ht="38.25">
      <c r="A41" t="s">
        <v>56</v>
      </c>
      <c r="E41" s="39" t="s">
        <v>197</v>
      </c>
    </row>
    <row r="42" spans="1:16" ht="12.75">
      <c r="A42" t="s">
        <v>48</v>
      </c>
      <c s="34" t="s">
        <v>90</v>
      </c>
      <c s="34" t="s">
        <v>198</v>
      </c>
      <c s="35" t="s">
        <v>5</v>
      </c>
      <c s="6" t="s">
        <v>199</v>
      </c>
      <c s="36" t="s">
        <v>60</v>
      </c>
      <c s="37">
        <v>1474.8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26</v>
      </c>
    </row>
    <row r="43" spans="1:5" ht="12.75">
      <c r="A43" s="35" t="s">
        <v>53</v>
      </c>
      <c r="E43" s="39" t="s">
        <v>5</v>
      </c>
    </row>
    <row r="44" spans="1:5" ht="114.75">
      <c r="A44" s="35" t="s">
        <v>54</v>
      </c>
      <c r="E44" s="40" t="s">
        <v>945</v>
      </c>
    </row>
    <row r="45" spans="1:5" ht="369.75">
      <c r="A45" t="s">
        <v>56</v>
      </c>
      <c r="E45" s="39" t="s">
        <v>201</v>
      </c>
    </row>
    <row r="46" spans="1:16" ht="12.75">
      <c r="A46" t="s">
        <v>48</v>
      </c>
      <c s="34" t="s">
        <v>95</v>
      </c>
      <c s="34" t="s">
        <v>202</v>
      </c>
      <c s="35" t="s">
        <v>5</v>
      </c>
      <c s="6" t="s">
        <v>203</v>
      </c>
      <c s="36" t="s">
        <v>60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26</v>
      </c>
    </row>
    <row r="47" spans="1:5" ht="12.75">
      <c r="A47" s="35" t="s">
        <v>53</v>
      </c>
      <c r="E47" s="39" t="s">
        <v>5</v>
      </c>
    </row>
    <row r="48" spans="1:5" ht="76.5">
      <c r="A48" s="35" t="s">
        <v>54</v>
      </c>
      <c r="E48" s="40" t="s">
        <v>946</v>
      </c>
    </row>
    <row r="49" spans="1:5" ht="306">
      <c r="A49" t="s">
        <v>56</v>
      </c>
      <c r="E49" s="39" t="s">
        <v>205</v>
      </c>
    </row>
    <row r="50" spans="1:16" ht="12.75">
      <c r="A50" t="s">
        <v>48</v>
      </c>
      <c s="34" t="s">
        <v>100</v>
      </c>
      <c s="34" t="s">
        <v>206</v>
      </c>
      <c s="35" t="s">
        <v>5</v>
      </c>
      <c s="6" t="s">
        <v>207</v>
      </c>
      <c s="36" t="s">
        <v>60</v>
      </c>
      <c s="37">
        <v>77.9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26</v>
      </c>
    </row>
    <row r="51" spans="1:5" ht="12.75">
      <c r="A51" s="35" t="s">
        <v>53</v>
      </c>
      <c r="E51" s="39" t="s">
        <v>5</v>
      </c>
    </row>
    <row r="52" spans="1:5" ht="153">
      <c r="A52" s="35" t="s">
        <v>54</v>
      </c>
      <c r="E52" s="40" t="s">
        <v>947</v>
      </c>
    </row>
    <row r="53" spans="1:5" ht="318.75">
      <c r="A53" t="s">
        <v>56</v>
      </c>
      <c r="E53" s="39" t="s">
        <v>209</v>
      </c>
    </row>
    <row r="54" spans="1:16" ht="12.75">
      <c r="A54" t="s">
        <v>48</v>
      </c>
      <c s="34" t="s">
        <v>105</v>
      </c>
      <c s="34" t="s">
        <v>210</v>
      </c>
      <c s="35" t="s">
        <v>5</v>
      </c>
      <c s="6" t="s">
        <v>211</v>
      </c>
      <c s="36" t="s">
        <v>60</v>
      </c>
      <c s="37">
        <v>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26</v>
      </c>
    </row>
    <row r="55" spans="1:5" ht="12.75">
      <c r="A55" s="35" t="s">
        <v>53</v>
      </c>
      <c r="E55" s="39" t="s">
        <v>5</v>
      </c>
    </row>
    <row r="56" spans="1:5" ht="76.5">
      <c r="A56" s="35" t="s">
        <v>54</v>
      </c>
      <c r="E56" s="40" t="s">
        <v>948</v>
      </c>
    </row>
    <row r="57" spans="1:5" ht="318.75">
      <c r="A57" t="s">
        <v>56</v>
      </c>
      <c r="E57" s="39" t="s">
        <v>209</v>
      </c>
    </row>
    <row r="58" spans="1:16" ht="12.75">
      <c r="A58" t="s">
        <v>48</v>
      </c>
      <c s="34" t="s">
        <v>110</v>
      </c>
      <c s="34" t="s">
        <v>949</v>
      </c>
      <c s="35" t="s">
        <v>5</v>
      </c>
      <c s="6" t="s">
        <v>950</v>
      </c>
      <c s="36" t="s">
        <v>60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26</v>
      </c>
    </row>
    <row r="59" spans="1:5" ht="12.75">
      <c r="A59" s="35" t="s">
        <v>53</v>
      </c>
      <c r="E59" s="39" t="s">
        <v>5</v>
      </c>
    </row>
    <row r="60" spans="1:5" ht="76.5">
      <c r="A60" s="35" t="s">
        <v>54</v>
      </c>
      <c r="E60" s="40" t="s">
        <v>946</v>
      </c>
    </row>
    <row r="61" spans="1:5" ht="267.75">
      <c r="A61" t="s">
        <v>56</v>
      </c>
      <c r="E61" s="39" t="s">
        <v>951</v>
      </c>
    </row>
    <row r="62" spans="1:16" ht="12.75">
      <c r="A62" t="s">
        <v>48</v>
      </c>
      <c s="34" t="s">
        <v>115</v>
      </c>
      <c s="34" t="s">
        <v>213</v>
      </c>
      <c s="35" t="s">
        <v>5</v>
      </c>
      <c s="6" t="s">
        <v>214</v>
      </c>
      <c s="36" t="s">
        <v>60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26</v>
      </c>
    </row>
    <row r="63" spans="1:5" ht="12.75">
      <c r="A63" s="35" t="s">
        <v>53</v>
      </c>
      <c r="E63" s="39" t="s">
        <v>5</v>
      </c>
    </row>
    <row r="64" spans="1:5" ht="63.75">
      <c r="A64" s="35" t="s">
        <v>54</v>
      </c>
      <c r="E64" s="40" t="s">
        <v>952</v>
      </c>
    </row>
    <row r="65" spans="1:5" ht="191.25">
      <c r="A65" t="s">
        <v>56</v>
      </c>
      <c r="E65" s="39" t="s">
        <v>216</v>
      </c>
    </row>
    <row r="66" spans="1:16" ht="12.75">
      <c r="A66" t="s">
        <v>48</v>
      </c>
      <c s="34" t="s">
        <v>120</v>
      </c>
      <c s="34" t="s">
        <v>220</v>
      </c>
      <c s="35" t="s">
        <v>5</v>
      </c>
      <c s="6" t="s">
        <v>221</v>
      </c>
      <c s="36" t="s">
        <v>60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26</v>
      </c>
    </row>
    <row r="67" spans="1:5" ht="12.75">
      <c r="A67" s="35" t="s">
        <v>53</v>
      </c>
      <c r="E67" s="39" t="s">
        <v>5</v>
      </c>
    </row>
    <row r="68" spans="1:5" ht="76.5">
      <c r="A68" s="35" t="s">
        <v>54</v>
      </c>
      <c r="E68" s="40" t="s">
        <v>953</v>
      </c>
    </row>
    <row r="69" spans="1:5" ht="229.5">
      <c r="A69" t="s">
        <v>56</v>
      </c>
      <c r="E69" s="39" t="s">
        <v>223</v>
      </c>
    </row>
    <row r="70" spans="1:16" ht="12.75">
      <c r="A70" t="s">
        <v>48</v>
      </c>
      <c s="34" t="s">
        <v>126</v>
      </c>
      <c s="34" t="s">
        <v>224</v>
      </c>
      <c s="35" t="s">
        <v>5</v>
      </c>
      <c s="6" t="s">
        <v>225</v>
      </c>
      <c s="36" t="s">
        <v>60</v>
      </c>
      <c s="37">
        <v>4.5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26</v>
      </c>
    </row>
    <row r="71" spans="1:5" ht="12.75">
      <c r="A71" s="35" t="s">
        <v>53</v>
      </c>
      <c r="E71" s="39" t="s">
        <v>5</v>
      </c>
    </row>
    <row r="72" spans="1:5" ht="76.5">
      <c r="A72" s="35" t="s">
        <v>54</v>
      </c>
      <c r="E72" s="40" t="s">
        <v>954</v>
      </c>
    </row>
    <row r="73" spans="1:5" ht="293.25">
      <c r="A73" t="s">
        <v>56</v>
      </c>
      <c r="E73" s="39" t="s">
        <v>227</v>
      </c>
    </row>
    <row r="74" spans="1:16" ht="12.75">
      <c r="A74" t="s">
        <v>48</v>
      </c>
      <c s="34" t="s">
        <v>131</v>
      </c>
      <c s="34" t="s">
        <v>228</v>
      </c>
      <c s="35" t="s">
        <v>5</v>
      </c>
      <c s="6" t="s">
        <v>229</v>
      </c>
      <c s="36" t="s">
        <v>134</v>
      </c>
      <c s="37">
        <v>1794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26</v>
      </c>
    </row>
    <row r="75" spans="1:5" ht="12.75">
      <c r="A75" s="35" t="s">
        <v>53</v>
      </c>
      <c r="E75" s="39" t="s">
        <v>5</v>
      </c>
    </row>
    <row r="76" spans="1:5" ht="76.5">
      <c r="A76" s="35" t="s">
        <v>54</v>
      </c>
      <c r="E76" s="40" t="s">
        <v>955</v>
      </c>
    </row>
    <row r="77" spans="1:5" ht="25.5">
      <c r="A77" t="s">
        <v>56</v>
      </c>
      <c r="E77" s="39" t="s">
        <v>231</v>
      </c>
    </row>
    <row r="78" spans="1:16" ht="12.75">
      <c r="A78" t="s">
        <v>48</v>
      </c>
      <c s="34" t="s">
        <v>139</v>
      </c>
      <c s="34" t="s">
        <v>862</v>
      </c>
      <c s="35" t="s">
        <v>5</v>
      </c>
      <c s="6" t="s">
        <v>863</v>
      </c>
      <c s="36" t="s">
        <v>134</v>
      </c>
      <c s="37">
        <v>120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26</v>
      </c>
    </row>
    <row r="79" spans="1:5" ht="12.75">
      <c r="A79" s="35" t="s">
        <v>53</v>
      </c>
      <c r="E79" s="39" t="s">
        <v>5</v>
      </c>
    </row>
    <row r="80" spans="1:5" ht="76.5">
      <c r="A80" s="35" t="s">
        <v>54</v>
      </c>
      <c r="E80" s="40" t="s">
        <v>956</v>
      </c>
    </row>
    <row r="81" spans="1:5" ht="38.25">
      <c r="A81" t="s">
        <v>56</v>
      </c>
      <c r="E81" s="39" t="s">
        <v>865</v>
      </c>
    </row>
    <row r="82" spans="1:16" ht="12.75">
      <c r="A82" t="s">
        <v>48</v>
      </c>
      <c s="34" t="s">
        <v>144</v>
      </c>
      <c s="34" t="s">
        <v>866</v>
      </c>
      <c s="35" t="s">
        <v>5</v>
      </c>
      <c s="6" t="s">
        <v>867</v>
      </c>
      <c s="36" t="s">
        <v>134</v>
      </c>
      <c s="37">
        <v>120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26</v>
      </c>
    </row>
    <row r="83" spans="1:5" ht="12.75">
      <c r="A83" s="35" t="s">
        <v>53</v>
      </c>
      <c r="E83" s="39" t="s">
        <v>5</v>
      </c>
    </row>
    <row r="84" spans="1:5" ht="63.75">
      <c r="A84" s="35" t="s">
        <v>54</v>
      </c>
      <c r="E84" s="40" t="s">
        <v>957</v>
      </c>
    </row>
    <row r="85" spans="1:5" ht="25.5">
      <c r="A85" t="s">
        <v>56</v>
      </c>
      <c r="E85" s="39" t="s">
        <v>869</v>
      </c>
    </row>
    <row r="86" spans="1:16" ht="12.75">
      <c r="A86" t="s">
        <v>48</v>
      </c>
      <c s="34" t="s">
        <v>149</v>
      </c>
      <c s="34" t="s">
        <v>870</v>
      </c>
      <c s="35" t="s">
        <v>5</v>
      </c>
      <c s="6" t="s">
        <v>871</v>
      </c>
      <c s="36" t="s">
        <v>134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26</v>
      </c>
    </row>
    <row r="87" spans="1:5" ht="12.75">
      <c r="A87" s="35" t="s">
        <v>53</v>
      </c>
      <c r="E87" s="39" t="s">
        <v>5</v>
      </c>
    </row>
    <row r="88" spans="1:5" ht="63.75">
      <c r="A88" s="35" t="s">
        <v>54</v>
      </c>
      <c r="E88" s="40" t="s">
        <v>957</v>
      </c>
    </row>
    <row r="89" spans="1:5" ht="38.25">
      <c r="A89" t="s">
        <v>56</v>
      </c>
      <c r="E89" s="39" t="s">
        <v>872</v>
      </c>
    </row>
    <row r="90" spans="1:16" ht="12.75">
      <c r="A90" t="s">
        <v>48</v>
      </c>
      <c s="34" t="s">
        <v>154</v>
      </c>
      <c s="34" t="s">
        <v>958</v>
      </c>
      <c s="35" t="s">
        <v>5</v>
      </c>
      <c s="6" t="s">
        <v>959</v>
      </c>
      <c s="36" t="s">
        <v>134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26</v>
      </c>
    </row>
    <row r="91" spans="1:5" ht="12.75">
      <c r="A91" s="35" t="s">
        <v>53</v>
      </c>
      <c r="E91" s="39" t="s">
        <v>5</v>
      </c>
    </row>
    <row r="92" spans="1:5" ht="102">
      <c r="A92" s="35" t="s">
        <v>54</v>
      </c>
      <c r="E92" s="40" t="s">
        <v>960</v>
      </c>
    </row>
    <row r="93" spans="1:5" ht="38.25">
      <c r="A93" t="s">
        <v>56</v>
      </c>
      <c r="E93" s="39" t="s">
        <v>876</v>
      </c>
    </row>
    <row r="94" spans="1:16" ht="12.75">
      <c r="A94" t="s">
        <v>48</v>
      </c>
      <c s="34" t="s">
        <v>161</v>
      </c>
      <c s="34" t="s">
        <v>961</v>
      </c>
      <c s="35" t="s">
        <v>5</v>
      </c>
      <c s="6" t="s">
        <v>962</v>
      </c>
      <c s="36" t="s">
        <v>134</v>
      </c>
      <c s="37">
        <v>300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26</v>
      </c>
    </row>
    <row r="95" spans="1:5" ht="12.75">
      <c r="A95" s="35" t="s">
        <v>53</v>
      </c>
      <c r="E95" s="39" t="s">
        <v>5</v>
      </c>
    </row>
    <row r="96" spans="1:5" ht="76.5">
      <c r="A96" s="35" t="s">
        <v>54</v>
      </c>
      <c r="E96" s="40" t="s">
        <v>963</v>
      </c>
    </row>
    <row r="97" spans="1:5" ht="38.25">
      <c r="A97" t="s">
        <v>56</v>
      </c>
      <c r="E97" s="39" t="s">
        <v>876</v>
      </c>
    </row>
    <row r="98" spans="1:16" ht="12.75">
      <c r="A98" t="s">
        <v>48</v>
      </c>
      <c s="34" t="s">
        <v>169</v>
      </c>
      <c s="34" t="s">
        <v>873</v>
      </c>
      <c s="35" t="s">
        <v>5</v>
      </c>
      <c s="6" t="s">
        <v>874</v>
      </c>
      <c s="36" t="s">
        <v>60</v>
      </c>
      <c s="37">
        <v>1.2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26</v>
      </c>
    </row>
    <row r="99" spans="1:5" ht="12.75">
      <c r="A99" s="35" t="s">
        <v>53</v>
      </c>
      <c r="E99" s="39" t="s">
        <v>5</v>
      </c>
    </row>
    <row r="100" spans="1:5" ht="63.75">
      <c r="A100" s="35" t="s">
        <v>54</v>
      </c>
      <c r="E100" s="40" t="s">
        <v>964</v>
      </c>
    </row>
    <row r="101" spans="1:5" ht="38.25">
      <c r="A101" t="s">
        <v>56</v>
      </c>
      <c r="E101" s="39" t="s">
        <v>876</v>
      </c>
    </row>
    <row r="102" spans="1:16" ht="12.75">
      <c r="A102" t="s">
        <v>48</v>
      </c>
      <c s="34" t="s">
        <v>174</v>
      </c>
      <c s="34" t="s">
        <v>965</v>
      </c>
      <c s="35" t="s">
        <v>5</v>
      </c>
      <c s="6" t="s">
        <v>966</v>
      </c>
      <c s="36" t="s">
        <v>324</v>
      </c>
      <c s="37">
        <v>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26</v>
      </c>
    </row>
    <row r="103" spans="1:5" ht="12.75">
      <c r="A103" s="35" t="s">
        <v>53</v>
      </c>
      <c r="E103" s="39" t="s">
        <v>5</v>
      </c>
    </row>
    <row r="104" spans="1:5" ht="76.5">
      <c r="A104" s="35" t="s">
        <v>54</v>
      </c>
      <c r="E104" s="40" t="s">
        <v>967</v>
      </c>
    </row>
    <row r="105" spans="1:5" ht="12.75">
      <c r="A105" t="s">
        <v>56</v>
      </c>
      <c r="E105" s="39" t="s">
        <v>346</v>
      </c>
    </row>
    <row r="106" spans="1:16" ht="25.5">
      <c r="A106" t="s">
        <v>48</v>
      </c>
      <c s="34" t="s">
        <v>179</v>
      </c>
      <c s="34" t="s">
        <v>877</v>
      </c>
      <c s="35" t="s">
        <v>5</v>
      </c>
      <c s="6" t="s">
        <v>878</v>
      </c>
      <c s="36" t="s">
        <v>60</v>
      </c>
      <c s="37">
        <v>12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26</v>
      </c>
    </row>
    <row r="107" spans="1:5" ht="12.75">
      <c r="A107" s="35" t="s">
        <v>53</v>
      </c>
      <c r="E107" s="39" t="s">
        <v>5</v>
      </c>
    </row>
    <row r="108" spans="1:5" ht="76.5">
      <c r="A108" s="35" t="s">
        <v>54</v>
      </c>
      <c r="E108" s="40" t="s">
        <v>968</v>
      </c>
    </row>
    <row r="109" spans="1:5" ht="12.75">
      <c r="A109" t="s">
        <v>56</v>
      </c>
      <c r="E109" s="39" t="s">
        <v>880</v>
      </c>
    </row>
    <row r="110" spans="1:13" ht="12.75">
      <c r="A110" t="s">
        <v>45</v>
      </c>
      <c r="C110" s="31" t="s">
        <v>149</v>
      </c>
      <c r="E110" s="33" t="s">
        <v>232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48</v>
      </c>
      <c s="34" t="s">
        <v>184</v>
      </c>
      <c s="34" t="s">
        <v>969</v>
      </c>
      <c s="35" t="s">
        <v>5</v>
      </c>
      <c s="6" t="s">
        <v>970</v>
      </c>
      <c s="36" t="s">
        <v>69</v>
      </c>
      <c s="37">
        <v>215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26</v>
      </c>
    </row>
    <row r="112" spans="1:5" ht="12.75">
      <c r="A112" s="35" t="s">
        <v>53</v>
      </c>
      <c r="E112" s="39" t="s">
        <v>5</v>
      </c>
    </row>
    <row r="113" spans="1:5" ht="127.5">
      <c r="A113" s="35" t="s">
        <v>54</v>
      </c>
      <c r="E113" s="40" t="s">
        <v>971</v>
      </c>
    </row>
    <row r="114" spans="1:5" ht="165.75">
      <c r="A114" t="s">
        <v>56</v>
      </c>
      <c r="E114" s="39" t="s">
        <v>972</v>
      </c>
    </row>
    <row r="115" spans="1:16" ht="12.75">
      <c r="A115" t="s">
        <v>48</v>
      </c>
      <c s="34" t="s">
        <v>535</v>
      </c>
      <c s="34" t="s">
        <v>881</v>
      </c>
      <c s="35" t="s">
        <v>5</v>
      </c>
      <c s="6" t="s">
        <v>882</v>
      </c>
      <c s="36" t="s">
        <v>134</v>
      </c>
      <c s="37">
        <v>325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26</v>
      </c>
    </row>
    <row r="116" spans="1:5" ht="12.75">
      <c r="A116" s="35" t="s">
        <v>53</v>
      </c>
      <c r="E116" s="39" t="s">
        <v>5</v>
      </c>
    </row>
    <row r="117" spans="1:5" ht="76.5">
      <c r="A117" s="35" t="s">
        <v>54</v>
      </c>
      <c r="E117" s="40" t="s">
        <v>973</v>
      </c>
    </row>
    <row r="118" spans="1:5" ht="102">
      <c r="A118" t="s">
        <v>56</v>
      </c>
      <c r="E118" s="39" t="s">
        <v>240</v>
      </c>
    </row>
    <row r="119" spans="1:16" ht="12.75">
      <c r="A119" t="s">
        <v>48</v>
      </c>
      <c s="34" t="s">
        <v>539</v>
      </c>
      <c s="34" t="s">
        <v>974</v>
      </c>
      <c s="35" t="s">
        <v>5</v>
      </c>
      <c s="6" t="s">
        <v>975</v>
      </c>
      <c s="36" t="s">
        <v>134</v>
      </c>
      <c s="37">
        <v>2332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26</v>
      </c>
    </row>
    <row r="120" spans="1:5" ht="12.75">
      <c r="A120" s="35" t="s">
        <v>53</v>
      </c>
      <c r="E120" s="39" t="s">
        <v>5</v>
      </c>
    </row>
    <row r="121" spans="1:5" ht="76.5">
      <c r="A121" s="35" t="s">
        <v>54</v>
      </c>
      <c r="E121" s="40" t="s">
        <v>976</v>
      </c>
    </row>
    <row r="122" spans="1:5" ht="102">
      <c r="A122" t="s">
        <v>56</v>
      </c>
      <c r="E122" s="39" t="s">
        <v>240</v>
      </c>
    </row>
    <row r="123" spans="1:13" ht="12.75">
      <c r="A123" t="s">
        <v>45</v>
      </c>
      <c r="C123" s="31" t="s">
        <v>241</v>
      </c>
      <c r="E123" s="33" t="s">
        <v>242</v>
      </c>
      <c r="J123" s="32">
        <f>0</f>
      </c>
      <c s="32">
        <f>0</f>
      </c>
      <c s="32">
        <f>0+L124+L128</f>
      </c>
      <c s="32">
        <f>0+M124+M128</f>
      </c>
    </row>
    <row r="124" spans="1:16" ht="12.75">
      <c r="A124" t="s">
        <v>48</v>
      </c>
      <c s="34" t="s">
        <v>544</v>
      </c>
      <c s="34" t="s">
        <v>977</v>
      </c>
      <c s="35" t="s">
        <v>5</v>
      </c>
      <c s="6" t="s">
        <v>978</v>
      </c>
      <c s="36" t="s">
        <v>60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52</v>
      </c>
      <c>
        <f>(M124*21)/100</f>
      </c>
      <c t="s">
        <v>26</v>
      </c>
    </row>
    <row r="125" spans="1:5" ht="12.75">
      <c r="A125" s="35" t="s">
        <v>53</v>
      </c>
      <c r="E125" s="39" t="s">
        <v>5</v>
      </c>
    </row>
    <row r="126" spans="1:5" ht="76.5">
      <c r="A126" s="35" t="s">
        <v>54</v>
      </c>
      <c r="E126" s="40" t="s">
        <v>979</v>
      </c>
    </row>
    <row r="127" spans="1:5" ht="229.5">
      <c r="A127" t="s">
        <v>56</v>
      </c>
      <c r="E127" s="39" t="s">
        <v>980</v>
      </c>
    </row>
    <row r="128" spans="1:16" ht="12.75">
      <c r="A128" t="s">
        <v>48</v>
      </c>
      <c s="34" t="s">
        <v>356</v>
      </c>
      <c s="34" t="s">
        <v>884</v>
      </c>
      <c s="35" t="s">
        <v>5</v>
      </c>
      <c s="6" t="s">
        <v>885</v>
      </c>
      <c s="36" t="s">
        <v>60</v>
      </c>
      <c s="37">
        <v>17.85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52</v>
      </c>
      <c>
        <f>(M128*21)/100</f>
      </c>
      <c t="s">
        <v>26</v>
      </c>
    </row>
    <row r="129" spans="1:5" ht="12.75">
      <c r="A129" s="35" t="s">
        <v>53</v>
      </c>
      <c r="E129" s="39" t="s">
        <v>5</v>
      </c>
    </row>
    <row r="130" spans="1:5" ht="140.25">
      <c r="A130" s="35" t="s">
        <v>54</v>
      </c>
      <c r="E130" s="40" t="s">
        <v>981</v>
      </c>
    </row>
    <row r="131" spans="1:5" ht="369.75">
      <c r="A131" t="s">
        <v>56</v>
      </c>
      <c r="E131" s="39" t="s">
        <v>274</v>
      </c>
    </row>
    <row r="132" spans="1:13" ht="12.75">
      <c r="A132" t="s">
        <v>45</v>
      </c>
      <c r="C132" s="31" t="s">
        <v>371</v>
      </c>
      <c r="E132" s="33" t="s">
        <v>372</v>
      </c>
      <c r="J132" s="32">
        <f>0</f>
      </c>
      <c s="32">
        <f>0</f>
      </c>
      <c s="32">
        <f>0+L133+L137+L141+L145+L149+L153+L157+L161+L165+L169+L173</f>
      </c>
      <c s="32">
        <f>0+M133+M137+M141+M145+M149+M153+M157+M161+M165+M169+M173</f>
      </c>
    </row>
    <row r="133" spans="1:16" ht="12.75">
      <c r="A133" t="s">
        <v>48</v>
      </c>
      <c s="34" t="s">
        <v>587</v>
      </c>
      <c s="34" t="s">
        <v>982</v>
      </c>
      <c s="35" t="s">
        <v>5</v>
      </c>
      <c s="6" t="s">
        <v>983</v>
      </c>
      <c s="36" t="s">
        <v>134</v>
      </c>
      <c s="37">
        <v>1310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52</v>
      </c>
      <c>
        <f>(M133*21)/100</f>
      </c>
      <c t="s">
        <v>26</v>
      </c>
    </row>
    <row r="134" spans="1:5" ht="12.75">
      <c r="A134" s="35" t="s">
        <v>53</v>
      </c>
      <c r="E134" s="39" t="s">
        <v>5</v>
      </c>
    </row>
    <row r="135" spans="1:5" ht="76.5">
      <c r="A135" s="35" t="s">
        <v>54</v>
      </c>
      <c r="E135" s="40" t="s">
        <v>984</v>
      </c>
    </row>
    <row r="136" spans="1:5" ht="140.25">
      <c r="A136" t="s">
        <v>56</v>
      </c>
      <c r="E136" s="39" t="s">
        <v>985</v>
      </c>
    </row>
    <row r="137" spans="1:16" ht="12.75">
      <c r="A137" t="s">
        <v>48</v>
      </c>
      <c s="34" t="s">
        <v>591</v>
      </c>
      <c s="34" t="s">
        <v>887</v>
      </c>
      <c s="35" t="s">
        <v>5</v>
      </c>
      <c s="6" t="s">
        <v>888</v>
      </c>
      <c s="36" t="s">
        <v>60</v>
      </c>
      <c s="37">
        <v>2080.5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52</v>
      </c>
      <c>
        <f>(M137*21)/100</f>
      </c>
      <c t="s">
        <v>26</v>
      </c>
    </row>
    <row r="138" spans="1:5" ht="12.75">
      <c r="A138" s="35" t="s">
        <v>53</v>
      </c>
      <c r="E138" s="39" t="s">
        <v>5</v>
      </c>
    </row>
    <row r="139" spans="1:5" ht="395.25">
      <c r="A139" s="35" t="s">
        <v>54</v>
      </c>
      <c r="E139" s="40" t="s">
        <v>986</v>
      </c>
    </row>
    <row r="140" spans="1:5" ht="51">
      <c r="A140" t="s">
        <v>56</v>
      </c>
      <c r="E140" s="39" t="s">
        <v>890</v>
      </c>
    </row>
    <row r="141" spans="1:16" ht="12.75">
      <c r="A141" t="s">
        <v>48</v>
      </c>
      <c s="34" t="s">
        <v>596</v>
      </c>
      <c s="34" t="s">
        <v>987</v>
      </c>
      <c s="35" t="s">
        <v>5</v>
      </c>
      <c s="6" t="s">
        <v>988</v>
      </c>
      <c s="36" t="s">
        <v>134</v>
      </c>
      <c s="37">
        <v>1310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52</v>
      </c>
      <c>
        <f>(M141*21)/100</f>
      </c>
      <c t="s">
        <v>26</v>
      </c>
    </row>
    <row r="142" spans="1:5" ht="12.75">
      <c r="A142" s="35" t="s">
        <v>53</v>
      </c>
      <c r="E142" s="39" t="s">
        <v>5</v>
      </c>
    </row>
    <row r="143" spans="1:5" ht="76.5">
      <c r="A143" s="35" t="s">
        <v>54</v>
      </c>
      <c r="E143" s="40" t="s">
        <v>989</v>
      </c>
    </row>
    <row r="144" spans="1:5" ht="51">
      <c r="A144" t="s">
        <v>56</v>
      </c>
      <c r="E144" s="39" t="s">
        <v>990</v>
      </c>
    </row>
    <row r="145" spans="1:16" ht="12.75">
      <c r="A145" t="s">
        <v>48</v>
      </c>
      <c s="34" t="s">
        <v>601</v>
      </c>
      <c s="34" t="s">
        <v>991</v>
      </c>
      <c s="35" t="s">
        <v>5</v>
      </c>
      <c s="6" t="s">
        <v>992</v>
      </c>
      <c s="36" t="s">
        <v>134</v>
      </c>
      <c s="37">
        <v>1380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52</v>
      </c>
      <c>
        <f>(M145*21)/100</f>
      </c>
      <c t="s">
        <v>26</v>
      </c>
    </row>
    <row r="146" spans="1:5" ht="12.75">
      <c r="A146" s="35" t="s">
        <v>53</v>
      </c>
      <c r="E146" s="39" t="s">
        <v>5</v>
      </c>
    </row>
    <row r="147" spans="1:5" ht="76.5">
      <c r="A147" s="35" t="s">
        <v>54</v>
      </c>
      <c r="E147" s="40" t="s">
        <v>993</v>
      </c>
    </row>
    <row r="148" spans="1:5" ht="51">
      <c r="A148" t="s">
        <v>56</v>
      </c>
      <c r="E148" s="39" t="s">
        <v>990</v>
      </c>
    </row>
    <row r="149" spans="1:16" ht="12.75">
      <c r="A149" t="s">
        <v>48</v>
      </c>
      <c s="34" t="s">
        <v>607</v>
      </c>
      <c s="34" t="s">
        <v>994</v>
      </c>
      <c s="35" t="s">
        <v>5</v>
      </c>
      <c s="6" t="s">
        <v>995</v>
      </c>
      <c s="36" t="s">
        <v>134</v>
      </c>
      <c s="37">
        <v>1350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52</v>
      </c>
      <c>
        <f>(M149*21)/100</f>
      </c>
      <c t="s">
        <v>26</v>
      </c>
    </row>
    <row r="150" spans="1:5" ht="12.75">
      <c r="A150" s="35" t="s">
        <v>53</v>
      </c>
      <c r="E150" s="39" t="s">
        <v>5</v>
      </c>
    </row>
    <row r="151" spans="1:5" ht="76.5">
      <c r="A151" s="35" t="s">
        <v>54</v>
      </c>
      <c r="E151" s="40" t="s">
        <v>996</v>
      </c>
    </row>
    <row r="152" spans="1:5" ht="51">
      <c r="A152" t="s">
        <v>56</v>
      </c>
      <c r="E152" s="39" t="s">
        <v>990</v>
      </c>
    </row>
    <row r="153" spans="1:16" ht="12.75">
      <c r="A153" t="s">
        <v>48</v>
      </c>
      <c s="34" t="s">
        <v>612</v>
      </c>
      <c s="34" t="s">
        <v>997</v>
      </c>
      <c s="35" t="s">
        <v>5</v>
      </c>
      <c s="6" t="s">
        <v>998</v>
      </c>
      <c s="36" t="s">
        <v>134</v>
      </c>
      <c s="37">
        <v>1380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52</v>
      </c>
      <c>
        <f>(M153*21)/100</f>
      </c>
      <c t="s">
        <v>26</v>
      </c>
    </row>
    <row r="154" spans="1:5" ht="12.75">
      <c r="A154" s="35" t="s">
        <v>53</v>
      </c>
      <c r="E154" s="39" t="s">
        <v>5</v>
      </c>
    </row>
    <row r="155" spans="1:5" ht="76.5">
      <c r="A155" s="35" t="s">
        <v>54</v>
      </c>
      <c r="E155" s="40" t="s">
        <v>999</v>
      </c>
    </row>
    <row r="156" spans="1:5" ht="140.25">
      <c r="A156" t="s">
        <v>56</v>
      </c>
      <c r="E156" s="39" t="s">
        <v>1000</v>
      </c>
    </row>
    <row r="157" spans="1:16" ht="12.75">
      <c r="A157" t="s">
        <v>48</v>
      </c>
      <c s="34" t="s">
        <v>616</v>
      </c>
      <c s="34" t="s">
        <v>1001</v>
      </c>
      <c s="35" t="s">
        <v>5</v>
      </c>
      <c s="6" t="s">
        <v>1002</v>
      </c>
      <c s="36" t="s">
        <v>134</v>
      </c>
      <c s="37">
        <v>1350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52</v>
      </c>
      <c>
        <f>(M157*21)/100</f>
      </c>
      <c t="s">
        <v>26</v>
      </c>
    </row>
    <row r="158" spans="1:5" ht="12.75">
      <c r="A158" s="35" t="s">
        <v>53</v>
      </c>
      <c r="E158" s="39" t="s">
        <v>5</v>
      </c>
    </row>
    <row r="159" spans="1:5" ht="76.5">
      <c r="A159" s="35" t="s">
        <v>54</v>
      </c>
      <c r="E159" s="40" t="s">
        <v>1003</v>
      </c>
    </row>
    <row r="160" spans="1:5" ht="140.25">
      <c r="A160" t="s">
        <v>56</v>
      </c>
      <c r="E160" s="39" t="s">
        <v>1000</v>
      </c>
    </row>
    <row r="161" spans="1:16" ht="12.75">
      <c r="A161" t="s">
        <v>48</v>
      </c>
      <c s="34" t="s">
        <v>620</v>
      </c>
      <c s="34" t="s">
        <v>1004</v>
      </c>
      <c s="35" t="s">
        <v>5</v>
      </c>
      <c s="6" t="s">
        <v>1005</v>
      </c>
      <c s="36" t="s">
        <v>60</v>
      </c>
      <c s="37">
        <v>7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52</v>
      </c>
      <c>
        <f>(M161*21)/100</f>
      </c>
      <c t="s">
        <v>26</v>
      </c>
    </row>
    <row r="162" spans="1:5" ht="12.75">
      <c r="A162" s="35" t="s">
        <v>53</v>
      </c>
      <c r="E162" s="39" t="s">
        <v>5</v>
      </c>
    </row>
    <row r="163" spans="1:5" ht="76.5">
      <c r="A163" s="35" t="s">
        <v>54</v>
      </c>
      <c r="E163" s="40" t="s">
        <v>1006</v>
      </c>
    </row>
    <row r="164" spans="1:5" ht="140.25">
      <c r="A164" t="s">
        <v>56</v>
      </c>
      <c r="E164" s="39" t="s">
        <v>1007</v>
      </c>
    </row>
    <row r="165" spans="1:16" ht="12.75">
      <c r="A165" t="s">
        <v>48</v>
      </c>
      <c s="34" t="s">
        <v>624</v>
      </c>
      <c s="34" t="s">
        <v>891</v>
      </c>
      <c s="35" t="s">
        <v>5</v>
      </c>
      <c s="6" t="s">
        <v>892</v>
      </c>
      <c s="36" t="s">
        <v>134</v>
      </c>
      <c s="37">
        <v>23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52</v>
      </c>
      <c>
        <f>(M165*21)/100</f>
      </c>
      <c t="s">
        <v>26</v>
      </c>
    </row>
    <row r="166" spans="1:5" ht="12.75">
      <c r="A166" s="35" t="s">
        <v>53</v>
      </c>
      <c r="E166" s="39" t="s">
        <v>5</v>
      </c>
    </row>
    <row r="167" spans="1:5" ht="76.5">
      <c r="A167" s="35" t="s">
        <v>54</v>
      </c>
      <c r="E167" s="40" t="s">
        <v>1008</v>
      </c>
    </row>
    <row r="168" spans="1:5" ht="153">
      <c r="A168" t="s">
        <v>56</v>
      </c>
      <c r="E168" s="39" t="s">
        <v>894</v>
      </c>
    </row>
    <row r="169" spans="1:16" ht="25.5">
      <c r="A169" t="s">
        <v>48</v>
      </c>
      <c s="34" t="s">
        <v>241</v>
      </c>
      <c s="34" t="s">
        <v>895</v>
      </c>
      <c s="35" t="s">
        <v>5</v>
      </c>
      <c s="6" t="s">
        <v>896</v>
      </c>
      <c s="36" t="s">
        <v>134</v>
      </c>
      <c s="37">
        <v>3.5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52</v>
      </c>
      <c>
        <f>(M169*21)/100</f>
      </c>
      <c t="s">
        <v>26</v>
      </c>
    </row>
    <row r="170" spans="1:5" ht="12.75">
      <c r="A170" s="35" t="s">
        <v>53</v>
      </c>
      <c r="E170" s="39" t="s">
        <v>5</v>
      </c>
    </row>
    <row r="171" spans="1:5" ht="76.5">
      <c r="A171" s="35" t="s">
        <v>54</v>
      </c>
      <c r="E171" s="40" t="s">
        <v>1009</v>
      </c>
    </row>
    <row r="172" spans="1:5" ht="153">
      <c r="A172" t="s">
        <v>56</v>
      </c>
      <c r="E172" s="39" t="s">
        <v>894</v>
      </c>
    </row>
    <row r="173" spans="1:16" ht="12.75">
      <c r="A173" t="s">
        <v>48</v>
      </c>
      <c s="34" t="s">
        <v>633</v>
      </c>
      <c s="34" t="s">
        <v>1010</v>
      </c>
      <c s="35" t="s">
        <v>5</v>
      </c>
      <c s="6" t="s">
        <v>1011</v>
      </c>
      <c s="36" t="s">
        <v>134</v>
      </c>
      <c s="37">
        <v>250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52</v>
      </c>
      <c>
        <f>(M173*21)/100</f>
      </c>
      <c t="s">
        <v>26</v>
      </c>
    </row>
    <row r="174" spans="1:5" ht="12.75">
      <c r="A174" s="35" t="s">
        <v>53</v>
      </c>
      <c r="E174" s="39" t="s">
        <v>5</v>
      </c>
    </row>
    <row r="175" spans="1:5" ht="76.5">
      <c r="A175" s="35" t="s">
        <v>54</v>
      </c>
      <c r="E175" s="40" t="s">
        <v>1012</v>
      </c>
    </row>
    <row r="176" spans="1:5" ht="153">
      <c r="A176" t="s">
        <v>56</v>
      </c>
      <c r="E176" s="39" t="s">
        <v>1013</v>
      </c>
    </row>
    <row r="177" spans="1:13" ht="12.75">
      <c r="A177" t="s">
        <v>45</v>
      </c>
      <c r="C177" s="31" t="s">
        <v>570</v>
      </c>
      <c r="E177" s="33" t="s">
        <v>571</v>
      </c>
      <c r="J177" s="32">
        <f>0</f>
      </c>
      <c s="32">
        <f>0</f>
      </c>
      <c s="32">
        <f>0+L178</f>
      </c>
      <c s="32">
        <f>0+M178</f>
      </c>
    </row>
    <row r="178" spans="1:16" ht="12.75">
      <c r="A178" t="s">
        <v>48</v>
      </c>
      <c s="34" t="s">
        <v>637</v>
      </c>
      <c s="34" t="s">
        <v>1014</v>
      </c>
      <c s="35" t="s">
        <v>5</v>
      </c>
      <c s="6" t="s">
        <v>1015</v>
      </c>
      <c s="36" t="s">
        <v>134</v>
      </c>
      <c s="37">
        <v>21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52</v>
      </c>
      <c>
        <f>(M178*21)/100</f>
      </c>
      <c t="s">
        <v>26</v>
      </c>
    </row>
    <row r="179" spans="1:5" ht="12.75">
      <c r="A179" s="35" t="s">
        <v>53</v>
      </c>
      <c r="E179" s="39" t="s">
        <v>5</v>
      </c>
    </row>
    <row r="180" spans="1:5" ht="76.5">
      <c r="A180" s="35" t="s">
        <v>54</v>
      </c>
      <c r="E180" s="40" t="s">
        <v>1016</v>
      </c>
    </row>
    <row r="181" spans="1:5" ht="89.25">
      <c r="A181" t="s">
        <v>56</v>
      </c>
      <c r="E181" s="39" t="s">
        <v>1017</v>
      </c>
    </row>
    <row r="182" spans="1:13" ht="12.75">
      <c r="A182" t="s">
        <v>45</v>
      </c>
      <c r="C182" s="31" t="s">
        <v>253</v>
      </c>
      <c r="E182" s="33" t="s">
        <v>254</v>
      </c>
      <c r="J182" s="32">
        <f>0</f>
      </c>
      <c s="32">
        <f>0</f>
      </c>
      <c s="32">
        <f>0+L183+L187+L191+L195+L199+L203+L207</f>
      </c>
      <c s="32">
        <f>0+M183+M187+M191+M195+M199+M203+M207</f>
      </c>
    </row>
    <row r="183" spans="1:16" ht="12.75">
      <c r="A183" t="s">
        <v>48</v>
      </c>
      <c s="34" t="s">
        <v>641</v>
      </c>
      <c s="34" t="s">
        <v>255</v>
      </c>
      <c s="35" t="s">
        <v>5</v>
      </c>
      <c s="6" t="s">
        <v>256</v>
      </c>
      <c s="36" t="s">
        <v>69</v>
      </c>
      <c s="37">
        <v>12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52</v>
      </c>
      <c>
        <f>(M183*21)/100</f>
      </c>
      <c t="s">
        <v>26</v>
      </c>
    </row>
    <row r="184" spans="1:5" ht="12.75">
      <c r="A184" s="35" t="s">
        <v>53</v>
      </c>
      <c r="E184" s="39" t="s">
        <v>5</v>
      </c>
    </row>
    <row r="185" spans="1:5" ht="76.5">
      <c r="A185" s="35" t="s">
        <v>54</v>
      </c>
      <c r="E185" s="40" t="s">
        <v>1018</v>
      </c>
    </row>
    <row r="186" spans="1:5" ht="255">
      <c r="A186" t="s">
        <v>56</v>
      </c>
      <c r="E186" s="39" t="s">
        <v>258</v>
      </c>
    </row>
    <row r="187" spans="1:16" ht="12.75">
      <c r="A187" t="s">
        <v>48</v>
      </c>
      <c s="34" t="s">
        <v>647</v>
      </c>
      <c s="34" t="s">
        <v>263</v>
      </c>
      <c s="35" t="s">
        <v>5</v>
      </c>
      <c s="6" t="s">
        <v>264</v>
      </c>
      <c s="36" t="s">
        <v>69</v>
      </c>
      <c s="37">
        <v>45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52</v>
      </c>
      <c>
        <f>(M187*21)/100</f>
      </c>
      <c t="s">
        <v>26</v>
      </c>
    </row>
    <row r="188" spans="1:5" ht="12.75">
      <c r="A188" s="35" t="s">
        <v>53</v>
      </c>
      <c r="E188" s="39" t="s">
        <v>5</v>
      </c>
    </row>
    <row r="189" spans="1:5" ht="89.25">
      <c r="A189" s="35" t="s">
        <v>54</v>
      </c>
      <c r="E189" s="40" t="s">
        <v>1019</v>
      </c>
    </row>
    <row r="190" spans="1:5" ht="242.25">
      <c r="A190" t="s">
        <v>56</v>
      </c>
      <c r="E190" s="39" t="s">
        <v>266</v>
      </c>
    </row>
    <row r="191" spans="1:16" ht="12.75">
      <c r="A191" t="s">
        <v>48</v>
      </c>
      <c s="34" t="s">
        <v>549</v>
      </c>
      <c s="34" t="s">
        <v>1020</v>
      </c>
      <c s="35" t="s">
        <v>5</v>
      </c>
      <c s="6" t="s">
        <v>1021</v>
      </c>
      <c s="36" t="s">
        <v>51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52</v>
      </c>
      <c>
        <f>(M191*21)/100</f>
      </c>
      <c t="s">
        <v>26</v>
      </c>
    </row>
    <row r="192" spans="1:5" ht="12.75">
      <c r="A192" s="35" t="s">
        <v>53</v>
      </c>
      <c r="E192" s="39" t="s">
        <v>5</v>
      </c>
    </row>
    <row r="193" spans="1:5" ht="102">
      <c r="A193" s="35" t="s">
        <v>54</v>
      </c>
      <c r="E193" s="40" t="s">
        <v>1022</v>
      </c>
    </row>
    <row r="194" spans="1:5" ht="76.5">
      <c r="A194" t="s">
        <v>56</v>
      </c>
      <c r="E194" s="39" t="s">
        <v>1023</v>
      </c>
    </row>
    <row r="195" spans="1:16" ht="12.75">
      <c r="A195" t="s">
        <v>48</v>
      </c>
      <c s="34" t="s">
        <v>554</v>
      </c>
      <c s="34" t="s">
        <v>899</v>
      </c>
      <c s="35" t="s">
        <v>5</v>
      </c>
      <c s="6" t="s">
        <v>900</v>
      </c>
      <c s="36" t="s">
        <v>51</v>
      </c>
      <c s="37">
        <v>30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52</v>
      </c>
      <c>
        <f>(M195*21)/100</f>
      </c>
      <c t="s">
        <v>26</v>
      </c>
    </row>
    <row r="196" spans="1:5" ht="12.75">
      <c r="A196" s="35" t="s">
        <v>53</v>
      </c>
      <c r="E196" s="39" t="s">
        <v>5</v>
      </c>
    </row>
    <row r="197" spans="1:5" ht="114.75">
      <c r="A197" s="35" t="s">
        <v>54</v>
      </c>
      <c r="E197" s="40" t="s">
        <v>1024</v>
      </c>
    </row>
    <row r="198" spans="1:5" ht="38.25">
      <c r="A198" t="s">
        <v>56</v>
      </c>
      <c r="E198" s="39" t="s">
        <v>902</v>
      </c>
    </row>
    <row r="199" spans="1:16" ht="12.75">
      <c r="A199" t="s">
        <v>48</v>
      </c>
      <c s="34" t="s">
        <v>558</v>
      </c>
      <c s="34" t="s">
        <v>903</v>
      </c>
      <c s="35" t="s">
        <v>5</v>
      </c>
      <c s="6" t="s">
        <v>904</v>
      </c>
      <c s="36" t="s">
        <v>51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52</v>
      </c>
      <c>
        <f>(M199*21)/100</f>
      </c>
      <c t="s">
        <v>26</v>
      </c>
    </row>
    <row r="200" spans="1:5" ht="12.75">
      <c r="A200" s="35" t="s">
        <v>53</v>
      </c>
      <c r="E200" s="39" t="s">
        <v>5</v>
      </c>
    </row>
    <row r="201" spans="1:5" ht="102">
      <c r="A201" s="35" t="s">
        <v>54</v>
      </c>
      <c r="E201" s="40" t="s">
        <v>1025</v>
      </c>
    </row>
    <row r="202" spans="1:5" ht="25.5">
      <c r="A202" t="s">
        <v>56</v>
      </c>
      <c r="E202" s="39" t="s">
        <v>906</v>
      </c>
    </row>
    <row r="203" spans="1:16" ht="12.75">
      <c r="A203" t="s">
        <v>48</v>
      </c>
      <c s="34" t="s">
        <v>562</v>
      </c>
      <c s="34" t="s">
        <v>1026</v>
      </c>
      <c s="35" t="s">
        <v>5</v>
      </c>
      <c s="6" t="s">
        <v>1027</v>
      </c>
      <c s="36" t="s">
        <v>51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52</v>
      </c>
      <c>
        <f>(M203*21)/100</f>
      </c>
      <c t="s">
        <v>26</v>
      </c>
    </row>
    <row r="204" spans="1:5" ht="12.75">
      <c r="A204" s="35" t="s">
        <v>53</v>
      </c>
      <c r="E204" s="39" t="s">
        <v>5</v>
      </c>
    </row>
    <row r="205" spans="1:5" ht="76.5">
      <c r="A205" s="35" t="s">
        <v>54</v>
      </c>
      <c r="E205" s="40" t="s">
        <v>1028</v>
      </c>
    </row>
    <row r="206" spans="1:5" ht="51">
      <c r="A206" t="s">
        <v>56</v>
      </c>
      <c r="E206" s="39" t="s">
        <v>1029</v>
      </c>
    </row>
    <row r="207" spans="1:16" ht="12.75">
      <c r="A207" t="s">
        <v>48</v>
      </c>
      <c s="34" t="s">
        <v>566</v>
      </c>
      <c s="34" t="s">
        <v>275</v>
      </c>
      <c s="35" t="s">
        <v>5</v>
      </c>
      <c s="6" t="s">
        <v>276</v>
      </c>
      <c s="36" t="s">
        <v>60</v>
      </c>
      <c s="37">
        <v>3.6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52</v>
      </c>
      <c>
        <f>(M207*21)/100</f>
      </c>
      <c t="s">
        <v>26</v>
      </c>
    </row>
    <row r="208" spans="1:5" ht="12.75">
      <c r="A208" s="35" t="s">
        <v>53</v>
      </c>
      <c r="E208" s="39" t="s">
        <v>5</v>
      </c>
    </row>
    <row r="209" spans="1:5" ht="76.5">
      <c r="A209" s="35" t="s">
        <v>54</v>
      </c>
      <c r="E209" s="40" t="s">
        <v>1030</v>
      </c>
    </row>
    <row r="210" spans="1:5" ht="369.75">
      <c r="A210" t="s">
        <v>56</v>
      </c>
      <c r="E210" s="39" t="s">
        <v>274</v>
      </c>
    </row>
    <row r="211" spans="1:13" ht="12.75">
      <c r="A211" t="s">
        <v>45</v>
      </c>
      <c r="C211" s="31" t="s">
        <v>297</v>
      </c>
      <c r="E211" s="33" t="s">
        <v>298</v>
      </c>
      <c r="J211" s="32">
        <f>0</f>
      </c>
      <c s="32">
        <f>0</f>
      </c>
      <c s="32">
        <f>0+L212+L216+L220+L224+L228+L232+L236+L240+L244+L248+L252+L256+L260</f>
      </c>
      <c s="32">
        <f>0+M212+M216+M220+M224+M228+M232+M236+M240+M244+M248+M252+M256+M260</f>
      </c>
    </row>
    <row r="212" spans="1:16" ht="25.5">
      <c r="A212" t="s">
        <v>48</v>
      </c>
      <c s="34" t="s">
        <v>371</v>
      </c>
      <c s="34" t="s">
        <v>299</v>
      </c>
      <c s="35" t="s">
        <v>5</v>
      </c>
      <c s="6" t="s">
        <v>300</v>
      </c>
      <c s="36" t="s">
        <v>51</v>
      </c>
      <c s="37">
        <v>12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</v>
      </c>
      <c>
        <f>(M212*21)/100</f>
      </c>
      <c t="s">
        <v>26</v>
      </c>
    </row>
    <row r="213" spans="1:5" ht="12.75">
      <c r="A213" s="35" t="s">
        <v>53</v>
      </c>
      <c r="E213" s="39" t="s">
        <v>5</v>
      </c>
    </row>
    <row r="214" spans="1:5" ht="76.5">
      <c r="A214" s="35" t="s">
        <v>54</v>
      </c>
      <c r="E214" s="40" t="s">
        <v>1031</v>
      </c>
    </row>
    <row r="215" spans="1:5" ht="25.5">
      <c r="A215" t="s">
        <v>56</v>
      </c>
      <c r="E215" s="39" t="s">
        <v>302</v>
      </c>
    </row>
    <row r="216" spans="1:16" ht="25.5">
      <c r="A216" t="s">
        <v>48</v>
      </c>
      <c s="34" t="s">
        <v>576</v>
      </c>
      <c s="34" t="s">
        <v>1032</v>
      </c>
      <c s="35" t="s">
        <v>5</v>
      </c>
      <c s="6" t="s">
        <v>1033</v>
      </c>
      <c s="36" t="s">
        <v>51</v>
      </c>
      <c s="37">
        <v>22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</v>
      </c>
      <c>
        <f>(M216*21)/100</f>
      </c>
      <c t="s">
        <v>26</v>
      </c>
    </row>
    <row r="217" spans="1:5" ht="12.75">
      <c r="A217" s="35" t="s">
        <v>53</v>
      </c>
      <c r="E217" s="39" t="s">
        <v>5</v>
      </c>
    </row>
    <row r="218" spans="1:5" ht="409.5">
      <c r="A218" s="35" t="s">
        <v>54</v>
      </c>
      <c r="E218" s="40" t="s">
        <v>1034</v>
      </c>
    </row>
    <row r="219" spans="1:5" ht="25.5">
      <c r="A219" t="s">
        <v>56</v>
      </c>
      <c r="E219" s="39" t="s">
        <v>306</v>
      </c>
    </row>
    <row r="220" spans="1:16" ht="12.75">
      <c r="A220" t="s">
        <v>48</v>
      </c>
      <c s="34" t="s">
        <v>46</v>
      </c>
      <c s="34" t="s">
        <v>1035</v>
      </c>
      <c s="35" t="s">
        <v>5</v>
      </c>
      <c s="6" t="s">
        <v>1036</v>
      </c>
      <c s="36" t="s">
        <v>51</v>
      </c>
      <c s="37">
        <v>3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</v>
      </c>
      <c>
        <f>(M220*21)/100</f>
      </c>
      <c t="s">
        <v>26</v>
      </c>
    </row>
    <row r="221" spans="1:5" ht="12.75">
      <c r="A221" s="35" t="s">
        <v>53</v>
      </c>
      <c r="E221" s="39" t="s">
        <v>5</v>
      </c>
    </row>
    <row r="222" spans="1:5" ht="63.75">
      <c r="A222" s="35" t="s">
        <v>54</v>
      </c>
      <c r="E222" s="40" t="s">
        <v>1037</v>
      </c>
    </row>
    <row r="223" spans="1:5" ht="25.5">
      <c r="A223" t="s">
        <v>56</v>
      </c>
      <c r="E223" s="39" t="s">
        <v>306</v>
      </c>
    </row>
    <row r="224" spans="1:16" ht="25.5">
      <c r="A224" t="s">
        <v>48</v>
      </c>
      <c s="34" t="s">
        <v>247</v>
      </c>
      <c s="34" t="s">
        <v>307</v>
      </c>
      <c s="35" t="s">
        <v>5</v>
      </c>
      <c s="6" t="s">
        <v>308</v>
      </c>
      <c s="36" t="s">
        <v>51</v>
      </c>
      <c s="37">
        <v>16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</v>
      </c>
      <c>
        <f>(M224*21)/100</f>
      </c>
      <c t="s">
        <v>26</v>
      </c>
    </row>
    <row r="225" spans="1:5" ht="12.75">
      <c r="A225" s="35" t="s">
        <v>53</v>
      </c>
      <c r="E225" s="39" t="s">
        <v>5</v>
      </c>
    </row>
    <row r="226" spans="1:5" ht="76.5">
      <c r="A226" s="35" t="s">
        <v>54</v>
      </c>
      <c r="E226" s="40" t="s">
        <v>1038</v>
      </c>
    </row>
    <row r="227" spans="1:5" ht="25.5">
      <c r="A227" t="s">
        <v>56</v>
      </c>
      <c r="E227" s="39" t="s">
        <v>310</v>
      </c>
    </row>
    <row r="228" spans="1:16" ht="12.75">
      <c r="A228" t="s">
        <v>48</v>
      </c>
      <c s="34" t="s">
        <v>771</v>
      </c>
      <c s="34" t="s">
        <v>1039</v>
      </c>
      <c s="35" t="s">
        <v>5</v>
      </c>
      <c s="6" t="s">
        <v>1040</v>
      </c>
      <c s="36" t="s">
        <v>51</v>
      </c>
      <c s="37">
        <v>8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52</v>
      </c>
      <c>
        <f>(M228*21)/100</f>
      </c>
      <c t="s">
        <v>26</v>
      </c>
    </row>
    <row r="229" spans="1:5" ht="12.75">
      <c r="A229" s="35" t="s">
        <v>53</v>
      </c>
      <c r="E229" s="39" t="s">
        <v>5</v>
      </c>
    </row>
    <row r="230" spans="1:5" ht="114.75">
      <c r="A230" s="35" t="s">
        <v>54</v>
      </c>
      <c r="E230" s="40" t="s">
        <v>1041</v>
      </c>
    </row>
    <row r="231" spans="1:5" ht="25.5">
      <c r="A231" t="s">
        <v>56</v>
      </c>
      <c r="E231" s="39" t="s">
        <v>302</v>
      </c>
    </row>
    <row r="232" spans="1:16" ht="25.5">
      <c r="A232" t="s">
        <v>48</v>
      </c>
      <c s="34" t="s">
        <v>774</v>
      </c>
      <c s="34" t="s">
        <v>1042</v>
      </c>
      <c s="35" t="s">
        <v>5</v>
      </c>
      <c s="6" t="s">
        <v>1043</v>
      </c>
      <c s="36" t="s">
        <v>134</v>
      </c>
      <c s="37">
        <v>99.625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52</v>
      </c>
      <c>
        <f>(M232*21)/100</f>
      </c>
      <c t="s">
        <v>26</v>
      </c>
    </row>
    <row r="233" spans="1:5" ht="12.75">
      <c r="A233" s="35" t="s">
        <v>53</v>
      </c>
      <c r="E233" s="39" t="s">
        <v>5</v>
      </c>
    </row>
    <row r="234" spans="1:5" ht="216.75">
      <c r="A234" s="35" t="s">
        <v>54</v>
      </c>
      <c r="E234" s="40" t="s">
        <v>1044</v>
      </c>
    </row>
    <row r="235" spans="1:5" ht="38.25">
      <c r="A235" t="s">
        <v>56</v>
      </c>
      <c r="E235" s="39" t="s">
        <v>1045</v>
      </c>
    </row>
    <row r="236" spans="1:16" ht="25.5">
      <c r="A236" t="s">
        <v>48</v>
      </c>
      <c s="34" t="s">
        <v>777</v>
      </c>
      <c s="34" t="s">
        <v>1046</v>
      </c>
      <c s="35" t="s">
        <v>5</v>
      </c>
      <c s="6" t="s">
        <v>1047</v>
      </c>
      <c s="36" t="s">
        <v>134</v>
      </c>
      <c s="37">
        <v>99.625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52</v>
      </c>
      <c>
        <f>(M236*21)/100</f>
      </c>
      <c t="s">
        <v>26</v>
      </c>
    </row>
    <row r="237" spans="1:5" ht="12.75">
      <c r="A237" s="35" t="s">
        <v>53</v>
      </c>
      <c r="E237" s="39" t="s">
        <v>5</v>
      </c>
    </row>
    <row r="238" spans="1:5" ht="306">
      <c r="A238" s="35" t="s">
        <v>54</v>
      </c>
      <c r="E238" s="40" t="s">
        <v>1048</v>
      </c>
    </row>
    <row r="239" spans="1:5" ht="38.25">
      <c r="A239" t="s">
        <v>56</v>
      </c>
      <c r="E239" s="39" t="s">
        <v>1045</v>
      </c>
    </row>
    <row r="240" spans="1:16" ht="12.75">
      <c r="A240" t="s">
        <v>48</v>
      </c>
      <c s="34" t="s">
        <v>780</v>
      </c>
      <c s="34" t="s">
        <v>1049</v>
      </c>
      <c s="35" t="s">
        <v>5</v>
      </c>
      <c s="6" t="s">
        <v>1050</v>
      </c>
      <c s="36" t="s">
        <v>69</v>
      </c>
      <c s="37">
        <v>241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52</v>
      </c>
      <c>
        <f>(M240*21)/100</f>
      </c>
      <c t="s">
        <v>26</v>
      </c>
    </row>
    <row r="241" spans="1:5" ht="12.75">
      <c r="A241" s="35" t="s">
        <v>53</v>
      </c>
      <c r="E241" s="39" t="s">
        <v>5</v>
      </c>
    </row>
    <row r="242" spans="1:5" ht="114.75">
      <c r="A242" s="35" t="s">
        <v>54</v>
      </c>
      <c r="E242" s="40" t="s">
        <v>1051</v>
      </c>
    </row>
    <row r="243" spans="1:5" ht="51">
      <c r="A243" t="s">
        <v>56</v>
      </c>
      <c r="E243" s="39" t="s">
        <v>911</v>
      </c>
    </row>
    <row r="244" spans="1:16" ht="12.75">
      <c r="A244" t="s">
        <v>48</v>
      </c>
      <c s="34" t="s">
        <v>783</v>
      </c>
      <c s="34" t="s">
        <v>1052</v>
      </c>
      <c s="35" t="s">
        <v>5</v>
      </c>
      <c s="6" t="s">
        <v>1053</v>
      </c>
      <c s="36" t="s">
        <v>69</v>
      </c>
      <c s="37">
        <v>230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52</v>
      </c>
      <c>
        <f>(M244*21)/100</f>
      </c>
      <c t="s">
        <v>26</v>
      </c>
    </row>
    <row r="245" spans="1:5" ht="12.75">
      <c r="A245" s="35" t="s">
        <v>53</v>
      </c>
      <c r="E245" s="39" t="s">
        <v>5</v>
      </c>
    </row>
    <row r="246" spans="1:5" ht="76.5">
      <c r="A246" s="35" t="s">
        <v>54</v>
      </c>
      <c r="E246" s="40" t="s">
        <v>1054</v>
      </c>
    </row>
    <row r="247" spans="1:5" ht="51">
      <c r="A247" t="s">
        <v>56</v>
      </c>
      <c r="E247" s="39" t="s">
        <v>1055</v>
      </c>
    </row>
    <row r="248" spans="1:16" ht="12.75">
      <c r="A248" t="s">
        <v>48</v>
      </c>
      <c s="34" t="s">
        <v>786</v>
      </c>
      <c s="34" t="s">
        <v>1056</v>
      </c>
      <c s="35" t="s">
        <v>5</v>
      </c>
      <c s="6" t="s">
        <v>1057</v>
      </c>
      <c s="36" t="s">
        <v>69</v>
      </c>
      <c s="37">
        <v>50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52</v>
      </c>
      <c>
        <f>(M248*21)/100</f>
      </c>
      <c t="s">
        <v>26</v>
      </c>
    </row>
    <row r="249" spans="1:5" ht="12.75">
      <c r="A249" s="35" t="s">
        <v>53</v>
      </c>
      <c r="E249" s="39" t="s">
        <v>5</v>
      </c>
    </row>
    <row r="250" spans="1:5" ht="76.5">
      <c r="A250" s="35" t="s">
        <v>54</v>
      </c>
      <c r="E250" s="40" t="s">
        <v>1058</v>
      </c>
    </row>
    <row r="251" spans="1:5" ht="25.5">
      <c r="A251" t="s">
        <v>56</v>
      </c>
      <c r="E251" s="39" t="s">
        <v>1059</v>
      </c>
    </row>
    <row r="252" spans="1:16" ht="12.75">
      <c r="A252" t="s">
        <v>48</v>
      </c>
      <c s="34" t="s">
        <v>789</v>
      </c>
      <c s="34" t="s">
        <v>1060</v>
      </c>
      <c s="35" t="s">
        <v>5</v>
      </c>
      <c s="6" t="s">
        <v>1061</v>
      </c>
      <c s="36" t="s">
        <v>69</v>
      </c>
      <c s="37">
        <v>30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52</v>
      </c>
      <c>
        <f>(M252*21)/100</f>
      </c>
      <c t="s">
        <v>26</v>
      </c>
    </row>
    <row r="253" spans="1:5" ht="12.75">
      <c r="A253" s="35" t="s">
        <v>53</v>
      </c>
      <c r="E253" s="39" t="s">
        <v>5</v>
      </c>
    </row>
    <row r="254" spans="1:5" ht="76.5">
      <c r="A254" s="35" t="s">
        <v>54</v>
      </c>
      <c r="E254" s="40" t="s">
        <v>1062</v>
      </c>
    </row>
    <row r="255" spans="1:5" ht="25.5">
      <c r="A255" t="s">
        <v>56</v>
      </c>
      <c r="E255" s="39" t="s">
        <v>1059</v>
      </c>
    </row>
    <row r="256" spans="1:16" ht="12.75">
      <c r="A256" t="s">
        <v>48</v>
      </c>
      <c s="34" t="s">
        <v>792</v>
      </c>
      <c s="34" t="s">
        <v>1063</v>
      </c>
      <c s="35" t="s">
        <v>5</v>
      </c>
      <c s="6" t="s">
        <v>1064</v>
      </c>
      <c s="36" t="s">
        <v>69</v>
      </c>
      <c s="37">
        <v>35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52</v>
      </c>
      <c>
        <f>(M256*21)/100</f>
      </c>
      <c t="s">
        <v>26</v>
      </c>
    </row>
    <row r="257" spans="1:5" ht="12.75">
      <c r="A257" s="35" t="s">
        <v>53</v>
      </c>
      <c r="E257" s="39" t="s">
        <v>5</v>
      </c>
    </row>
    <row r="258" spans="1:5" ht="76.5">
      <c r="A258" s="35" t="s">
        <v>54</v>
      </c>
      <c r="E258" s="40" t="s">
        <v>1065</v>
      </c>
    </row>
    <row r="259" spans="1:5" ht="25.5">
      <c r="A259" t="s">
        <v>56</v>
      </c>
      <c r="E259" s="39" t="s">
        <v>1059</v>
      </c>
    </row>
    <row r="260" spans="1:16" ht="12.75">
      <c r="A260" t="s">
        <v>48</v>
      </c>
      <c s="34" t="s">
        <v>795</v>
      </c>
      <c s="34" t="s">
        <v>1066</v>
      </c>
      <c s="35" t="s">
        <v>5</v>
      </c>
      <c s="6" t="s">
        <v>1067</v>
      </c>
      <c s="36" t="s">
        <v>69</v>
      </c>
      <c s="37">
        <v>210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52</v>
      </c>
      <c>
        <f>(M260*21)/100</f>
      </c>
      <c t="s">
        <v>26</v>
      </c>
    </row>
    <row r="261" spans="1:5" ht="12.75">
      <c r="A261" s="35" t="s">
        <v>53</v>
      </c>
      <c r="E261" s="39" t="s">
        <v>5</v>
      </c>
    </row>
    <row r="262" spans="1:5" ht="153">
      <c r="A262" s="35" t="s">
        <v>54</v>
      </c>
      <c r="E262" s="40" t="s">
        <v>1068</v>
      </c>
    </row>
    <row r="263" spans="1:5" ht="38.25">
      <c r="A263" t="s">
        <v>56</v>
      </c>
      <c r="E263" s="39" t="s">
        <v>1069</v>
      </c>
    </row>
    <row r="264" spans="1:13" ht="12.75">
      <c r="A264" t="s">
        <v>45</v>
      </c>
      <c r="C264" s="31" t="s">
        <v>124</v>
      </c>
      <c r="E264" s="33" t="s">
        <v>125</v>
      </c>
      <c r="J264" s="32">
        <f>0</f>
      </c>
      <c s="32">
        <f>0</f>
      </c>
      <c s="32">
        <f>0+L265+L269</f>
      </c>
      <c s="32">
        <f>0+M265+M269</f>
      </c>
    </row>
    <row r="265" spans="1:16" ht="12.75">
      <c r="A265" t="s">
        <v>48</v>
      </c>
      <c s="34" t="s">
        <v>525</v>
      </c>
      <c s="34" t="s">
        <v>322</v>
      </c>
      <c s="35" t="s">
        <v>5</v>
      </c>
      <c s="6" t="s">
        <v>323</v>
      </c>
      <c s="36" t="s">
        <v>324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52</v>
      </c>
      <c>
        <f>(M265*21)/100</f>
      </c>
      <c t="s">
        <v>26</v>
      </c>
    </row>
    <row r="266" spans="1:5" ht="12.75">
      <c r="A266" s="35" t="s">
        <v>53</v>
      </c>
      <c r="E266" s="39" t="s">
        <v>5</v>
      </c>
    </row>
    <row r="267" spans="1:5" ht="102">
      <c r="A267" s="35" t="s">
        <v>54</v>
      </c>
      <c r="E267" s="40" t="s">
        <v>1070</v>
      </c>
    </row>
    <row r="268" spans="1:5" ht="12.75">
      <c r="A268" t="s">
        <v>56</v>
      </c>
      <c r="E268" s="39" t="s">
        <v>326</v>
      </c>
    </row>
    <row r="269" spans="1:16" ht="12.75">
      <c r="A269" t="s">
        <v>48</v>
      </c>
      <c s="34" t="s">
        <v>800</v>
      </c>
      <c s="34" t="s">
        <v>1071</v>
      </c>
      <c s="35" t="s">
        <v>5</v>
      </c>
      <c s="6" t="s">
        <v>1072</v>
      </c>
      <c s="36" t="s">
        <v>324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52</v>
      </c>
      <c>
        <f>(M269*21)/100</f>
      </c>
      <c t="s">
        <v>26</v>
      </c>
    </row>
    <row r="270" spans="1:5" ht="12.75">
      <c r="A270" s="35" t="s">
        <v>53</v>
      </c>
      <c r="E270" s="39" t="s">
        <v>5</v>
      </c>
    </row>
    <row r="271" spans="1:5" ht="76.5">
      <c r="A271" s="35" t="s">
        <v>54</v>
      </c>
      <c r="E271" s="40" t="s">
        <v>1073</v>
      </c>
    </row>
    <row r="272" spans="1:5" ht="12.75">
      <c r="A272" t="s">
        <v>56</v>
      </c>
      <c r="E272" s="39" t="s">
        <v>1074</v>
      </c>
    </row>
    <row r="273" spans="1:13" ht="12.75">
      <c r="A273" t="s">
        <v>45</v>
      </c>
      <c r="C273" s="31" t="s">
        <v>137</v>
      </c>
      <c r="E273" s="33" t="s">
        <v>138</v>
      </c>
      <c r="J273" s="32">
        <f>0</f>
      </c>
      <c s="32">
        <f>0</f>
      </c>
      <c s="32">
        <f>0+L274+L278+L282+L286</f>
      </c>
      <c s="32">
        <f>0+M274+M278+M282+M286</f>
      </c>
    </row>
    <row r="274" spans="1:16" ht="12.75">
      <c r="A274" t="s">
        <v>48</v>
      </c>
      <c s="34" t="s">
        <v>803</v>
      </c>
      <c s="34" t="s">
        <v>912</v>
      </c>
      <c s="35" t="s">
        <v>5</v>
      </c>
      <c s="6" t="s">
        <v>913</v>
      </c>
      <c s="36" t="s">
        <v>60</v>
      </c>
      <c s="37">
        <v>84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52</v>
      </c>
      <c>
        <f>(M274*21)/100</f>
      </c>
      <c t="s">
        <v>26</v>
      </c>
    </row>
    <row r="275" spans="1:5" ht="12.75">
      <c r="A275" s="35" t="s">
        <v>53</v>
      </c>
      <c r="E275" s="39" t="s">
        <v>5</v>
      </c>
    </row>
    <row r="276" spans="1:5" ht="76.5">
      <c r="A276" s="35" t="s">
        <v>54</v>
      </c>
      <c r="E276" s="40" t="s">
        <v>1075</v>
      </c>
    </row>
    <row r="277" spans="1:5" ht="114.75">
      <c r="A277" t="s">
        <v>56</v>
      </c>
      <c r="E277" s="39" t="s">
        <v>915</v>
      </c>
    </row>
    <row r="278" spans="1:16" ht="12.75">
      <c r="A278" t="s">
        <v>48</v>
      </c>
      <c s="34" t="s">
        <v>806</v>
      </c>
      <c s="34" t="s">
        <v>1076</v>
      </c>
      <c s="35" t="s">
        <v>5</v>
      </c>
      <c s="6" t="s">
        <v>1077</v>
      </c>
      <c s="36" t="s">
        <v>60</v>
      </c>
      <c s="37">
        <v>12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52</v>
      </c>
      <c>
        <f>(M278*21)/100</f>
      </c>
      <c t="s">
        <v>26</v>
      </c>
    </row>
    <row r="279" spans="1:5" ht="12.75">
      <c r="A279" s="35" t="s">
        <v>53</v>
      </c>
      <c r="E279" s="39" t="s">
        <v>5</v>
      </c>
    </row>
    <row r="280" spans="1:5" ht="76.5">
      <c r="A280" s="35" t="s">
        <v>54</v>
      </c>
      <c r="E280" s="40" t="s">
        <v>1078</v>
      </c>
    </row>
    <row r="281" spans="1:5" ht="114.75">
      <c r="A281" t="s">
        <v>56</v>
      </c>
      <c r="E281" s="39" t="s">
        <v>915</v>
      </c>
    </row>
    <row r="282" spans="1:16" ht="12.75">
      <c r="A282" t="s">
        <v>48</v>
      </c>
      <c s="34" t="s">
        <v>809</v>
      </c>
      <c s="34" t="s">
        <v>1079</v>
      </c>
      <c s="35" t="s">
        <v>5</v>
      </c>
      <c s="6" t="s">
        <v>1080</v>
      </c>
      <c s="36" t="s">
        <v>69</v>
      </c>
      <c s="37">
        <v>7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52</v>
      </c>
      <c>
        <f>(M282*21)/100</f>
      </c>
      <c t="s">
        <v>26</v>
      </c>
    </row>
    <row r="283" spans="1:5" ht="12.75">
      <c r="A283" s="35" t="s">
        <v>53</v>
      </c>
      <c r="E283" s="39" t="s">
        <v>5</v>
      </c>
    </row>
    <row r="284" spans="1:5" ht="76.5">
      <c r="A284" s="35" t="s">
        <v>54</v>
      </c>
      <c r="E284" s="40" t="s">
        <v>1081</v>
      </c>
    </row>
    <row r="285" spans="1:5" ht="114.75">
      <c r="A285" t="s">
        <v>56</v>
      </c>
      <c r="E285" s="39" t="s">
        <v>1082</v>
      </c>
    </row>
    <row r="286" spans="1:16" ht="12.75">
      <c r="A286" t="s">
        <v>48</v>
      </c>
      <c s="34" t="s">
        <v>812</v>
      </c>
      <c s="34" t="s">
        <v>1083</v>
      </c>
      <c s="35" t="s">
        <v>5</v>
      </c>
      <c s="6" t="s">
        <v>1084</v>
      </c>
      <c s="36" t="s">
        <v>51</v>
      </c>
      <c s="37">
        <v>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52</v>
      </c>
      <c>
        <f>(M286*21)/100</f>
      </c>
      <c t="s">
        <v>26</v>
      </c>
    </row>
    <row r="287" spans="1:5" ht="12.75">
      <c r="A287" s="35" t="s">
        <v>53</v>
      </c>
      <c r="E287" s="39" t="s">
        <v>5</v>
      </c>
    </row>
    <row r="288" spans="1:5" ht="76.5">
      <c r="A288" s="35" t="s">
        <v>54</v>
      </c>
      <c r="E288" s="40" t="s">
        <v>1085</v>
      </c>
    </row>
    <row r="289" spans="1:5" ht="89.25">
      <c r="A289" t="s">
        <v>56</v>
      </c>
      <c r="E289" s="39" t="s">
        <v>1086</v>
      </c>
    </row>
    <row r="290" spans="1:13" ht="12.75">
      <c r="A290" t="s">
        <v>45</v>
      </c>
      <c r="C290" s="31" t="s">
        <v>159</v>
      </c>
      <c r="E290" s="33" t="s">
        <v>160</v>
      </c>
      <c r="J290" s="32">
        <f>0</f>
      </c>
      <c s="32">
        <f>0</f>
      </c>
      <c s="32">
        <f>0+L291+L295+L299+L303+L307</f>
      </c>
      <c s="32">
        <f>0+M291+M295+M299+M303+M307</f>
      </c>
    </row>
    <row r="291" spans="1:16" ht="38.25">
      <c r="A291" t="s">
        <v>48</v>
      </c>
      <c s="34" t="s">
        <v>815</v>
      </c>
      <c s="34" t="s">
        <v>423</v>
      </c>
      <c s="35" t="s">
        <v>424</v>
      </c>
      <c s="6" t="s">
        <v>916</v>
      </c>
      <c s="36" t="s">
        <v>165</v>
      </c>
      <c s="37">
        <v>2891.23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52</v>
      </c>
      <c>
        <f>(M291*21)/100</f>
      </c>
      <c t="s">
        <v>26</v>
      </c>
    </row>
    <row r="292" spans="1:5" ht="12.75">
      <c r="A292" s="35" t="s">
        <v>53</v>
      </c>
      <c r="E292" s="39" t="s">
        <v>166</v>
      </c>
    </row>
    <row r="293" spans="1:5" ht="267.75">
      <c r="A293" s="35" t="s">
        <v>54</v>
      </c>
      <c r="E293" s="40" t="s">
        <v>1087</v>
      </c>
    </row>
    <row r="294" spans="1:5" ht="12.75">
      <c r="A294" t="s">
        <v>56</v>
      </c>
      <c r="E294" s="39" t="s">
        <v>5</v>
      </c>
    </row>
    <row r="295" spans="1:16" ht="38.25">
      <c r="A295" t="s">
        <v>48</v>
      </c>
      <c s="34" t="s">
        <v>818</v>
      </c>
      <c s="34" t="s">
        <v>331</v>
      </c>
      <c s="35" t="s">
        <v>332</v>
      </c>
      <c s="6" t="s">
        <v>333</v>
      </c>
      <c s="36" t="s">
        <v>165</v>
      </c>
      <c s="37">
        <v>1126.4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52</v>
      </c>
      <c>
        <f>(M295*21)/100</f>
      </c>
      <c t="s">
        <v>26</v>
      </c>
    </row>
    <row r="296" spans="1:5" ht="12.75">
      <c r="A296" s="35" t="s">
        <v>53</v>
      </c>
      <c r="E296" s="39" t="s">
        <v>166</v>
      </c>
    </row>
    <row r="297" spans="1:5" ht="114.75">
      <c r="A297" s="35" t="s">
        <v>54</v>
      </c>
      <c r="E297" s="40" t="s">
        <v>1088</v>
      </c>
    </row>
    <row r="298" spans="1:5" ht="89.25">
      <c r="A298" t="s">
        <v>56</v>
      </c>
      <c r="E298" s="39" t="s">
        <v>168</v>
      </c>
    </row>
    <row r="299" spans="1:16" ht="38.25">
      <c r="A299" t="s">
        <v>48</v>
      </c>
      <c s="34" t="s">
        <v>821</v>
      </c>
      <c s="34" t="s">
        <v>429</v>
      </c>
      <c s="35" t="s">
        <v>430</v>
      </c>
      <c s="6" t="s">
        <v>919</v>
      </c>
      <c s="36" t="s">
        <v>165</v>
      </c>
      <c s="37">
        <v>264.4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52</v>
      </c>
      <c>
        <f>(M299*21)/100</f>
      </c>
      <c t="s">
        <v>26</v>
      </c>
    </row>
    <row r="300" spans="1:5" ht="12.75">
      <c r="A300" s="35" t="s">
        <v>53</v>
      </c>
      <c r="E300" s="39" t="s">
        <v>166</v>
      </c>
    </row>
    <row r="301" spans="1:5" ht="293.25">
      <c r="A301" s="35" t="s">
        <v>54</v>
      </c>
      <c r="E301" s="40" t="s">
        <v>1089</v>
      </c>
    </row>
    <row r="302" spans="1:5" ht="89.25">
      <c r="A302" t="s">
        <v>56</v>
      </c>
      <c r="E302" s="39" t="s">
        <v>168</v>
      </c>
    </row>
    <row r="303" spans="1:16" ht="25.5">
      <c r="A303" t="s">
        <v>48</v>
      </c>
      <c s="34" t="s">
        <v>824</v>
      </c>
      <c s="34" t="s">
        <v>921</v>
      </c>
      <c s="35" t="s">
        <v>922</v>
      </c>
      <c s="6" t="s">
        <v>923</v>
      </c>
      <c s="36" t="s">
        <v>165</v>
      </c>
      <c s="37">
        <v>537.6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52</v>
      </c>
      <c>
        <f>(M303*21)/100</f>
      </c>
      <c t="s">
        <v>26</v>
      </c>
    </row>
    <row r="304" spans="1:5" ht="12.75">
      <c r="A304" s="35" t="s">
        <v>53</v>
      </c>
      <c r="E304" s="39" t="s">
        <v>166</v>
      </c>
    </row>
    <row r="305" spans="1:5" ht="76.5">
      <c r="A305" s="35" t="s">
        <v>54</v>
      </c>
      <c r="E305" s="40" t="s">
        <v>1090</v>
      </c>
    </row>
    <row r="306" spans="1:5" ht="89.25">
      <c r="A306" t="s">
        <v>56</v>
      </c>
      <c r="E306" s="39" t="s">
        <v>168</v>
      </c>
    </row>
    <row r="307" spans="1:16" ht="25.5">
      <c r="A307" t="s">
        <v>48</v>
      </c>
      <c s="34" t="s">
        <v>827</v>
      </c>
      <c s="34" t="s">
        <v>185</v>
      </c>
      <c s="35" t="s">
        <v>186</v>
      </c>
      <c s="6" t="s">
        <v>187</v>
      </c>
      <c s="36" t="s">
        <v>165</v>
      </c>
      <c s="37">
        <v>2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52</v>
      </c>
      <c>
        <f>(M307*21)/100</f>
      </c>
      <c t="s">
        <v>26</v>
      </c>
    </row>
    <row r="308" spans="1:5" ht="12.75">
      <c r="A308" s="35" t="s">
        <v>53</v>
      </c>
      <c r="E308" s="39" t="s">
        <v>166</v>
      </c>
    </row>
    <row r="309" spans="1:5" ht="76.5">
      <c r="A309" s="35" t="s">
        <v>54</v>
      </c>
      <c r="E309" s="40" t="s">
        <v>1091</v>
      </c>
    </row>
    <row r="310" spans="1:5" ht="102">
      <c r="A310" t="s">
        <v>56</v>
      </c>
      <c r="E310" s="39" t="s">
        <v>189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